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4.vml" ContentType="application/vnd.openxmlformats-officedocument.vmlDrawing"/>
  <Override PartName="/xl/comments7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uide" sheetId="1" state="visible" r:id="rId2"/>
    <sheet name="Methods" sheetId="2" state="visible" r:id="rId3"/>
    <sheet name="WB" sheetId="3" state="visible" r:id="rId4"/>
    <sheet name="Data" sheetId="4" state="visible" r:id="rId5"/>
    <sheet name="Data2" sheetId="5" state="visible" r:id="rId6"/>
    <sheet name="Data3" sheetId="6" state="visible" r:id="rId7"/>
    <sheet name="Summ" sheetId="7" state="visible" r:id="rId8"/>
    <sheet name="Exp factors" sheetId="8" state="visible" r:id="rId9"/>
    <sheet name="Graphs" sheetId="9" state="visible" r:id="rId10"/>
    <sheet name="Production" sheetId="10" state="visible" r:id="rId11"/>
    <sheet name="Prices" sheetId="11" state="visible" r:id="rId12"/>
    <sheet name="Seas Cal" sheetId="12" state="visible" r:id="rId13"/>
    <sheet name="Timeline" sheetId="13" state="visible" r:id="rId14"/>
    <sheet name="Development" sheetId="14" state="visible" r:id="rId15"/>
    <sheet name="Coping" sheetId="15" state="visible" r:id="rId16"/>
  </sheets>
  <definedNames>
    <definedName function="false" hidden="false" name="baskets" vbProcedure="false">'Exp factors'!$L$65:$AJ$108</definedName>
    <definedName function="false" hidden="false" name="Community_interview_results" vbProcedure="false">WB!$C$4</definedName>
    <definedName function="false" hidden="false" name="CSD_Camels_milk" vbProcedure="false">Data!$A$754</definedName>
    <definedName function="false" hidden="false" name="CSD_Camel_sales" vbProcedure="false">Data!$A$770</definedName>
    <definedName function="false" hidden="false" name="CSD_Cows_milk" vbProcedure="false">Data!$A$757</definedName>
    <definedName function="false" hidden="false" name="CSD_Crop_sales" vbProcedure="false">Data!$A$780</definedName>
    <definedName function="false" hidden="false" name="CSD_Employment" vbProcedure="false">Data!$A$813</definedName>
    <definedName function="false" hidden="false" name="CSD_Enset_cassava" vbProcedure="false">Data!$A$791</definedName>
    <definedName function="false" hidden="false" name="CSD_Goats_milk" vbProcedure="false">Data!$A$763</definedName>
    <definedName function="false" hidden="false" name="CSD_Livestock_product_sales" vbProcedure="false">Data!$A$753</definedName>
    <definedName function="false" hidden="false" name="CSD_Livestock_sales" vbProcedure="false">Data!$A$769</definedName>
    <definedName function="false" hidden="false" name="CSD_Main_cashcrop" vbProcedure="false">Data!$A$802</definedName>
    <definedName function="false" hidden="false" name="CSD_Main_cereal" vbProcedure="false">Data!$A$783</definedName>
    <definedName function="false" hidden="false" name="CSD_Self_employment" vbProcedure="false">Data!$A$820</definedName>
    <definedName function="false" hidden="false" name="CSD_Sheeps_milk" vbProcedure="false">Data!$A$760</definedName>
    <definedName function="false" hidden="false" name="Expenditure_Summary" vbProcedure="false">Data!$A$25</definedName>
    <definedName function="false" hidden="false" name="Expenditure_Summary_detailed" vbProcedure="false">Data!$A$832</definedName>
    <definedName function="false" hidden="false" name="Food_Summary" vbProcedure="false">Data!$A$10</definedName>
    <definedName function="false" hidden="false" name="Food_Summary_detailed" vbProcedure="false">Data!$A$688</definedName>
    <definedName function="false" hidden="false" name="FSD_Camels_milk" vbProcedure="false">Data!$A$690</definedName>
    <definedName function="false" hidden="false" name="FSD_Cows_milk" vbProcedure="false">Data!$A$692</definedName>
    <definedName function="false" hidden="false" name="FSD_Crops" vbProcedure="false">Data!$A$699</definedName>
    <definedName function="false" hidden="false" name="FSD_Enset_cassava" vbProcedure="false">Data!$A$711</definedName>
    <definedName function="false" hidden="false" name="FSD_Food_Aid" vbProcedure="false">Data!$A$740</definedName>
    <definedName function="false" hidden="false" name="FSD_Gifts__other" vbProcedure="false">Data!$A$745</definedName>
    <definedName function="false" hidden="false" name="FSD_Goats_milk" vbProcedure="false">Data!$A$696</definedName>
    <definedName function="false" hidden="false" name="FSD_Livestock_products" vbProcedure="false">Data!$A$689</definedName>
    <definedName function="false" hidden="false" name="FSD_Main_cereal" vbProcedure="false">Data!$A$702</definedName>
    <definedName function="false" hidden="false" name="FSD_Own_meat" vbProcedure="false">Data!$A$698</definedName>
    <definedName function="false" hidden="false" name="FSD_Payment_in_kind" vbProcedure="false">Data!$A$722</definedName>
    <definedName function="false" hidden="false" name="FSD_Purchase" vbProcedure="false">Data!$A$727</definedName>
    <definedName function="false" hidden="false" name="FSD_Sheeps_milk" vbProcedure="false">Data!$A$694</definedName>
    <definedName function="false" hidden="false" name="FSD_Sugar_purchase" vbProcedure="false">Data!$A$734</definedName>
    <definedName function="false" hidden="false" name="graphs_csum" vbProcedure="false">#REF!</definedName>
    <definedName function="false" hidden="false" name="graphs_fsum" vbProcedure="false">#REF!</definedName>
    <definedName function="false" hidden="false" name="graph_cash" vbProcedure="false">#REF!</definedName>
    <definedName function="false" hidden="false" name="graph_exp" vbProcedure="false">#REF!</definedName>
    <definedName function="false" hidden="false" name="graph_food" vbProcedure="false">#REF!</definedName>
    <definedName function="false" hidden="false" name="Income_Summary" vbProcedure="false">Data!$A$17</definedName>
    <definedName function="false" hidden="false" name="Income_Summary_detailed" vbProcedure="false">Data!$A$752</definedName>
    <definedName function="false" hidden="false" name="LP_camels" vbProcedure="false">#REF!</definedName>
    <definedName function="false" hidden="false" name="LP_cattle" vbProcedure="false">WB!$X$34</definedName>
    <definedName function="false" hidden="false" name="LP_shoats" vbProcedure="false">WB!$X$70</definedName>
    <definedName function="false" hidden="false" name="SCD_Egg_sales" vbProcedure="false">Data!$A$766</definedName>
    <definedName function="false" hidden="false" name="SZcash" vbProcedure="false">Summ!$C$753:$T$828</definedName>
    <definedName function="false" hidden="false" name="SZfood" vbProcedure="false">Summ!$C$689:$T$748</definedName>
    <definedName function="false" hidden="false" name="WB_other_assets" vbProcedure="false">#REF!</definedName>
    <definedName function="false" hidden="false" name="WB_summary" vbProcedure="false">WB!$X$9</definedName>
    <definedName function="false" hidden="false" name="WGD_Camels_milk" vbProcedure="false">Data!$A$59</definedName>
    <definedName function="false" hidden="false" name="WGD_Camel_sales" vbProcedure="false">Data!$A$178</definedName>
    <definedName function="false" hidden="false" name="WGD_Cows_milk" vbProcedure="false">Data!$A$86</definedName>
    <definedName function="false" hidden="false" name="WGD_Crops_main_cashcrop" vbProcedure="false">Data!$A$386</definedName>
    <definedName function="false" hidden="false" name="WGD_Crops_main_cereal" vbProcedure="false">Data!$A$231</definedName>
    <definedName function="false" hidden="false" name="WGD_Crops_roots_tubers_stems" vbProcedure="false">Data!$A$294</definedName>
    <definedName function="false" hidden="false" name="WGD_Crop_production" vbProcedure="false">Data!$A$221</definedName>
    <definedName function="false" hidden="false" name="WGD_Firewood" vbProcedure="false">Data!$A$614</definedName>
    <definedName function="false" hidden="false" name="WGD_Food_purchase" vbProcedure="false">Data!$A$421</definedName>
    <definedName function="false" hidden="false" name="WGD_Goats_milk" vbProcedure="false">Data!$A$141</definedName>
    <definedName function="false" hidden="false" name="WGD_Labour" vbProcedure="false">Data!$A$580</definedName>
    <definedName function="false" hidden="false" name="WGD_Livestock_production" vbProcedure="false">Data!$A$58</definedName>
    <definedName function="false" hidden="false" name="WGD_Payment_in_kind" vbProcedure="false">Data!$A$514</definedName>
    <definedName function="false" hidden="false" name="WGD_Purchase_non_food" vbProcedure="false">Data!$A$646</definedName>
    <definedName function="false" hidden="false" name="WGD_Purchase_Sugar_etc" vbProcedure="false">Data!$A$476</definedName>
    <definedName function="false" hidden="false" name="WGD_Relief_gifts" vbProcedure="false">Data!$A$533</definedName>
    <definedName function="false" hidden="false" name="WGD_Sheeps_milk" vbProcedure="false">Data!$A$113</definedName>
    <definedName function="false" hidden="false" name="WGD_slaughter" vbProcedure="false">Data!$A$169</definedName>
    <definedName function="false" hidden="false" name="WGI_data" vbProcedure="false">Data!$B$8</definedName>
    <definedName function="false" hidden="false" name="WGI_WB" vbProcedure="false">WB!$G$4</definedName>
    <definedName function="false" hidden="false" localSheetId="6" name="CSD_Camels_milk" vbProcedure="false">Summ!$A$754</definedName>
    <definedName function="false" hidden="false" localSheetId="6" name="CSD_Camel_sales" vbProcedure="false">Summ!$A$770</definedName>
    <definedName function="false" hidden="false" localSheetId="6" name="CSD_Cows_milk" vbProcedure="false">Summ!$A$757</definedName>
    <definedName function="false" hidden="false" localSheetId="6" name="CSD_Crop_sales" vbProcedure="false">Summ!$A$780</definedName>
    <definedName function="false" hidden="false" localSheetId="6" name="CSD_Employment" vbProcedure="false">Summ!$A$813</definedName>
    <definedName function="false" hidden="false" localSheetId="6" name="CSD_Enset_cassava" vbProcedure="false">Summ!$A$791</definedName>
    <definedName function="false" hidden="false" localSheetId="6" name="CSD_Goats_milk" vbProcedure="false">Summ!$A$763</definedName>
    <definedName function="false" hidden="false" localSheetId="6" name="CSD_Livestock_product_sales" vbProcedure="false">Summ!$A$753</definedName>
    <definedName function="false" hidden="false" localSheetId="6" name="CSD_Livestock_sales" vbProcedure="false">Summ!$A$769</definedName>
    <definedName function="false" hidden="false" localSheetId="6" name="CSD_Main_cashcrop" vbProcedure="false">Summ!$A$802</definedName>
    <definedName function="false" hidden="false" localSheetId="6" name="CSD_Main_cereal" vbProcedure="false">Summ!$A$783</definedName>
    <definedName function="false" hidden="false" localSheetId="6" name="CSD_Self_employment" vbProcedure="false">Summ!$A$820</definedName>
    <definedName function="false" hidden="false" localSheetId="6" name="CSD_Sheeps_milk" vbProcedure="false">Summ!$A$760</definedName>
    <definedName function="false" hidden="false" localSheetId="6" name="Expenditure_Summary" vbProcedure="false">Summ!$A$25</definedName>
    <definedName function="false" hidden="false" localSheetId="6" name="Expenditure_Summary_detailed" vbProcedure="false">Summ!$A$832</definedName>
    <definedName function="false" hidden="false" localSheetId="6" name="Food_Summary" vbProcedure="false">Summ!$A$10</definedName>
    <definedName function="false" hidden="false" localSheetId="6" name="Food_Summary_detailed" vbProcedure="false">Summ!$A$688</definedName>
    <definedName function="false" hidden="false" localSheetId="6" name="FSD_Camels_milk" vbProcedure="false">Summ!$A$690</definedName>
    <definedName function="false" hidden="false" localSheetId="6" name="FSD_Cows_milk" vbProcedure="false">Summ!$A$692</definedName>
    <definedName function="false" hidden="false" localSheetId="6" name="FSD_Crops" vbProcedure="false">Summ!$A$699</definedName>
    <definedName function="false" hidden="false" localSheetId="6" name="FSD_Enset_cassava" vbProcedure="false">Summ!$A$711</definedName>
    <definedName function="false" hidden="false" localSheetId="6" name="FSD_Food_Aid" vbProcedure="false">Summ!$A$740</definedName>
    <definedName function="false" hidden="false" localSheetId="6" name="FSD_Gifts__other" vbProcedure="false">Summ!$A$745</definedName>
    <definedName function="false" hidden="false" localSheetId="6" name="FSD_Goats_milk" vbProcedure="false">Summ!$A$696</definedName>
    <definedName function="false" hidden="false" localSheetId="6" name="FSD_Livestock_products" vbProcedure="false">Summ!$A$689</definedName>
    <definedName function="false" hidden="false" localSheetId="6" name="FSD_Main_cereal" vbProcedure="false">Summ!$A$702</definedName>
    <definedName function="false" hidden="false" localSheetId="6" name="FSD_Own_meat" vbProcedure="false">Summ!$A$698</definedName>
    <definedName function="false" hidden="false" localSheetId="6" name="FSD_Payment_in_kind" vbProcedure="false">Summ!$A$722</definedName>
    <definedName function="false" hidden="false" localSheetId="6" name="FSD_Purchase" vbProcedure="false">Summ!$A$727</definedName>
    <definedName function="false" hidden="false" localSheetId="6" name="FSD_Sheeps_milk" vbProcedure="false">Summ!$A$694</definedName>
    <definedName function="false" hidden="false" localSheetId="6" name="FSD_Sugar_purchase" vbProcedure="false">Summ!$A$734</definedName>
    <definedName function="false" hidden="false" localSheetId="6" name="Income_Summary" vbProcedure="false">Summ!$A$17</definedName>
    <definedName function="false" hidden="false" localSheetId="6" name="Income_Summary_detailed" vbProcedure="false">Summ!$A$752</definedName>
    <definedName function="false" hidden="false" localSheetId="6" name="SCD_Egg_sales" vbProcedure="false">Summ!$A$766</definedName>
    <definedName function="false" hidden="false" localSheetId="6" name="WGD_Camels_milk" vbProcedure="false">Summ!$A$59</definedName>
    <definedName function="false" hidden="false" localSheetId="6" name="WGD_Camel_sales" vbProcedure="false">Summ!$A$178</definedName>
    <definedName function="false" hidden="false" localSheetId="6" name="WGD_Cows_milk" vbProcedure="false">Summ!$A$86</definedName>
    <definedName function="false" hidden="false" localSheetId="6" name="WGD_Crops_main_cashcrop" vbProcedure="false">Summ!$A$406</definedName>
    <definedName function="false" hidden="false" localSheetId="6" name="WGD_Crops_main_cereal" vbProcedure="false">Summ!$A$231</definedName>
    <definedName function="false" hidden="false" localSheetId="6" name="WGD_Crops_roots_tubers_stems" vbProcedure="false">Summ!$A$294</definedName>
    <definedName function="false" hidden="false" localSheetId="6" name="WGD_Crop_production" vbProcedure="false">Summ!$A$221</definedName>
    <definedName function="false" hidden="false" localSheetId="6" name="WGD_Firewood" vbProcedure="false">Summ!$A$614</definedName>
    <definedName function="false" hidden="false" localSheetId="6" name="WGD_Food_purchase" vbProcedure="false">Summ!$A$441</definedName>
    <definedName function="false" hidden="false" localSheetId="6" name="WGD_Goats_milk" vbProcedure="false">Summ!$A$141</definedName>
    <definedName function="false" hidden="false" localSheetId="6" name="WGD_Labour" vbProcedure="false">Summ!$A$583</definedName>
    <definedName function="false" hidden="false" localSheetId="6" name="WGD_Livestock_production" vbProcedure="false">Summ!$A$58</definedName>
    <definedName function="false" hidden="false" localSheetId="6" name="WGD_Payment_in_kind" vbProcedure="false">Summ!$A$534</definedName>
    <definedName function="false" hidden="false" localSheetId="6" name="WGD_Purchase_non_food" vbProcedure="false">Summ!$A$646</definedName>
    <definedName function="false" hidden="false" localSheetId="6" name="WGD_Purchase_Sugar_etc" vbProcedure="false">Summ!$A$496</definedName>
    <definedName function="false" hidden="false" localSheetId="6" name="WGD_Relief_gifts" vbProcedure="false">Summ!$A$556</definedName>
    <definedName function="false" hidden="false" localSheetId="6" name="WGD_Sheeps_milk" vbProcedure="false">Summ!$A$113</definedName>
    <definedName function="false" hidden="false" localSheetId="6" name="WGD_slaughter" vbProcedure="false">Summ!$A$169</definedName>
    <definedName function="false" hidden="false" localSheetId="6" name="WGI_data" vbProcedure="false">summ!#ref!</definedName>
    <definedName function="false" hidden="false" localSheetId="8" name="graphs_csum" vbProcedure="false">Graphs!$B$85:$G$100</definedName>
    <definedName function="false" hidden="false" localSheetId="8" name="graphs_fsum" vbProcedure="false">Graphs!$B$3:$G$16</definedName>
    <definedName function="false" hidden="false" localSheetId="8" name="graph_cash" vbProcedure="false">Graphs!$B$104:$F$179</definedName>
    <definedName function="false" hidden="false" localSheetId="8" name="graph_exp" vbProcedure="false">Graphs!$B$201:$F$230</definedName>
    <definedName function="false" hidden="false" localSheetId="8" name="graph_food" vbProcedure="false">Graphs!$B$22:$F$81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06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ID#AAAAz0uqts8
rkajombo    (2023-06-28 14:07:57)
maize, sweet potato, cassava, beans for all groups</t>
        </r>
      </text>
    </comment>
    <comment ref="C11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ID#AAAAz0uqtuA
rkajombo    (2023-06-28 14:07:57)
soya and cassava</t>
        </r>
      </text>
    </comment>
    <comment ref="C112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ID#AAAAz0uqtuM
rkajombo    (2023-06-28 14:07:57)
soya, tobacco and g/nuts</t>
        </r>
      </text>
    </comment>
    <comment ref="C113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ID#AAAAz0uqtt4
rkajombo    (2023-06-28 14:07:57)
tobacco, soya, g/nuts and beans</t>
        </r>
      </text>
    </comment>
    <comment ref="X25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ID#AAAAz0uqtt8
Alexandra King    (2023-06-28 14:07:57)
some overlap between rainfed and irrigated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83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ID#AAAAz0uqtsk
Mark Lawrence    (2023-06-28 14:07:57)
assumes that is sold comes from 1st season production</t>
        </r>
      </text>
    </comment>
    <comment ref="A110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ID#AAAAz0uqtsw
Mark Lawrence    (2023-06-28 14:07:57)
assumes that is sold comes from 1st season production</t>
        </r>
      </text>
    </comment>
    <comment ref="A138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ID#AAAAz0uqtuY
Mark Lawrence    (2023-06-28 14:07:57)
assumes that is sold comes from 1st season production</t>
        </r>
      </text>
    </comment>
    <comment ref="A166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ID#AAAAz0uqttc
Mark Lawrence    (2023-06-28 14:07:57)
assumes that is sold comes from 1st season production</t>
        </r>
      </text>
    </comment>
    <comment ref="A245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ID#AAAAz0uqttM
Mark Lawrence    (2023-06-28 14:07:57)
Reserved for a high value food crop</t>
        </r>
      </text>
    </comment>
    <comment ref="A252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ID#AAAAz0uqttQ
Mark Lawrence    (2023-06-28 14:07:57)
Reserved for a high value food crop</t>
        </r>
      </text>
    </comment>
    <comment ref="A259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ID#AAAAz0uqttg
Mark Lawrence    (2023-06-28 14:07:57)
Reserved for the main pulse grown in the LZ</t>
        </r>
      </text>
    </comment>
    <comment ref="A266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ID#AAAAz0uqtts
Mark Lawrence    (2023-06-28 14:07:57)
Reserved for the main pulse grown in the LZ</t>
        </r>
      </text>
    </comment>
    <comment ref="A294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ID#AAAAz0uqttY
Mark Lawrence    (2023-06-28 14:07:57)
Reserved for a crop like enset or cassava, which can be harvested in larger amounts in a bad year</t>
        </r>
      </text>
    </comment>
    <comment ref="A422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ID#AAAAz0uqtt0
Mark Lawrence    (2023-06-28 14:07:57)
Reserved for the main staple cereal purchased.</t>
        </r>
      </text>
    </comment>
    <comment ref="A43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ID#AAAAz0uqts4
Mark Lawrence    (2023-06-28 14:07:57)
Reserved for other basic staples purchased.</t>
        </r>
      </text>
    </comment>
    <comment ref="A440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ID#AAAAz0uqtuc
Mark Lawrence    (2023-06-28 14:07:57)
Reserved for other basic staples purchased.</t>
        </r>
      </text>
    </comment>
    <comment ref="A449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ID#AAAAz0uqts0
Mark Lawrence    (2023-06-28 14:07:57)
Reserved for other basic staples purchased.</t>
        </r>
      </text>
    </comment>
    <comment ref="A458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ID#AAAAz0uqttE
Mark Lawrence    (2023-06-28 14:07:57)
Reserved for the main pulse purchased.</t>
        </r>
      </text>
    </comment>
    <comment ref="A467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ID#AAAAz0uqtto
Mark Lawrence    (2023-06-28 14:07:57)
Reserved for the second pulse purchased.</t>
        </r>
      </text>
    </comment>
    <comment ref="A527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ID#AAAAz0uqtuE
kalyuda    (2023-06-28 14:07:57)
includes harvesting, threshing etc</t>
        </r>
      </text>
    </comment>
    <comment ref="A570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ID#AAAAz0uqtug
Alexandra King    (2023-06-28 14:07:57)
30 kg maize grain per girl or orphan boy per year</t>
        </r>
      </text>
    </comment>
    <comment ref="B535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ID#AAAAz0uqttU
Alexandra King    (2023-06-28 14:07:57)
Each ECD child is worth half a normal school child for this school feeding row.</t>
        </r>
      </text>
    </comment>
    <comment ref="G535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ID#AAAAz0uqtss
Alexandra King    (2023-06-28 14:07:57)
Each ECD child is worth half a normal school child for this school feeding row.</t>
        </r>
      </text>
    </comment>
    <comment ref="L535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ID#AAAAz0uqttI
Alexandra King    (2023-06-28 14:07:57)
Each ECD child is worth half a normal school child for this school feeding row.</t>
        </r>
      </text>
    </comment>
    <comment ref="Q535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ID#AAAAz0uqtuQ
Alexandra King    (2023-06-28 14:07:57)
Each ECD child is worth half a normal school child for this school feeding row.</t>
        </r>
      </text>
    </comment>
    <comment ref="V535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ID#AAAAz0uqttk
Alexandra King    (2023-06-28 14:07:57)
Each ECD child is worth half a normal school child for this school feeding row.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83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ID#AAAAz0uqttw
Mark Lawrence    (2023-06-28 14:07:57)
assumes that is sold comes from 1st season production</t>
        </r>
      </text>
    </comment>
    <comment ref="A110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ID#AAAAz0uqtso
Mark Lawrence    (2023-06-28 14:07:57)
assumes that is sold comes from 1st season production</t>
        </r>
      </text>
    </comment>
    <comment ref="A138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ID#AAAAz0uqtuU
Mark Lawrence    (2023-06-28 14:07:57)
assumes that is sold comes from 1st season production</t>
        </r>
      </text>
    </comment>
    <comment ref="A166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ID#AAAAz0uqttA
Mark Lawrence    (2023-06-28 14:07:57)
assumes that is sold comes from 1st season production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22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ID#AAAAz0uqtuk
User    (2023-06-28 14:07:57)
Code for total income, see below</t>
        </r>
      </text>
    </comment>
    <comment ref="I104" authorId="0">
      <text>
        <r>
          <rPr>
            <sz val="10"/>
            <color rgb="FF000000"/>
            <rFont val="Arial"/>
            <family val="0"/>
            <charset val="1"/>
          </rPr>
          <t xml:space="preserve">======
ID#AAAAz0uqtuI
User    (2023-06-28 14:07:57)
Code for total income, see below</t>
        </r>
      </text>
    </comment>
  </commentList>
</comments>
</file>

<file path=xl/sharedStrings.xml><?xml version="1.0" encoding="utf-8"?>
<sst xmlns="http://schemas.openxmlformats.org/spreadsheetml/2006/main" count="4054" uniqueCount="1027">
  <si>
    <t xml:space="preserve">Navigate the Spreadsheet</t>
  </si>
  <si>
    <t xml:space="preserve">Begin entering:</t>
  </si>
  <si>
    <t xml:space="preserve">Sheet:</t>
  </si>
  <si>
    <t xml:space="preserve">Community interview results</t>
  </si>
  <si>
    <t xml:space="preserve">WB</t>
  </si>
  <si>
    <t xml:space="preserve">Wealth Group interview results - wealth characteristics</t>
  </si>
  <si>
    <t xml:space="preserve">Wealth Group interview results - food, income, expenditure</t>
  </si>
  <si>
    <t xml:space="preserve">Data</t>
  </si>
  <si>
    <t xml:space="preserve">Go to Wealth Breakdown Results:</t>
  </si>
  <si>
    <t xml:space="preserve">Wealth breakdown summary</t>
  </si>
  <si>
    <t xml:space="preserve">Livestock profile: camels</t>
  </si>
  <si>
    <t xml:space="preserve">Livestock profile: cattle</t>
  </si>
  <si>
    <t xml:space="preserve">Livestock profile: shoats</t>
  </si>
  <si>
    <t xml:space="preserve">Other assets</t>
  </si>
  <si>
    <r>
      <rPr>
        <b val="true"/>
        <sz val="11"/>
        <color rgb="FF000000"/>
        <rFont val="Arial"/>
        <family val="0"/>
        <charset val="1"/>
      </rPr>
      <t xml:space="preserve">Go to Food, Income and Expenditure: </t>
    </r>
    <r>
      <rPr>
        <b val="true"/>
        <i val="true"/>
        <u val="single"/>
        <sz val="11"/>
        <color rgb="FF000000"/>
        <rFont val="Arial"/>
        <family val="0"/>
        <charset val="1"/>
      </rPr>
      <t xml:space="preserve">General Summary</t>
    </r>
  </si>
  <si>
    <t xml:space="preserve">Food</t>
  </si>
  <si>
    <t xml:space="preserve">Income</t>
  </si>
  <si>
    <t xml:space="preserve">Expenditure</t>
  </si>
  <si>
    <r>
      <rPr>
        <b val="true"/>
        <sz val="11"/>
        <color rgb="FF000000"/>
        <rFont val="Arial"/>
        <family val="0"/>
        <charset val="1"/>
      </rPr>
      <t xml:space="preserve">Go to Food, Income and Expenditure: </t>
    </r>
    <r>
      <rPr>
        <b val="true"/>
        <i val="true"/>
        <u val="single"/>
        <sz val="11"/>
        <color rgb="FF000000"/>
        <rFont val="Arial"/>
        <family val="0"/>
        <charset val="1"/>
      </rPr>
      <t xml:space="preserve">Detailed Summary</t>
    </r>
  </si>
  <si>
    <t xml:space="preserve">Livestock products</t>
  </si>
  <si>
    <t xml:space="preserve">Crops</t>
  </si>
  <si>
    <t xml:space="preserve">Payment in kind</t>
  </si>
  <si>
    <t xml:space="preserve">Purchase</t>
  </si>
  <si>
    <t xml:space="preserve">Food Aid</t>
  </si>
  <si>
    <t xml:space="preserve">Gifts &amp; other</t>
  </si>
  <si>
    <t xml:space="preserve">Livestock product sales</t>
  </si>
  <si>
    <t xml:space="preserve">Livestock sales</t>
  </si>
  <si>
    <t xml:space="preserve">Crop sales</t>
  </si>
  <si>
    <t xml:space="preserve">Labour &amp; Employment</t>
  </si>
  <si>
    <t xml:space="preserve">Self employment</t>
  </si>
  <si>
    <t xml:space="preserve">Version: 18 July 2014</t>
  </si>
  <si>
    <t xml:space="preserve">Team members</t>
  </si>
  <si>
    <t xml:space="preserve">Richard Kajombo, Mervis Chakwela, Mayamiko Kalinde, Goodwell Mzembe, Joseph Dimisoni, Yuda Kanjira</t>
  </si>
  <si>
    <t xml:space="preserve">Dates of fieldwork</t>
  </si>
  <si>
    <t xml:space="preserve">13 July 2015 -25 July 2015</t>
  </si>
  <si>
    <t xml:space="preserve">Reference year (month/year - month/year)</t>
  </si>
  <si>
    <t xml:space="preserve">April 2014 - Mar 2015</t>
  </si>
  <si>
    <t xml:space="preserve">Brief description of reference year (performance of Gu and Deyr seasons, conflict, normal/abnormal migration, a year following a drought, etc.)</t>
  </si>
  <si>
    <t xml:space="preserve">This was a good year (typical of normal consumption year in the livelihood). Agricultural production was good due to good rainfall distribution, availability of inputs was good due to Farm Input Subsidy Program)</t>
  </si>
  <si>
    <t xml:space="preserve">Currency and reference year exchange rate</t>
  </si>
  <si>
    <t xml:space="preserve">Malawian Kwacha (MK)</t>
  </si>
  <si>
    <t xml:space="preserve">SAMPLE HEA BASELINES 2015</t>
  </si>
  <si>
    <t xml:space="preserve">Kasungu Lilongwe Plains (KAS)</t>
  </si>
  <si>
    <t xml:space="preserve">Community interviews</t>
  </si>
  <si>
    <t xml:space="preserve">Wealth Group Interviews</t>
  </si>
  <si>
    <t xml:space="preserve">WEALTH GROUP</t>
  </si>
  <si>
    <t xml:space="preserve">VP</t>
  </si>
  <si>
    <t xml:space="preserve">P</t>
  </si>
  <si>
    <t xml:space="preserve">M</t>
  </si>
  <si>
    <t xml:space="preserve">B/O</t>
  </si>
  <si>
    <t xml:space="preserve">range</t>
  </si>
  <si>
    <t xml:space="preserve">District</t>
  </si>
  <si>
    <t xml:space="preserve">Kasungu</t>
  </si>
  <si>
    <t xml:space="preserve">Mchinji</t>
  </si>
  <si>
    <t xml:space="preserve">summary</t>
  </si>
  <si>
    <t xml:space="preserve">from</t>
  </si>
  <si>
    <t xml:space="preserve">to</t>
  </si>
  <si>
    <t xml:space="preserve">Village </t>
  </si>
  <si>
    <t xml:space="preserve">Njobvu</t>
  </si>
  <si>
    <t xml:space="preserve">Kalikokha</t>
  </si>
  <si>
    <t xml:space="preserve">Maole</t>
  </si>
  <si>
    <t xml:space="preserve">Interview number:</t>
  </si>
  <si>
    <t xml:space="preserve">Interviewers</t>
  </si>
  <si>
    <t xml:space="preserve">Joseph Dimision, Mervis Chakwela, Mayamiko Kaline</t>
  </si>
  <si>
    <t xml:space="preserve">Goodwell Mzembe, Richard Kajombo, Yuda Kanjila</t>
  </si>
  <si>
    <t xml:space="preserve">Goodwell Mzembe, Mervis Chakwela</t>
  </si>
  <si>
    <t xml:space="preserve">Goodwell Mzembe</t>
  </si>
  <si>
    <t xml:space="preserve">Mayamiko Kalinde</t>
  </si>
  <si>
    <t xml:space="preserve">Mervis Chakwela</t>
  </si>
  <si>
    <t xml:space="preserve">Joseph Dimisoni</t>
  </si>
  <si>
    <t xml:space="preserve">Yuda Kanjila, Mervis Chakwela</t>
  </si>
  <si>
    <t xml:space="preserve">Yuda Kanjila</t>
  </si>
  <si>
    <t xml:space="preserve">Wealth characteristics</t>
  </si>
  <si>
    <t xml:space="preserve">Wealth breakdown (% of households)</t>
  </si>
  <si>
    <t xml:space="preserve">HH size</t>
  </si>
  <si>
    <r>
      <rPr>
        <b val="true"/>
        <sz val="11"/>
        <color rgb="FF000000"/>
        <rFont val="Arial"/>
        <family val="0"/>
        <charset val="1"/>
      </rPr>
      <t xml:space="preserve">Land area owned</t>
    </r>
    <r>
      <rPr>
        <sz val="11"/>
        <color rgb="FF000000"/>
        <rFont val="Arial"/>
        <family val="0"/>
        <charset val="1"/>
      </rPr>
      <t xml:space="preserve"> (acres)</t>
    </r>
  </si>
  <si>
    <r>
      <rPr>
        <b val="true"/>
        <sz val="11"/>
        <color rgb="FF000000"/>
        <rFont val="Arial"/>
        <family val="0"/>
        <charset val="1"/>
      </rPr>
      <t xml:space="preserve">Land area cultivated</t>
    </r>
    <r>
      <rPr>
        <sz val="11"/>
        <color rgb="FF000000"/>
        <rFont val="Arial"/>
        <family val="0"/>
        <charset val="1"/>
      </rPr>
      <t xml:space="preserve"> (acres)</t>
    </r>
  </si>
  <si>
    <r>
      <rPr>
        <b val="true"/>
        <sz val="11"/>
        <color rgb="FF000000"/>
        <rFont val="Arial"/>
        <family val="0"/>
        <charset val="1"/>
      </rPr>
      <t xml:space="preserve">Land area cultivated</t>
    </r>
    <r>
      <rPr>
        <sz val="11"/>
        <color rgb="FF000000"/>
        <rFont val="Arial"/>
        <family val="0"/>
        <charset val="1"/>
      </rPr>
      <t xml:space="preserve"> - rainfed crops (acres)</t>
    </r>
  </si>
  <si>
    <r>
      <rPr>
        <b val="true"/>
        <sz val="11"/>
        <color rgb="FF000000"/>
        <rFont val="Arial"/>
        <family val="0"/>
        <charset val="1"/>
      </rPr>
      <t xml:space="preserve">Land area cultivated</t>
    </r>
    <r>
      <rPr>
        <sz val="11"/>
        <color rgb="FF000000"/>
        <rFont val="Arial"/>
        <family val="0"/>
        <charset val="1"/>
      </rPr>
      <t xml:space="preserve"> - irrigated crops (acres)</t>
    </r>
  </si>
  <si>
    <r>
      <rPr>
        <b val="true"/>
        <sz val="11"/>
        <color rgb="FF000000"/>
        <rFont val="Arial"/>
        <family val="0"/>
        <charset val="1"/>
      </rPr>
      <t xml:space="preserve">Cattle</t>
    </r>
    <r>
      <rPr>
        <sz val="11"/>
        <color rgb="FF000000"/>
        <rFont val="Arial"/>
        <family val="0"/>
        <charset val="1"/>
      </rPr>
      <t xml:space="preserve">: Oxen number owned</t>
    </r>
  </si>
  <si>
    <r>
      <rPr>
        <b val="true"/>
        <sz val="11"/>
        <color rgb="FF000000"/>
        <rFont val="Arial"/>
        <family val="0"/>
        <charset val="1"/>
      </rPr>
      <t xml:space="preserve">Cattle: </t>
    </r>
    <r>
      <rPr>
        <sz val="11"/>
        <color rgb="FF000000"/>
        <rFont val="Arial"/>
        <family val="0"/>
        <charset val="1"/>
      </rPr>
      <t xml:space="preserve">total owned at start of year</t>
    </r>
  </si>
  <si>
    <t xml:space="preserve">adult females</t>
  </si>
  <si>
    <t xml:space="preserve">no.born during year</t>
  </si>
  <si>
    <t xml:space="preserve">no. sold</t>
  </si>
  <si>
    <t xml:space="preserve">no. slaughtered</t>
  </si>
  <si>
    <t xml:space="preserve">no. died</t>
  </si>
  <si>
    <t xml:space="preserve">no. bought</t>
  </si>
  <si>
    <t xml:space="preserve">no. at end of reference year</t>
  </si>
  <si>
    <r>
      <rPr>
        <b val="true"/>
        <sz val="11"/>
        <color rgb="FF000000"/>
        <rFont val="Arial"/>
        <family val="0"/>
        <charset val="1"/>
      </rPr>
      <t xml:space="preserve">Goats: </t>
    </r>
    <r>
      <rPr>
        <sz val="11"/>
        <color rgb="FF000000"/>
        <rFont val="Arial"/>
        <family val="0"/>
        <charset val="1"/>
      </rPr>
      <t xml:space="preserve">total owned at start of year</t>
    </r>
  </si>
  <si>
    <r>
      <rPr>
        <b val="true"/>
        <sz val="11"/>
        <color rgb="FF000000"/>
        <rFont val="Arial"/>
        <family val="0"/>
        <charset val="1"/>
      </rPr>
      <t xml:space="preserve">Chicken </t>
    </r>
    <r>
      <rPr>
        <sz val="11"/>
        <color rgb="FF000000"/>
        <rFont val="Arial"/>
        <family val="0"/>
        <charset val="1"/>
      </rPr>
      <t xml:space="preserve">number owned</t>
    </r>
  </si>
  <si>
    <t xml:space="preserve">Main food crops</t>
  </si>
  <si>
    <t xml:space="preserve">Main cash crops</t>
  </si>
  <si>
    <t xml:space="preserve">Main source of cash income 1st</t>
  </si>
  <si>
    <t xml:space="preserve">Ganyu (hiring out labour)</t>
  </si>
  <si>
    <t xml:space="preserve">hiring out labour</t>
  </si>
  <si>
    <t xml:space="preserve">Hiring out labour</t>
  </si>
  <si>
    <t xml:space="preserve">crop sales</t>
  </si>
  <si>
    <t xml:space="preserve">Main source of cash income 2nd</t>
  </si>
  <si>
    <t xml:space="preserve">Remittances</t>
  </si>
  <si>
    <t xml:space="preserve">livestock sales</t>
  </si>
  <si>
    <t xml:space="preserve">Sale of crops</t>
  </si>
  <si>
    <t xml:space="preserve">oxcart hire</t>
  </si>
  <si>
    <t xml:space="preserve">crops</t>
  </si>
  <si>
    <t xml:space="preserve">Main source of cash income 3rd</t>
  </si>
  <si>
    <t xml:space="preserve">None</t>
  </si>
  <si>
    <t xml:space="preserve">firewood/charcoal sales</t>
  </si>
  <si>
    <t xml:space="preserve">firewood sales</t>
  </si>
  <si>
    <t xml:space="preserve">Bicycle taxi</t>
  </si>
  <si>
    <t xml:space="preserve">charcoal</t>
  </si>
  <si>
    <t xml:space="preserve">Vegetable sales</t>
  </si>
  <si>
    <t xml:space="preserve">Ox-cart hiring out</t>
  </si>
  <si>
    <t xml:space="preserve">Manure sales</t>
  </si>
  <si>
    <t xml:space="preserve">Hiring out of productive assets</t>
  </si>
  <si>
    <t xml:space="preserve">Number of wives per husband</t>
  </si>
  <si>
    <t xml:space="preserve">Months of consumption from crops in RY</t>
  </si>
  <si>
    <t xml:space="preserve">Relief and assistance recipients (yes/no)</t>
  </si>
  <si>
    <t xml:space="preserve">Yes</t>
  </si>
  <si>
    <t xml:space="preserve">No</t>
  </si>
  <si>
    <t xml:space="preserve">No </t>
  </si>
  <si>
    <t xml:space="preserve">Schooling levels commonly attained</t>
  </si>
  <si>
    <t xml:space="preserve">standard 3</t>
  </si>
  <si>
    <t xml:space="preserve">Standard 5</t>
  </si>
  <si>
    <t xml:space="preserve">Std 6</t>
  </si>
  <si>
    <t xml:space="preserve">Std 5</t>
  </si>
  <si>
    <t xml:space="preserve">standard 8</t>
  </si>
  <si>
    <t xml:space="preserve">Standard 8</t>
  </si>
  <si>
    <t xml:space="preserve">std 8</t>
  </si>
  <si>
    <t xml:space="preserve">Std 8</t>
  </si>
  <si>
    <t xml:space="preserve">Secondary level</t>
  </si>
  <si>
    <t xml:space="preserve">secondar</t>
  </si>
  <si>
    <t xml:space="preserve">Form 2</t>
  </si>
  <si>
    <t xml:space="preserve">Tertiary level</t>
  </si>
  <si>
    <t xml:space="preserve">tertiary</t>
  </si>
  <si>
    <t xml:space="preserve">Form 4</t>
  </si>
  <si>
    <t xml:space="preserve">Number of children at school (WGs only)</t>
  </si>
  <si>
    <t xml:space="preserve">No. of people capable of working</t>
  </si>
  <si>
    <t xml:space="preserve">No. of people actually working</t>
  </si>
  <si>
    <t xml:space="preserve">Land rented in/out (+/-)</t>
  </si>
  <si>
    <t xml:space="preserve">No. of women in interview (participants)</t>
  </si>
  <si>
    <t xml:space="preserve">No. of men in interview (participants)</t>
  </si>
  <si>
    <t xml:space="preserve">Bicycles</t>
  </si>
  <si>
    <t xml:space="preserve">Mobile phones</t>
  </si>
  <si>
    <t xml:space="preserve">Other (fruit tree)</t>
  </si>
  <si>
    <t xml:space="preserve">Other (grocery/shop)</t>
  </si>
  <si>
    <t xml:space="preserve">SUMMARY</t>
  </si>
  <si>
    <t xml:space="preserve">V.Poor</t>
  </si>
  <si>
    <t xml:space="preserve">Poor</t>
  </si>
  <si>
    <t xml:space="preserve">Middle</t>
  </si>
  <si>
    <t xml:space="preserve">B/Off</t>
  </si>
  <si>
    <t xml:space="preserve">BASELINE</t>
  </si>
  <si>
    <t xml:space="preserve">District/Ward number</t>
  </si>
  <si>
    <t xml:space="preserve">Very Poor</t>
  </si>
  <si>
    <t xml:space="preserve">Village</t>
  </si>
  <si>
    <t xml:space="preserve">Interview number</t>
  </si>
  <si>
    <t xml:space="preserve">Reference year</t>
  </si>
  <si>
    <t xml:space="preserve">Currency</t>
  </si>
  <si>
    <t xml:space="preserve">Food Summary: total (%)</t>
  </si>
  <si>
    <t xml:space="preserve">livestock products</t>
  </si>
  <si>
    <t xml:space="preserve">payment in kind</t>
  </si>
  <si>
    <t xml:space="preserve">purchase</t>
  </si>
  <si>
    <t xml:space="preserve">food aid</t>
  </si>
  <si>
    <t xml:space="preserve">other (gifts, wild food, fish etc)</t>
  </si>
  <si>
    <t xml:space="preserve">Income Summary: total (cash per year)</t>
  </si>
  <si>
    <t xml:space="preserve">livestock product sales</t>
  </si>
  <si>
    <t xml:space="preserve">employment (e.g. labour) + remittances</t>
  </si>
  <si>
    <t xml:space="preserve">self-employment (e.g. firewood)</t>
  </si>
  <si>
    <t xml:space="preserve">petty trade or safety nets</t>
  </si>
  <si>
    <t xml:space="preserve">other (gifts, wild food sales, fishing, etc)</t>
  </si>
  <si>
    <t xml:space="preserve">Expenditure Summary: total (cash per year)</t>
  </si>
  <si>
    <t xml:space="preserve">staple food</t>
  </si>
  <si>
    <t xml:space="preserve">non-staple food</t>
  </si>
  <si>
    <t xml:space="preserve">HH items</t>
  </si>
  <si>
    <t xml:space="preserve">water</t>
  </si>
  <si>
    <t xml:space="preserve">inputs</t>
  </si>
  <si>
    <t xml:space="preserve">social serv.</t>
  </si>
  <si>
    <t xml:space="preserve">clothes</t>
  </si>
  <si>
    <t xml:space="preserve">transport</t>
  </si>
  <si>
    <t xml:space="preserve">gifts</t>
  </si>
  <si>
    <t xml:space="preserve">other</t>
  </si>
  <si>
    <t xml:space="preserve">staple/total income</t>
  </si>
  <si>
    <t xml:space="preserve">income minus expenditure</t>
  </si>
  <si>
    <t xml:space="preserve">%households (summary only)</t>
  </si>
  <si>
    <t xml:space="preserve">Land area owned (acres)</t>
  </si>
  <si>
    <t xml:space="preserve">Land area cultivated (acres)</t>
  </si>
  <si>
    <t xml:space="preserve">Land cultivated with rainfed (acres)</t>
  </si>
  <si>
    <t xml:space="preserve">Land cultivated with irrigated (acres)</t>
  </si>
  <si>
    <t xml:space="preserve">Camel number owned</t>
  </si>
  <si>
    <t xml:space="preserve">Cattle number owned</t>
  </si>
  <si>
    <t xml:space="preserve">Ox number owned</t>
  </si>
  <si>
    <t xml:space="preserve">Goat (or shoat) number owned</t>
  </si>
  <si>
    <t xml:space="preserve">Sheep number owned</t>
  </si>
  <si>
    <t xml:space="preserve">Donkey number owned</t>
  </si>
  <si>
    <t xml:space="preserve">Hen number owned</t>
  </si>
  <si>
    <t xml:space="preserve">LIVESTOCK PRODUCTION:</t>
  </si>
  <si>
    <t xml:space="preserve">Camels' milk</t>
  </si>
  <si>
    <t xml:space="preserve">no. milking animals</t>
  </si>
  <si>
    <r>
      <rPr>
        <b val="true"/>
        <sz val="11"/>
        <color rgb="FF000000"/>
        <rFont val="Arial"/>
        <family val="0"/>
        <charset val="1"/>
      </rPr>
      <t xml:space="preserve">season 1:</t>
    </r>
    <r>
      <rPr>
        <sz val="11"/>
        <color rgb="FF000000"/>
        <rFont val="Arial"/>
        <family val="0"/>
        <charset val="1"/>
      </rPr>
      <t xml:space="preserve"> lactation period (days)</t>
    </r>
  </si>
  <si>
    <t xml:space="preserve">daily milk production per animal (litres)</t>
  </si>
  <si>
    <t xml:space="preserve">total production (litres)</t>
  </si>
  <si>
    <t xml:space="preserve">sold/exchanged (litres)</t>
  </si>
  <si>
    <t xml:space="preserve">price (cash)</t>
  </si>
  <si>
    <t xml:space="preserve">income (cash)</t>
  </si>
  <si>
    <t xml:space="preserve">type of milk sold/other use (skim=0, whole=1)</t>
  </si>
  <si>
    <t xml:space="preserve">other use (liters)</t>
  </si>
  <si>
    <r>
      <rPr>
        <b val="true"/>
        <sz val="11"/>
        <color rgb="FF000000"/>
        <rFont val="Arial"/>
        <family val="0"/>
        <charset val="1"/>
      </rPr>
      <t xml:space="preserve">season 2:</t>
    </r>
    <r>
      <rPr>
        <sz val="11"/>
        <color rgb="FF000000"/>
        <rFont val="Arial"/>
        <family val="0"/>
        <charset val="1"/>
      </rPr>
      <t xml:space="preserve"> lactation period (days)</t>
    </r>
  </si>
  <si>
    <t xml:space="preserve">% camels' milk sold</t>
  </si>
  <si>
    <t xml:space="preserve">ghee/butter production (kg)</t>
  </si>
  <si>
    <t xml:space="preserve">ghee/butter (other use)</t>
  </si>
  <si>
    <t xml:space="preserve">ghee/butter sales: kg sold</t>
  </si>
  <si>
    <t xml:space="preserve">ghee/butter price (cash)</t>
  </si>
  <si>
    <t xml:space="preserve">ghee/butter income (cash)</t>
  </si>
  <si>
    <t xml:space="preserve">milk+ghee/butter kcals (%) - 1st season</t>
  </si>
  <si>
    <t xml:space="preserve">milk+ghee/butter kcals (%) - 2nd season</t>
  </si>
  <si>
    <t xml:space="preserve">% camels' ghee/butter sold: ref year</t>
  </si>
  <si>
    <t xml:space="preserve">Cows' milk</t>
  </si>
  <si>
    <t xml:space="preserve">% cows' milk sold</t>
  </si>
  <si>
    <t xml:space="preserve">% cows' ghee/butter sold: ref year</t>
  </si>
  <si>
    <t xml:space="preserve">Sheep's milk</t>
  </si>
  <si>
    <r>
      <rPr>
        <b val="true"/>
        <sz val="11"/>
        <color rgb="FF000000"/>
        <rFont val="Arial"/>
        <family val="0"/>
        <charset val="1"/>
      </rPr>
      <t xml:space="preserve">season 1:</t>
    </r>
    <r>
      <rPr>
        <sz val="11"/>
        <color rgb="FF000000"/>
        <rFont val="Arial"/>
        <family val="0"/>
        <charset val="1"/>
      </rPr>
      <t xml:space="preserve"> no. milking animals</t>
    </r>
  </si>
  <si>
    <t xml:space="preserve">lactation period (days)</t>
  </si>
  <si>
    <r>
      <rPr>
        <b val="true"/>
        <sz val="11"/>
        <color rgb="FF000000"/>
        <rFont val="Arial"/>
        <family val="0"/>
        <charset val="1"/>
      </rPr>
      <t xml:space="preserve">season 2:</t>
    </r>
    <r>
      <rPr>
        <sz val="11"/>
        <color rgb="FF000000"/>
        <rFont val="Arial"/>
        <family val="0"/>
        <charset val="1"/>
      </rPr>
      <t xml:space="preserve"> no. milking animals</t>
    </r>
  </si>
  <si>
    <t xml:space="preserve">% sheep's milk sold</t>
  </si>
  <si>
    <t xml:space="preserve">% sheep's ghee/butter sold: ref year</t>
  </si>
  <si>
    <t xml:space="preserve">Goats' milk</t>
  </si>
  <si>
    <t xml:space="preserve">% goats' milk sold</t>
  </si>
  <si>
    <t xml:space="preserve">% goats' ghee/butter sold: ref year</t>
  </si>
  <si>
    <t xml:space="preserve">Camel meat: no. animals slaughtered</t>
  </si>
  <si>
    <t xml:space="preserve">carcass weight (kg)</t>
  </si>
  <si>
    <t xml:space="preserve">kcals (%)</t>
  </si>
  <si>
    <r>
      <rPr>
        <b val="true"/>
        <sz val="11"/>
        <color rgb="FF000000"/>
        <rFont val="Arial"/>
        <family val="0"/>
        <charset val="1"/>
      </rPr>
      <t xml:space="preserve">Cow meat: </t>
    </r>
    <r>
      <rPr>
        <sz val="11"/>
        <color rgb="FF000000"/>
        <rFont val="Arial"/>
        <family val="0"/>
        <charset val="1"/>
      </rPr>
      <t xml:space="preserve">no. animals slaughtered</t>
    </r>
  </si>
  <si>
    <t xml:space="preserve">carcass weight per animal (kg)</t>
  </si>
  <si>
    <r>
      <rPr>
        <b val="true"/>
        <sz val="11"/>
        <color rgb="FF000000"/>
        <rFont val="Arial"/>
        <family val="0"/>
        <charset val="1"/>
      </rPr>
      <t xml:space="preserve">Shoat meat: </t>
    </r>
    <r>
      <rPr>
        <sz val="11"/>
        <color rgb="FF000000"/>
        <rFont val="Arial"/>
        <family val="0"/>
        <charset val="1"/>
      </rPr>
      <t xml:space="preserve">no. animals slaughtered</t>
    </r>
  </si>
  <si>
    <t xml:space="preserve">Camel sales - export: no. sold</t>
  </si>
  <si>
    <r>
      <rPr>
        <b val="true"/>
        <sz val="11"/>
        <color rgb="FF000000"/>
        <rFont val="Arial"/>
        <family val="0"/>
        <charset val="1"/>
      </rPr>
      <t xml:space="preserve">Pig sales</t>
    </r>
    <r>
      <rPr>
        <sz val="11"/>
        <color rgb="FF000000"/>
        <rFont val="Arial"/>
        <family val="0"/>
        <charset val="1"/>
      </rPr>
      <t xml:space="preserve"> - local: no. sold</t>
    </r>
  </si>
  <si>
    <t xml:space="preserve">camel offtake (% sold/slaughtered)</t>
  </si>
  <si>
    <r>
      <rPr>
        <b val="true"/>
        <sz val="11"/>
        <color rgb="FF000000"/>
        <rFont val="Arial"/>
        <family val="0"/>
        <charset val="1"/>
      </rPr>
      <t xml:space="preserve">Fattened Ox sales:</t>
    </r>
    <r>
      <rPr>
        <sz val="11"/>
        <color rgb="FF000000"/>
        <rFont val="Arial"/>
        <family val="0"/>
        <charset val="1"/>
      </rPr>
      <t xml:space="preserve"> no. sold</t>
    </r>
  </si>
  <si>
    <t xml:space="preserve">purchase price (cash)</t>
  </si>
  <si>
    <t xml:space="preserve">sales price (cash)</t>
  </si>
  <si>
    <r>
      <rPr>
        <b val="true"/>
        <sz val="11"/>
        <color rgb="FF000000"/>
        <rFont val="Arial"/>
        <family val="0"/>
        <charset val="1"/>
      </rPr>
      <t xml:space="preserve">Cattle sales - export: </t>
    </r>
    <r>
      <rPr>
        <sz val="11"/>
        <color rgb="FF000000"/>
        <rFont val="Arial"/>
        <family val="0"/>
        <charset val="1"/>
      </rPr>
      <t xml:space="preserve">no. sold</t>
    </r>
  </si>
  <si>
    <r>
      <rPr>
        <b val="true"/>
        <sz val="11"/>
        <color rgb="FF000000"/>
        <rFont val="Arial"/>
        <family val="0"/>
        <charset val="1"/>
      </rPr>
      <t xml:space="preserve">Cattle sales - local: </t>
    </r>
    <r>
      <rPr>
        <sz val="11"/>
        <color rgb="FF000000"/>
        <rFont val="Arial"/>
        <family val="0"/>
        <charset val="1"/>
      </rPr>
      <t xml:space="preserve">no. sold</t>
    </r>
  </si>
  <si>
    <t xml:space="preserve">cattle offtake (% sold/slaughtered)</t>
  </si>
  <si>
    <r>
      <rPr>
        <b val="true"/>
        <sz val="11"/>
        <color rgb="FF000000"/>
        <rFont val="Arial"/>
        <family val="0"/>
        <charset val="1"/>
      </rPr>
      <t xml:space="preserve">Goat sales - export: </t>
    </r>
    <r>
      <rPr>
        <sz val="11"/>
        <color rgb="FF000000"/>
        <rFont val="Arial"/>
        <family val="0"/>
        <charset val="1"/>
      </rPr>
      <t xml:space="preserve">no. sold</t>
    </r>
  </si>
  <si>
    <r>
      <rPr>
        <b val="true"/>
        <sz val="11"/>
        <color rgb="FF000000"/>
        <rFont val="Arial"/>
        <family val="0"/>
        <charset val="1"/>
      </rPr>
      <t xml:space="preserve">Goat sales - local: </t>
    </r>
    <r>
      <rPr>
        <sz val="11"/>
        <color rgb="FF000000"/>
        <rFont val="Arial"/>
        <family val="0"/>
        <charset val="1"/>
      </rPr>
      <t xml:space="preserve">no. sold</t>
    </r>
  </si>
  <si>
    <r>
      <rPr>
        <b val="true"/>
        <sz val="11"/>
        <color rgb="FF000000"/>
        <rFont val="Arial"/>
        <family val="0"/>
        <charset val="1"/>
      </rPr>
      <t xml:space="preserve">Sheep sales - export: </t>
    </r>
    <r>
      <rPr>
        <sz val="11"/>
        <color rgb="FF000000"/>
        <rFont val="Arial"/>
        <family val="0"/>
        <charset val="1"/>
      </rPr>
      <t xml:space="preserve">no. sold</t>
    </r>
  </si>
  <si>
    <r>
      <rPr>
        <b val="true"/>
        <sz val="11"/>
        <color rgb="FF000000"/>
        <rFont val="Arial"/>
        <family val="0"/>
        <charset val="1"/>
      </rPr>
      <t xml:space="preserve">Sheep sales - local: </t>
    </r>
    <r>
      <rPr>
        <sz val="11"/>
        <color rgb="FF000000"/>
        <rFont val="Arial"/>
        <family val="0"/>
        <charset val="1"/>
      </rPr>
      <t xml:space="preserve">no. sold</t>
    </r>
  </si>
  <si>
    <t xml:space="preserve">shoat offtake (% sold/slaughtered)</t>
  </si>
  <si>
    <r>
      <rPr>
        <b val="true"/>
        <sz val="11"/>
        <color rgb="FF000000"/>
        <rFont val="Arial"/>
        <family val="0"/>
        <charset val="1"/>
      </rPr>
      <t xml:space="preserve">Chicken sales:</t>
    </r>
    <r>
      <rPr>
        <sz val="11"/>
        <color rgb="FF000000"/>
        <rFont val="Arial"/>
        <family val="0"/>
        <charset val="1"/>
      </rPr>
      <t xml:space="preserve"> no. sold</t>
    </r>
  </si>
  <si>
    <r>
      <rPr>
        <b val="true"/>
        <sz val="11"/>
        <color rgb="FF000000"/>
        <rFont val="Arial"/>
        <family val="0"/>
        <charset val="1"/>
      </rPr>
      <t xml:space="preserve">Other: </t>
    </r>
    <r>
      <rPr>
        <sz val="11"/>
        <color rgb="FF000000"/>
        <rFont val="Arial"/>
        <family val="0"/>
        <charset val="1"/>
      </rPr>
      <t xml:space="preserve">quantity</t>
    </r>
  </si>
  <si>
    <t xml:space="preserve">price (per day)</t>
  </si>
  <si>
    <t xml:space="preserve">CROP PRODUCTION: </t>
  </si>
  <si>
    <r>
      <rPr>
        <b val="true"/>
        <sz val="11"/>
        <color rgb="FF000000"/>
        <rFont val="Arial"/>
        <family val="0"/>
        <charset val="1"/>
      </rPr>
      <t xml:space="preserve">Green cons - rainfed: </t>
    </r>
    <r>
      <rPr>
        <sz val="11"/>
        <color rgb="FF000000"/>
        <rFont val="Arial"/>
        <family val="0"/>
        <charset val="1"/>
      </rPr>
      <t xml:space="preserve">no of months</t>
    </r>
  </si>
  <si>
    <t xml:space="preserve">Proportion of months green consumption</t>
  </si>
  <si>
    <r>
      <rPr>
        <b val="true"/>
        <sz val="11"/>
        <color rgb="FF000000"/>
        <rFont val="Arial"/>
        <family val="0"/>
        <charset val="1"/>
      </rPr>
      <t xml:space="preserve">Green cons - irrigated: </t>
    </r>
    <r>
      <rPr>
        <sz val="11"/>
        <color rgb="FF000000"/>
        <rFont val="Arial"/>
        <family val="0"/>
        <charset val="1"/>
      </rPr>
      <t xml:space="preserve">no of months</t>
    </r>
  </si>
  <si>
    <t xml:space="preserve">Green maize sold: quantity</t>
  </si>
  <si>
    <r>
      <rPr>
        <b val="true"/>
        <sz val="11"/>
        <color rgb="FF0000FF"/>
        <rFont val="Arial"/>
        <family val="0"/>
        <charset val="1"/>
      </rPr>
      <t xml:space="preserve">Maize rainfed:</t>
    </r>
    <r>
      <rPr>
        <sz val="11"/>
        <color rgb="FF0000FF"/>
        <rFont val="Arial"/>
        <family val="0"/>
        <charset val="1"/>
      </rPr>
      <t xml:space="preserve"> kg produced</t>
    </r>
  </si>
  <si>
    <t xml:space="preserve">kcals per kg</t>
  </si>
  <si>
    <t xml:space="preserve">sold/exchanged (kg)</t>
  </si>
  <si>
    <t xml:space="preserve">price per kg (cash)</t>
  </si>
  <si>
    <t xml:space="preserve">other use (kg)</t>
  </si>
  <si>
    <r>
      <rPr>
        <b val="true"/>
        <sz val="11"/>
        <color rgb="FF000000"/>
        <rFont val="Arial"/>
        <family val="0"/>
        <charset val="1"/>
      </rPr>
      <t xml:space="preserve">Maize irrigated:</t>
    </r>
    <r>
      <rPr>
        <sz val="11"/>
        <color rgb="FF000000"/>
        <rFont val="Arial"/>
        <family val="0"/>
        <charset val="1"/>
      </rPr>
      <t xml:space="preserve"> kg produced</t>
    </r>
  </si>
  <si>
    <r>
      <rPr>
        <b val="true"/>
        <sz val="11"/>
        <color rgb="FF000000"/>
        <rFont val="Arial"/>
        <family val="0"/>
        <charset val="1"/>
      </rPr>
      <t xml:space="preserve">Sorghum: </t>
    </r>
    <r>
      <rPr>
        <sz val="11"/>
        <color rgb="FF000000"/>
        <rFont val="Arial"/>
        <family val="0"/>
        <charset val="1"/>
      </rPr>
      <t xml:space="preserve">kg produced</t>
    </r>
  </si>
  <si>
    <r>
      <rPr>
        <b val="true"/>
        <sz val="11"/>
        <color rgb="FF000000"/>
        <rFont val="Arial"/>
        <family val="0"/>
        <charset val="1"/>
      </rPr>
      <t xml:space="preserve">Rice: </t>
    </r>
    <r>
      <rPr>
        <sz val="11"/>
        <color rgb="FF000000"/>
        <rFont val="Arial"/>
        <family val="0"/>
        <charset val="1"/>
      </rPr>
      <t xml:space="preserve">kg produced</t>
    </r>
  </si>
  <si>
    <r>
      <rPr>
        <b val="true"/>
        <sz val="11"/>
        <color rgb="FF000000"/>
        <rFont val="Arial"/>
        <family val="0"/>
        <charset val="1"/>
      </rPr>
      <t xml:space="preserve">Beans rainfed: </t>
    </r>
    <r>
      <rPr>
        <sz val="11"/>
        <color rgb="FF000000"/>
        <rFont val="Arial"/>
        <family val="0"/>
        <charset val="1"/>
      </rPr>
      <t xml:space="preserve">kg produced</t>
    </r>
  </si>
  <si>
    <r>
      <rPr>
        <b val="true"/>
        <sz val="11"/>
        <color rgb="FF000000"/>
        <rFont val="Arial"/>
        <family val="0"/>
        <charset val="1"/>
      </rPr>
      <t xml:space="preserve">Beans irrigated: </t>
    </r>
    <r>
      <rPr>
        <sz val="11"/>
        <color rgb="FF000000"/>
        <rFont val="Arial"/>
        <family val="0"/>
        <charset val="1"/>
      </rPr>
      <t xml:space="preserve">kg produced</t>
    </r>
  </si>
  <si>
    <r>
      <rPr>
        <b val="true"/>
        <sz val="11"/>
        <color rgb="FF000000"/>
        <rFont val="Arial"/>
        <family val="0"/>
        <charset val="1"/>
      </rPr>
      <t xml:space="preserve">Pigeon peas: </t>
    </r>
    <r>
      <rPr>
        <sz val="11"/>
        <color rgb="FF000000"/>
        <rFont val="Arial"/>
        <family val="0"/>
        <charset val="1"/>
      </rPr>
      <t xml:space="preserve">kg produced</t>
    </r>
  </si>
  <si>
    <r>
      <rPr>
        <b val="true"/>
        <sz val="11"/>
        <color rgb="FF000000"/>
        <rFont val="Arial"/>
        <family val="0"/>
        <charset val="1"/>
      </rPr>
      <t xml:space="preserve">Cowpeas: </t>
    </r>
    <r>
      <rPr>
        <sz val="11"/>
        <color rgb="FF000000"/>
        <rFont val="Arial"/>
        <family val="0"/>
        <charset val="1"/>
      </rPr>
      <t xml:space="preserve">kg produced</t>
    </r>
  </si>
  <si>
    <r>
      <rPr>
        <b val="true"/>
        <sz val="11"/>
        <color rgb="FF000000"/>
        <rFont val="Arial"/>
        <family val="0"/>
        <charset val="1"/>
      </rPr>
      <t xml:space="preserve">Sunflower:</t>
    </r>
    <r>
      <rPr>
        <sz val="11"/>
        <color rgb="FF000000"/>
        <rFont val="Arial"/>
        <family val="0"/>
        <charset val="1"/>
      </rPr>
      <t xml:space="preserve"> kg produced</t>
    </r>
  </si>
  <si>
    <r>
      <rPr>
        <b val="true"/>
        <sz val="11"/>
        <color rgb="FF0000FF"/>
        <rFont val="Arial"/>
        <family val="0"/>
        <charset val="1"/>
      </rPr>
      <t xml:space="preserve">Cassava: </t>
    </r>
    <r>
      <rPr>
        <sz val="11"/>
        <color rgb="FF0000FF"/>
        <rFont val="Arial"/>
        <family val="0"/>
        <charset val="1"/>
      </rPr>
      <t xml:space="preserve">no. local meas.</t>
    </r>
  </si>
  <si>
    <t xml:space="preserve">name of measure</t>
  </si>
  <si>
    <t xml:space="preserve">bag</t>
  </si>
  <si>
    <t xml:space="preserve">wt of measure</t>
  </si>
  <si>
    <t xml:space="preserve">kg</t>
  </si>
  <si>
    <r>
      <rPr>
        <b val="true"/>
        <sz val="11"/>
        <color rgb="FF000000"/>
        <rFont val="Arial"/>
        <family val="0"/>
        <charset val="1"/>
      </rPr>
      <t xml:space="preserve">Sweet potatoes: </t>
    </r>
    <r>
      <rPr>
        <sz val="11"/>
        <color rgb="FF000000"/>
        <rFont val="Arial"/>
        <family val="0"/>
        <charset val="1"/>
      </rPr>
      <t xml:space="preserve">no. local meas</t>
    </r>
  </si>
  <si>
    <r>
      <rPr>
        <b val="true"/>
        <sz val="11"/>
        <color rgb="FF000000"/>
        <rFont val="Arial"/>
        <family val="0"/>
        <charset val="1"/>
      </rPr>
      <t xml:space="preserve">Irish potatoes: </t>
    </r>
    <r>
      <rPr>
        <sz val="11"/>
        <color rgb="FF000000"/>
        <rFont val="Arial"/>
        <family val="0"/>
        <charset val="1"/>
      </rPr>
      <t xml:space="preserve">no. local meas</t>
    </r>
  </si>
  <si>
    <r>
      <rPr>
        <b val="true"/>
        <sz val="11"/>
        <color rgb="FF000000"/>
        <rFont val="Arial"/>
        <family val="0"/>
        <charset val="1"/>
      </rPr>
      <t xml:space="preserve">Bananas: </t>
    </r>
    <r>
      <rPr>
        <sz val="11"/>
        <color rgb="FF000000"/>
        <rFont val="Arial"/>
        <family val="0"/>
        <charset val="1"/>
      </rPr>
      <t xml:space="preserve">no. local meas</t>
    </r>
  </si>
  <si>
    <t xml:space="preserve">bunch</t>
  </si>
  <si>
    <r>
      <rPr>
        <b val="true"/>
        <sz val="11"/>
        <color rgb="FF000000"/>
        <rFont val="Arial"/>
        <family val="0"/>
        <charset val="1"/>
      </rPr>
      <t xml:space="preserve">Groundnuts (dry): </t>
    </r>
    <r>
      <rPr>
        <sz val="11"/>
        <color rgb="FF000000"/>
        <rFont val="Arial"/>
        <family val="0"/>
        <charset val="1"/>
      </rPr>
      <t xml:space="preserve">no. local meas</t>
    </r>
  </si>
  <si>
    <r>
      <rPr>
        <b val="true"/>
        <sz val="11"/>
        <color rgb="FF000000"/>
        <rFont val="Arial"/>
        <family val="0"/>
        <charset val="1"/>
      </rPr>
      <t xml:space="preserve">Soya: </t>
    </r>
    <r>
      <rPr>
        <sz val="11"/>
        <color rgb="FF000000"/>
        <rFont val="Arial"/>
        <family val="0"/>
        <charset val="1"/>
      </rPr>
      <t xml:space="preserve">no. local meas</t>
    </r>
  </si>
  <si>
    <t xml:space="preserve">bags</t>
  </si>
  <si>
    <r>
      <rPr>
        <b val="true"/>
        <sz val="11"/>
        <color rgb="FF000000"/>
        <rFont val="Arial"/>
        <family val="0"/>
        <charset val="1"/>
      </rPr>
      <t xml:space="preserve">Vegetables: </t>
    </r>
    <r>
      <rPr>
        <sz val="11"/>
        <color rgb="FF000000"/>
        <rFont val="Arial"/>
        <family val="0"/>
        <charset val="1"/>
      </rPr>
      <t xml:space="preserve">no. local meas</t>
    </r>
  </si>
  <si>
    <t xml:space="preserve">no. of measures</t>
  </si>
  <si>
    <t xml:space="preserve">basket</t>
  </si>
  <si>
    <t xml:space="preserve">Other crop: (tomato)</t>
  </si>
  <si>
    <t xml:space="preserve">pail</t>
  </si>
  <si>
    <r>
      <rPr>
        <b val="true"/>
        <sz val="11"/>
        <color rgb="FF000000"/>
        <rFont val="Arial"/>
        <family val="0"/>
        <charset val="1"/>
      </rPr>
      <t xml:space="preserve">Other crop: </t>
    </r>
    <r>
      <rPr>
        <sz val="11"/>
        <color rgb="FF000000"/>
        <rFont val="Arial"/>
        <family val="0"/>
        <charset val="1"/>
      </rPr>
      <t xml:space="preserve">type</t>
    </r>
  </si>
  <si>
    <t xml:space="preserve">kg produced</t>
  </si>
  <si>
    <t xml:space="preserve">Cotton: kg sold</t>
  </si>
  <si>
    <r>
      <rPr>
        <b val="true"/>
        <sz val="11"/>
        <color rgb="FF000000"/>
        <rFont val="Arial"/>
        <family val="0"/>
        <charset val="1"/>
      </rPr>
      <t xml:space="preserve">Tobacco: </t>
    </r>
    <r>
      <rPr>
        <sz val="11"/>
        <color rgb="FF000000"/>
        <rFont val="Arial"/>
        <family val="0"/>
        <charset val="1"/>
      </rPr>
      <t xml:space="preserve">kg sold</t>
    </r>
  </si>
  <si>
    <r>
      <rPr>
        <b val="true"/>
        <sz val="11"/>
        <color rgb="FF000000"/>
        <rFont val="Arial"/>
        <family val="0"/>
        <charset val="1"/>
      </rPr>
      <t xml:space="preserve">Sugarcane: </t>
    </r>
    <r>
      <rPr>
        <sz val="11"/>
        <color rgb="FF000000"/>
        <rFont val="Arial"/>
        <family val="0"/>
        <charset val="1"/>
      </rPr>
      <t xml:space="preserve">kg sold</t>
    </r>
  </si>
  <si>
    <r>
      <rPr>
        <b val="true"/>
        <sz val="11"/>
        <color rgb="FF000000"/>
        <rFont val="Arial"/>
        <family val="0"/>
        <charset val="1"/>
      </rPr>
      <t xml:space="preserve">Pineapples: </t>
    </r>
    <r>
      <rPr>
        <sz val="11"/>
        <color rgb="FF000000"/>
        <rFont val="Arial"/>
        <family val="0"/>
        <charset val="1"/>
      </rPr>
      <t xml:space="preserve">kg sold</t>
    </r>
  </si>
  <si>
    <r>
      <rPr>
        <b val="true"/>
        <sz val="11"/>
        <color rgb="FF000000"/>
        <rFont val="Arial"/>
        <family val="0"/>
        <charset val="1"/>
      </rPr>
      <t xml:space="preserve">Pears: </t>
    </r>
    <r>
      <rPr>
        <sz val="11"/>
        <color rgb="FF000000"/>
        <rFont val="Arial"/>
        <family val="0"/>
        <charset val="1"/>
      </rPr>
      <t xml:space="preserve">kg sold</t>
    </r>
  </si>
  <si>
    <r>
      <rPr>
        <b val="true"/>
        <sz val="11"/>
        <color rgb="FF000000"/>
        <rFont val="Arial"/>
        <family val="0"/>
        <charset val="1"/>
      </rPr>
      <t xml:space="preserve">Citrus fruits: </t>
    </r>
    <r>
      <rPr>
        <sz val="11"/>
        <color rgb="FF000000"/>
        <rFont val="Arial"/>
        <family val="0"/>
        <charset val="1"/>
      </rPr>
      <t xml:space="preserve">kg sold</t>
    </r>
  </si>
  <si>
    <r>
      <rPr>
        <b val="true"/>
        <sz val="11"/>
        <color rgb="FF000000"/>
        <rFont val="Arial"/>
        <family val="0"/>
        <charset val="1"/>
      </rPr>
      <t xml:space="preserve">Other cashcrop: </t>
    </r>
    <r>
      <rPr>
        <sz val="11"/>
        <color rgb="FF000000"/>
        <rFont val="Arial"/>
        <family val="0"/>
        <charset val="1"/>
      </rPr>
      <t xml:space="preserve">kg sold</t>
    </r>
  </si>
  <si>
    <t xml:space="preserve">Other cashcrop: quantity sold</t>
  </si>
  <si>
    <r>
      <rPr>
        <b val="true"/>
        <sz val="11"/>
        <color rgb="FF000000"/>
        <rFont val="Arial"/>
        <family val="0"/>
        <charset val="1"/>
      </rPr>
      <t xml:space="preserve">Other cash crop: </t>
    </r>
    <r>
      <rPr>
        <sz val="11"/>
        <color rgb="FF000000"/>
        <rFont val="Arial"/>
        <family val="0"/>
        <charset val="1"/>
      </rPr>
      <t xml:space="preserve">type</t>
    </r>
  </si>
  <si>
    <t xml:space="preserve">kg sold</t>
  </si>
  <si>
    <t xml:space="preserve">FOOD PURCHASE:</t>
  </si>
  <si>
    <r>
      <rPr>
        <b val="true"/>
        <sz val="11"/>
        <color rgb="FF000000"/>
        <rFont val="Arial"/>
        <family val="0"/>
        <charset val="1"/>
      </rPr>
      <t xml:space="preserve">Maize grain:</t>
    </r>
    <r>
      <rPr>
        <sz val="11"/>
        <color rgb="FF000000"/>
        <rFont val="Arial"/>
        <family val="0"/>
        <charset val="1"/>
      </rPr>
      <t xml:space="preserve"> name of meas.</t>
    </r>
  </si>
  <si>
    <t xml:space="preserve">no. meas per month</t>
  </si>
  <si>
    <t xml:space="preserve">no. months</t>
  </si>
  <si>
    <t xml:space="preserve">kcals/kg</t>
  </si>
  <si>
    <t xml:space="preserve">price (per kg)</t>
  </si>
  <si>
    <t xml:space="preserve">expenditure</t>
  </si>
  <si>
    <r>
      <rPr>
        <b val="true"/>
        <sz val="11"/>
        <color rgb="FF000000"/>
        <rFont val="Arial"/>
        <family val="0"/>
        <charset val="1"/>
      </rPr>
      <t xml:space="preserve">Sorghum:</t>
    </r>
    <r>
      <rPr>
        <sz val="11"/>
        <color rgb="FF000000"/>
        <rFont val="Arial"/>
        <family val="0"/>
        <charset val="1"/>
      </rPr>
      <t xml:space="preserve"> name of meas.</t>
    </r>
  </si>
  <si>
    <r>
      <rPr>
        <b val="true"/>
        <sz val="11"/>
        <color rgb="FF000000"/>
        <rFont val="Arial"/>
        <family val="0"/>
        <charset val="1"/>
      </rPr>
      <t xml:space="preserve">Cassava dried:</t>
    </r>
    <r>
      <rPr>
        <sz val="11"/>
        <color rgb="FF000000"/>
        <rFont val="Arial"/>
        <family val="0"/>
        <charset val="1"/>
      </rPr>
      <t xml:space="preserve"> name of meas.</t>
    </r>
  </si>
  <si>
    <r>
      <rPr>
        <b val="true"/>
        <sz val="11"/>
        <color rgb="FF000000"/>
        <rFont val="Arial"/>
        <family val="0"/>
        <charset val="1"/>
      </rPr>
      <t xml:space="preserve">Rice:</t>
    </r>
    <r>
      <rPr>
        <sz val="11"/>
        <color rgb="FF000000"/>
        <rFont val="Arial"/>
        <family val="0"/>
        <charset val="1"/>
      </rPr>
      <t xml:space="preserve"> name of meas.</t>
    </r>
  </si>
  <si>
    <r>
      <rPr>
        <b val="true"/>
        <sz val="11"/>
        <color rgb="FF000000"/>
        <rFont val="Arial"/>
        <family val="0"/>
        <charset val="1"/>
      </rPr>
      <t xml:space="preserve">Beans:</t>
    </r>
    <r>
      <rPr>
        <sz val="11"/>
        <color rgb="FF000000"/>
        <rFont val="Arial"/>
        <family val="0"/>
        <charset val="1"/>
      </rPr>
      <t xml:space="preserve"> name of meas</t>
    </r>
  </si>
  <si>
    <t xml:space="preserve">basin</t>
  </si>
  <si>
    <r>
      <rPr>
        <b val="true"/>
        <sz val="11"/>
        <color rgb="FF000000"/>
        <rFont val="Arial"/>
        <family val="0"/>
        <charset val="1"/>
      </rPr>
      <t xml:space="preserve">Cassava fresh:</t>
    </r>
    <r>
      <rPr>
        <sz val="11"/>
        <color rgb="FF000000"/>
        <rFont val="Arial"/>
        <family val="0"/>
        <charset val="1"/>
      </rPr>
      <t xml:space="preserve"> name of meas</t>
    </r>
  </si>
  <si>
    <t xml:space="preserve">Sugar purchase: kg</t>
  </si>
  <si>
    <t xml:space="preserve">no. times per year</t>
  </si>
  <si>
    <r>
      <rPr>
        <b val="true"/>
        <sz val="11"/>
        <color rgb="FF000000"/>
        <rFont val="Arial"/>
        <family val="0"/>
        <charset val="1"/>
      </rPr>
      <t xml:space="preserve">Meat purchase:</t>
    </r>
    <r>
      <rPr>
        <sz val="11"/>
        <color rgb="FF000000"/>
        <rFont val="Arial"/>
        <family val="0"/>
        <charset val="1"/>
      </rPr>
      <t xml:space="preserve"> quantity (kg)</t>
    </r>
  </si>
  <si>
    <r>
      <rPr>
        <b val="true"/>
        <sz val="11"/>
        <color rgb="FF000000"/>
        <rFont val="Arial"/>
        <family val="0"/>
        <charset val="1"/>
      </rPr>
      <t xml:space="preserve">Oil purchase:</t>
    </r>
    <r>
      <rPr>
        <sz val="11"/>
        <color rgb="FF000000"/>
        <rFont val="Arial"/>
        <family val="0"/>
        <charset val="1"/>
      </rPr>
      <t xml:space="preserve"> quantity (kg)</t>
    </r>
  </si>
  <si>
    <r>
      <rPr>
        <b val="true"/>
        <sz val="11"/>
        <color rgb="FF000000"/>
        <rFont val="Arial"/>
        <family val="0"/>
        <charset val="1"/>
      </rPr>
      <t xml:space="preserve">Dried fish purchase:</t>
    </r>
    <r>
      <rPr>
        <sz val="11"/>
        <color rgb="FF000000"/>
        <rFont val="Arial"/>
        <family val="0"/>
        <charset val="1"/>
      </rPr>
      <t xml:space="preserve"> quantity (kg)</t>
    </r>
  </si>
  <si>
    <r>
      <rPr>
        <b val="true"/>
        <sz val="11"/>
        <color rgb="FF000000"/>
        <rFont val="Arial"/>
        <family val="0"/>
        <charset val="1"/>
      </rPr>
      <t xml:space="preserve">Other purchase:</t>
    </r>
    <r>
      <rPr>
        <sz val="11"/>
        <color rgb="FF000000"/>
        <rFont val="Arial"/>
        <family val="0"/>
        <charset val="1"/>
      </rPr>
      <t xml:space="preserve"> bananas--&gt;</t>
    </r>
  </si>
  <si>
    <t xml:space="preserve">quantity (kg)</t>
  </si>
  <si>
    <r>
      <rPr>
        <b val="true"/>
        <sz val="11"/>
        <color rgb="FF000000"/>
        <rFont val="Arial"/>
        <family val="0"/>
        <charset val="1"/>
      </rPr>
      <t xml:space="preserve">Other purchase:</t>
    </r>
    <r>
      <rPr>
        <sz val="11"/>
        <color rgb="FF000000"/>
        <rFont val="Arial"/>
        <family val="0"/>
        <charset val="1"/>
      </rPr>
      <t xml:space="preserve"> vegs --&gt;</t>
    </r>
  </si>
  <si>
    <t xml:space="preserve">gnuts</t>
  </si>
  <si>
    <t xml:space="preserve">PAYMENT IN KIND</t>
  </si>
  <si>
    <r>
      <rPr>
        <b val="true"/>
        <sz val="11"/>
        <color rgb="FF000000"/>
        <rFont val="Arial"/>
        <family val="0"/>
        <charset val="1"/>
      </rPr>
      <t xml:space="preserve">Labour:</t>
    </r>
    <r>
      <rPr>
        <sz val="11"/>
        <color rgb="FF000000"/>
        <rFont val="Arial"/>
        <family val="0"/>
        <charset val="1"/>
      </rPr>
      <t xml:space="preserve"> ridge making</t>
    </r>
  </si>
  <si>
    <t xml:space="preserve">no. people per HH</t>
  </si>
  <si>
    <t xml:space="preserve">no. times per month</t>
  </si>
  <si>
    <t xml:space="preserve">payment in kg per time (grain)</t>
  </si>
  <si>
    <r>
      <rPr>
        <b val="true"/>
        <sz val="11"/>
        <color rgb="FF000000"/>
        <rFont val="Arial"/>
        <family val="0"/>
        <charset val="1"/>
      </rPr>
      <t xml:space="preserve">Labour:</t>
    </r>
    <r>
      <rPr>
        <sz val="11"/>
        <color rgb="FF000000"/>
        <rFont val="Arial"/>
        <family val="0"/>
        <charset val="1"/>
      </rPr>
      <t xml:space="preserve"> Land Preparation</t>
    </r>
  </si>
  <si>
    <r>
      <rPr>
        <b val="true"/>
        <sz val="11"/>
        <color rgb="FF000000"/>
        <rFont val="Arial"/>
        <family val="0"/>
        <charset val="1"/>
      </rPr>
      <t xml:space="preserve">Labour:</t>
    </r>
    <r>
      <rPr>
        <sz val="11"/>
        <color rgb="FF000000"/>
        <rFont val="Arial"/>
        <family val="0"/>
        <charset val="1"/>
      </rPr>
      <t xml:space="preserve"> harvesting/threshing</t>
    </r>
  </si>
  <si>
    <t xml:space="preserve">RELIEF, GIFTS AND OTHER:</t>
  </si>
  <si>
    <r>
      <rPr>
        <b val="true"/>
        <sz val="11"/>
        <color rgb="FF000000"/>
        <rFont val="Arial"/>
        <family val="0"/>
        <charset val="1"/>
      </rPr>
      <t xml:space="preserve">School feeding (cooked):</t>
    </r>
    <r>
      <rPr>
        <sz val="11"/>
        <color rgb="FF000000"/>
        <rFont val="Arial"/>
        <family val="0"/>
        <charset val="1"/>
      </rPr>
      <t xml:space="preserve"> no. children</t>
    </r>
  </si>
  <si>
    <r>
      <rPr>
        <b val="true"/>
        <sz val="11"/>
        <color rgb="FF000000"/>
        <rFont val="Arial"/>
        <family val="0"/>
        <charset val="1"/>
      </rPr>
      <t xml:space="preserve">Relief - grain:</t>
    </r>
    <r>
      <rPr>
        <sz val="11"/>
        <color rgb="FF000000"/>
        <rFont val="Arial"/>
        <family val="0"/>
        <charset val="1"/>
      </rPr>
      <t xml:space="preserve"> quantity (kg)</t>
    </r>
  </si>
  <si>
    <r>
      <rPr>
        <b val="true"/>
        <sz val="11"/>
        <color rgb="FF000000"/>
        <rFont val="Arial"/>
        <family val="0"/>
        <charset val="1"/>
      </rPr>
      <t xml:space="preserve">Relief - pulses:</t>
    </r>
    <r>
      <rPr>
        <sz val="11"/>
        <color rgb="FF000000"/>
        <rFont val="Arial"/>
        <family val="0"/>
        <charset val="1"/>
      </rPr>
      <t xml:space="preserve"> quantity (kg)</t>
    </r>
  </si>
  <si>
    <r>
      <rPr>
        <b val="true"/>
        <sz val="11"/>
        <color rgb="FF000000"/>
        <rFont val="Arial"/>
        <family val="0"/>
        <charset val="1"/>
      </rPr>
      <t xml:space="preserve">Relief - oil:</t>
    </r>
    <r>
      <rPr>
        <sz val="11"/>
        <color rgb="FF000000"/>
        <rFont val="Arial"/>
        <family val="0"/>
        <charset val="1"/>
      </rPr>
      <t xml:space="preserve"> quantity (kg)</t>
    </r>
  </si>
  <si>
    <r>
      <rPr>
        <b val="true"/>
        <sz val="11"/>
        <color rgb="FF000000"/>
        <rFont val="Arial"/>
        <family val="0"/>
        <charset val="1"/>
      </rPr>
      <t xml:space="preserve">Gifts:</t>
    </r>
    <r>
      <rPr>
        <sz val="11"/>
        <color rgb="FF000000"/>
        <rFont val="Arial"/>
        <family val="0"/>
        <charset val="1"/>
      </rPr>
      <t xml:space="preserve"> type</t>
    </r>
  </si>
  <si>
    <t xml:space="preserve">FISHING -- see worksheet Data 3</t>
  </si>
  <si>
    <t xml:space="preserve">WILD FOODS -- see worksheet Data 3</t>
  </si>
  <si>
    <r>
      <rPr>
        <b val="true"/>
        <sz val="11"/>
        <color rgb="FF000000"/>
        <rFont val="Arial"/>
        <family val="0"/>
        <charset val="1"/>
      </rPr>
      <t xml:space="preserve">Other food:</t>
    </r>
    <r>
      <rPr>
        <sz val="11"/>
        <color rgb="FF000000"/>
        <rFont val="Arial"/>
        <family val="0"/>
        <charset val="1"/>
      </rPr>
      <t xml:space="preserve"> school feeding take-home ration</t>
    </r>
  </si>
  <si>
    <r>
      <rPr>
        <b val="true"/>
        <sz val="11"/>
        <color rgb="FF000000"/>
        <rFont val="Arial"/>
        <family val="0"/>
        <charset val="1"/>
      </rPr>
      <t xml:space="preserve">Other food:</t>
    </r>
    <r>
      <rPr>
        <sz val="11"/>
        <color rgb="FF000000"/>
        <rFont val="Arial"/>
        <family val="0"/>
        <charset val="1"/>
      </rPr>
      <t xml:space="preserve"> type</t>
    </r>
  </si>
  <si>
    <t xml:space="preserve">OTHER CASH INCOME:</t>
  </si>
  <si>
    <t xml:space="preserve">Ag.lab (cultivation) -- see Data2</t>
  </si>
  <si>
    <t xml:space="preserve">price per unit</t>
  </si>
  <si>
    <t xml:space="preserve">income</t>
  </si>
  <si>
    <t xml:space="preserve">Ag.lab (harvest) -- see Data2</t>
  </si>
  <si>
    <t xml:space="preserve">Construction cash income -- see Data2</t>
  </si>
  <si>
    <t xml:space="preserve">Domestic work cash income -- see Data2</t>
  </si>
  <si>
    <r>
      <rPr>
        <b val="true"/>
        <sz val="11"/>
        <color rgb="FF000000"/>
        <rFont val="Arial"/>
        <family val="0"/>
        <charset val="1"/>
      </rPr>
      <t xml:space="preserve">Labour migration</t>
    </r>
    <r>
      <rPr>
        <sz val="11"/>
        <color rgb="FF000000"/>
        <rFont val="Arial"/>
        <family val="0"/>
        <charset val="1"/>
      </rPr>
      <t xml:space="preserve">: no. people per HH</t>
    </r>
  </si>
  <si>
    <t xml:space="preserve">savings/remittance per month</t>
  </si>
  <si>
    <r>
      <rPr>
        <b val="true"/>
        <sz val="11"/>
        <color rgb="FF000000"/>
        <rFont val="Arial"/>
        <family val="0"/>
        <charset val="1"/>
      </rPr>
      <t xml:space="preserve">Remittances:</t>
    </r>
    <r>
      <rPr>
        <sz val="11"/>
        <color rgb="FF000000"/>
        <rFont val="Arial"/>
        <family val="0"/>
        <charset val="1"/>
      </rPr>
      <t xml:space="preserve"> no. times per year</t>
    </r>
  </si>
  <si>
    <t xml:space="preserve">amount</t>
  </si>
  <si>
    <r>
      <rPr>
        <b val="true"/>
        <sz val="11"/>
        <color rgb="FF0000FF"/>
        <rFont val="Arial"/>
        <family val="0"/>
        <charset val="1"/>
      </rPr>
      <t xml:space="preserve">Firewood/Charcoal: </t>
    </r>
    <r>
      <rPr>
        <sz val="11"/>
        <color rgb="FF0000FF"/>
        <rFont val="Arial"/>
        <family val="0"/>
        <charset val="1"/>
      </rPr>
      <t xml:space="preserve">no. people per HH</t>
    </r>
  </si>
  <si>
    <t xml:space="preserve">Self-employment -- see Data2</t>
  </si>
  <si>
    <r>
      <rPr>
        <b val="true"/>
        <sz val="11"/>
        <color rgb="FF000000"/>
        <rFont val="Arial"/>
        <family val="0"/>
        <charset val="1"/>
      </rPr>
      <t xml:space="preserve">Other Self-employment:</t>
    </r>
    <r>
      <rPr>
        <sz val="11"/>
        <color rgb="FF000000"/>
        <rFont val="Arial"/>
        <family val="0"/>
        <charset val="1"/>
      </rPr>
      <t xml:space="preserve"> type</t>
    </r>
  </si>
  <si>
    <r>
      <rPr>
        <b val="true"/>
        <sz val="11"/>
        <color rgb="FF000000"/>
        <rFont val="Arial"/>
        <family val="0"/>
        <charset val="1"/>
      </rPr>
      <t xml:space="preserve">Safety Nets:</t>
    </r>
    <r>
      <rPr>
        <sz val="11"/>
        <color rgb="FF000000"/>
        <rFont val="Arial"/>
        <family val="0"/>
        <charset val="1"/>
      </rPr>
      <t xml:space="preserve"> no. people per HH</t>
    </r>
  </si>
  <si>
    <t xml:space="preserve">profit per unit</t>
  </si>
  <si>
    <r>
      <rPr>
        <b val="true"/>
        <sz val="11"/>
        <color rgb="FF000000"/>
        <rFont val="Arial"/>
        <family val="0"/>
        <charset val="1"/>
      </rPr>
      <t xml:space="preserve">Gifts/social support:</t>
    </r>
    <r>
      <rPr>
        <sz val="11"/>
        <color rgb="FF000000"/>
        <rFont val="Arial"/>
        <family val="0"/>
        <charset val="1"/>
      </rPr>
      <t xml:space="preserve"> type</t>
    </r>
  </si>
  <si>
    <r>
      <rPr>
        <b val="true"/>
        <sz val="11"/>
        <color rgb="FF000000"/>
        <rFont val="Arial"/>
        <family val="0"/>
        <charset val="1"/>
      </rPr>
      <t xml:space="preserve">Other income:</t>
    </r>
    <r>
      <rPr>
        <sz val="11"/>
        <color rgb="FF000000"/>
        <rFont val="Arial"/>
        <family val="0"/>
        <charset val="1"/>
      </rPr>
      <t xml:space="preserve"> loans</t>
    </r>
  </si>
  <si>
    <t xml:space="preserve">OTHER PURCHASE:</t>
  </si>
  <si>
    <t xml:space="preserve">Tea</t>
  </si>
  <si>
    <t xml:space="preserve">Salt</t>
  </si>
  <si>
    <t xml:space="preserve">Soap</t>
  </si>
  <si>
    <t xml:space="preserve">Lighting (torch/batteries/kerosene/etc)</t>
  </si>
  <si>
    <t xml:space="preserve">Grinding</t>
  </si>
  <si>
    <r>
      <rPr>
        <b val="true"/>
        <sz val="11"/>
        <color rgb="FF000000"/>
        <rFont val="Arial"/>
        <family val="0"/>
        <charset val="1"/>
      </rPr>
      <t xml:space="preserve">Water for humans</t>
    </r>
    <r>
      <rPr>
        <sz val="11"/>
        <color rgb="FF000000"/>
        <rFont val="Arial"/>
        <family val="0"/>
        <charset val="1"/>
      </rPr>
      <t xml:space="preserve">: name of local meas.</t>
    </r>
  </si>
  <si>
    <t xml:space="preserve">cost per measure</t>
  </si>
  <si>
    <t xml:space="preserve">Firewood</t>
  </si>
  <si>
    <t xml:space="preserve">Utensils</t>
  </si>
  <si>
    <t xml:space="preserve">Animal drugs/feeds</t>
  </si>
  <si>
    <t xml:space="preserve">Land rental</t>
  </si>
  <si>
    <r>
      <rPr>
        <b val="true"/>
        <sz val="11"/>
        <color rgb="FF000000"/>
        <rFont val="Arial"/>
        <family val="0"/>
        <charset val="1"/>
      </rPr>
      <t xml:space="preserve">Water for animals</t>
    </r>
    <r>
      <rPr>
        <sz val="11"/>
        <color rgb="FF000000"/>
        <rFont val="Arial"/>
        <family val="0"/>
        <charset val="1"/>
      </rPr>
      <t xml:space="preserve">: name of local meas.</t>
    </r>
  </si>
  <si>
    <t xml:space="preserve">Ploughing</t>
  </si>
  <si>
    <t xml:space="preserve">Seeds / tools</t>
  </si>
  <si>
    <t xml:space="preserve">Fertilizer</t>
  </si>
  <si>
    <t xml:space="preserve">Pesticides</t>
  </si>
  <si>
    <t xml:space="preserve">Labour</t>
  </si>
  <si>
    <t xml:space="preserve">Livestock purchase</t>
  </si>
  <si>
    <t xml:space="preserve">Phone credit</t>
  </si>
  <si>
    <t xml:space="preserve">Loan repayments</t>
  </si>
  <si>
    <t xml:space="preserve">School</t>
  </si>
  <si>
    <t xml:space="preserve">Medicine</t>
  </si>
  <si>
    <t xml:space="preserve">Clothing</t>
  </si>
  <si>
    <t xml:space="preserve">Transport</t>
  </si>
  <si>
    <t xml:space="preserve">Gifts/obligations/contributions/festivals </t>
  </si>
  <si>
    <t xml:space="preserve">House Repair</t>
  </si>
  <si>
    <t xml:space="preserve">Other items = cigarettes, beer, cosmetics</t>
  </si>
  <si>
    <t xml:space="preserve">sub-total</t>
  </si>
  <si>
    <t xml:space="preserve">COMMENT</t>
  </si>
  <si>
    <t xml:space="preserve">Food Summary - detailed</t>
  </si>
  <si>
    <t xml:space="preserve">Camels' milk - season 1</t>
  </si>
  <si>
    <t xml:space="preserve">Camels' milk - season 2</t>
  </si>
  <si>
    <t xml:space="preserve">Cows' milk - season 1</t>
  </si>
  <si>
    <t xml:space="preserve">Cows' milk - season 2</t>
  </si>
  <si>
    <t xml:space="preserve">Sheep's milk - season 1</t>
  </si>
  <si>
    <t xml:space="preserve">Sheep's milk - season 2</t>
  </si>
  <si>
    <t xml:space="preserve">Goats' milk - season 1</t>
  </si>
  <si>
    <t xml:space="preserve">Goats' milk - season 2</t>
  </si>
  <si>
    <t xml:space="preserve">Own meat</t>
  </si>
  <si>
    <t xml:space="preserve">Gifts, other</t>
  </si>
  <si>
    <t xml:space="preserve">total</t>
  </si>
  <si>
    <t xml:space="preserve">Income Summary - detailed</t>
  </si>
  <si>
    <t xml:space="preserve">Camels' milk sales - season 1</t>
  </si>
  <si>
    <t xml:space="preserve">Camels' milk sales - season 2</t>
  </si>
  <si>
    <t xml:space="preserve">Camels' ghee/butter sales</t>
  </si>
  <si>
    <t xml:space="preserve">Cows' milk sales - season 1</t>
  </si>
  <si>
    <t xml:space="preserve">Cows' milk sales - season 2</t>
  </si>
  <si>
    <t xml:space="preserve">Cows' ghee/butter sales</t>
  </si>
  <si>
    <t xml:space="preserve">Sheep's milk sales - season 1</t>
  </si>
  <si>
    <t xml:space="preserve">Sheep's milk sales - season 2</t>
  </si>
  <si>
    <t xml:space="preserve">Sheep's ghee/butter sales</t>
  </si>
  <si>
    <t xml:space="preserve">Goats' milk sales - season 1</t>
  </si>
  <si>
    <t xml:space="preserve">Goats' milk sales - season 2</t>
  </si>
  <si>
    <t xml:space="preserve">Goats' ghee/butter sales</t>
  </si>
  <si>
    <t xml:space="preserve">Employment</t>
  </si>
  <si>
    <t xml:space="preserve">Self-employment</t>
  </si>
  <si>
    <t xml:space="preserve">Petty trade or Safety Nets</t>
  </si>
  <si>
    <t xml:space="preserve">Other</t>
  </si>
  <si>
    <t xml:space="preserve">Expenditure Summary - detailed</t>
  </si>
  <si>
    <t xml:space="preserve">Cross-checks</t>
  </si>
  <si>
    <t xml:space="preserve">(1) Labour payments</t>
  </si>
  <si>
    <t xml:space="preserve">% households</t>
  </si>
  <si>
    <t xml:space="preserve">income from local labour (ag.+dom.)</t>
  </si>
  <si>
    <t xml:space="preserve">income per 100 HHs, by wealth group</t>
  </si>
  <si>
    <t xml:space="preserve">total income per 100 HHs</t>
  </si>
  <si>
    <t xml:space="preserve">expenditure on local labour</t>
  </si>
  <si>
    <t xml:space="preserve">expenditure per 100 HHs, by wealth group</t>
  </si>
  <si>
    <t xml:space="preserve">total expenditure per 100 HHs</t>
  </si>
  <si>
    <t xml:space="preserve">(2) Crop production per unit area cultivated</t>
  </si>
  <si>
    <t xml:space="preserve">% kcals from crop production</t>
  </si>
  <si>
    <t xml:space="preserve">cash income from crop sales</t>
  </si>
  <si>
    <t xml:space="preserve">cost of 100% kcals</t>
  </si>
  <si>
    <t xml:space="preserve">% kcals purch with crop income</t>
  </si>
  <si>
    <t xml:space="preserve">total kcal production</t>
  </si>
  <si>
    <t xml:space="preserve">total kcal production (adj.to HH size 6)</t>
  </si>
  <si>
    <t xml:space="preserve">total kcal production (HH size 6) per unit area</t>
  </si>
  <si>
    <t xml:space="preserve">Revised calculations where land rented in/out</t>
  </si>
  <si>
    <t xml:space="preserve">% of harvest from rented land paid to land owner</t>
  </si>
  <si>
    <t xml:space="preserve">effective area cultivated</t>
  </si>
  <si>
    <t xml:space="preserve">total kcal production (HH size 6) per eff.area</t>
  </si>
  <si>
    <t xml:space="preserve">OTHER CASH INCOME SOURCES</t>
  </si>
  <si>
    <t xml:space="preserve">AGRICULTURAL LABOUR INCOME - CULTIVATION (PRE-HARVEST)</t>
  </si>
  <si>
    <t xml:space="preserve">Land preparation</t>
  </si>
  <si>
    <t xml:space="preserve">Planting</t>
  </si>
  <si>
    <t xml:space="preserve">Weeding</t>
  </si>
  <si>
    <t xml:space="preserve">Other (migrant)</t>
  </si>
  <si>
    <t xml:space="preserve">SUB-TOTAL (PRE-HARV. AG. LAB.)</t>
  </si>
  <si>
    <t xml:space="preserve">AGRICULTURAL LABOUR INCOME - HARVEST AND POST-HARVEST</t>
  </si>
  <si>
    <t xml:space="preserve">Harvesting</t>
  </si>
  <si>
    <t xml:space="preserve">Threshing</t>
  </si>
  <si>
    <t xml:space="preserve">Other </t>
  </si>
  <si>
    <t xml:space="preserve">SUB-TOTAL (HARV. AG. LAB.)</t>
  </si>
  <si>
    <t xml:space="preserve">CONSTRUCTION-RELATED CASH INCOME</t>
  </si>
  <si>
    <t xml:space="preserve">House construction</t>
  </si>
  <si>
    <t xml:space="preserve">House smearing</t>
  </si>
  <si>
    <t xml:space="preserve">Thatching</t>
  </si>
  <si>
    <t xml:space="preserve">Brick production</t>
  </si>
  <si>
    <t xml:space="preserve">Collecting stones</t>
  </si>
  <si>
    <t xml:space="preserve">Stonecutting</t>
  </si>
  <si>
    <t xml:space="preserve">Fencing</t>
  </si>
  <si>
    <t xml:space="preserve">Digging pit latrines</t>
  </si>
  <si>
    <t xml:space="preserve">SUB-TOTAL (CONSTRUCTION INCOME)</t>
  </si>
  <si>
    <t xml:space="preserve">DOMESTIC WORK</t>
  </si>
  <si>
    <t xml:space="preserve">Domestic work</t>
  </si>
  <si>
    <t xml:space="preserve">Washing</t>
  </si>
  <si>
    <t xml:space="preserve">Fetching water</t>
  </si>
  <si>
    <t xml:space="preserve">SUB-TOTAL (DOMESTIC WORK INCOME)</t>
  </si>
  <si>
    <t xml:space="preserve">SELF EMPLOYMENT</t>
  </si>
  <si>
    <t xml:space="preserve">Building (brick laying)</t>
  </si>
  <si>
    <t xml:space="preserve">Firewood sales</t>
  </si>
  <si>
    <t xml:space="preserve">Brick production and sales</t>
  </si>
  <si>
    <t xml:space="preserve">Brewing</t>
  </si>
  <si>
    <t xml:space="preserve">Quarry mining</t>
  </si>
  <si>
    <t xml:space="preserve">Sand mining</t>
  </si>
  <si>
    <t xml:space="preserve">Petty trade / trade/arts</t>
  </si>
  <si>
    <t xml:space="preserve">Other (veg sales)</t>
  </si>
  <si>
    <t xml:space="preserve">Other (bicycle hire)</t>
  </si>
  <si>
    <t xml:space="preserve">SUB-TOTAL (SELF-EMPLOYMENT)</t>
  </si>
  <si>
    <t xml:space="preserve">WILD FOODS + FISHING</t>
  </si>
  <si>
    <t xml:space="preserve">WILD FOODS </t>
  </si>
  <si>
    <t xml:space="preserve">Wild food type 1 - kg gathered</t>
  </si>
  <si>
    <t xml:space="preserve">Wild food type 2 - kg gathered</t>
  </si>
  <si>
    <t xml:space="preserve">Wild food type 3 - kg gathered</t>
  </si>
  <si>
    <t xml:space="preserve">Wild food type 4 - kg gathered</t>
  </si>
  <si>
    <t xml:space="preserve">Wild food type 5 - kg gathered</t>
  </si>
  <si>
    <t xml:space="preserve">TOTAL WILD FOOD CASH INCOME</t>
  </si>
  <si>
    <t xml:space="preserve">TOTAL WILD FOOD KCALS (%)</t>
  </si>
  <si>
    <t xml:space="preserve">FISHING</t>
  </si>
  <si>
    <t xml:space="preserve">Fish type 1 (fresh) - kg gathered</t>
  </si>
  <si>
    <t xml:space="preserve">Fish type 2 (dried) - kg gathered</t>
  </si>
  <si>
    <t xml:space="preserve">Fish type 3 - kg gathered</t>
  </si>
  <si>
    <t xml:space="preserve">Fish type 4 - kg gathered</t>
  </si>
  <si>
    <t xml:space="preserve">Fish type 5 - kg gathered</t>
  </si>
  <si>
    <t xml:space="preserve">TOTAL FISHING CASH INCOME</t>
  </si>
  <si>
    <t xml:space="preserve">TOTAL FISHING KCALS (%)</t>
  </si>
  <si>
    <t xml:space="preserve">RESPONSE</t>
  </si>
  <si>
    <t xml:space="preserve">MAXIMIUM (or MINIMUM)</t>
  </si>
  <si>
    <t xml:space="preserve">EXPANDABILITY</t>
  </si>
  <si>
    <t xml:space="preserve">Midd-le</t>
  </si>
  <si>
    <t xml:space="preserve">Comments</t>
  </si>
  <si>
    <t xml:space="preserve">Village/settlement</t>
  </si>
  <si>
    <t xml:space="preserve">Cross-check of totals vs. Data sheet</t>
  </si>
  <si>
    <t xml:space="preserve">indicates a cell where no data entry required</t>
  </si>
  <si>
    <t xml:space="preserve">%population (summary only)</t>
  </si>
  <si>
    <t xml:space="preserve">Land area owned (ha)</t>
  </si>
  <si>
    <t xml:space="preserve">Land area cultivated (ha)</t>
  </si>
  <si>
    <t xml:space="preserve">Land cultivated with food crops (ha)</t>
  </si>
  <si>
    <t xml:space="preserve">Land cultivated with cash crops (ha)</t>
  </si>
  <si>
    <t xml:space="preserve">RELIEF AND GIFTS:</t>
  </si>
  <si>
    <t xml:space="preserve">Brick making</t>
  </si>
  <si>
    <t xml:space="preserve">split self-employment between pretty trade,#</t>
  </si>
  <si>
    <t xml:space="preserve">brick-making and firewood sales for LIAS</t>
  </si>
  <si>
    <t xml:space="preserve">setup</t>
  </si>
  <si>
    <t xml:space="preserve">Petty Trade/bicycle hire</t>
  </si>
  <si>
    <t xml:space="preserve">lookup variables used to</t>
  </si>
  <si>
    <t xml:space="preserve">set up data entry for single zone sheets</t>
  </si>
  <si>
    <t xml:space="preserve">VB</t>
  </si>
  <si>
    <t xml:space="preserve">PB</t>
  </si>
  <si>
    <t xml:space="preserve">MB</t>
  </si>
  <si>
    <t xml:space="preserve">BB</t>
  </si>
  <si>
    <t xml:space="preserve">VE</t>
  </si>
  <si>
    <t xml:space="preserve">PE</t>
  </si>
  <si>
    <t xml:space="preserve">ME</t>
  </si>
  <si>
    <t xml:space="preserve">BE</t>
  </si>
  <si>
    <t xml:space="preserve">idvar</t>
  </si>
  <si>
    <t xml:space="preserve">var</t>
  </si>
  <si>
    <t xml:space="preserve">Petty Trade or Safety Nets</t>
  </si>
  <si>
    <t xml:space="preserve">Data entry set-up for single zone outcome analysis spreadsheet</t>
  </si>
  <si>
    <t xml:space="preserve">survival non-food</t>
  </si>
  <si>
    <t xml:space="preserve">l/hood. protection</t>
  </si>
  <si>
    <t xml:space="preserve">Cost of staple</t>
  </si>
  <si>
    <t xml:space="preserve">name of staple</t>
  </si>
  <si>
    <t xml:space="preserve">maize, beans, oil, dried fish</t>
  </si>
  <si>
    <t xml:space="preserve">kg pppd</t>
  </si>
  <si>
    <t xml:space="preserve">cost per kg</t>
  </si>
  <si>
    <t xml:space="preserve">titles for spreadsheet</t>
  </si>
  <si>
    <t xml:space="preserve">B/off</t>
  </si>
  <si>
    <t xml:space="preserve">bline</t>
  </si>
  <si>
    <t xml:space="preserve">exp</t>
  </si>
  <si>
    <t xml:space="preserve">Food aid</t>
  </si>
  <si>
    <t xml:space="preserve">Purchase - non staple</t>
  </si>
  <si>
    <t xml:space="preserve">Purchase - staple</t>
  </si>
  <si>
    <t xml:space="preserve">Food: original total</t>
  </si>
  <si>
    <t xml:space="preserve">total for outcome analysis spreadsheet</t>
  </si>
  <si>
    <t xml:space="preserve">Income: original total</t>
  </si>
  <si>
    <t xml:space="preserve">Key parameters analysis</t>
  </si>
  <si>
    <t xml:space="preserve">cut-off for significance (% kcals)</t>
  </si>
  <si>
    <t xml:space="preserve">key parameter?</t>
  </si>
  <si>
    <t xml:space="preserve">CROPS:</t>
  </si>
  <si>
    <t xml:space="preserve">quant.</t>
  </si>
  <si>
    <t xml:space="preserve">price</t>
  </si>
  <si>
    <t xml:space="preserve">OTHER FOOD SOURCES:</t>
  </si>
  <si>
    <t xml:space="preserve">quantity</t>
  </si>
  <si>
    <t xml:space="preserve">Sheet Data2</t>
  </si>
  <si>
    <t xml:space="preserve">AGRICULTURAL CASH INCOME</t>
  </si>
  <si>
    <t xml:space="preserve">no. Kgs per month</t>
  </si>
  <si>
    <t xml:space="preserve">SUB-TOTAL (AG. INCOME)</t>
  </si>
  <si>
    <t xml:space="preserve">Sheet Data3</t>
  </si>
  <si>
    <t xml:space="preserve">More Food Summary - detailed</t>
  </si>
  <si>
    <t xml:space="preserve">More Income Summary - detailed</t>
  </si>
  <si>
    <t xml:space="preserve">EXPANDABILITY PARAMETERS</t>
  </si>
  <si>
    <t xml:space="preserve">R</t>
  </si>
  <si>
    <t xml:space="preserve">All of the below only apply if the item is sold in the reference year.</t>
  </si>
  <si>
    <t xml:space="preserve">Milk and ghee sales</t>
  </si>
  <si>
    <t xml:space="preserve">all types of milk and ghee</t>
  </si>
  <si>
    <t xml:space="preserve">max.sales as % of baseline</t>
  </si>
  <si>
    <t xml:space="preserve">Livestock offtake</t>
  </si>
  <si>
    <t xml:space="preserve">camels</t>
  </si>
  <si>
    <t xml:space="preserve">max. total offtake %</t>
  </si>
  <si>
    <t xml:space="preserve">read from Summ sheet</t>
  </si>
  <si>
    <t xml:space="preserve">cattle</t>
  </si>
  <si>
    <t xml:space="preserve">shoats</t>
  </si>
  <si>
    <r>
      <rPr>
        <b val="true"/>
        <sz val="11"/>
        <color rgb="FF000000"/>
        <rFont val="Arial"/>
        <family val="0"/>
        <charset val="1"/>
      </rPr>
      <t xml:space="preserve">max. harvest </t>
    </r>
    <r>
      <rPr>
        <sz val="11"/>
        <color rgb="FF000000"/>
        <rFont val="Arial"/>
        <family val="0"/>
        <charset val="1"/>
      </rPr>
      <t xml:space="preserve">(as a % of baseline)</t>
    </r>
  </si>
  <si>
    <r>
      <rPr>
        <b val="true"/>
        <sz val="11"/>
        <color rgb="FF000000"/>
        <rFont val="Arial"/>
        <family val="0"/>
        <charset val="1"/>
      </rPr>
      <t xml:space="preserve">Crop sales</t>
    </r>
    <r>
      <rPr>
        <sz val="11"/>
        <color rgb="FF000000"/>
        <rFont val="Arial"/>
        <family val="0"/>
        <charset val="1"/>
      </rPr>
      <t xml:space="preserve"> (%sold in a bad year)</t>
    </r>
  </si>
  <si>
    <t xml:space="preserve">pulse1</t>
  </si>
  <si>
    <t xml:space="preserve">pulse2</t>
  </si>
  <si>
    <t xml:space="preserve">Employment, self-employment, remittance and social support</t>
  </si>
  <si>
    <r>
      <rPr>
        <b val="true"/>
        <sz val="11"/>
        <color rgb="FF000000"/>
        <rFont val="Arial"/>
        <family val="0"/>
        <charset val="1"/>
      </rPr>
      <t xml:space="preserve">food income/payment in kind</t>
    </r>
    <r>
      <rPr>
        <sz val="11"/>
        <color rgb="FF000000"/>
        <rFont val="Arial"/>
        <family val="0"/>
        <charset val="1"/>
      </rPr>
      <t xml:space="preserve"> (max.income as % of baseline)</t>
    </r>
  </si>
  <si>
    <t xml:space="preserve">pik1</t>
  </si>
  <si>
    <t xml:space="preserve">pik2</t>
  </si>
  <si>
    <t xml:space="preserve">pik3</t>
  </si>
  <si>
    <t xml:space="preserve">ofood1</t>
  </si>
  <si>
    <t xml:space="preserve">ofood2</t>
  </si>
  <si>
    <r>
      <rPr>
        <b val="true"/>
        <sz val="11"/>
        <color rgb="FF000000"/>
        <rFont val="Arial"/>
        <family val="0"/>
        <charset val="1"/>
      </rPr>
      <t xml:space="preserve">food and cash income</t>
    </r>
    <r>
      <rPr>
        <sz val="11"/>
        <color rgb="FF000000"/>
        <rFont val="Arial"/>
        <family val="0"/>
        <charset val="1"/>
      </rPr>
      <t xml:space="preserve"> (max.income as % of baseline)</t>
    </r>
  </si>
  <si>
    <t xml:space="preserve">lab mig</t>
  </si>
  <si>
    <t xml:space="preserve">x-chk: title-food</t>
  </si>
  <si>
    <t xml:space="preserve">wild foods</t>
  </si>
  <si>
    <t xml:space="preserve">fishing</t>
  </si>
  <si>
    <r>
      <rPr>
        <b val="true"/>
        <sz val="11"/>
        <color rgb="FF000000"/>
        <rFont val="Arial"/>
        <family val="0"/>
        <charset val="1"/>
      </rPr>
      <t xml:space="preserve">cash income</t>
    </r>
    <r>
      <rPr>
        <sz val="11"/>
        <color rgb="FF000000"/>
        <rFont val="Arial"/>
        <family val="0"/>
        <charset val="1"/>
      </rPr>
      <t xml:space="preserve"> (max.income as % of baseline)</t>
    </r>
  </si>
  <si>
    <t xml:space="preserve">ag.lab (cult)</t>
  </si>
  <si>
    <t xml:space="preserve">ag.lab (harv)</t>
  </si>
  <si>
    <t xml:space="preserve">Analysis of Basket Composition and Costs - Summary</t>
  </si>
  <si>
    <t xml:space="preserve">const lab</t>
  </si>
  <si>
    <t xml:space="preserve">Kcals purchased - baseline</t>
  </si>
  <si>
    <t xml:space="preserve">Expenditure - baseline</t>
  </si>
  <si>
    <t xml:space="preserve">Kcals in baskets</t>
  </si>
  <si>
    <t xml:space="preserve">Expenditure in baskets</t>
  </si>
  <si>
    <t xml:space="preserve">Staple Food Basket Details</t>
  </si>
  <si>
    <t xml:space="preserve">dom lab</t>
  </si>
  <si>
    <t xml:space="preserve">BO</t>
  </si>
  <si>
    <t xml:space="preserve">%kcals</t>
  </si>
  <si>
    <t xml:space="preserve">kg/year</t>
  </si>
  <si>
    <t xml:space="preserve">cost/year</t>
  </si>
  <si>
    <t xml:space="preserve">remittances</t>
  </si>
  <si>
    <t xml:space="preserve">Main staple</t>
  </si>
  <si>
    <t xml:space="preserve">fwood/charc</t>
  </si>
  <si>
    <t xml:space="preserve">Oth.staples</t>
  </si>
  <si>
    <t xml:space="preserve">self-emp (data2)</t>
  </si>
  <si>
    <t xml:space="preserve">non-staple food (below)</t>
  </si>
  <si>
    <t xml:space="preserve">Total</t>
  </si>
  <si>
    <t xml:space="preserve">other self-emp</t>
  </si>
  <si>
    <t xml:space="preserve">p.trade/s.nets</t>
  </si>
  <si>
    <t xml:space="preserve">Analysis of Basket Composition and Costs - Details</t>
  </si>
  <si>
    <t xml:space="preserve">oinc</t>
  </si>
  <si>
    <t xml:space="preserve">Food expenditure details</t>
  </si>
  <si>
    <t xml:space="preserve">Main staple food in basket</t>
  </si>
  <si>
    <t xml:space="preserve">staple</t>
  </si>
  <si>
    <t xml:space="preserve">bline kg/yr</t>
  </si>
  <si>
    <t xml:space="preserve">bask kg/yr</t>
  </si>
  <si>
    <t xml:space="preserve">exp/year</t>
  </si>
  <si>
    <t xml:space="preserve">X</t>
  </si>
  <si>
    <t xml:space="preserve">Food Purchase</t>
  </si>
  <si>
    <t xml:space="preserve">code for basket</t>
  </si>
  <si>
    <t xml:space="preserve">VKB</t>
  </si>
  <si>
    <t xml:space="preserve">PKB</t>
  </si>
  <si>
    <t xml:space="preserve">MKB</t>
  </si>
  <si>
    <t xml:space="preserve">BKB</t>
  </si>
  <si>
    <t xml:space="preserve">VEB</t>
  </si>
  <si>
    <t xml:space="preserve">PEB</t>
  </si>
  <si>
    <t xml:space="preserve">MEB</t>
  </si>
  <si>
    <t xml:space="preserve">BEB</t>
  </si>
  <si>
    <t xml:space="preserve">VKT</t>
  </si>
  <si>
    <t xml:space="preserve">PKT</t>
  </si>
  <si>
    <t xml:space="preserve">MKT</t>
  </si>
  <si>
    <t xml:space="preserve">BKT</t>
  </si>
  <si>
    <t xml:space="preserve">VET</t>
  </si>
  <si>
    <t xml:space="preserve">PET</t>
  </si>
  <si>
    <t xml:space="preserve">MET</t>
  </si>
  <si>
    <t xml:space="preserve">BET</t>
  </si>
  <si>
    <t xml:space="preserve">KGB</t>
  </si>
  <si>
    <t xml:space="preserve">KGT</t>
  </si>
  <si>
    <t xml:space="preserve">Staple Basket - Summ</t>
  </si>
  <si>
    <t xml:space="preserve">poor adj.for HH size</t>
  </si>
  <si>
    <t xml:space="preserve">codes</t>
  </si>
  <si>
    <t xml:space="preserve">main staple</t>
  </si>
  <si>
    <t xml:space="preserve">other staple</t>
  </si>
  <si>
    <t xml:space="preserve">livelihoods protection</t>
  </si>
  <si>
    <t xml:space="preserve">Other items</t>
  </si>
  <si>
    <t xml:space="preserve">WG specific</t>
  </si>
  <si>
    <t xml:space="preserve">Water</t>
  </si>
  <si>
    <t xml:space="preserve">Social services</t>
  </si>
  <si>
    <t xml:space="preserve">Inputs</t>
  </si>
  <si>
    <t xml:space="preserve">last row of array named baskets</t>
  </si>
  <si>
    <t xml:space="preserve">FOOD</t>
  </si>
  <si>
    <t xml:space="preserve">Sources of Food Graph</t>
  </si>
  <si>
    <t xml:space="preserve">Food Summary</t>
  </si>
  <si>
    <t xml:space="preserve">Better-off</t>
  </si>
  <si>
    <t xml:space="preserve">code</t>
  </si>
  <si>
    <t xml:space="preserve">Tcode</t>
  </si>
  <si>
    <t xml:space="preserve">coding for food sources</t>
  </si>
  <si>
    <t xml:space="preserve">not used</t>
  </si>
  <si>
    <t xml:space="preserve">staple purchase</t>
  </si>
  <si>
    <t xml:space="preserve">non-staple purchase</t>
  </si>
  <si>
    <t xml:space="preserve">CASH INCOME</t>
  </si>
  <si>
    <t xml:space="preserve">Cash Income Graph</t>
  </si>
  <si>
    <t xml:space="preserve">Cash Income Summary</t>
  </si>
  <si>
    <t xml:space="preserve">coding for cash sources</t>
  </si>
  <si>
    <t xml:space="preserve">Wild foods</t>
  </si>
  <si>
    <t xml:space="preserve">Labour - casual</t>
  </si>
  <si>
    <t xml:space="preserve">Labour - formal emp</t>
  </si>
  <si>
    <t xml:space="preserve">Labour - public works</t>
  </si>
  <si>
    <t xml:space="preserve">Self - employment</t>
  </si>
  <si>
    <t xml:space="preserve">Small Business</t>
  </si>
  <si>
    <t xml:space="preserve">Cash transfer</t>
  </si>
  <si>
    <t xml:space="preserve">Gifts</t>
  </si>
  <si>
    <t xml:space="preserve">CASH EXPENDITURE</t>
  </si>
  <si>
    <t xml:space="preserve">Expenditure Graph</t>
  </si>
  <si>
    <t xml:space="preserve">Expenditure Summary</t>
  </si>
  <si>
    <t xml:space="preserve">coding for expenditure</t>
  </si>
  <si>
    <t xml:space="preserve">TOTAL INCOME (KCALS)</t>
  </si>
  <si>
    <t xml:space="preserve">Own crops Consumed</t>
  </si>
  <si>
    <t xml:space="preserve">Own crops sold</t>
  </si>
  <si>
    <t xml:space="preserve">Animal products consumed</t>
  </si>
  <si>
    <t xml:space="preserve">Animal products sold</t>
  </si>
  <si>
    <t xml:space="preserve">Animals sold</t>
  </si>
  <si>
    <t xml:space="preserve">Food transfer - official</t>
  </si>
  <si>
    <t xml:space="preserve">Food transfer - gifts</t>
  </si>
  <si>
    <t xml:space="preserve">Cash transfer - official</t>
  </si>
  <si>
    <t xml:space="preserve">Cash transfer - gifts</t>
  </si>
  <si>
    <t xml:space="preserve">survival threshold</t>
  </si>
  <si>
    <t xml:space="preserve">l/hoods prot. threshold</t>
  </si>
  <si>
    <t xml:space="preserve">x-chk</t>
  </si>
  <si>
    <t xml:space="preserve">HH Size</t>
  </si>
  <si>
    <t xml:space="preserve">Cost of 100% kcals</t>
  </si>
  <si>
    <t xml:space="preserve">TOTAL INCOME (CASH)</t>
  </si>
  <si>
    <t xml:space="preserve">Yield</t>
  </si>
  <si>
    <t xml:space="preserve">Village name --&gt;</t>
  </si>
  <si>
    <t xml:space="preserve">CROP Yield PER ACRE</t>
  </si>
  <si>
    <t xml:space="preserve">crop name (maize)</t>
  </si>
  <si>
    <t xml:space="preserve">Unit of land</t>
  </si>
  <si>
    <t xml:space="preserve">Acre</t>
  </si>
  <si>
    <t xml:space="preserve">acre</t>
  </si>
  <si>
    <t xml:space="preserve">Yield with inputs</t>
  </si>
  <si>
    <t xml:space="preserve">800kg</t>
  </si>
  <si>
    <t xml:space="preserve">1500kg</t>
  </si>
  <si>
    <t xml:space="preserve">3000kg</t>
  </si>
  <si>
    <t xml:space="preserve">Yield without inputs</t>
  </si>
  <si>
    <t xml:space="preserve">150kg</t>
  </si>
  <si>
    <t xml:space="preserve">180kg</t>
  </si>
  <si>
    <t xml:space="preserve">600kg</t>
  </si>
  <si>
    <t xml:space="preserve">Seed requirement</t>
  </si>
  <si>
    <t xml:space="preserve">10kg</t>
  </si>
  <si>
    <t xml:space="preserve">20kg</t>
  </si>
  <si>
    <t xml:space="preserve">crop name (G/nuts)</t>
  </si>
  <si>
    <t xml:space="preserve">Yield with recommended inputs</t>
  </si>
  <si>
    <t xml:space="preserve">300kg</t>
  </si>
  <si>
    <t xml:space="preserve">250kg</t>
  </si>
  <si>
    <t xml:space="preserve">Yield with less inputs</t>
  </si>
  <si>
    <t xml:space="preserve">200kg</t>
  </si>
  <si>
    <t xml:space="preserve">100kg</t>
  </si>
  <si>
    <t xml:space="preserve">50kg</t>
  </si>
  <si>
    <t xml:space="preserve">crop name (soya)</t>
  </si>
  <si>
    <t xml:space="preserve">500kg</t>
  </si>
  <si>
    <t xml:space="preserve">750kg</t>
  </si>
  <si>
    <t xml:space="preserve">400kg</t>
  </si>
  <si>
    <t xml:space="preserve">60kg</t>
  </si>
  <si>
    <t xml:space="preserve">650kg</t>
  </si>
  <si>
    <t xml:space="preserve">12.5kg</t>
  </si>
  <si>
    <t xml:space="preserve">15kg</t>
  </si>
  <si>
    <t xml:space="preserve">40kg</t>
  </si>
  <si>
    <t xml:space="preserve">Bean</t>
  </si>
  <si>
    <t xml:space="preserve">240kg</t>
  </si>
  <si>
    <t xml:space="preserve">Tobacco</t>
  </si>
  <si>
    <t xml:space="preserve">700kg</t>
  </si>
  <si>
    <t xml:space="preserve">1000kg</t>
  </si>
  <si>
    <t xml:space="preserve">1200kg</t>
  </si>
  <si>
    <t xml:space="preserve">crop name (sunflower)</t>
  </si>
  <si>
    <t xml:space="preserve">crop name (sweet potato)</t>
  </si>
  <si>
    <t xml:space="preserve">crop name (Potato)</t>
  </si>
  <si>
    <t xml:space="preserve">crop name (Cow Peas)</t>
  </si>
  <si>
    <t xml:space="preserve">crop name (cassava)</t>
  </si>
  <si>
    <t xml:space="preserve">crop name</t>
  </si>
  <si>
    <t xml:space="preserve">% using correct fertilizer/recommended inputs</t>
  </si>
  <si>
    <t xml:space="preserve">LIVESTOCK Yield</t>
  </si>
  <si>
    <t xml:space="preserve">Cattle</t>
  </si>
  <si>
    <t xml:space="preserve">interval between births (months)</t>
  </si>
  <si>
    <t xml:space="preserve">wet season lactation period (days)</t>
  </si>
  <si>
    <t xml:space="preserve">wet season average milk per day (litres)</t>
  </si>
  <si>
    <t xml:space="preserve">dry season lactation period (days)</t>
  </si>
  <si>
    <t xml:space="preserve">dry season average milk per day (litres)</t>
  </si>
  <si>
    <t xml:space="preserve">typical age at sale (months)</t>
  </si>
  <si>
    <t xml:space="preserve">Goat</t>
  </si>
  <si>
    <t xml:space="preserve">Pigs</t>
  </si>
  <si>
    <t xml:space="preserve">sheep</t>
  </si>
  <si>
    <t xml:space="preserve">Chickens - local</t>
  </si>
  <si>
    <t xml:space="preserve">period of daily egg laying</t>
  </si>
  <si>
    <t xml:space="preserve">interval between periods of egg laying</t>
  </si>
  <si>
    <t xml:space="preserve">Chickens - improved</t>
  </si>
  <si>
    <t xml:space="preserve">Ducks</t>
  </si>
  <si>
    <t xml:space="preserve">Guinea fowls</t>
  </si>
  <si>
    <t xml:space="preserve">PRICES</t>
  </si>
  <si>
    <t xml:space="preserve">item name = food item, non-food item, livestock type, livestock product, labour type, bush product, etc, etc</t>
  </si>
  <si>
    <t xml:space="preserve">COMMUNITY LEADER PRICE INFORMATION --&gt; </t>
  </si>
  <si>
    <t xml:space="preserve">MARKET VISIT PRICE INFORMATION --&gt;</t>
  </si>
  <si>
    <t xml:space="preserve">Chasa</t>
  </si>
  <si>
    <t xml:space="preserve">Chinkhwiri</t>
  </si>
  <si>
    <t xml:space="preserve">Chabuka</t>
  </si>
  <si>
    <t xml:space="preserve">item name (maize)</t>
  </si>
  <si>
    <t xml:space="preserve">unit</t>
  </si>
  <si>
    <t xml:space="preserve">Bag (50kg)</t>
  </si>
  <si>
    <t xml:space="preserve">market</t>
  </si>
  <si>
    <t xml:space="preserve">Ntunthama</t>
  </si>
  <si>
    <t xml:space="preserve">Nkhamenya</t>
  </si>
  <si>
    <t xml:space="preserve">Ndawula</t>
  </si>
  <si>
    <t xml:space="preserve">Bowe</t>
  </si>
  <si>
    <t xml:space="preserve">Mitundu</t>
  </si>
  <si>
    <t xml:space="preserve">Chiosya</t>
  </si>
  <si>
    <t xml:space="preserve">low price</t>
  </si>
  <si>
    <t xml:space="preserve">low price month</t>
  </si>
  <si>
    <t xml:space="preserve">June - Oct</t>
  </si>
  <si>
    <t xml:space="preserve">May</t>
  </si>
  <si>
    <t xml:space="preserve">July</t>
  </si>
  <si>
    <t xml:space="preserve">June</t>
  </si>
  <si>
    <t xml:space="preserve">high price</t>
  </si>
  <si>
    <t xml:space="preserve">high price month</t>
  </si>
  <si>
    <t xml:space="preserve">Dec - Feb</t>
  </si>
  <si>
    <t xml:space="preserve">Oct</t>
  </si>
  <si>
    <t xml:space="preserve">Dec</t>
  </si>
  <si>
    <t xml:space="preserve">Jan</t>
  </si>
  <si>
    <t xml:space="preserve">Sept</t>
  </si>
  <si>
    <t xml:space="preserve">item name (g/nuts)</t>
  </si>
  <si>
    <t xml:space="preserve">June - Aug</t>
  </si>
  <si>
    <t xml:space="preserve">May - July</t>
  </si>
  <si>
    <t xml:space="preserve">April</t>
  </si>
  <si>
    <t xml:space="preserve">Oct - Dec</t>
  </si>
  <si>
    <t xml:space="preserve">Aug</t>
  </si>
  <si>
    <t xml:space="preserve">item name (soya)</t>
  </si>
  <si>
    <t xml:space="preserve">Farm gate</t>
  </si>
  <si>
    <t xml:space="preserve">July - Oct</t>
  </si>
  <si>
    <t xml:space="preserve">item name (cattle)</t>
  </si>
  <si>
    <t xml:space="preserve">Live cattle</t>
  </si>
  <si>
    <t xml:space="preserve">Live</t>
  </si>
  <si>
    <t xml:space="preserve">live</t>
  </si>
  <si>
    <t xml:space="preserve">local</t>
  </si>
  <si>
    <t xml:space="preserve">Jan - Feb</t>
  </si>
  <si>
    <t xml:space="preserve">Feb</t>
  </si>
  <si>
    <t xml:space="preserve">June - Dec</t>
  </si>
  <si>
    <t xml:space="preserve">Jun - Dec</t>
  </si>
  <si>
    <t xml:space="preserve">April - Aug</t>
  </si>
  <si>
    <t xml:space="preserve">May - Sept</t>
  </si>
  <si>
    <t xml:space="preserve">May - Dec</t>
  </si>
  <si>
    <t xml:space="preserve">item name (Goats)</t>
  </si>
  <si>
    <t xml:space="preserve">Live goat</t>
  </si>
  <si>
    <t xml:space="preserve">Nov</t>
  </si>
  <si>
    <t xml:space="preserve">April - Sept</t>
  </si>
  <si>
    <t xml:space="preserve">item name (Pig)</t>
  </si>
  <si>
    <t xml:space="preserve">Live pig</t>
  </si>
  <si>
    <t xml:space="preserve">April - July</t>
  </si>
  <si>
    <t xml:space="preserve">Nov - Feb</t>
  </si>
  <si>
    <t xml:space="preserve">Aug - Mar</t>
  </si>
  <si>
    <t xml:space="preserve">Mar - Aug</t>
  </si>
  <si>
    <t xml:space="preserve">item name (chicken)</t>
  </si>
  <si>
    <t xml:space="preserve">Live chicken</t>
  </si>
  <si>
    <t xml:space="preserve">April - Dec</t>
  </si>
  <si>
    <t xml:space="preserve">item name (making ridges -hiring out labor)</t>
  </si>
  <si>
    <t xml:space="preserve">Local</t>
  </si>
  <si>
    <t xml:space="preserve">Oct  </t>
  </si>
  <si>
    <t xml:space="preserve">March</t>
  </si>
  <si>
    <t xml:space="preserve">item name (Soap tablet)</t>
  </si>
  <si>
    <t xml:space="preserve">tablet</t>
  </si>
  <si>
    <t xml:space="preserve">May - Oct</t>
  </si>
  <si>
    <t xml:space="preserve">Jan   </t>
  </si>
  <si>
    <t xml:space="preserve">item name (sugar)</t>
  </si>
  <si>
    <t xml:space="preserve">Packet</t>
  </si>
  <si>
    <t xml:space="preserve">packet</t>
  </si>
  <si>
    <t xml:space="preserve">local shops</t>
  </si>
  <si>
    <t xml:space="preserve">Feb - Oct</t>
  </si>
  <si>
    <t xml:space="preserve">Dec   </t>
  </si>
  <si>
    <t xml:space="preserve">Nov - Jan</t>
  </si>
  <si>
    <t xml:space="preserve">item name (batteries)</t>
  </si>
  <si>
    <t xml:space="preserve">Battery</t>
  </si>
  <si>
    <t xml:space="preserve">a battery</t>
  </si>
  <si>
    <t xml:space="preserve">cell</t>
  </si>
  <si>
    <t xml:space="preserve">local shop</t>
  </si>
  <si>
    <t xml:space="preserve">June - Nov</t>
  </si>
  <si>
    <t xml:space="preserve">Aug - Dec</t>
  </si>
  <si>
    <t xml:space="preserve">item name (land preparation)</t>
  </si>
  <si>
    <t xml:space="preserve">loca;</t>
  </si>
  <si>
    <t xml:space="preserve">item name (weeding)</t>
  </si>
  <si>
    <t xml:space="preserve">Jan - Mar</t>
  </si>
  <si>
    <t xml:space="preserve">item name (Firewood)</t>
  </si>
  <si>
    <t xml:space="preserve">Bundle</t>
  </si>
  <si>
    <t xml:space="preserve">bundle</t>
  </si>
  <si>
    <t xml:space="preserve">Oct - Feb</t>
  </si>
  <si>
    <t xml:space="preserve">Jun - Aug</t>
  </si>
  <si>
    <t xml:space="preserve">item name (tobacco)</t>
  </si>
  <si>
    <t xml:space="preserve">April - May</t>
  </si>
  <si>
    <t xml:space="preserve">Mar</t>
  </si>
  <si>
    <t xml:space="preserve">Aug - Nov</t>
  </si>
  <si>
    <t xml:space="preserve">Sunflower</t>
  </si>
  <si>
    <t xml:space="preserve">item name (cassava)</t>
  </si>
  <si>
    <t xml:space="preserve">item name (Potato)</t>
  </si>
  <si>
    <t xml:space="preserve">heap</t>
  </si>
  <si>
    <t xml:space="preserve">item name</t>
  </si>
  <si>
    <t xml:space="preserve">Where do people go to find casual work?</t>
  </si>
  <si>
    <t xml:space="preserve">Location 1</t>
  </si>
  <si>
    <t xml:space="preserve">Location 2</t>
  </si>
  <si>
    <t xml:space="preserve">Location 3</t>
  </si>
  <si>
    <t xml:space="preserve">Location 4</t>
  </si>
  <si>
    <t xml:space="preserve">SEASONAL CALENDAR</t>
  </si>
  <si>
    <t xml:space="preserve">Fill 1s in the relevant months</t>
  </si>
  <si>
    <t xml:space="preserve">village --&gt; </t>
  </si>
  <si>
    <t xml:space="preserve">Results</t>
  </si>
  <si>
    <t xml:space="preserve">month --&gt;</t>
  </si>
  <si>
    <t xml:space="preserve">Seasons</t>
  </si>
  <si>
    <t xml:space="preserve">rainy</t>
  </si>
  <si>
    <t xml:space="preserve">winter</t>
  </si>
  <si>
    <t xml:space="preserve">hot</t>
  </si>
  <si>
    <t xml:space="preserve">Maize rainfed</t>
  </si>
  <si>
    <t xml:space="preserve">land preparation</t>
  </si>
  <si>
    <t xml:space="preserve">planting</t>
  </si>
  <si>
    <t xml:space="preserve">weeding</t>
  </si>
  <si>
    <t xml:space="preserve">green consumption</t>
  </si>
  <si>
    <t xml:space="preserve">harvesting</t>
  </si>
  <si>
    <t xml:space="preserve">threshing</t>
  </si>
  <si>
    <t xml:space="preserve">Ground nuts</t>
  </si>
  <si>
    <t xml:space="preserve">Soya</t>
  </si>
  <si>
    <t xml:space="preserve">Beans</t>
  </si>
  <si>
    <t xml:space="preserve">Pigeon peas</t>
  </si>
  <si>
    <t xml:space="preserve">Cassava</t>
  </si>
  <si>
    <t xml:space="preserve">Sweet Potato</t>
  </si>
  <si>
    <t xml:space="preserve">Maize Irrigated</t>
  </si>
  <si>
    <t xml:space="preserve">Camels</t>
  </si>
  <si>
    <t xml:space="preserve">heat</t>
  </si>
  <si>
    <t xml:space="preserve">birth</t>
  </si>
  <si>
    <t xml:space="preserve">milk production</t>
  </si>
  <si>
    <t xml:space="preserve">sales</t>
  </si>
  <si>
    <t xml:space="preserve">Goats</t>
  </si>
  <si>
    <t xml:space="preserve">Sheep</t>
  </si>
  <si>
    <t xml:space="preserve">Livestock migration</t>
  </si>
  <si>
    <t xml:space="preserve">Livestock disease</t>
  </si>
  <si>
    <t xml:space="preserve">Livestock vaccination</t>
  </si>
  <si>
    <t xml:space="preserve">Chicken sales</t>
  </si>
  <si>
    <t xml:space="preserve">High staple food prices</t>
  </si>
  <si>
    <t xml:space="preserve">Low staple food prices</t>
  </si>
  <si>
    <t xml:space="preserve">Lean season</t>
  </si>
  <si>
    <t xml:space="preserve">Labour migration</t>
  </si>
  <si>
    <t xml:space="preserve">Agricultural labour peak</t>
  </si>
  <si>
    <t xml:space="preserve">Construction labour peak</t>
  </si>
  <si>
    <t xml:space="preserve">Remittances peak</t>
  </si>
  <si>
    <t xml:space="preserve">Firewood sales peak</t>
  </si>
  <si>
    <t xml:space="preserve">Relief distributions</t>
  </si>
  <si>
    <t xml:space="preserve">Human diseases</t>
  </si>
  <si>
    <t xml:space="preserve">Festival season</t>
  </si>
  <si>
    <t xml:space="preserve">Wild food collection peak</t>
  </si>
  <si>
    <t xml:space="preserve">other (brick making)</t>
  </si>
  <si>
    <t xml:space="preserve">TIMELINE RANKING</t>
  </si>
  <si>
    <t xml:space="preserve">Villages names---&gt;</t>
  </si>
  <si>
    <t xml:space="preserve">Year of harvest</t>
  </si>
  <si>
    <t xml:space="preserve">Average</t>
  </si>
  <si>
    <t xml:space="preserve">Chronic hazards (every year):</t>
  </si>
  <si>
    <t xml:space="preserve">Dry spell</t>
  </si>
  <si>
    <t xml:space="preserve">dry spell</t>
  </si>
  <si>
    <t xml:space="preserve">thunderstorm</t>
  </si>
  <si>
    <t xml:space="preserve">Input shortage</t>
  </si>
  <si>
    <t xml:space="preserve">input shortage</t>
  </si>
  <si>
    <t xml:space="preserve">Crop diseases</t>
  </si>
  <si>
    <t xml:space="preserve">crop diseases</t>
  </si>
  <si>
    <t xml:space="preserve">Periodic hazards (not every year):</t>
  </si>
  <si>
    <t xml:space="preserve">Hail storm</t>
  </si>
  <si>
    <t xml:space="preserve">hailstorm</t>
  </si>
  <si>
    <t xml:space="preserve">Erratic rainfall</t>
  </si>
  <si>
    <t xml:space="preserve">erratic rainfall</t>
  </si>
  <si>
    <t xml:space="preserve">Pests</t>
  </si>
  <si>
    <t xml:space="preserve">pests</t>
  </si>
  <si>
    <t xml:space="preserve">DEVELOPMENT IDEAS</t>
  </si>
  <si>
    <t xml:space="preserve">Leaders</t>
  </si>
  <si>
    <t xml:space="preserve">Construction of school blocks</t>
  </si>
  <si>
    <t xml:space="preserve">housing</t>
  </si>
  <si>
    <t xml:space="preserve">Adult literacy education</t>
  </si>
  <si>
    <t xml:space="preserve">agricultural inputs (access and availability increased)</t>
  </si>
  <si>
    <t xml:space="preserve">agri inputs</t>
  </si>
  <si>
    <t xml:space="preserve">Boreholes</t>
  </si>
  <si>
    <t xml:space="preserve">education (school blocks etc)</t>
  </si>
  <si>
    <t xml:space="preserve">access to market</t>
  </si>
  <si>
    <t xml:space="preserve">Access to loans / capital</t>
  </si>
  <si>
    <t xml:space="preserve">loans/credit</t>
  </si>
  <si>
    <t xml:space="preserve">Access to markets</t>
  </si>
  <si>
    <t xml:space="preserve">education &amp; training</t>
  </si>
  <si>
    <t xml:space="preserve">Very poor</t>
  </si>
  <si>
    <t xml:space="preserve">boreholes</t>
  </si>
  <si>
    <t xml:space="preserve">irrigation</t>
  </si>
  <si>
    <t xml:space="preserve">roads</t>
  </si>
  <si>
    <t xml:space="preserve">hospital</t>
  </si>
  <si>
    <t xml:space="preserve">health care</t>
  </si>
  <si>
    <t xml:space="preserve">water facility</t>
  </si>
  <si>
    <t xml:space="preserve">education/school</t>
  </si>
  <si>
    <t xml:space="preserve">irrigation schemes</t>
  </si>
  <si>
    <t xml:space="preserve">loans, credit</t>
  </si>
  <si>
    <t xml:space="preserve">agri inputs and equipment</t>
  </si>
  <si>
    <t xml:space="preserve">fertiliser</t>
  </si>
  <si>
    <t xml:space="preserve">health facility</t>
  </si>
  <si>
    <t xml:space="preserve">daily production</t>
  </si>
  <si>
    <t xml:space="preserve">livestock inputs</t>
  </si>
  <si>
    <t xml:space="preserve">safe drinking water</t>
  </si>
  <si>
    <t xml:space="preserve">irrigation development</t>
  </si>
  <si>
    <t xml:space="preserve">drinking water</t>
  </si>
  <si>
    <t xml:space="preserve">education/schools</t>
  </si>
  <si>
    <t xml:space="preserve">electricity</t>
  </si>
  <si>
    <t xml:space="preserve">input loans</t>
  </si>
  <si>
    <t xml:space="preserve">livestock farming</t>
  </si>
  <si>
    <t xml:space="preserve">roads, bridges</t>
  </si>
  <si>
    <t xml:space="preserve">Better Off</t>
  </si>
  <si>
    <t xml:space="preserve">food sufficiency</t>
  </si>
  <si>
    <t xml:space="preserve">market development</t>
  </si>
  <si>
    <t xml:space="preserve">housing and shelter</t>
  </si>
  <si>
    <t xml:space="preserve">loans and credit</t>
  </si>
  <si>
    <t xml:space="preserve">skills training, extension services</t>
  </si>
  <si>
    <t xml:space="preserve">markets</t>
  </si>
  <si>
    <t xml:space="preserve">agri inputs and equipments</t>
  </si>
  <si>
    <t xml:space="preserve">transportation-motor cycles</t>
  </si>
  <si>
    <t xml:space="preserve">irrigation equipment</t>
  </si>
  <si>
    <t xml:space="preserve">COPING STRATEGIES</t>
  </si>
  <si>
    <t xml:space="preserve">Casula labour</t>
  </si>
  <si>
    <t xml:space="preserve">Casual labour</t>
  </si>
  <si>
    <t xml:space="preserve">Petty trading</t>
  </si>
  <si>
    <t xml:space="preserve">casual labour</t>
  </si>
  <si>
    <t xml:space="preserve">Firewood/charcoal</t>
  </si>
  <si>
    <t xml:space="preserve">petty trading</t>
  </si>
  <si>
    <t xml:space="preserve">Migartion to ZA</t>
  </si>
  <si>
    <t xml:space="preserve">firewood/charcoal</t>
  </si>
  <si>
    <t xml:space="preserve">reduce by 25% = soap</t>
  </si>
  <si>
    <t xml:space="preserve">reduce by 25% = salt</t>
  </si>
  <si>
    <t xml:space="preserve">reduce by 25% = </t>
  </si>
  <si>
    <t xml:space="preserve">reduce by 50% = festivals</t>
  </si>
  <si>
    <t xml:space="preserve">reduce by 50% = soap</t>
  </si>
  <si>
    <t xml:space="preserve">reduce by 50% = c. oil</t>
  </si>
  <si>
    <t xml:space="preserve">reduce by 50% =</t>
  </si>
  <si>
    <t xml:space="preserve">reduce by 75% = sugar</t>
  </si>
  <si>
    <t xml:space="preserve">reduce by 75% = social contribution</t>
  </si>
  <si>
    <t xml:space="preserve">reduce by 75%</t>
  </si>
  <si>
    <t xml:space="preserve">reduce to zero = clothes</t>
  </si>
  <si>
    <t xml:space="preserve">reduce to zero = church contribution</t>
  </si>
  <si>
    <t xml:space="preserve">reduce to zero = beer</t>
  </si>
  <si>
    <t xml:space="preserve">reduce to zero = </t>
  </si>
  <si>
    <t xml:space="preserve">reduce by 25% = lighting</t>
  </si>
  <si>
    <t xml:space="preserve">reduce by 25% = beer</t>
  </si>
  <si>
    <t xml:space="preserve">reduce by 50% = milling frequency</t>
  </si>
  <si>
    <t xml:space="preserve">reduce by 50% = sugar, soap</t>
  </si>
  <si>
    <t xml:space="preserve">reduce by 75% = c. oil</t>
  </si>
  <si>
    <t xml:space="preserve">reduce by 75% = meat</t>
  </si>
  <si>
    <t xml:space="preserve">reduce by 75%= festivals</t>
  </si>
  <si>
    <t xml:space="preserve">reduce to zero = beer/cigeret</t>
  </si>
  <si>
    <t xml:space="preserve">reduce to zero = tea, lighting, clothes</t>
  </si>
  <si>
    <t xml:space="preserve">reduce by 25% = clothing/shoes</t>
  </si>
  <si>
    <t xml:space="preserve">reduce by 25% = c. oil</t>
  </si>
  <si>
    <t xml:space="preserve">reduce by 50% = tea</t>
  </si>
  <si>
    <t xml:space="preserve">reduce by 50% = phone credit</t>
  </si>
  <si>
    <t xml:space="preserve">reduce by 50% = sugar, rice, soap</t>
  </si>
  <si>
    <t xml:space="preserve">reduce by 75% = cosmetics</t>
  </si>
  <si>
    <t xml:space="preserve">reduce by 75% = tea, transport</t>
  </si>
  <si>
    <t xml:space="preserve">reduce by 75% = clothes, phone credit</t>
  </si>
  <si>
    <t xml:space="preserve">reduce to zero = sugar, beer, c. oil</t>
  </si>
  <si>
    <t xml:space="preserve">reduce by 25% = tea</t>
  </si>
  <si>
    <t xml:space="preserve">reduce by 50% = beer, sugar, soap</t>
  </si>
  <si>
    <t xml:space="preserve">reduce by 50% = beer, sugar, soap, c. oil</t>
  </si>
  <si>
    <t xml:space="preserve">reduce by 50% = rice, labour hire</t>
  </si>
  <si>
    <t xml:space="preserve">reduce by 75%= agri labour</t>
  </si>
  <si>
    <t xml:space="preserve">reduce by 75%= AGRI ABOUR</t>
  </si>
  <si>
    <t xml:space="preserve">reduce by 75%= sugar</t>
  </si>
  <si>
    <t xml:space="preserve">reduce to zero = clothing, utensils</t>
  </si>
  <si>
    <t xml:space="preserve">reduce to zero = agri labour, livestock invest</t>
  </si>
  <si>
    <t xml:space="preserve">reduce to zero = payment in kind, clothing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</si>
</sst>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%"/>
    <numFmt numFmtId="166" formatCode="0"/>
    <numFmt numFmtId="167" formatCode="General"/>
    <numFmt numFmtId="168" formatCode="#,##0"/>
    <numFmt numFmtId="169" formatCode="0.0%"/>
    <numFmt numFmtId="170" formatCode="0.0"/>
    <numFmt numFmtId="171" formatCode="0.00%"/>
    <numFmt numFmtId="172" formatCode="0.00"/>
    <numFmt numFmtId="173" formatCode="0.000"/>
  </numFmts>
  <fonts count="2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u val="single"/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b val="true"/>
      <i val="true"/>
      <u val="single"/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1"/>
      <color rgb="FF3366FF"/>
      <name val="Arial"/>
      <family val="0"/>
      <charset val="1"/>
    </font>
    <font>
      <b val="true"/>
      <u val="single"/>
      <sz val="11"/>
      <color rgb="FF0000FF"/>
      <name val="Arial"/>
      <family val="0"/>
      <charset val="1"/>
    </font>
    <font>
      <b val="true"/>
      <sz val="11"/>
      <color rgb="FF0000FF"/>
      <name val="Arial"/>
      <family val="0"/>
      <charset val="1"/>
    </font>
    <font>
      <sz val="11"/>
      <color rgb="FF0000FF"/>
      <name val="Arial"/>
      <family val="0"/>
      <charset val="1"/>
    </font>
    <font>
      <sz val="11"/>
      <color rgb="FFFFFFFF"/>
      <name val="Arial"/>
      <family val="0"/>
      <charset val="1"/>
    </font>
    <font>
      <b val="true"/>
      <u val="single"/>
      <sz val="11"/>
      <color rgb="FF3366FF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2"/>
    </font>
    <font>
      <sz val="10"/>
      <color rgb="FF1A1A1A"/>
      <name val="Arial"/>
      <family val="2"/>
    </font>
    <font>
      <sz val="9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1A1A1A"/>
      </patternFill>
    </fill>
    <fill>
      <patternFill patternType="solid">
        <fgColor rgb="FFC0C0C0"/>
        <bgColor rgb="FFB7B7B7"/>
      </patternFill>
    </fill>
    <fill>
      <patternFill patternType="solid">
        <fgColor rgb="FFCCCCFF"/>
        <bgColor rgb="FFD9D9D9"/>
      </patternFill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  <fill>
      <patternFill patternType="solid">
        <fgColor rgb="FF99CCFF"/>
        <bgColor rgb="FFCCCCFF"/>
      </patternFill>
    </fill>
    <fill>
      <patternFill patternType="solid">
        <fgColor rgb="FF969696"/>
        <bgColor rgb="FF8B8B8B"/>
      </patternFill>
    </fill>
  </fills>
  <borders count="96">
    <border diagonalUp="false" diagonalDown="false">
      <left/>
      <right/>
      <top/>
      <bottom/>
      <diagonal/>
    </border>
    <border diagonalUp="false" diagonalDown="false">
      <left style="medium"/>
      <right style="thin">
        <color rgb="FFFFFFFF"/>
      </right>
      <top style="medium"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medium"/>
      <bottom style="thin">
        <color rgb="FFFFFFFF"/>
      </bottom>
      <diagonal/>
    </border>
    <border diagonalUp="false" diagonalDown="false">
      <left style="thin">
        <color rgb="FFFFFFFF"/>
      </left>
      <right style="medium"/>
      <top style="medium"/>
      <bottom style="thin">
        <color rgb="FFFFFFFF"/>
      </bottom>
      <diagonal/>
    </border>
    <border diagonalUp="false" diagonalDown="false">
      <left style="medium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medium"/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medium"/>
      <top style="thin">
        <color rgb="FFFFFFFF"/>
      </top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ck"/>
      <right style="thin"/>
      <top style="medium"/>
      <bottom style="medium"/>
      <diagonal/>
    </border>
    <border diagonalUp="false" diagonalDown="false">
      <left style="thin"/>
      <right style="thick"/>
      <top style="medium"/>
      <bottom style="medium"/>
      <diagonal/>
    </border>
    <border diagonalUp="false" diagonalDown="false">
      <left style="thin"/>
      <right/>
      <top/>
      <bottom style="thin">
        <color rgb="FFCCFFCC"/>
      </bottom>
      <diagonal/>
    </border>
    <border diagonalUp="false" diagonalDown="false">
      <left style="thin"/>
      <right style="thin"/>
      <top style="thin">
        <color rgb="FFCCFFCC"/>
      </top>
      <bottom style="thin"/>
      <diagonal/>
    </border>
    <border diagonalUp="false" diagonalDown="false">
      <left style="thin"/>
      <right style="thin">
        <color rgb="FFCCFFCC"/>
      </right>
      <top style="thin"/>
      <bottom style="thin"/>
      <diagonal/>
    </border>
    <border diagonalUp="false" diagonalDown="false">
      <left style="thin">
        <color rgb="FFCCFFCC"/>
      </left>
      <right style="thin"/>
      <top style="thin"/>
      <bottom style="thin"/>
      <diagonal/>
    </border>
    <border diagonalUp="false" diagonalDown="false">
      <left style="thin"/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/>
      <top style="thin"/>
      <bottom style="thin"/>
      <diagonal/>
    </border>
    <border diagonalUp="false" diagonalDown="false">
      <left style="thin"/>
      <right style="thin">
        <color rgb="FFC0C0C0"/>
      </right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/>
      <bottom style="thin"/>
      <diagonal/>
    </border>
    <border diagonalUp="false" diagonalDown="false">
      <left style="thin">
        <color rgb="FFC0C0C0"/>
      </left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2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3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3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2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3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3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3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3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4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3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3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3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3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4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4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5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5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5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5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6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6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4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5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5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3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3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2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3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2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2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3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3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3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3" borderId="3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3" borderId="4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3" borderId="3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3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3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4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3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3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4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3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3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4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4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4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5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5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4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5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5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3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4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4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4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5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5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6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6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6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6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6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6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6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4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4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5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5" borderId="4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5" borderId="5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5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5" borderId="4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2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6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6" borderId="3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4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4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9" fillId="0" borderId="6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4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4" fillId="5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5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7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7" borderId="1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2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7" borderId="1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7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5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5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4" fillId="7" borderId="3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4" fillId="2" borderId="3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4" fillId="7" borderId="3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4" fillId="0" borderId="7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4" fillId="5" borderId="3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4" fillId="5" borderId="3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4" fillId="5" borderId="7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4" fillId="2" borderId="7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4" fillId="5" borderId="7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4" fillId="2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4" fillId="2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4" fillId="2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4" fillId="2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5" borderId="6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4" fillId="5" borderId="6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4" fillId="5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4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5" borderId="2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7" borderId="6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7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3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4" fillId="5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7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7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7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7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7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6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7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7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5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7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5" borderId="6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5" borderId="6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5" borderId="6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4" fillId="2" borderId="7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5" borderId="6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4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4" fillId="2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7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7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7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4" fillId="5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4" fillId="5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4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5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5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5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4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7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7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0" borderId="7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7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2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7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4" borderId="7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5" borderId="6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5" borderId="6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4" fillId="0" borderId="7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7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7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7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6" borderId="7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7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4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3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6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6" borderId="7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7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6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3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3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7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6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6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7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7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7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7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4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5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5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5" borderId="6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5" borderId="6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7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6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6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4" borderId="6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2" borderId="6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5" fillId="2" borderId="5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5" fillId="2" borderId="5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2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2" borderId="2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4" fillId="4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3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3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3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3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3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5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5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8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8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2" borderId="3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7" borderId="3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8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5" borderId="3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2" borderId="7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5" borderId="6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5" borderId="7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2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2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8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5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8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4" fillId="5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3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3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5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5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7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6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9" borderId="6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4" fillId="8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4" fillId="9" borderId="6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9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7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4" fillId="9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6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9" borderId="6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5" fillId="1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5" fillId="10" borderId="6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9" borderId="6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9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8" borderId="6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5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5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4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4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6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6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7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7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7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7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1" borderId="4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4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1" borderId="4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4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4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4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6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4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4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1" borderId="4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1" borderId="4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1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8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3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8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8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8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8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8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8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8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8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6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8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8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8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3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1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4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4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4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1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4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5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9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21" fillId="0" borderId="7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6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4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4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4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4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4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1" fillId="0" borderId="9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4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4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4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5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5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4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FFFFFF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B8B8B"/>
      <rgbColor rgb="FFB7B7B7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stacked"/>
        <c:varyColors val="0"/>
        <c:ser>
          <c:idx val="0"/>
          <c:order val="0"/>
          <c:tx>
            <c:strRef>
              <c:f>Graphs!$A$4</c:f>
              <c:strCache>
                <c:ptCount val="1"/>
                <c:pt idx="0">
                  <c:v>crops</c:v>
                </c:pt>
              </c:strCache>
            </c:strRef>
          </c:tx>
          <c:spPr>
            <a:solidFill>
              <a:srgbClr val="008000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Graphs!$B$3:$E$3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Graphs!$B$4:$E$4</c:f>
              <c:numCache>
                <c:formatCode>General</c:formatCode>
                <c:ptCount val="4"/>
                <c:pt idx="0">
                  <c:v>0.530267449445532</c:v>
                </c:pt>
                <c:pt idx="1">
                  <c:v>0.587510949585314</c:v>
                </c:pt>
                <c:pt idx="2">
                  <c:v>0.806849315068493</c:v>
                </c:pt>
                <c:pt idx="3">
                  <c:v>0.872581720663912</c:v>
                </c:pt>
              </c:numCache>
            </c:numRef>
          </c:val>
        </c:ser>
        <c:ser>
          <c:idx val="1"/>
          <c:order val="1"/>
          <c:tx>
            <c:strRef>
              <c:f>Graphs!$A$5</c:f>
              <c:strCache>
                <c:ptCount val="1"/>
                <c:pt idx="0">
                  <c:v>livestock products</c:v>
                </c:pt>
              </c:strCache>
            </c:strRef>
          </c:tx>
          <c:spPr>
            <a:solidFill>
              <a:srgbClr val="ffffff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Graphs!$B$3:$E$3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Graphs!$B$5:$E$5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"/>
          <c:tx>
            <c:strRef>
              <c:f>Graphs!$A$6</c:f>
              <c:strCache>
                <c:ptCount val="1"/>
                <c:pt idx="0">
                  <c:v>wild foods</c:v>
                </c:pt>
              </c:strCache>
            </c:strRef>
          </c:tx>
          <c:spPr>
            <a:solidFill>
              <a:srgbClr val="993300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Graphs!$B$3:$E$3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Graphs!$B$6:$E$6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3"/>
          <c:tx>
            <c:strRef>
              <c:f>Graphs!$A$7</c:f>
              <c:strCache>
                <c:ptCount val="1"/>
                <c:pt idx="0">
                  <c:v>payment in kind</c:v>
                </c:pt>
              </c:strCache>
            </c:strRef>
          </c:tx>
          <c:spPr>
            <a:solidFill>
              <a:srgbClr val="0000ff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Graphs!$B$3:$E$3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Graphs!$B$7:$E$7</c:f>
              <c:numCache>
                <c:formatCode>General</c:formatCode>
                <c:ptCount val="4"/>
                <c:pt idx="0">
                  <c:v>0.216791948560246</c:v>
                </c:pt>
                <c:pt idx="1">
                  <c:v>0.314603336128972</c:v>
                </c:pt>
              </c:numCache>
            </c:numRef>
          </c:val>
        </c:ser>
        <c:ser>
          <c:idx val="4"/>
          <c:order val="4"/>
          <c:tx>
            <c:strRef>
              <c:f>Graphs!$A$17</c:f>
              <c:strCache>
                <c:ptCount val="1"/>
                <c:pt idx="0">
                  <c:v>staple purchase</c:v>
                </c:pt>
              </c:strCache>
            </c:strRef>
          </c:tx>
          <c:spPr>
            <a:solidFill>
              <a:srgbClr val="ff0000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Graphs!$B$3:$E$3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Graphs!$B$17:$E$17</c:f>
              <c:numCache>
                <c:formatCode>General</c:formatCode>
                <c:ptCount val="4"/>
                <c:pt idx="0">
                  <c:v>0.152222532848756</c:v>
                </c:pt>
                <c:pt idx="1">
                  <c:v>0.103128476376852</c:v>
                </c:pt>
              </c:numCache>
            </c:numRef>
          </c:val>
        </c:ser>
        <c:ser>
          <c:idx val="5"/>
          <c:order val="5"/>
          <c:tx>
            <c:strRef>
              <c:f>Graphs!$A$18</c:f>
              <c:strCache>
                <c:ptCount val="1"/>
                <c:pt idx="0">
                  <c:v>non-staple purchase</c:v>
                </c:pt>
              </c:strCache>
            </c:strRef>
          </c:tx>
          <c:spPr>
            <a:solidFill>
              <a:srgbClr val="ff8080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Graphs!$B$3:$E$3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Graphs!$B$18:$E$18</c:f>
              <c:numCache>
                <c:formatCode>General</c:formatCode>
                <c:ptCount val="4"/>
                <c:pt idx="0">
                  <c:v>0.0167446649892834</c:v>
                </c:pt>
                <c:pt idx="1">
                  <c:v>0.0213855185909979</c:v>
                </c:pt>
              </c:numCache>
            </c:numRef>
          </c:val>
        </c:ser>
        <c:ser>
          <c:idx val="6"/>
          <c:order val="6"/>
          <c:tx>
            <c:strRef>
              <c:f>Graphs!$A$9</c:f>
              <c:strCache>
                <c:ptCount val="1"/>
                <c:pt idx="0">
                  <c:v>gifts</c:v>
                </c:pt>
              </c:strCache>
            </c:strRef>
          </c:tx>
          <c:spPr>
            <a:solidFill>
              <a:srgbClr val="ffff00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Graphs!$B$3:$E$3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Graphs!$B$9:$E$9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7"/>
          <c:tx>
            <c:strRef>
              <c:f>Graphs!$A$10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3366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Graphs!$B$3:$E$3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Graphs!$B$10:$E$10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8"/>
          <c:tx>
            <c:strRef>
              <c:f>Graphs!$A$8</c:f>
              <c:strCache>
                <c:ptCount val="1"/>
                <c:pt idx="0">
                  <c:v>food aid</c:v>
                </c:pt>
              </c:strCache>
            </c:strRef>
          </c:tx>
          <c:spPr>
            <a:solidFill>
              <a:srgbClr val="99ccff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Graphs!$B$3:$E$3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Graphs!$B$8:$E$8</c:f>
              <c:numCache>
                <c:formatCode>General</c:formatCode>
                <c:ptCount val="4"/>
                <c:pt idx="0">
                  <c:v>0.0195694716242661</c:v>
                </c:pt>
                <c:pt idx="1">
                  <c:v>0</c:v>
                </c:pt>
              </c:numCache>
            </c:numRef>
          </c:val>
        </c:ser>
        <c:gapWidth val="150"/>
        <c:overlap val="100"/>
        <c:axId val="29074322"/>
        <c:axId val="3662322"/>
      </c:barChart>
      <c:catAx>
        <c:axId val="2907432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662322"/>
        <c:crosses val="autoZero"/>
        <c:auto val="1"/>
        <c:lblAlgn val="ctr"/>
        <c:lblOffset val="100"/>
        <c:noMultiLvlLbl val="0"/>
      </c:catAx>
      <c:valAx>
        <c:axId val="3662322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29074322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cc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stacked"/>
        <c:varyColors val="0"/>
        <c:ser>
          <c:idx val="0"/>
          <c:order val="0"/>
          <c:tx>
            <c:strRef>
              <c:f>Graphs!$A$86</c:f>
              <c:strCache>
                <c:ptCount val="1"/>
                <c:pt idx="0">
                  <c:v>Crop sales</c:v>
                </c:pt>
              </c:strCache>
            </c:strRef>
          </c:tx>
          <c:spPr>
            <a:solidFill>
              <a:srgbClr val="008000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Graphs!$B$85:$E$85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Graphs!$B$86:$E$86</c:f>
              <c:numCache>
                <c:formatCode>General</c:formatCode>
                <c:ptCount val="4"/>
                <c:pt idx="0">
                  <c:v>34050</c:v>
                </c:pt>
                <c:pt idx="1">
                  <c:v>56850</c:v>
                </c:pt>
                <c:pt idx="2">
                  <c:v>642600</c:v>
                </c:pt>
                <c:pt idx="3">
                  <c:v>906100</c:v>
                </c:pt>
              </c:numCache>
            </c:numRef>
          </c:val>
        </c:ser>
        <c:ser>
          <c:idx val="1"/>
          <c:order val="1"/>
          <c:tx>
            <c:strRef>
              <c:f>Graphs!$A$87</c:f>
              <c:strCache>
                <c:ptCount val="1"/>
                <c:pt idx="0">
                  <c:v>Livestock product sales</c:v>
                </c:pt>
              </c:strCache>
            </c:strRef>
          </c:tx>
          <c:spPr>
            <a:solidFill>
              <a:srgbClr val="ffffff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Graphs!$B$85:$E$85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Graphs!$B$87:$E$87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26400</c:v>
                </c:pt>
                <c:pt idx="3">
                  <c:v>13200</c:v>
                </c:pt>
              </c:numCache>
            </c:numRef>
          </c:val>
        </c:ser>
        <c:ser>
          <c:idx val="2"/>
          <c:order val="2"/>
          <c:tx>
            <c:strRef>
              <c:f>Graphs!$A$88</c:f>
              <c:strCache>
                <c:ptCount val="1"/>
                <c:pt idx="0">
                  <c:v>Livestock sales</c:v>
                </c:pt>
              </c:strCache>
            </c:strRef>
          </c:tx>
          <c:spPr>
            <a:solidFill>
              <a:srgbClr val="ffcc00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Graphs!$B$85:$E$85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Graphs!$B$88:$E$88</c:f>
              <c:numCache>
                <c:formatCode>General</c:formatCode>
                <c:ptCount val="4"/>
              </c:numCache>
            </c:numRef>
          </c:val>
        </c:ser>
        <c:ser>
          <c:idx val="3"/>
          <c:order val="3"/>
          <c:tx>
            <c:strRef>
              <c:f>Graphs!$A$89</c:f>
              <c:strCache>
                <c:ptCount val="1"/>
                <c:pt idx="0">
                  <c:v>Wild foods</c:v>
                </c:pt>
              </c:strCache>
            </c:strRef>
          </c:tx>
          <c:spPr>
            <a:solidFill>
              <a:srgbClr val="993300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Graphs!$B$85:$E$85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Graphs!$B$89:$E$89</c:f>
              <c:numCache>
                <c:formatCode>General</c:formatCode>
                <c:ptCount val="4"/>
              </c:numCache>
            </c:numRef>
          </c:val>
        </c:ser>
        <c:ser>
          <c:idx val="4"/>
          <c:order val="4"/>
          <c:tx>
            <c:strRef>
              <c:f>Graphs!$A$90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0000ff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Graphs!$B$85:$E$85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Graphs!$B$90:$E$90</c:f>
              <c:numCache>
                <c:formatCode>General</c:formatCode>
                <c:ptCount val="4"/>
              </c:numCache>
            </c:numRef>
          </c:val>
        </c:ser>
        <c:ser>
          <c:idx val="5"/>
          <c:order val="5"/>
          <c:tx>
            <c:strRef>
              <c:f>Graphs!$A$91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33cccc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Graphs!$B$85:$E$85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Graphs!$B$91:$E$91</c:f>
              <c:numCache>
                <c:formatCode>General</c:formatCode>
                <c:ptCount val="4"/>
              </c:numCache>
            </c:numRef>
          </c:val>
        </c:ser>
        <c:ser>
          <c:idx val="6"/>
          <c:order val="6"/>
          <c:tx>
            <c:strRef>
              <c:f>Graphs!$A$92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ccccff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Graphs!$B$85:$E$85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Graphs!$B$92:$E$92</c:f>
              <c:numCache>
                <c:formatCode>General</c:formatCode>
                <c:ptCount val="4"/>
              </c:numCache>
            </c:numRef>
          </c:val>
        </c:ser>
        <c:ser>
          <c:idx val="7"/>
          <c:order val="7"/>
          <c:tx>
            <c:strRef>
              <c:f>Graphs!$A$93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0000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Graphs!$B$85:$E$85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Graphs!$B$93:$E$93</c:f>
              <c:numCache>
                <c:formatCode>General</c:formatCode>
                <c:ptCount val="4"/>
              </c:numCache>
            </c:numRef>
          </c:val>
        </c:ser>
        <c:ser>
          <c:idx val="8"/>
          <c:order val="8"/>
          <c:tx>
            <c:strRef>
              <c:f>Graphs!$A$94</c:f>
              <c:strCache>
                <c:ptCount val="1"/>
                <c:pt idx="0">
                  <c:v>Small Business</c:v>
                </c:pt>
              </c:strCache>
            </c:strRef>
          </c:tx>
          <c:spPr>
            <a:solidFill>
              <a:srgbClr val="cc99ff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Graphs!$B$85:$E$85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Graphs!$B$94:$E$94</c:f>
              <c:numCache>
                <c:formatCode>General</c:formatCode>
                <c:ptCount val="4"/>
              </c:numCache>
            </c:numRef>
          </c:val>
        </c:ser>
        <c:ser>
          <c:idx val="9"/>
          <c:order val="9"/>
          <c:tx>
            <c:strRef>
              <c:f>Graphs!$A$95</c:f>
              <c:strCache>
                <c:ptCount val="1"/>
                <c:pt idx="0">
                  <c:v>Cash transfer</c:v>
                </c:pt>
              </c:strCache>
            </c:strRef>
          </c:tx>
          <c:spPr>
            <a:solidFill>
              <a:srgbClr val="969696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Graphs!$B$85:$E$85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Graphs!$B$95:$E$95</c:f>
              <c:numCache>
                <c:formatCode>General</c:formatCode>
                <c:ptCount val="4"/>
              </c:numCache>
            </c:numRef>
          </c:val>
        </c:ser>
        <c:ser>
          <c:idx val="10"/>
          <c:order val="10"/>
          <c:tx>
            <c:strRef>
              <c:f>Graphs!$A$96</c:f>
              <c:strCache>
                <c:ptCount val="1"/>
                <c:pt idx="0">
                  <c:v>Gifts</c:v>
                </c:pt>
              </c:strCache>
            </c:strRef>
          </c:tx>
          <c:spPr>
            <a:solidFill>
              <a:srgbClr val="ffff00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Graphs!$B$85:$E$85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Graphs!$B$96:$E$96</c:f>
              <c:numCache>
                <c:formatCode>General</c:formatCode>
                <c:ptCount val="4"/>
              </c:numCache>
            </c:numRef>
          </c:val>
        </c:ser>
        <c:ser>
          <c:idx val="11"/>
          <c:order val="11"/>
          <c:tx>
            <c:strRef>
              <c:f>Graphs!$A$97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3366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Graphs!$B$85:$E$85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Graphs!$B$97:$E$97</c:f>
              <c:numCache>
                <c:formatCode>General</c:formatCode>
                <c:ptCount val="4"/>
              </c:numCache>
            </c:numRef>
          </c:val>
        </c:ser>
        <c:gapWidth val="150"/>
        <c:overlap val="100"/>
        <c:axId val="30476854"/>
        <c:axId val="75654780"/>
      </c:barChart>
      <c:catAx>
        <c:axId val="3047685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75654780"/>
        <c:crosses val="autoZero"/>
        <c:auto val="1"/>
        <c:lblAlgn val="ctr"/>
        <c:lblOffset val="100"/>
        <c:noMultiLvlLbl val="0"/>
      </c:catAx>
      <c:valAx>
        <c:axId val="75654780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0476854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cc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stacked"/>
        <c:varyColors val="0"/>
        <c:ser>
          <c:idx val="0"/>
          <c:order val="0"/>
          <c:tx>
            <c:strRef>
              <c:f>Graphs!$A$184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008000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Graphs!$B$183:$E$183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Graphs!$B$184:$E$184</c:f>
              <c:numCache>
                <c:formatCode>General</c:formatCode>
                <c:ptCount val="4"/>
                <c:pt idx="0">
                  <c:v>20250</c:v>
                </c:pt>
                <c:pt idx="1">
                  <c:v>14398.56</c:v>
                </c:pt>
                <c:pt idx="2">
                  <c:v>26190</c:v>
                </c:pt>
                <c:pt idx="3">
                  <c:v>41580</c:v>
                </c:pt>
              </c:numCache>
            </c:numRef>
          </c:val>
        </c:ser>
        <c:ser>
          <c:idx val="1"/>
          <c:order val="1"/>
          <c:tx>
            <c:strRef>
              <c:f>Graphs!$A$185</c:f>
              <c:strCache>
                <c:ptCount val="1"/>
                <c:pt idx="0">
                  <c:v>non-staple food</c:v>
                </c:pt>
              </c:strCache>
            </c:strRef>
          </c:tx>
          <c:spPr>
            <a:solidFill>
              <a:srgbClr val="ffffff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Graphs!$B$183:$E$183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Graphs!$B$185:$E$185</c:f>
              <c:numCache>
                <c:formatCode>General</c:formatCode>
                <c:ptCount val="4"/>
                <c:pt idx="0">
                  <c:v>13772.5</c:v>
                </c:pt>
                <c:pt idx="1">
                  <c:v>23380</c:v>
                </c:pt>
                <c:pt idx="2">
                  <c:v>131814</c:v>
                </c:pt>
                <c:pt idx="3">
                  <c:v>192952</c:v>
                </c:pt>
              </c:numCache>
            </c:numRef>
          </c:val>
        </c:ser>
        <c:ser>
          <c:idx val="2"/>
          <c:order val="2"/>
          <c:tx>
            <c:strRef>
              <c:f>Graphs!$A$186</c:f>
              <c:strCache>
                <c:ptCount val="1"/>
                <c:pt idx="0">
                  <c:v>HH items</c:v>
                </c:pt>
              </c:strCache>
            </c:strRef>
          </c:tx>
          <c:spPr>
            <a:solidFill>
              <a:srgbClr val="ffcc00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Graphs!$B$183:$E$183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Graphs!$B$186:$E$186</c:f>
              <c:numCache>
                <c:formatCode>General</c:formatCode>
                <c:ptCount val="4"/>
                <c:pt idx="0">
                  <c:v>23350</c:v>
                </c:pt>
                <c:pt idx="1">
                  <c:v>31200</c:v>
                </c:pt>
                <c:pt idx="2">
                  <c:v>61460</c:v>
                </c:pt>
                <c:pt idx="3">
                  <c:v>86980</c:v>
                </c:pt>
              </c:numCache>
            </c:numRef>
          </c:val>
        </c:ser>
        <c:ser>
          <c:idx val="3"/>
          <c:order val="3"/>
          <c:tx>
            <c:strRef>
              <c:f>Graphs!$A$187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rgbClr val="993300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Graphs!$B$183:$E$183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Graphs!$B$187:$E$187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</c:ser>
        <c:ser>
          <c:idx val="4"/>
          <c:order val="4"/>
          <c:tx>
            <c:strRef>
              <c:f>Graphs!$A$188</c:f>
              <c:strCache>
                <c:ptCount val="1"/>
                <c:pt idx="0">
                  <c:v>inputs</c:v>
                </c:pt>
              </c:strCache>
            </c:strRef>
          </c:tx>
          <c:spPr>
            <a:solidFill>
              <a:srgbClr val="0000ff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Graphs!$B$183:$E$183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Graphs!$B$188:$E$188</c:f>
              <c:numCache>
                <c:formatCode>General</c:formatCode>
                <c:ptCount val="4"/>
                <c:pt idx="0">
                  <c:v>3300</c:v>
                </c:pt>
                <c:pt idx="1">
                  <c:v>11700</c:v>
                </c:pt>
                <c:pt idx="2">
                  <c:v>174040</c:v>
                </c:pt>
                <c:pt idx="3">
                  <c:v>359400</c:v>
                </c:pt>
              </c:numCache>
            </c:numRef>
          </c:val>
        </c:ser>
        <c:ser>
          <c:idx val="5"/>
          <c:order val="5"/>
          <c:tx>
            <c:strRef>
              <c:f>Graphs!$A$189</c:f>
              <c:strCache>
                <c:ptCount val="1"/>
                <c:pt idx="0">
                  <c:v>social serv.</c:v>
                </c:pt>
              </c:strCache>
            </c:strRef>
          </c:tx>
          <c:spPr>
            <a:solidFill>
              <a:srgbClr val="33cccc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Graphs!$B$183:$E$183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Graphs!$B$189:$E$189</c:f>
              <c:numCache>
                <c:formatCode>General</c:formatCode>
                <c:ptCount val="4"/>
                <c:pt idx="0">
                  <c:v>10400</c:v>
                </c:pt>
                <c:pt idx="1">
                  <c:v>13500</c:v>
                </c:pt>
                <c:pt idx="2">
                  <c:v>86000</c:v>
                </c:pt>
                <c:pt idx="3">
                  <c:v>117000</c:v>
                </c:pt>
              </c:numCache>
            </c:numRef>
          </c:val>
        </c:ser>
        <c:ser>
          <c:idx val="6"/>
          <c:order val="6"/>
          <c:tx>
            <c:strRef>
              <c:f>Graphs!$A$190</c:f>
              <c:strCache>
                <c:ptCount val="1"/>
                <c:pt idx="0">
                  <c:v>clothes</c:v>
                </c:pt>
              </c:strCache>
            </c:strRef>
          </c:tx>
          <c:spPr>
            <a:solidFill>
              <a:srgbClr val="ccccff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Graphs!$B$183:$E$183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Graphs!$B$190:$E$190</c:f>
              <c:numCache>
                <c:formatCode>General</c:formatCode>
                <c:ptCount val="4"/>
                <c:pt idx="0">
                  <c:v>6800</c:v>
                </c:pt>
                <c:pt idx="1">
                  <c:v>20000</c:v>
                </c:pt>
                <c:pt idx="2">
                  <c:v>81500</c:v>
                </c:pt>
                <c:pt idx="3">
                  <c:v>102000</c:v>
                </c:pt>
              </c:numCache>
            </c:numRef>
          </c:val>
        </c:ser>
        <c:ser>
          <c:idx val="7"/>
          <c:order val="7"/>
          <c:tx>
            <c:strRef>
              <c:f>Graphs!$A$191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ff0000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Graphs!$B$183:$E$183</c:f>
              <c:strCache>
                <c:ptCount val="4"/>
                <c:pt idx="0">
                  <c:v>V.Poor</c:v>
                </c:pt>
                <c:pt idx="1">
                  <c:v>Poor</c:v>
                </c:pt>
                <c:pt idx="2">
                  <c:v>Middle</c:v>
                </c:pt>
                <c:pt idx="3">
                  <c:v>Better-off</c:v>
                </c:pt>
              </c:strCache>
            </c:strRef>
          </c:cat>
          <c:val>
            <c:numRef>
              <c:f>Graphs!$B$191:$E$191</c:f>
              <c:numCache>
                <c:formatCode>General</c:formatCode>
                <c:ptCount val="4"/>
              </c:numCache>
            </c:numRef>
          </c:val>
        </c:ser>
        <c:gapWidth val="150"/>
        <c:overlap val="100"/>
        <c:axId val="14086967"/>
        <c:axId val="65708264"/>
      </c:barChart>
      <c:catAx>
        <c:axId val="1408696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65708264"/>
        <c:crosses val="autoZero"/>
        <c:auto val="1"/>
        <c:lblAlgn val="ctr"/>
        <c:lblOffset val="100"/>
        <c:noMultiLvlLbl val="0"/>
      </c:catAx>
      <c:valAx>
        <c:axId val="65708264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14086967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cc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244080</xdr:colOff>
      <xdr:row>2</xdr:row>
      <xdr:rowOff>9360</xdr:rowOff>
    </xdr:from>
    <xdr:to>
      <xdr:col>20</xdr:col>
      <xdr:colOff>548280</xdr:colOff>
      <xdr:row>22</xdr:row>
      <xdr:rowOff>171000</xdr:rowOff>
    </xdr:to>
    <xdr:graphicFrame>
      <xdr:nvGraphicFramePr>
        <xdr:cNvPr id="0" name="Chart 1"/>
        <xdr:cNvGraphicFramePr/>
      </xdr:nvGraphicFramePr>
      <xdr:xfrm>
        <a:off x="10089000" y="352440"/>
        <a:ext cx="6028920" cy="360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0</xdr:colOff>
      <xdr:row>83</xdr:row>
      <xdr:rowOff>162000</xdr:rowOff>
    </xdr:from>
    <xdr:to>
      <xdr:col>21</xdr:col>
      <xdr:colOff>263520</xdr:colOff>
      <xdr:row>104</xdr:row>
      <xdr:rowOff>161640</xdr:rowOff>
    </xdr:to>
    <xdr:graphicFrame>
      <xdr:nvGraphicFramePr>
        <xdr:cNvPr id="1" name="Chart 2"/>
        <xdr:cNvGraphicFramePr/>
      </xdr:nvGraphicFramePr>
      <xdr:xfrm>
        <a:off x="9844920" y="14401800"/>
        <a:ext cx="6552720" cy="360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0</xdr:colOff>
      <xdr:row>182</xdr:row>
      <xdr:rowOff>0</xdr:rowOff>
    </xdr:from>
    <xdr:to>
      <xdr:col>20</xdr:col>
      <xdr:colOff>466200</xdr:colOff>
      <xdr:row>202</xdr:row>
      <xdr:rowOff>171000</xdr:rowOff>
    </xdr:to>
    <xdr:graphicFrame>
      <xdr:nvGraphicFramePr>
        <xdr:cNvPr id="2" name="Chart 3"/>
        <xdr:cNvGraphicFramePr/>
      </xdr:nvGraphicFramePr>
      <xdr:xfrm>
        <a:off x="9844920" y="31222800"/>
        <a:ext cx="6190920" cy="360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3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.75"/>
    <col collapsed="false" customWidth="true" hidden="false" outlineLevel="0" max="2" min="2" style="0" width="9.13"/>
    <col collapsed="false" customWidth="true" hidden="false" outlineLevel="0" max="3" min="3" style="0" width="5.01"/>
    <col collapsed="false" customWidth="true" hidden="false" outlineLevel="0" max="4" min="4" style="0" width="6.88"/>
    <col collapsed="false" customWidth="true" hidden="false" outlineLevel="0" max="5" min="5" style="0" width="49.13"/>
    <col collapsed="false" customWidth="true" hidden="false" outlineLevel="0" max="6" min="6" style="0" width="10.5"/>
    <col collapsed="false" customWidth="true" hidden="false" outlineLevel="0" max="26" min="7" style="0" width="8"/>
  </cols>
  <sheetData>
    <row r="1" customFormat="false" ht="13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5" hidden="false" customHeight="true" outlineLevel="0" collapsed="false">
      <c r="A2" s="1"/>
      <c r="B2" s="2"/>
      <c r="C2" s="3"/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5" hidden="false" customHeight="true" outlineLevel="0" collapsed="false">
      <c r="A3" s="1"/>
      <c r="B3" s="5"/>
      <c r="C3" s="6"/>
      <c r="D3" s="6"/>
      <c r="E3" s="6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3.5" hidden="false" customHeight="true" outlineLevel="0" collapsed="false">
      <c r="A4" s="1"/>
      <c r="B4" s="5"/>
      <c r="C4" s="8" t="s">
        <v>0</v>
      </c>
      <c r="D4" s="6"/>
      <c r="E4" s="6"/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3.5" hidden="false" customHeight="true" outlineLevel="0" collapsed="false">
      <c r="A5" s="1"/>
      <c r="B5" s="5"/>
      <c r="C5" s="6"/>
      <c r="D5" s="6"/>
      <c r="E5" s="6"/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3.5" hidden="false" customHeight="true" outlineLevel="0" collapsed="false">
      <c r="A6" s="1"/>
      <c r="B6" s="5"/>
      <c r="C6" s="9" t="s">
        <v>1</v>
      </c>
      <c r="D6" s="6"/>
      <c r="E6" s="6"/>
      <c r="F6" s="10" t="s">
        <v>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3.5" hidden="false" customHeight="true" outlineLevel="0" collapsed="false">
      <c r="A7" s="1"/>
      <c r="B7" s="5"/>
      <c r="C7" s="6"/>
      <c r="D7" s="11" t="s">
        <v>3</v>
      </c>
      <c r="E7" s="6"/>
      <c r="F7" s="7" t="s">
        <v>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3.5" hidden="false" customHeight="true" outlineLevel="0" collapsed="false">
      <c r="A8" s="1"/>
      <c r="B8" s="5"/>
      <c r="C8" s="6"/>
      <c r="D8" s="11" t="s">
        <v>5</v>
      </c>
      <c r="E8" s="6"/>
      <c r="F8" s="7" t="s">
        <v>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3.5" hidden="false" customHeight="true" outlineLevel="0" collapsed="false">
      <c r="A9" s="1"/>
      <c r="B9" s="5"/>
      <c r="C9" s="6"/>
      <c r="D9" s="11" t="s">
        <v>6</v>
      </c>
      <c r="E9" s="6"/>
      <c r="F9" s="7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3.5" hidden="false" customHeight="true" outlineLevel="0" collapsed="false">
      <c r="A10" s="1"/>
      <c r="B10" s="5"/>
      <c r="C10" s="6"/>
      <c r="D10" s="6"/>
      <c r="E10" s="6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3.5" hidden="false" customHeight="true" outlineLevel="0" collapsed="false">
      <c r="A11" s="1"/>
      <c r="B11" s="5"/>
      <c r="C11" s="6"/>
      <c r="D11" s="6"/>
      <c r="E11" s="6"/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3.5" hidden="false" customHeight="true" outlineLevel="0" collapsed="false">
      <c r="A12" s="1"/>
      <c r="B12" s="5"/>
      <c r="C12" s="9" t="s">
        <v>8</v>
      </c>
      <c r="D12" s="6"/>
      <c r="E12" s="6"/>
      <c r="F12" s="10" t="s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3.5" hidden="false" customHeight="true" outlineLevel="0" collapsed="false">
      <c r="A13" s="1"/>
      <c r="B13" s="5"/>
      <c r="C13" s="6"/>
      <c r="D13" s="11" t="s">
        <v>9</v>
      </c>
      <c r="E13" s="6"/>
      <c r="F13" s="7" t="s">
        <v>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3.5" hidden="false" customHeight="true" outlineLevel="0" collapsed="false">
      <c r="A14" s="1"/>
      <c r="B14" s="5"/>
      <c r="C14" s="6"/>
      <c r="D14" s="11" t="s">
        <v>10</v>
      </c>
      <c r="E14" s="6"/>
      <c r="F14" s="7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3.5" hidden="false" customHeight="true" outlineLevel="0" collapsed="false">
      <c r="A15" s="1"/>
      <c r="B15" s="5"/>
      <c r="C15" s="6"/>
      <c r="D15" s="11" t="s">
        <v>11</v>
      </c>
      <c r="E15" s="6"/>
      <c r="F15" s="7" t="s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3.5" hidden="false" customHeight="true" outlineLevel="0" collapsed="false">
      <c r="A16" s="1"/>
      <c r="B16" s="5"/>
      <c r="C16" s="6"/>
      <c r="D16" s="11" t="s">
        <v>12</v>
      </c>
      <c r="E16" s="6"/>
      <c r="F16" s="7" t="s">
        <v>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3.5" hidden="false" customHeight="true" outlineLevel="0" collapsed="false">
      <c r="A17" s="1"/>
      <c r="B17" s="5"/>
      <c r="C17" s="6"/>
      <c r="D17" s="11" t="s">
        <v>13</v>
      </c>
      <c r="E17" s="6"/>
      <c r="F17" s="7" t="s">
        <v>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3.5" hidden="false" customHeight="true" outlineLevel="0" collapsed="false">
      <c r="A18" s="1"/>
      <c r="B18" s="5"/>
      <c r="C18" s="6"/>
      <c r="D18" s="6"/>
      <c r="E18" s="6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3.5" hidden="false" customHeight="true" outlineLevel="0" collapsed="false">
      <c r="A19" s="1"/>
      <c r="B19" s="5"/>
      <c r="C19" s="9" t="s">
        <v>14</v>
      </c>
      <c r="D19" s="6"/>
      <c r="E19" s="6"/>
      <c r="F19" s="10" t="s">
        <v>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3.5" hidden="false" customHeight="true" outlineLevel="0" collapsed="false">
      <c r="A20" s="1"/>
      <c r="B20" s="5"/>
      <c r="C20" s="6"/>
      <c r="D20" s="11" t="s">
        <v>15</v>
      </c>
      <c r="E20" s="6"/>
      <c r="F20" s="7" t="s">
        <v>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3.5" hidden="false" customHeight="true" outlineLevel="0" collapsed="false">
      <c r="A21" s="1"/>
      <c r="B21" s="5"/>
      <c r="C21" s="6"/>
      <c r="D21" s="11" t="s">
        <v>16</v>
      </c>
      <c r="E21" s="6"/>
      <c r="F21" s="7" t="s">
        <v>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3.5" hidden="false" customHeight="true" outlineLevel="0" collapsed="false">
      <c r="A22" s="1"/>
      <c r="B22" s="5"/>
      <c r="C22" s="6"/>
      <c r="D22" s="11" t="s">
        <v>17</v>
      </c>
      <c r="E22" s="6"/>
      <c r="F22" s="7" t="s">
        <v>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3.5" hidden="false" customHeight="true" outlineLevel="0" collapsed="false">
      <c r="A23" s="1"/>
      <c r="B23" s="5"/>
      <c r="C23" s="6"/>
      <c r="D23" s="6"/>
      <c r="E23" s="6"/>
      <c r="F23" s="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3.5" hidden="false" customHeight="true" outlineLevel="0" collapsed="false">
      <c r="A24" s="1"/>
      <c r="B24" s="5"/>
      <c r="C24" s="9" t="s">
        <v>18</v>
      </c>
      <c r="D24" s="6"/>
      <c r="E24" s="6"/>
      <c r="F24" s="10" t="s">
        <v>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3.5" hidden="false" customHeight="true" outlineLevel="0" collapsed="false">
      <c r="A25" s="1"/>
      <c r="B25" s="5"/>
      <c r="C25" s="6"/>
      <c r="D25" s="11" t="s">
        <v>15</v>
      </c>
      <c r="E25" s="6"/>
      <c r="F25" s="7" t="s">
        <v>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3.5" hidden="false" customHeight="true" outlineLevel="0" collapsed="false">
      <c r="A26" s="1"/>
      <c r="B26" s="5"/>
      <c r="C26" s="6"/>
      <c r="D26" s="6"/>
      <c r="E26" s="11" t="s">
        <v>19</v>
      </c>
      <c r="F26" s="7" t="s">
        <v>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3.5" hidden="false" customHeight="true" outlineLevel="0" collapsed="false">
      <c r="A27" s="1"/>
      <c r="B27" s="5"/>
      <c r="C27" s="6"/>
      <c r="D27" s="6"/>
      <c r="E27" s="11" t="s">
        <v>20</v>
      </c>
      <c r="F27" s="7" t="s">
        <v>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3.5" hidden="false" customHeight="true" outlineLevel="0" collapsed="false">
      <c r="A28" s="1"/>
      <c r="B28" s="5"/>
      <c r="C28" s="6"/>
      <c r="D28" s="6"/>
      <c r="E28" s="11" t="s">
        <v>21</v>
      </c>
      <c r="F28" s="7" t="s">
        <v>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3.5" hidden="false" customHeight="true" outlineLevel="0" collapsed="false">
      <c r="A29" s="1"/>
      <c r="B29" s="5"/>
      <c r="C29" s="6"/>
      <c r="D29" s="6"/>
      <c r="E29" s="11" t="s">
        <v>22</v>
      </c>
      <c r="F29" s="7" t="s">
        <v>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3.5" hidden="false" customHeight="true" outlineLevel="0" collapsed="false">
      <c r="A30" s="1"/>
      <c r="B30" s="5"/>
      <c r="C30" s="6"/>
      <c r="D30" s="6"/>
      <c r="E30" s="11" t="s">
        <v>23</v>
      </c>
      <c r="F30" s="7" t="s">
        <v>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3.5" hidden="false" customHeight="true" outlineLevel="0" collapsed="false">
      <c r="A31" s="1"/>
      <c r="B31" s="5"/>
      <c r="C31" s="6"/>
      <c r="D31" s="6"/>
      <c r="E31" s="11" t="s">
        <v>24</v>
      </c>
      <c r="F31" s="7" t="s">
        <v>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3.5" hidden="false" customHeight="true" outlineLevel="0" collapsed="false">
      <c r="A32" s="1"/>
      <c r="B32" s="5"/>
      <c r="C32" s="6"/>
      <c r="D32" s="11" t="s">
        <v>16</v>
      </c>
      <c r="E32" s="6"/>
      <c r="F32" s="7" t="s">
        <v>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3.5" hidden="false" customHeight="true" outlineLevel="0" collapsed="false">
      <c r="A33" s="1"/>
      <c r="B33" s="5"/>
      <c r="C33" s="6"/>
      <c r="D33" s="6"/>
      <c r="E33" s="11" t="s">
        <v>25</v>
      </c>
      <c r="F33" s="7" t="s">
        <v>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3.5" hidden="false" customHeight="true" outlineLevel="0" collapsed="false">
      <c r="A34" s="1"/>
      <c r="B34" s="5"/>
      <c r="C34" s="6"/>
      <c r="D34" s="6"/>
      <c r="E34" s="11" t="s">
        <v>26</v>
      </c>
      <c r="F34" s="7" t="s">
        <v>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3.5" hidden="false" customHeight="true" outlineLevel="0" collapsed="false">
      <c r="A35" s="1"/>
      <c r="B35" s="5"/>
      <c r="C35" s="6"/>
      <c r="D35" s="6"/>
      <c r="E35" s="11" t="s">
        <v>27</v>
      </c>
      <c r="F35" s="7" t="s">
        <v>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3.5" hidden="false" customHeight="true" outlineLevel="0" collapsed="false">
      <c r="A36" s="1"/>
      <c r="B36" s="5"/>
      <c r="C36" s="6"/>
      <c r="D36" s="6"/>
      <c r="E36" s="11" t="s">
        <v>28</v>
      </c>
      <c r="F36" s="7" t="s">
        <v>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3.5" hidden="false" customHeight="true" outlineLevel="0" collapsed="false">
      <c r="A37" s="1"/>
      <c r="B37" s="5"/>
      <c r="C37" s="6"/>
      <c r="D37" s="6"/>
      <c r="E37" s="11" t="s">
        <v>29</v>
      </c>
      <c r="F37" s="7" t="s">
        <v>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3.5" hidden="false" customHeight="true" outlineLevel="0" collapsed="false">
      <c r="A38" s="1"/>
      <c r="B38" s="5"/>
      <c r="C38" s="6"/>
      <c r="D38" s="11" t="s">
        <v>17</v>
      </c>
      <c r="E38" s="6"/>
      <c r="F38" s="7" t="s">
        <v>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3.5" hidden="false" customHeight="true" outlineLevel="0" collapsed="false">
      <c r="A39" s="1"/>
      <c r="B39" s="5"/>
      <c r="C39" s="6"/>
      <c r="D39" s="6"/>
      <c r="E39" s="11"/>
      <c r="F39" s="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3.5" hidden="false" customHeight="true" outlineLevel="0" collapsed="false">
      <c r="A40" s="1"/>
      <c r="B40" s="12"/>
      <c r="C40" s="13"/>
      <c r="D40" s="13"/>
      <c r="E40" s="13"/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3.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3.5" hidden="false" customHeight="true" outlineLevel="0" collapsed="false">
      <c r="A42" s="1"/>
      <c r="B42" s="1" t="s">
        <v>30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3.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3.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3.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3.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3.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3.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3.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3.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3.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3.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3.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3.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3.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3.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3.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3.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3.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3.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3.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3.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3.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3.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3.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3.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3.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3.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3.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3.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3.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3.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3.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3.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3.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3.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3.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3.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3.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3.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3.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3.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3.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3.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3.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3.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3.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3.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3.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3.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3.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3.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3.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3.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3.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3.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3.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3.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3.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3.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3.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3.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3.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3.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3.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3.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3.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3.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3.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3.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3.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3.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3.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3.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3.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3.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3.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3.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3.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3.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3.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3.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3.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3.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3.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3.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3.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3.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3.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3.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3.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3.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3.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3.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3.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3.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3.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3.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3.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3.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3.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3.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3.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3.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3.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3.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3.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3.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3.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3.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3.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3.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3.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3.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3.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3.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3.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3.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3.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3.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3.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3.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3.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3.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3.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3.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3.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3.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3.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3.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3.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3.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3.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3.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3.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3.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3.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3.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3.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3.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3.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3.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3.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3.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3.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3.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3.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3.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3.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3.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3.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3.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3.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3.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3.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3.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3.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3.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3.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3.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3.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3.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3.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3.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3.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3.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3.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3.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3.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3.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3.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3.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3.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3.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3.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3.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3.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3.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3.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3.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3.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3.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3.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3.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3.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3.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3.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3.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3.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3.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3.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3.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3.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3.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3.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3.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3.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3.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3.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3.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3.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3.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3.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3.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3.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3.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3.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3.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3.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3.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3.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3.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3.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3.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3.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3.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3.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3.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3.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3.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3.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3.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3.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3.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3.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3.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3.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3.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3.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3.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3.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3.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3.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3.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3.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3.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3.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3.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3.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3.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3.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3.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3.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3.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3.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3.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3.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3.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3.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3.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3.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3.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3.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3.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3.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3.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3.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3.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3.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3.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3.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3.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3.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3.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3.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3.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3.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3.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3.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3.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3.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3.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3.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3.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3.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3.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3.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3.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3.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3.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3.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3.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3.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3.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3.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3.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3.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3.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3.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3.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3.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3.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3.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3.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3.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3.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3.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3.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3.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3.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3.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3.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3.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3.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3.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3.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3.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3.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3.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3.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3.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3.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3.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3.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3.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3.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3.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3.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3.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3.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3.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3.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3.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3.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3.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3.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3.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3.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3.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3.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3.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3.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3.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3.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3.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3.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3.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3.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3.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3.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3.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3.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3.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3.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3.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3.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3.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3.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3.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3.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3.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3.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3.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3.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3.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3.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3.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3.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3.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3.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3.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3.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3.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3.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3.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3.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3.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3.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3.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3.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3.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3.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3.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3.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3.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3.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3.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3.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3.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3.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3.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3.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3.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3.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3.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3.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3.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3.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3.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3.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3.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3.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3.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3.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3.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3.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3.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3.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3.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3.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3.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3.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3.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3.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3.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3.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3.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3.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3.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3.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3.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3.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3.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3.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3.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3.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3.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3.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3.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3.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3.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3.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3.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3.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3.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3.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3.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3.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3.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3.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3.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3.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3.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3.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3.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3.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3.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3.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3.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3.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3.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3.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3.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3.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3.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3.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3.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3.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3.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3.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3.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3.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3.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3.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3.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3.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3.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3.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3.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3.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3.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3.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3.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3.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3.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3.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3.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3.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3.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3.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3.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3.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3.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3.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3.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3.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3.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3.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3.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3.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3.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3.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3.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3.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3.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3.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3.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3.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3.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3.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3.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3.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3.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3.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3.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3.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3.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3.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3.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3.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3.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3.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3.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3.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3.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3.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3.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3.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3.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3.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3.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3.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3.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3.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3.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3.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3.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3.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3.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3.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3.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3.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3.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3.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3.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3.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3.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3.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3.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3.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3.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3.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3.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3.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3.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3.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3.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3.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3.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3.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3.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3.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3.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3.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3.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3.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3.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3.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3.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3.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3.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3.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3.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3.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3.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3.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3.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3.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3.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3.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3.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3.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3.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3.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3.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3.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3.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3.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3.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3.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3.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3.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3.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3.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3.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3.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3.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3.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3.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3.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3.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3.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3.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3.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3.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3.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3.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3.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3.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3.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3.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3.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3.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3.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3.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3.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3.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3.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3.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3.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3.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3.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3.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3.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3.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3.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3.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3.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3.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3.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3.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3.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3.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3.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3.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3.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3.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3.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3.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3.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3.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3.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3.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3.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3.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3.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3.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3.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3.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3.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3.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3.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3.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3.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3.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3.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3.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3.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3.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3.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3.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3.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3.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3.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3.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3.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3.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3.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3.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3.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3.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3.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3.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3.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3.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3.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3.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3.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3.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3.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3.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3.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3.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3.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3.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3.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3.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3.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3.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3.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3.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3.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3.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3.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3.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3.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3.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3.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3.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3.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3.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3.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3.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3.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3.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3.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3.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3.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3.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3.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3.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3.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3.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3.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3.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3.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3.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3.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3.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3.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3.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3.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3.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3.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3.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3.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3.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3.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3.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3.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3.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3.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3.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3.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3.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3.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3.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3.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3.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3.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3.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3.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3.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3.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3.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3.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3.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3.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3.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3.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3.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3.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3.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3.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3.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3.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3.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3.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3.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3.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3.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3.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3.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3.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3.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3.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3.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3.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3.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3.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3.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3.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3.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3.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3.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3.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3.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3.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3.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3.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3.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3.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3.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3.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3.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3.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3.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3.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3.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3.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3.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3.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3.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3.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3.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3.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3.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3.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3.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3.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3.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3.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3.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3.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3.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3.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3.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3.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3.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3.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3.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3.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3.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3.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3.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3.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3.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3.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3.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3.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3.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3.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3.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3.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3.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3.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3.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3.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3.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3.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3.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3.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3.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3.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3.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3.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3.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3.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3.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3.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3.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3.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3.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3.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3.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3.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3.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3.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3.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3.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3.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3.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3.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3.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3.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3.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3.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3.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3.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3.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3.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3.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3.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3.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3.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3.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3.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3.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3.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3.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3.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3.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3.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3.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3.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3.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3.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3.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3.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3.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3.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3.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3.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3.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3.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3.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3.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3.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3.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3.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3.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3.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3.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3.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3.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3.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3.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3.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3.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3.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3.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3.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3.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3.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3.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3.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3.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3.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3.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3.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3.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3.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3.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3.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3.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3.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3.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3.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3.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3.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3.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3.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3.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3.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3.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3.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3.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3.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3.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3.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3.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3.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3.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3.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3.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3.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3.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3.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3.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3.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3.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3.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3.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3.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3.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3.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3.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3.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3.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3.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3.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3.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3.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3.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3.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3.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3.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3.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3.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3.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3.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3.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3.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3.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3.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3.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3.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3.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3.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3.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3.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3.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3.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3.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3.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3.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3.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3.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3.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3.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37.76"/>
    <col collapsed="false" customWidth="true" hidden="false" outlineLevel="0" max="3" min="3" style="0" width="82.24"/>
    <col collapsed="false" customWidth="true" hidden="false" outlineLevel="0" max="6" min="4" style="0" width="9.13"/>
    <col collapsed="false" customWidth="true" hidden="false" outlineLevel="0" max="26" min="7" style="0" width="8"/>
  </cols>
  <sheetData>
    <row r="1" customFormat="false" ht="13.5" hidden="false" customHeight="true" outlineLevel="0" collapsed="false">
      <c r="A1" s="1"/>
      <c r="B1" s="1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30" hidden="false" customHeight="true" outlineLevel="0" collapsed="false">
      <c r="A2" s="1"/>
      <c r="B2" s="16" t="s">
        <v>31</v>
      </c>
      <c r="C2" s="17" t="s">
        <v>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true" outlineLevel="0" collapsed="false">
      <c r="A3" s="1"/>
      <c r="B3" s="16" t="s">
        <v>33</v>
      </c>
      <c r="C3" s="17" t="s">
        <v>34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" hidden="false" customHeight="true" outlineLevel="0" collapsed="false">
      <c r="A4" s="1"/>
      <c r="B4" s="16" t="s">
        <v>35</v>
      </c>
      <c r="C4" s="17" t="s">
        <v>36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54.75" hidden="false" customHeight="true" outlineLevel="0" collapsed="false">
      <c r="A5" s="1"/>
      <c r="B5" s="16" t="s">
        <v>37</v>
      </c>
      <c r="C5" s="17" t="s">
        <v>38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true" outlineLevel="0" collapsed="false">
      <c r="A6" s="1"/>
      <c r="B6" s="16" t="s">
        <v>39</v>
      </c>
      <c r="C6" s="17" t="s">
        <v>40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3.5" hidden="false" customHeight="true" outlineLevel="0" collapsed="false">
      <c r="A7" s="1"/>
      <c r="B7" s="1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3.5" hidden="false" customHeight="true" outlineLevel="0" collapsed="false">
      <c r="A8" s="1"/>
      <c r="B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3.5" hidden="false" customHeight="true" outlineLevel="0" collapsed="false">
      <c r="A9" s="1"/>
      <c r="B9" s="1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3.5" hidden="false" customHeight="true" outlineLevel="0" collapsed="false">
      <c r="A10" s="1"/>
      <c r="B10" s="1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3.5" hidden="false" customHeight="true" outlineLevel="0" collapsed="false">
      <c r="A11" s="1"/>
      <c r="B11" s="1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3.5" hidden="false" customHeight="true" outlineLevel="0" collapsed="false">
      <c r="A12" s="1"/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3.5" hidden="false" customHeight="true" outlineLevel="0" collapsed="false">
      <c r="A13" s="1"/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3.5" hidden="false" customHeight="true" outlineLevel="0" collapsed="false">
      <c r="A14" s="1"/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3.5" hidden="false" customHeight="true" outlineLevel="0" collapsed="false">
      <c r="A15" s="1"/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3.5" hidden="false" customHeight="true" outlineLevel="0" collapsed="false">
      <c r="A16" s="1"/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3.5" hidden="false" customHeight="true" outlineLevel="0" collapsed="false">
      <c r="A17" s="1"/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3.5" hidden="false" customHeight="true" outlineLevel="0" collapsed="false">
      <c r="A18" s="1"/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3.5" hidden="false" customHeight="true" outlineLevel="0" collapsed="false">
      <c r="A19" s="1"/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3.5" hidden="false" customHeight="true" outlineLevel="0" collapsed="false">
      <c r="A20" s="1"/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3.5" hidden="false" customHeight="true" outlineLevel="0" collapsed="false">
      <c r="A21" s="1"/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3.5" hidden="false" customHeight="true" outlineLevel="0" collapsed="false">
      <c r="A22" s="1"/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3.5" hidden="false" customHeight="true" outlineLevel="0" collapsed="false">
      <c r="A23" s="1"/>
      <c r="B23" s="1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3.5" hidden="false" customHeight="true" outlineLevel="0" collapsed="false">
      <c r="A24" s="1"/>
      <c r="B24" s="1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3.5" hidden="false" customHeight="true" outlineLevel="0" collapsed="false">
      <c r="A25" s="1"/>
      <c r="B25" s="1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3.5" hidden="false" customHeight="true" outlineLevel="0" collapsed="false">
      <c r="A26" s="1"/>
      <c r="B26" s="1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3.5" hidden="false" customHeight="true" outlineLevel="0" collapsed="false">
      <c r="A27" s="1"/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3.5" hidden="false" customHeight="true" outlineLevel="0" collapsed="false">
      <c r="A28" s="1"/>
      <c r="B28" s="1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3.5" hidden="false" customHeight="true" outlineLevel="0" collapsed="false">
      <c r="A29" s="1"/>
      <c r="B29" s="1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3.5" hidden="false" customHeight="true" outlineLevel="0" collapsed="false">
      <c r="A30" s="1"/>
      <c r="B30" s="1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3.5" hidden="false" customHeight="true" outlineLevel="0" collapsed="false">
      <c r="A31" s="1"/>
      <c r="B31" s="1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3.5" hidden="false" customHeight="true" outlineLevel="0" collapsed="false">
      <c r="A32" s="1"/>
      <c r="B32" s="1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3.5" hidden="false" customHeight="true" outlineLevel="0" collapsed="false">
      <c r="A33" s="1"/>
      <c r="B33" s="1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3.5" hidden="false" customHeight="true" outlineLevel="0" collapsed="false">
      <c r="A34" s="1"/>
      <c r="B34" s="1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3.5" hidden="false" customHeight="true" outlineLevel="0" collapsed="false">
      <c r="A35" s="1"/>
      <c r="B35" s="1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3.5" hidden="false" customHeight="true" outlineLevel="0" collapsed="false">
      <c r="A36" s="1"/>
      <c r="B36" s="1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3.5" hidden="false" customHeight="true" outlineLevel="0" collapsed="false">
      <c r="A37" s="1"/>
      <c r="B37" s="1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3.5" hidden="false" customHeight="true" outlineLevel="0" collapsed="false">
      <c r="A38" s="1"/>
      <c r="B38" s="1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3.5" hidden="false" customHeight="true" outlineLevel="0" collapsed="false">
      <c r="A39" s="1"/>
      <c r="B39" s="1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3.5" hidden="false" customHeight="true" outlineLevel="0" collapsed="false">
      <c r="A40" s="1"/>
      <c r="B40" s="1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3.5" hidden="false" customHeight="true" outlineLevel="0" collapsed="false">
      <c r="A41" s="1"/>
      <c r="B41" s="1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3.5" hidden="false" customHeight="true" outlineLevel="0" collapsed="false">
      <c r="A42" s="1"/>
      <c r="B42" s="1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3.5" hidden="false" customHeight="true" outlineLevel="0" collapsed="false">
      <c r="A43" s="1"/>
      <c r="B43" s="1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3.5" hidden="false" customHeight="true" outlineLevel="0" collapsed="false">
      <c r="A44" s="1"/>
      <c r="B44" s="1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3.5" hidden="false" customHeight="true" outlineLevel="0" collapsed="false">
      <c r="A45" s="1"/>
      <c r="B45" s="1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3.5" hidden="false" customHeight="true" outlineLevel="0" collapsed="false">
      <c r="A46" s="1"/>
      <c r="B46" s="1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3.5" hidden="false" customHeight="true" outlineLevel="0" collapsed="false">
      <c r="A47" s="1"/>
      <c r="B47" s="1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3.5" hidden="false" customHeight="true" outlineLevel="0" collapsed="false">
      <c r="A48" s="1"/>
      <c r="B48" s="1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3.5" hidden="false" customHeight="true" outlineLevel="0" collapsed="false">
      <c r="A49" s="1"/>
      <c r="B49" s="1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3.5" hidden="false" customHeight="true" outlineLevel="0" collapsed="false">
      <c r="A50" s="1"/>
      <c r="B50" s="1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3.5" hidden="false" customHeight="true" outlineLevel="0" collapsed="false">
      <c r="A51" s="1"/>
      <c r="B51" s="1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3.5" hidden="false" customHeight="true" outlineLevel="0" collapsed="false">
      <c r="A52" s="1"/>
      <c r="B52" s="15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3.5" hidden="false" customHeight="true" outlineLevel="0" collapsed="false">
      <c r="A53" s="1"/>
      <c r="B53" s="1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3.5" hidden="false" customHeight="true" outlineLevel="0" collapsed="false">
      <c r="A54" s="1"/>
      <c r="B54" s="1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3.5" hidden="false" customHeight="true" outlineLevel="0" collapsed="false">
      <c r="A55" s="1"/>
      <c r="B55" s="1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3.5" hidden="false" customHeight="true" outlineLevel="0" collapsed="false">
      <c r="A56" s="1"/>
      <c r="B56" s="1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3.5" hidden="false" customHeight="true" outlineLevel="0" collapsed="false">
      <c r="A57" s="1"/>
      <c r="B57" s="1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3.5" hidden="false" customHeight="true" outlineLevel="0" collapsed="false">
      <c r="A58" s="1"/>
      <c r="B58" s="1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3.5" hidden="false" customHeight="true" outlineLevel="0" collapsed="false">
      <c r="A59" s="1"/>
      <c r="B59" s="1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3.5" hidden="false" customHeight="true" outlineLevel="0" collapsed="false">
      <c r="A60" s="1"/>
      <c r="B60" s="1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3.5" hidden="false" customHeight="true" outlineLevel="0" collapsed="false">
      <c r="A61" s="1"/>
      <c r="B61" s="1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3.5" hidden="false" customHeight="true" outlineLevel="0" collapsed="false">
      <c r="A62" s="1"/>
      <c r="B62" s="1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3.5" hidden="false" customHeight="true" outlineLevel="0" collapsed="false">
      <c r="A63" s="1"/>
      <c r="B63" s="1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3.5" hidden="false" customHeight="true" outlineLevel="0" collapsed="false">
      <c r="A64" s="1"/>
      <c r="B64" s="1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3.5" hidden="false" customHeight="true" outlineLevel="0" collapsed="false">
      <c r="A65" s="1"/>
      <c r="B65" s="1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3.5" hidden="false" customHeight="true" outlineLevel="0" collapsed="false">
      <c r="A66" s="1"/>
      <c r="B66" s="1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3.5" hidden="false" customHeight="true" outlineLevel="0" collapsed="false">
      <c r="A67" s="1"/>
      <c r="B67" s="1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3.5" hidden="false" customHeight="true" outlineLevel="0" collapsed="false">
      <c r="A68" s="1"/>
      <c r="B68" s="1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3.5" hidden="false" customHeight="true" outlineLevel="0" collapsed="false">
      <c r="A69" s="1"/>
      <c r="B69" s="15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3.5" hidden="false" customHeight="true" outlineLevel="0" collapsed="false">
      <c r="A70" s="1"/>
      <c r="B70" s="15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3.5" hidden="false" customHeight="true" outlineLevel="0" collapsed="false">
      <c r="A71" s="1"/>
      <c r="B71" s="1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3.5" hidden="false" customHeight="true" outlineLevel="0" collapsed="false">
      <c r="A72" s="1"/>
      <c r="B72" s="15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3.5" hidden="false" customHeight="true" outlineLevel="0" collapsed="false">
      <c r="A73" s="1"/>
      <c r="B73" s="15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3.5" hidden="false" customHeight="true" outlineLevel="0" collapsed="false">
      <c r="A74" s="1"/>
      <c r="B74" s="15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3.5" hidden="false" customHeight="true" outlineLevel="0" collapsed="false">
      <c r="A75" s="1"/>
      <c r="B75" s="1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3.5" hidden="false" customHeight="true" outlineLevel="0" collapsed="false">
      <c r="A76" s="1"/>
      <c r="B76" s="15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3.5" hidden="false" customHeight="true" outlineLevel="0" collapsed="false">
      <c r="A77" s="1"/>
      <c r="B77" s="1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3.5" hidden="false" customHeight="true" outlineLevel="0" collapsed="false">
      <c r="A78" s="1"/>
      <c r="B78" s="15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3.5" hidden="false" customHeight="true" outlineLevel="0" collapsed="false">
      <c r="A79" s="1"/>
      <c r="B79" s="15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3.5" hidden="false" customHeight="true" outlineLevel="0" collapsed="false">
      <c r="A80" s="1"/>
      <c r="B80" s="15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3.5" hidden="false" customHeight="true" outlineLevel="0" collapsed="false">
      <c r="A81" s="1"/>
      <c r="B81" s="15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3.5" hidden="false" customHeight="true" outlineLevel="0" collapsed="false">
      <c r="A82" s="1"/>
      <c r="B82" s="15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3.5" hidden="false" customHeight="true" outlineLevel="0" collapsed="false">
      <c r="A83" s="1"/>
      <c r="B83" s="15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3.5" hidden="false" customHeight="true" outlineLevel="0" collapsed="false">
      <c r="A84" s="1"/>
      <c r="B84" s="15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3.5" hidden="false" customHeight="true" outlineLevel="0" collapsed="false">
      <c r="A85" s="1"/>
      <c r="B85" s="1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3.5" hidden="false" customHeight="true" outlineLevel="0" collapsed="false">
      <c r="A86" s="1"/>
      <c r="B86" s="1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3.5" hidden="false" customHeight="true" outlineLevel="0" collapsed="false">
      <c r="A87" s="1"/>
      <c r="B87" s="15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3.5" hidden="false" customHeight="true" outlineLevel="0" collapsed="false">
      <c r="A88" s="1"/>
      <c r="B88" s="15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3.5" hidden="false" customHeight="true" outlineLevel="0" collapsed="false">
      <c r="A89" s="1"/>
      <c r="B89" s="15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3.5" hidden="false" customHeight="true" outlineLevel="0" collapsed="false">
      <c r="A90" s="1"/>
      <c r="B90" s="15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3.5" hidden="false" customHeight="true" outlineLevel="0" collapsed="false">
      <c r="A91" s="1"/>
      <c r="B91" s="15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3.5" hidden="false" customHeight="true" outlineLevel="0" collapsed="false">
      <c r="A92" s="1"/>
      <c r="B92" s="15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3.5" hidden="false" customHeight="true" outlineLevel="0" collapsed="false">
      <c r="A93" s="1"/>
      <c r="B93" s="15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3.5" hidden="false" customHeight="true" outlineLevel="0" collapsed="false">
      <c r="A94" s="1"/>
      <c r="B94" s="15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3.5" hidden="false" customHeight="true" outlineLevel="0" collapsed="false">
      <c r="A95" s="1"/>
      <c r="B95" s="15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3.5" hidden="false" customHeight="true" outlineLevel="0" collapsed="false">
      <c r="A96" s="1"/>
      <c r="B96" s="15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3.5" hidden="false" customHeight="true" outlineLevel="0" collapsed="false">
      <c r="A97" s="1"/>
      <c r="B97" s="15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3.5" hidden="false" customHeight="true" outlineLevel="0" collapsed="false">
      <c r="A98" s="1"/>
      <c r="B98" s="15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3.5" hidden="false" customHeight="true" outlineLevel="0" collapsed="false">
      <c r="A99" s="1"/>
      <c r="B99" s="15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3.5" hidden="false" customHeight="true" outlineLevel="0" collapsed="false">
      <c r="A100" s="1"/>
      <c r="B100" s="15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3.5" hidden="false" customHeight="true" outlineLevel="0" collapsed="false">
      <c r="A101" s="1"/>
      <c r="B101" s="15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3.5" hidden="false" customHeight="true" outlineLevel="0" collapsed="false">
      <c r="A102" s="1"/>
      <c r="B102" s="15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3.5" hidden="false" customHeight="true" outlineLevel="0" collapsed="false">
      <c r="A103" s="1"/>
      <c r="B103" s="15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3.5" hidden="false" customHeight="true" outlineLevel="0" collapsed="false">
      <c r="A104" s="1"/>
      <c r="B104" s="15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3.5" hidden="false" customHeight="true" outlineLevel="0" collapsed="false">
      <c r="A105" s="1"/>
      <c r="B105" s="15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3.5" hidden="false" customHeight="true" outlineLevel="0" collapsed="false">
      <c r="A106" s="1"/>
      <c r="B106" s="15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3.5" hidden="false" customHeight="true" outlineLevel="0" collapsed="false">
      <c r="A107" s="1"/>
      <c r="B107" s="15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3.5" hidden="false" customHeight="true" outlineLevel="0" collapsed="false">
      <c r="A108" s="1"/>
      <c r="B108" s="15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3.5" hidden="false" customHeight="true" outlineLevel="0" collapsed="false">
      <c r="A109" s="1"/>
      <c r="B109" s="15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3.5" hidden="false" customHeight="true" outlineLevel="0" collapsed="false">
      <c r="A110" s="1"/>
      <c r="B110" s="15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3.5" hidden="false" customHeight="true" outlineLevel="0" collapsed="false">
      <c r="A111" s="1"/>
      <c r="B111" s="15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3.5" hidden="false" customHeight="true" outlineLevel="0" collapsed="false">
      <c r="A112" s="1"/>
      <c r="B112" s="15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3.5" hidden="false" customHeight="true" outlineLevel="0" collapsed="false">
      <c r="A113" s="1"/>
      <c r="B113" s="15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3.5" hidden="false" customHeight="true" outlineLevel="0" collapsed="false">
      <c r="A114" s="1"/>
      <c r="B114" s="15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3.5" hidden="false" customHeight="true" outlineLevel="0" collapsed="false">
      <c r="A115" s="1"/>
      <c r="B115" s="15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3.5" hidden="false" customHeight="true" outlineLevel="0" collapsed="false">
      <c r="A116" s="1"/>
      <c r="B116" s="15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3.5" hidden="false" customHeight="true" outlineLevel="0" collapsed="false">
      <c r="A117" s="1"/>
      <c r="B117" s="15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3.5" hidden="false" customHeight="true" outlineLevel="0" collapsed="false">
      <c r="A118" s="1"/>
      <c r="B118" s="15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3.5" hidden="false" customHeight="true" outlineLevel="0" collapsed="false">
      <c r="A119" s="1"/>
      <c r="B119" s="15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3.5" hidden="false" customHeight="true" outlineLevel="0" collapsed="false">
      <c r="A120" s="1"/>
      <c r="B120" s="15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3.5" hidden="false" customHeight="true" outlineLevel="0" collapsed="false">
      <c r="A121" s="1"/>
      <c r="B121" s="15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3.5" hidden="false" customHeight="true" outlineLevel="0" collapsed="false">
      <c r="A122" s="1"/>
      <c r="B122" s="1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3.5" hidden="false" customHeight="true" outlineLevel="0" collapsed="false">
      <c r="A123" s="1"/>
      <c r="B123" s="15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3.5" hidden="false" customHeight="true" outlineLevel="0" collapsed="false">
      <c r="A124" s="1"/>
      <c r="B124" s="15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3.5" hidden="false" customHeight="true" outlineLevel="0" collapsed="false">
      <c r="A125" s="1"/>
      <c r="B125" s="1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3.5" hidden="false" customHeight="true" outlineLevel="0" collapsed="false">
      <c r="A126" s="1"/>
      <c r="B126" s="1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3.5" hidden="false" customHeight="true" outlineLevel="0" collapsed="false">
      <c r="A127" s="1"/>
      <c r="B127" s="1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3.5" hidden="false" customHeight="true" outlineLevel="0" collapsed="false">
      <c r="A128" s="1"/>
      <c r="B128" s="1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3.5" hidden="false" customHeight="true" outlineLevel="0" collapsed="false">
      <c r="A129" s="1"/>
      <c r="B129" s="1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3.5" hidden="false" customHeight="true" outlineLevel="0" collapsed="false">
      <c r="A130" s="1"/>
      <c r="B130" s="1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3.5" hidden="false" customHeight="true" outlineLevel="0" collapsed="false">
      <c r="A131" s="1"/>
      <c r="B131" s="1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3.5" hidden="false" customHeight="true" outlineLevel="0" collapsed="false">
      <c r="A132" s="1"/>
      <c r="B132" s="1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3.5" hidden="false" customHeight="true" outlineLevel="0" collapsed="false">
      <c r="A133" s="1"/>
      <c r="B133" s="1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3.5" hidden="false" customHeight="true" outlineLevel="0" collapsed="false">
      <c r="A134" s="1"/>
      <c r="B134" s="1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3.5" hidden="false" customHeight="true" outlineLevel="0" collapsed="false">
      <c r="A135" s="1"/>
      <c r="B135" s="1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3.5" hidden="false" customHeight="true" outlineLevel="0" collapsed="false">
      <c r="A136" s="1"/>
      <c r="B136" s="1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3.5" hidden="false" customHeight="true" outlineLevel="0" collapsed="false">
      <c r="A137" s="1"/>
      <c r="B137" s="1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3.5" hidden="false" customHeight="true" outlineLevel="0" collapsed="false">
      <c r="A138" s="1"/>
      <c r="B138" s="1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3.5" hidden="false" customHeight="true" outlineLevel="0" collapsed="false">
      <c r="A139" s="1"/>
      <c r="B139" s="1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3.5" hidden="false" customHeight="true" outlineLevel="0" collapsed="false">
      <c r="A140" s="1"/>
      <c r="B140" s="1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3.5" hidden="false" customHeight="true" outlineLevel="0" collapsed="false">
      <c r="A141" s="1"/>
      <c r="B141" s="1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3.5" hidden="false" customHeight="true" outlineLevel="0" collapsed="false">
      <c r="A142" s="1"/>
      <c r="B142" s="1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3.5" hidden="false" customHeight="true" outlineLevel="0" collapsed="false">
      <c r="A143" s="1"/>
      <c r="B143" s="1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3.5" hidden="false" customHeight="true" outlineLevel="0" collapsed="false">
      <c r="A144" s="1"/>
      <c r="B144" s="15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3.5" hidden="false" customHeight="true" outlineLevel="0" collapsed="false">
      <c r="A145" s="1"/>
      <c r="B145" s="1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3.5" hidden="false" customHeight="true" outlineLevel="0" collapsed="false">
      <c r="A146" s="1"/>
      <c r="B146" s="1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3.5" hidden="false" customHeight="true" outlineLevel="0" collapsed="false">
      <c r="A147" s="1"/>
      <c r="B147" s="15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3.5" hidden="false" customHeight="true" outlineLevel="0" collapsed="false">
      <c r="A148" s="1"/>
      <c r="B148" s="1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3.5" hidden="false" customHeight="true" outlineLevel="0" collapsed="false">
      <c r="A149" s="1"/>
      <c r="B149" s="1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3.5" hidden="false" customHeight="true" outlineLevel="0" collapsed="false">
      <c r="A150" s="1"/>
      <c r="B150" s="15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3.5" hidden="false" customHeight="true" outlineLevel="0" collapsed="false">
      <c r="A151" s="1"/>
      <c r="B151" s="15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3.5" hidden="false" customHeight="true" outlineLevel="0" collapsed="false">
      <c r="A152" s="1"/>
      <c r="B152" s="1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3.5" hidden="false" customHeight="true" outlineLevel="0" collapsed="false">
      <c r="A153" s="1"/>
      <c r="B153" s="1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3.5" hidden="false" customHeight="true" outlineLevel="0" collapsed="false">
      <c r="A154" s="1"/>
      <c r="B154" s="1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3.5" hidden="false" customHeight="true" outlineLevel="0" collapsed="false">
      <c r="A155" s="1"/>
      <c r="B155" s="1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3.5" hidden="false" customHeight="true" outlineLevel="0" collapsed="false">
      <c r="A156" s="1"/>
      <c r="B156" s="1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3.5" hidden="false" customHeight="true" outlineLevel="0" collapsed="false">
      <c r="A157" s="1"/>
      <c r="B157" s="1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3.5" hidden="false" customHeight="true" outlineLevel="0" collapsed="false">
      <c r="A158" s="1"/>
      <c r="B158" s="1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3.5" hidden="false" customHeight="true" outlineLevel="0" collapsed="false">
      <c r="A159" s="1"/>
      <c r="B159" s="1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3.5" hidden="false" customHeight="true" outlineLevel="0" collapsed="false">
      <c r="A160" s="1"/>
      <c r="B160" s="1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3.5" hidden="false" customHeight="true" outlineLevel="0" collapsed="false">
      <c r="A161" s="1"/>
      <c r="B161" s="1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3.5" hidden="false" customHeight="true" outlineLevel="0" collapsed="false">
      <c r="A162" s="1"/>
      <c r="B162" s="15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3.5" hidden="false" customHeight="true" outlineLevel="0" collapsed="false">
      <c r="A163" s="1"/>
      <c r="B163" s="15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3.5" hidden="false" customHeight="true" outlineLevel="0" collapsed="false">
      <c r="A164" s="1"/>
      <c r="B164" s="1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3.5" hidden="false" customHeight="true" outlineLevel="0" collapsed="false">
      <c r="A165" s="1"/>
      <c r="B165" s="15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3.5" hidden="false" customHeight="true" outlineLevel="0" collapsed="false">
      <c r="A166" s="1"/>
      <c r="B166" s="15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3.5" hidden="false" customHeight="true" outlineLevel="0" collapsed="false">
      <c r="A167" s="1"/>
      <c r="B167" s="1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3.5" hidden="false" customHeight="true" outlineLevel="0" collapsed="false">
      <c r="A168" s="1"/>
      <c r="B168" s="15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3.5" hidden="false" customHeight="true" outlineLevel="0" collapsed="false">
      <c r="A169" s="1"/>
      <c r="B169" s="15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3.5" hidden="false" customHeight="true" outlineLevel="0" collapsed="false">
      <c r="A170" s="1"/>
      <c r="B170" s="1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3.5" hidden="false" customHeight="true" outlineLevel="0" collapsed="false">
      <c r="A171" s="1"/>
      <c r="B171" s="1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3.5" hidden="false" customHeight="true" outlineLevel="0" collapsed="false">
      <c r="A172" s="1"/>
      <c r="B172" s="1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3.5" hidden="false" customHeight="true" outlineLevel="0" collapsed="false">
      <c r="A173" s="1"/>
      <c r="B173" s="1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3.5" hidden="false" customHeight="true" outlineLevel="0" collapsed="false">
      <c r="A174" s="1"/>
      <c r="B174" s="1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3.5" hidden="false" customHeight="true" outlineLevel="0" collapsed="false">
      <c r="A175" s="1"/>
      <c r="B175" s="1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3.5" hidden="false" customHeight="true" outlineLevel="0" collapsed="false">
      <c r="A176" s="1"/>
      <c r="B176" s="1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3.5" hidden="false" customHeight="true" outlineLevel="0" collapsed="false">
      <c r="A177" s="1"/>
      <c r="B177" s="1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3.5" hidden="false" customHeight="true" outlineLevel="0" collapsed="false">
      <c r="A178" s="1"/>
      <c r="B178" s="1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3.5" hidden="false" customHeight="true" outlineLevel="0" collapsed="false">
      <c r="A179" s="1"/>
      <c r="B179" s="1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3.5" hidden="false" customHeight="true" outlineLevel="0" collapsed="false">
      <c r="A180" s="1"/>
      <c r="B180" s="1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3.5" hidden="false" customHeight="true" outlineLevel="0" collapsed="false">
      <c r="A181" s="1"/>
      <c r="B181" s="1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3.5" hidden="false" customHeight="true" outlineLevel="0" collapsed="false">
      <c r="A182" s="1"/>
      <c r="B182" s="1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3.5" hidden="false" customHeight="true" outlineLevel="0" collapsed="false">
      <c r="A183" s="1"/>
      <c r="B183" s="1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3.5" hidden="false" customHeight="true" outlineLevel="0" collapsed="false">
      <c r="A184" s="1"/>
      <c r="B184" s="1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3.5" hidden="false" customHeight="true" outlineLevel="0" collapsed="false">
      <c r="A185" s="1"/>
      <c r="B185" s="1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3.5" hidden="false" customHeight="true" outlineLevel="0" collapsed="false">
      <c r="A186" s="1"/>
      <c r="B186" s="1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3.5" hidden="false" customHeight="true" outlineLevel="0" collapsed="false">
      <c r="A187" s="1"/>
      <c r="B187" s="1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3.5" hidden="false" customHeight="true" outlineLevel="0" collapsed="false">
      <c r="A188" s="1"/>
      <c r="B188" s="1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3.5" hidden="false" customHeight="true" outlineLevel="0" collapsed="false">
      <c r="A189" s="1"/>
      <c r="B189" s="1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3.5" hidden="false" customHeight="true" outlineLevel="0" collapsed="false">
      <c r="A190" s="1"/>
      <c r="B190" s="1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3.5" hidden="false" customHeight="true" outlineLevel="0" collapsed="false">
      <c r="A191" s="1"/>
      <c r="B191" s="1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3.5" hidden="false" customHeight="true" outlineLevel="0" collapsed="false">
      <c r="A192" s="1"/>
      <c r="B192" s="1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3.5" hidden="false" customHeight="true" outlineLevel="0" collapsed="false">
      <c r="A193" s="1"/>
      <c r="B193" s="1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3.5" hidden="false" customHeight="true" outlineLevel="0" collapsed="false">
      <c r="A194" s="1"/>
      <c r="B194" s="1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3.5" hidden="false" customHeight="true" outlineLevel="0" collapsed="false">
      <c r="A195" s="1"/>
      <c r="B195" s="1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3.5" hidden="false" customHeight="true" outlineLevel="0" collapsed="false">
      <c r="A196" s="1"/>
      <c r="B196" s="1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3.5" hidden="false" customHeight="true" outlineLevel="0" collapsed="false">
      <c r="A197" s="1"/>
      <c r="B197" s="1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3.5" hidden="false" customHeight="true" outlineLevel="0" collapsed="false">
      <c r="A198" s="1"/>
      <c r="B198" s="1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3.5" hidden="false" customHeight="true" outlineLevel="0" collapsed="false">
      <c r="A199" s="1"/>
      <c r="B199" s="1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3.5" hidden="false" customHeight="true" outlineLevel="0" collapsed="false">
      <c r="A200" s="1"/>
      <c r="B200" s="1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3.5" hidden="false" customHeight="true" outlineLevel="0" collapsed="false">
      <c r="A201" s="1"/>
      <c r="B201" s="1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3.5" hidden="false" customHeight="true" outlineLevel="0" collapsed="false">
      <c r="A202" s="1"/>
      <c r="B202" s="1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3.5" hidden="false" customHeight="true" outlineLevel="0" collapsed="false">
      <c r="A203" s="1"/>
      <c r="B203" s="1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3.5" hidden="false" customHeight="true" outlineLevel="0" collapsed="false">
      <c r="A204" s="1"/>
      <c r="B204" s="1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3.5" hidden="false" customHeight="true" outlineLevel="0" collapsed="false">
      <c r="A205" s="1"/>
      <c r="B205" s="1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3.5" hidden="false" customHeight="true" outlineLevel="0" collapsed="false">
      <c r="A206" s="1"/>
      <c r="B206" s="1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3.5" hidden="false" customHeight="true" outlineLevel="0" collapsed="false">
      <c r="A207" s="1"/>
      <c r="B207" s="15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3.5" hidden="false" customHeight="true" outlineLevel="0" collapsed="false">
      <c r="A208" s="1"/>
      <c r="B208" s="1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3.5" hidden="false" customHeight="true" outlineLevel="0" collapsed="false">
      <c r="A209" s="1"/>
      <c r="B209" s="1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3.5" hidden="false" customHeight="true" outlineLevel="0" collapsed="false">
      <c r="A210" s="1"/>
      <c r="B210" s="1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3.5" hidden="false" customHeight="true" outlineLevel="0" collapsed="false">
      <c r="A211" s="1"/>
      <c r="B211" s="1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3.5" hidden="false" customHeight="true" outlineLevel="0" collapsed="false">
      <c r="A212" s="1"/>
      <c r="B212" s="1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3.5" hidden="false" customHeight="true" outlineLevel="0" collapsed="false">
      <c r="A213" s="1"/>
      <c r="B213" s="1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3.5" hidden="false" customHeight="true" outlineLevel="0" collapsed="false">
      <c r="A214" s="1"/>
      <c r="B214" s="1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3.5" hidden="false" customHeight="true" outlineLevel="0" collapsed="false">
      <c r="A215" s="1"/>
      <c r="B215" s="1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3.5" hidden="false" customHeight="true" outlineLevel="0" collapsed="false">
      <c r="A216" s="1"/>
      <c r="B216" s="1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3.5" hidden="false" customHeight="true" outlineLevel="0" collapsed="false">
      <c r="A217" s="1"/>
      <c r="B217" s="1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3.5" hidden="false" customHeight="true" outlineLevel="0" collapsed="false">
      <c r="A218" s="1"/>
      <c r="B218" s="1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3.5" hidden="false" customHeight="true" outlineLevel="0" collapsed="false">
      <c r="A219" s="1"/>
      <c r="B219" s="15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3.5" hidden="false" customHeight="true" outlineLevel="0" collapsed="false">
      <c r="A220" s="1"/>
      <c r="B220" s="1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3.5" hidden="false" customHeight="true" outlineLevel="0" collapsed="false">
      <c r="A221" s="1"/>
      <c r="B221" s="1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3.5" hidden="false" customHeight="true" outlineLevel="0" collapsed="false">
      <c r="A222" s="1"/>
      <c r="B222" s="15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3.5" hidden="false" customHeight="true" outlineLevel="0" collapsed="false">
      <c r="A223" s="1"/>
      <c r="B223" s="1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3.5" hidden="false" customHeight="true" outlineLevel="0" collapsed="false">
      <c r="A224" s="1"/>
      <c r="B224" s="1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3.5" hidden="false" customHeight="true" outlineLevel="0" collapsed="false">
      <c r="A225" s="1"/>
      <c r="B225" s="15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3.5" hidden="false" customHeight="true" outlineLevel="0" collapsed="false">
      <c r="A226" s="1"/>
      <c r="B226" s="1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3.5" hidden="false" customHeight="true" outlineLevel="0" collapsed="false">
      <c r="A227" s="1"/>
      <c r="B227" s="1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3.5" hidden="false" customHeight="true" outlineLevel="0" collapsed="false">
      <c r="A228" s="1"/>
      <c r="B228" s="1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3.5" hidden="false" customHeight="true" outlineLevel="0" collapsed="false">
      <c r="A229" s="1"/>
      <c r="B229" s="15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3.5" hidden="false" customHeight="true" outlineLevel="0" collapsed="false">
      <c r="A230" s="1"/>
      <c r="B230" s="1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3.5" hidden="false" customHeight="true" outlineLevel="0" collapsed="false">
      <c r="A231" s="1"/>
      <c r="B231" s="15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3.5" hidden="false" customHeight="true" outlineLevel="0" collapsed="false">
      <c r="A232" s="1"/>
      <c r="B232" s="15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3.5" hidden="false" customHeight="true" outlineLevel="0" collapsed="false">
      <c r="A233" s="1"/>
      <c r="B233" s="1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3.5" hidden="false" customHeight="true" outlineLevel="0" collapsed="false">
      <c r="A234" s="1"/>
      <c r="B234" s="1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3.5" hidden="false" customHeight="true" outlineLevel="0" collapsed="false">
      <c r="A235" s="1"/>
      <c r="B235" s="15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3.5" hidden="false" customHeight="true" outlineLevel="0" collapsed="false">
      <c r="A236" s="1"/>
      <c r="B236" s="15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3.5" hidden="false" customHeight="true" outlineLevel="0" collapsed="false">
      <c r="A237" s="1"/>
      <c r="B237" s="15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3.5" hidden="false" customHeight="true" outlineLevel="0" collapsed="false">
      <c r="A238" s="1"/>
      <c r="B238" s="15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3.5" hidden="false" customHeight="true" outlineLevel="0" collapsed="false">
      <c r="A239" s="1"/>
      <c r="B239" s="15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3.5" hidden="false" customHeight="true" outlineLevel="0" collapsed="false">
      <c r="A240" s="1"/>
      <c r="B240" s="15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3.5" hidden="false" customHeight="true" outlineLevel="0" collapsed="false">
      <c r="A241" s="1"/>
      <c r="B241" s="15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3.5" hidden="false" customHeight="true" outlineLevel="0" collapsed="false">
      <c r="A242" s="1"/>
      <c r="B242" s="1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3.5" hidden="false" customHeight="true" outlineLevel="0" collapsed="false">
      <c r="A243" s="1"/>
      <c r="B243" s="15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3.5" hidden="false" customHeight="true" outlineLevel="0" collapsed="false">
      <c r="A244" s="1"/>
      <c r="B244" s="15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3.5" hidden="false" customHeight="true" outlineLevel="0" collapsed="false">
      <c r="A245" s="1"/>
      <c r="B245" s="15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3.5" hidden="false" customHeight="true" outlineLevel="0" collapsed="false">
      <c r="A246" s="1"/>
      <c r="B246" s="15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3.5" hidden="false" customHeight="true" outlineLevel="0" collapsed="false">
      <c r="A247" s="1"/>
      <c r="B247" s="15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3.5" hidden="false" customHeight="true" outlineLevel="0" collapsed="false">
      <c r="A248" s="1"/>
      <c r="B248" s="15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3.5" hidden="false" customHeight="true" outlineLevel="0" collapsed="false">
      <c r="A249" s="1"/>
      <c r="B249" s="15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3.5" hidden="false" customHeight="true" outlineLevel="0" collapsed="false">
      <c r="A250" s="1"/>
      <c r="B250" s="15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3.5" hidden="false" customHeight="true" outlineLevel="0" collapsed="false">
      <c r="A251" s="1"/>
      <c r="B251" s="15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3.5" hidden="false" customHeight="true" outlineLevel="0" collapsed="false">
      <c r="A252" s="1"/>
      <c r="B252" s="15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3.5" hidden="false" customHeight="true" outlineLevel="0" collapsed="false">
      <c r="A253" s="1"/>
      <c r="B253" s="15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3.5" hidden="false" customHeight="true" outlineLevel="0" collapsed="false">
      <c r="A254" s="1"/>
      <c r="B254" s="1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3.5" hidden="false" customHeight="true" outlineLevel="0" collapsed="false">
      <c r="A255" s="1"/>
      <c r="B255" s="15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3.5" hidden="false" customHeight="true" outlineLevel="0" collapsed="false">
      <c r="A256" s="1"/>
      <c r="B256" s="15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3.5" hidden="false" customHeight="true" outlineLevel="0" collapsed="false">
      <c r="A257" s="1"/>
      <c r="B257" s="15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3.5" hidden="false" customHeight="true" outlineLevel="0" collapsed="false">
      <c r="A258" s="1"/>
      <c r="B258" s="15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3.5" hidden="false" customHeight="true" outlineLevel="0" collapsed="false">
      <c r="A259" s="1"/>
      <c r="B259" s="15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3.5" hidden="false" customHeight="true" outlineLevel="0" collapsed="false">
      <c r="A260" s="1"/>
      <c r="B260" s="1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3.5" hidden="false" customHeight="true" outlineLevel="0" collapsed="false">
      <c r="A261" s="1"/>
      <c r="B261" s="1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3.5" hidden="false" customHeight="true" outlineLevel="0" collapsed="false">
      <c r="A262" s="1"/>
      <c r="B262" s="15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3.5" hidden="false" customHeight="true" outlineLevel="0" collapsed="false">
      <c r="A263" s="1"/>
      <c r="B263" s="15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3.5" hidden="false" customHeight="true" outlineLevel="0" collapsed="false">
      <c r="A264" s="1"/>
      <c r="B264" s="15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3.5" hidden="false" customHeight="true" outlineLevel="0" collapsed="false">
      <c r="A265" s="1"/>
      <c r="B265" s="15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3.5" hidden="false" customHeight="true" outlineLevel="0" collapsed="false">
      <c r="A266" s="1"/>
      <c r="B266" s="15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3.5" hidden="false" customHeight="true" outlineLevel="0" collapsed="false">
      <c r="A267" s="1"/>
      <c r="B267" s="15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3.5" hidden="false" customHeight="true" outlineLevel="0" collapsed="false">
      <c r="A268" s="1"/>
      <c r="B268" s="15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3.5" hidden="false" customHeight="true" outlineLevel="0" collapsed="false">
      <c r="A269" s="1"/>
      <c r="B269" s="15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3.5" hidden="false" customHeight="true" outlineLevel="0" collapsed="false">
      <c r="A270" s="1"/>
      <c r="B270" s="15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3.5" hidden="false" customHeight="true" outlineLevel="0" collapsed="false">
      <c r="A271" s="1"/>
      <c r="B271" s="15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3.5" hidden="false" customHeight="true" outlineLevel="0" collapsed="false">
      <c r="A272" s="1"/>
      <c r="B272" s="15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3.5" hidden="false" customHeight="true" outlineLevel="0" collapsed="false">
      <c r="A273" s="1"/>
      <c r="B273" s="15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3.5" hidden="false" customHeight="true" outlineLevel="0" collapsed="false">
      <c r="A274" s="1"/>
      <c r="B274" s="15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3.5" hidden="false" customHeight="true" outlineLevel="0" collapsed="false">
      <c r="A275" s="1"/>
      <c r="B275" s="15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3.5" hidden="false" customHeight="true" outlineLevel="0" collapsed="false">
      <c r="A276" s="1"/>
      <c r="B276" s="15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3.5" hidden="false" customHeight="true" outlineLevel="0" collapsed="false">
      <c r="A277" s="1"/>
      <c r="B277" s="15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3.5" hidden="false" customHeight="true" outlineLevel="0" collapsed="false">
      <c r="A278" s="1"/>
      <c r="B278" s="15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3.5" hidden="false" customHeight="true" outlineLevel="0" collapsed="false">
      <c r="A279" s="1"/>
      <c r="B279" s="15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3.5" hidden="false" customHeight="true" outlineLevel="0" collapsed="false">
      <c r="A280" s="1"/>
      <c r="B280" s="15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3.5" hidden="false" customHeight="true" outlineLevel="0" collapsed="false">
      <c r="A281" s="1"/>
      <c r="B281" s="15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3.5" hidden="false" customHeight="true" outlineLevel="0" collapsed="false">
      <c r="A282" s="1"/>
      <c r="B282" s="15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3.5" hidden="false" customHeight="true" outlineLevel="0" collapsed="false">
      <c r="A283" s="1"/>
      <c r="B283" s="15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3.5" hidden="false" customHeight="true" outlineLevel="0" collapsed="false">
      <c r="A284" s="1"/>
      <c r="B284" s="15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3.5" hidden="false" customHeight="true" outlineLevel="0" collapsed="false">
      <c r="A285" s="1"/>
      <c r="B285" s="15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3.5" hidden="false" customHeight="true" outlineLevel="0" collapsed="false">
      <c r="A286" s="1"/>
      <c r="B286" s="15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3.5" hidden="false" customHeight="true" outlineLevel="0" collapsed="false">
      <c r="A287" s="1"/>
      <c r="B287" s="15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3.5" hidden="false" customHeight="true" outlineLevel="0" collapsed="false">
      <c r="A288" s="1"/>
      <c r="B288" s="15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3.5" hidden="false" customHeight="true" outlineLevel="0" collapsed="false">
      <c r="A289" s="1"/>
      <c r="B289" s="15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3.5" hidden="false" customHeight="true" outlineLevel="0" collapsed="false">
      <c r="A290" s="1"/>
      <c r="B290" s="1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3.5" hidden="false" customHeight="true" outlineLevel="0" collapsed="false">
      <c r="A291" s="1"/>
      <c r="B291" s="15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3.5" hidden="false" customHeight="true" outlineLevel="0" collapsed="false">
      <c r="A292" s="1"/>
      <c r="B292" s="15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3.5" hidden="false" customHeight="true" outlineLevel="0" collapsed="false">
      <c r="A293" s="1"/>
      <c r="B293" s="15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3.5" hidden="false" customHeight="true" outlineLevel="0" collapsed="false">
      <c r="A294" s="1"/>
      <c r="B294" s="15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3.5" hidden="false" customHeight="true" outlineLevel="0" collapsed="false">
      <c r="A295" s="1"/>
      <c r="B295" s="15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3.5" hidden="false" customHeight="true" outlineLevel="0" collapsed="false">
      <c r="A296" s="1"/>
      <c r="B296" s="15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3.5" hidden="false" customHeight="true" outlineLevel="0" collapsed="false">
      <c r="A297" s="1"/>
      <c r="B297" s="15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3.5" hidden="false" customHeight="true" outlineLevel="0" collapsed="false">
      <c r="A298" s="1"/>
      <c r="B298" s="15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3.5" hidden="false" customHeight="true" outlineLevel="0" collapsed="false">
      <c r="A299" s="1"/>
      <c r="B299" s="15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3.5" hidden="false" customHeight="true" outlineLevel="0" collapsed="false">
      <c r="A300" s="1"/>
      <c r="B300" s="15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3.5" hidden="false" customHeight="true" outlineLevel="0" collapsed="false">
      <c r="A301" s="1"/>
      <c r="B301" s="15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3.5" hidden="false" customHeight="true" outlineLevel="0" collapsed="false">
      <c r="A302" s="1"/>
      <c r="B302" s="15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3.5" hidden="false" customHeight="true" outlineLevel="0" collapsed="false">
      <c r="A303" s="1"/>
      <c r="B303" s="15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3.5" hidden="false" customHeight="true" outlineLevel="0" collapsed="false">
      <c r="A304" s="1"/>
      <c r="B304" s="15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3.5" hidden="false" customHeight="true" outlineLevel="0" collapsed="false">
      <c r="A305" s="1"/>
      <c r="B305" s="15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3.5" hidden="false" customHeight="true" outlineLevel="0" collapsed="false">
      <c r="A306" s="1"/>
      <c r="B306" s="15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3.5" hidden="false" customHeight="true" outlineLevel="0" collapsed="false">
      <c r="A307" s="1"/>
      <c r="B307" s="15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3.5" hidden="false" customHeight="true" outlineLevel="0" collapsed="false">
      <c r="A308" s="1"/>
      <c r="B308" s="15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3.5" hidden="false" customHeight="true" outlineLevel="0" collapsed="false">
      <c r="A309" s="1"/>
      <c r="B309" s="15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3.5" hidden="false" customHeight="true" outlineLevel="0" collapsed="false">
      <c r="A310" s="1"/>
      <c r="B310" s="15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3.5" hidden="false" customHeight="true" outlineLevel="0" collapsed="false">
      <c r="A311" s="1"/>
      <c r="B311" s="15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3.5" hidden="false" customHeight="true" outlineLevel="0" collapsed="false">
      <c r="A312" s="1"/>
      <c r="B312" s="15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3.5" hidden="false" customHeight="true" outlineLevel="0" collapsed="false">
      <c r="A313" s="1"/>
      <c r="B313" s="15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3.5" hidden="false" customHeight="true" outlineLevel="0" collapsed="false">
      <c r="A314" s="1"/>
      <c r="B314" s="15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3.5" hidden="false" customHeight="true" outlineLevel="0" collapsed="false">
      <c r="A315" s="1"/>
      <c r="B315" s="15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3.5" hidden="false" customHeight="true" outlineLevel="0" collapsed="false">
      <c r="A316" s="1"/>
      <c r="B316" s="15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3.5" hidden="false" customHeight="true" outlineLevel="0" collapsed="false">
      <c r="A317" s="1"/>
      <c r="B317" s="15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3.5" hidden="false" customHeight="true" outlineLevel="0" collapsed="false">
      <c r="A318" s="1"/>
      <c r="B318" s="15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3.5" hidden="false" customHeight="true" outlineLevel="0" collapsed="false">
      <c r="A319" s="1"/>
      <c r="B319" s="15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3.5" hidden="false" customHeight="true" outlineLevel="0" collapsed="false">
      <c r="A320" s="1"/>
      <c r="B320" s="15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3.5" hidden="false" customHeight="true" outlineLevel="0" collapsed="false">
      <c r="A321" s="1"/>
      <c r="B321" s="15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3.5" hidden="false" customHeight="true" outlineLevel="0" collapsed="false">
      <c r="A322" s="1"/>
      <c r="B322" s="15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3.5" hidden="false" customHeight="true" outlineLevel="0" collapsed="false">
      <c r="A323" s="1"/>
      <c r="B323" s="15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3.5" hidden="false" customHeight="true" outlineLevel="0" collapsed="false">
      <c r="A324" s="1"/>
      <c r="B324" s="15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3.5" hidden="false" customHeight="true" outlineLevel="0" collapsed="false">
      <c r="A325" s="1"/>
      <c r="B325" s="15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3.5" hidden="false" customHeight="true" outlineLevel="0" collapsed="false">
      <c r="A326" s="1"/>
      <c r="B326" s="15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3.5" hidden="false" customHeight="true" outlineLevel="0" collapsed="false">
      <c r="A327" s="1"/>
      <c r="B327" s="15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3.5" hidden="false" customHeight="true" outlineLevel="0" collapsed="false">
      <c r="A328" s="1"/>
      <c r="B328" s="15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3.5" hidden="false" customHeight="true" outlineLevel="0" collapsed="false">
      <c r="A329" s="1"/>
      <c r="B329" s="15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3.5" hidden="false" customHeight="true" outlineLevel="0" collapsed="false">
      <c r="A330" s="1"/>
      <c r="B330" s="15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3.5" hidden="false" customHeight="true" outlineLevel="0" collapsed="false">
      <c r="A331" s="1"/>
      <c r="B331" s="15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3.5" hidden="false" customHeight="true" outlineLevel="0" collapsed="false">
      <c r="A332" s="1"/>
      <c r="B332" s="15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3.5" hidden="false" customHeight="true" outlineLevel="0" collapsed="false">
      <c r="A333" s="1"/>
      <c r="B333" s="15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3.5" hidden="false" customHeight="true" outlineLevel="0" collapsed="false">
      <c r="A334" s="1"/>
      <c r="B334" s="15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3.5" hidden="false" customHeight="true" outlineLevel="0" collapsed="false">
      <c r="A335" s="1"/>
      <c r="B335" s="15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3.5" hidden="false" customHeight="true" outlineLevel="0" collapsed="false">
      <c r="A336" s="1"/>
      <c r="B336" s="15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3.5" hidden="false" customHeight="true" outlineLevel="0" collapsed="false">
      <c r="A337" s="1"/>
      <c r="B337" s="15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3.5" hidden="false" customHeight="true" outlineLevel="0" collapsed="false">
      <c r="A338" s="1"/>
      <c r="B338" s="15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3.5" hidden="false" customHeight="true" outlineLevel="0" collapsed="false">
      <c r="A339" s="1"/>
      <c r="B339" s="15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3.5" hidden="false" customHeight="true" outlineLevel="0" collapsed="false">
      <c r="A340" s="1"/>
      <c r="B340" s="15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3.5" hidden="false" customHeight="true" outlineLevel="0" collapsed="false">
      <c r="A341" s="1"/>
      <c r="B341" s="15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3.5" hidden="false" customHeight="true" outlineLevel="0" collapsed="false">
      <c r="A342" s="1"/>
      <c r="B342" s="15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3.5" hidden="false" customHeight="true" outlineLevel="0" collapsed="false">
      <c r="A343" s="1"/>
      <c r="B343" s="15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3.5" hidden="false" customHeight="true" outlineLevel="0" collapsed="false">
      <c r="A344" s="1"/>
      <c r="B344" s="15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3.5" hidden="false" customHeight="true" outlineLevel="0" collapsed="false">
      <c r="A345" s="1"/>
      <c r="B345" s="15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3.5" hidden="false" customHeight="true" outlineLevel="0" collapsed="false">
      <c r="A346" s="1"/>
      <c r="B346" s="15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3.5" hidden="false" customHeight="true" outlineLevel="0" collapsed="false">
      <c r="A347" s="1"/>
      <c r="B347" s="15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3.5" hidden="false" customHeight="true" outlineLevel="0" collapsed="false">
      <c r="A348" s="1"/>
      <c r="B348" s="15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3.5" hidden="false" customHeight="true" outlineLevel="0" collapsed="false">
      <c r="A349" s="1"/>
      <c r="B349" s="15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3.5" hidden="false" customHeight="true" outlineLevel="0" collapsed="false">
      <c r="A350" s="1"/>
      <c r="B350" s="15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3.5" hidden="false" customHeight="true" outlineLevel="0" collapsed="false">
      <c r="A351" s="1"/>
      <c r="B351" s="15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3.5" hidden="false" customHeight="true" outlineLevel="0" collapsed="false">
      <c r="A352" s="1"/>
      <c r="B352" s="15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3.5" hidden="false" customHeight="true" outlineLevel="0" collapsed="false">
      <c r="A353" s="1"/>
      <c r="B353" s="15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3.5" hidden="false" customHeight="true" outlineLevel="0" collapsed="false">
      <c r="A354" s="1"/>
      <c r="B354" s="15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3.5" hidden="false" customHeight="true" outlineLevel="0" collapsed="false">
      <c r="A355" s="1"/>
      <c r="B355" s="15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3.5" hidden="false" customHeight="true" outlineLevel="0" collapsed="false">
      <c r="A356" s="1"/>
      <c r="B356" s="15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3.5" hidden="false" customHeight="true" outlineLevel="0" collapsed="false">
      <c r="A357" s="1"/>
      <c r="B357" s="15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3.5" hidden="false" customHeight="true" outlineLevel="0" collapsed="false">
      <c r="A358" s="1"/>
      <c r="B358" s="15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3.5" hidden="false" customHeight="true" outlineLevel="0" collapsed="false">
      <c r="A359" s="1"/>
      <c r="B359" s="15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3.5" hidden="false" customHeight="true" outlineLevel="0" collapsed="false">
      <c r="A360" s="1"/>
      <c r="B360" s="15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3.5" hidden="false" customHeight="true" outlineLevel="0" collapsed="false">
      <c r="A361" s="1"/>
      <c r="B361" s="15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3.5" hidden="false" customHeight="true" outlineLevel="0" collapsed="false">
      <c r="A362" s="1"/>
      <c r="B362" s="15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3.5" hidden="false" customHeight="true" outlineLevel="0" collapsed="false">
      <c r="A363" s="1"/>
      <c r="B363" s="15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3.5" hidden="false" customHeight="true" outlineLevel="0" collapsed="false">
      <c r="A364" s="1"/>
      <c r="B364" s="15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3.5" hidden="false" customHeight="true" outlineLevel="0" collapsed="false">
      <c r="A365" s="1"/>
      <c r="B365" s="15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3.5" hidden="false" customHeight="true" outlineLevel="0" collapsed="false">
      <c r="A366" s="1"/>
      <c r="B366" s="15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3.5" hidden="false" customHeight="true" outlineLevel="0" collapsed="false">
      <c r="A367" s="1"/>
      <c r="B367" s="15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3.5" hidden="false" customHeight="true" outlineLevel="0" collapsed="false">
      <c r="A368" s="1"/>
      <c r="B368" s="15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3.5" hidden="false" customHeight="true" outlineLevel="0" collapsed="false">
      <c r="A369" s="1"/>
      <c r="B369" s="15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3.5" hidden="false" customHeight="true" outlineLevel="0" collapsed="false">
      <c r="A370" s="1"/>
      <c r="B370" s="15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3.5" hidden="false" customHeight="true" outlineLevel="0" collapsed="false">
      <c r="A371" s="1"/>
      <c r="B371" s="15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3.5" hidden="false" customHeight="true" outlineLevel="0" collapsed="false">
      <c r="A372" s="1"/>
      <c r="B372" s="15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3.5" hidden="false" customHeight="true" outlineLevel="0" collapsed="false">
      <c r="A373" s="1"/>
      <c r="B373" s="15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3.5" hidden="false" customHeight="true" outlineLevel="0" collapsed="false">
      <c r="A374" s="1"/>
      <c r="B374" s="15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3.5" hidden="false" customHeight="true" outlineLevel="0" collapsed="false">
      <c r="A375" s="1"/>
      <c r="B375" s="15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3.5" hidden="false" customHeight="true" outlineLevel="0" collapsed="false">
      <c r="A376" s="1"/>
      <c r="B376" s="15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3.5" hidden="false" customHeight="true" outlineLevel="0" collapsed="false">
      <c r="A377" s="1"/>
      <c r="B377" s="15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3.5" hidden="false" customHeight="true" outlineLevel="0" collapsed="false">
      <c r="A378" s="1"/>
      <c r="B378" s="15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3.5" hidden="false" customHeight="true" outlineLevel="0" collapsed="false">
      <c r="A379" s="1"/>
      <c r="B379" s="15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3.5" hidden="false" customHeight="true" outlineLevel="0" collapsed="false">
      <c r="A380" s="1"/>
      <c r="B380" s="15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3.5" hidden="false" customHeight="true" outlineLevel="0" collapsed="false">
      <c r="A381" s="1"/>
      <c r="B381" s="15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3.5" hidden="false" customHeight="true" outlineLevel="0" collapsed="false">
      <c r="A382" s="1"/>
      <c r="B382" s="15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3.5" hidden="false" customHeight="true" outlineLevel="0" collapsed="false">
      <c r="A383" s="1"/>
      <c r="B383" s="15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3.5" hidden="false" customHeight="true" outlineLevel="0" collapsed="false">
      <c r="A384" s="1"/>
      <c r="B384" s="15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3.5" hidden="false" customHeight="true" outlineLevel="0" collapsed="false">
      <c r="A385" s="1"/>
      <c r="B385" s="15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3.5" hidden="false" customHeight="true" outlineLevel="0" collapsed="false">
      <c r="A386" s="1"/>
      <c r="B386" s="15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3.5" hidden="false" customHeight="true" outlineLevel="0" collapsed="false">
      <c r="A387" s="1"/>
      <c r="B387" s="15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3.5" hidden="false" customHeight="true" outlineLevel="0" collapsed="false">
      <c r="A388" s="1"/>
      <c r="B388" s="15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3.5" hidden="false" customHeight="true" outlineLevel="0" collapsed="false">
      <c r="A389" s="1"/>
      <c r="B389" s="15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3.5" hidden="false" customHeight="true" outlineLevel="0" collapsed="false">
      <c r="A390" s="1"/>
      <c r="B390" s="15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3.5" hidden="false" customHeight="true" outlineLevel="0" collapsed="false">
      <c r="A391" s="1"/>
      <c r="B391" s="15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3.5" hidden="false" customHeight="true" outlineLevel="0" collapsed="false">
      <c r="A392" s="1"/>
      <c r="B392" s="15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3.5" hidden="false" customHeight="true" outlineLevel="0" collapsed="false">
      <c r="A393" s="1"/>
      <c r="B393" s="15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3.5" hidden="false" customHeight="true" outlineLevel="0" collapsed="false">
      <c r="A394" s="1"/>
      <c r="B394" s="15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3.5" hidden="false" customHeight="true" outlineLevel="0" collapsed="false">
      <c r="A395" s="1"/>
      <c r="B395" s="15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3.5" hidden="false" customHeight="true" outlineLevel="0" collapsed="false">
      <c r="A396" s="1"/>
      <c r="B396" s="15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3.5" hidden="false" customHeight="true" outlineLevel="0" collapsed="false">
      <c r="A397" s="1"/>
      <c r="B397" s="15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3.5" hidden="false" customHeight="true" outlineLevel="0" collapsed="false">
      <c r="A398" s="1"/>
      <c r="B398" s="15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3.5" hidden="false" customHeight="true" outlineLevel="0" collapsed="false">
      <c r="A399" s="1"/>
      <c r="B399" s="15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3.5" hidden="false" customHeight="true" outlineLevel="0" collapsed="false">
      <c r="A400" s="1"/>
      <c r="B400" s="15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3.5" hidden="false" customHeight="true" outlineLevel="0" collapsed="false">
      <c r="A401" s="1"/>
      <c r="B401" s="15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3.5" hidden="false" customHeight="true" outlineLevel="0" collapsed="false">
      <c r="A402" s="1"/>
      <c r="B402" s="15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3.5" hidden="false" customHeight="true" outlineLevel="0" collapsed="false">
      <c r="A403" s="1"/>
      <c r="B403" s="15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3.5" hidden="false" customHeight="true" outlineLevel="0" collapsed="false">
      <c r="A404" s="1"/>
      <c r="B404" s="15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3.5" hidden="false" customHeight="true" outlineLevel="0" collapsed="false">
      <c r="A405" s="1"/>
      <c r="B405" s="15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3.5" hidden="false" customHeight="true" outlineLevel="0" collapsed="false">
      <c r="A406" s="1"/>
      <c r="B406" s="15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3.5" hidden="false" customHeight="true" outlineLevel="0" collapsed="false">
      <c r="A407" s="1"/>
      <c r="B407" s="15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3.5" hidden="false" customHeight="true" outlineLevel="0" collapsed="false">
      <c r="A408" s="1"/>
      <c r="B408" s="15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3.5" hidden="false" customHeight="true" outlineLevel="0" collapsed="false">
      <c r="A409" s="1"/>
      <c r="B409" s="15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3.5" hidden="false" customHeight="true" outlineLevel="0" collapsed="false">
      <c r="A410" s="1"/>
      <c r="B410" s="15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3.5" hidden="false" customHeight="true" outlineLevel="0" collapsed="false">
      <c r="A411" s="1"/>
      <c r="B411" s="15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3.5" hidden="false" customHeight="true" outlineLevel="0" collapsed="false">
      <c r="A412" s="1"/>
      <c r="B412" s="15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3.5" hidden="false" customHeight="true" outlineLevel="0" collapsed="false">
      <c r="A413" s="1"/>
      <c r="B413" s="15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3.5" hidden="false" customHeight="true" outlineLevel="0" collapsed="false">
      <c r="A414" s="1"/>
      <c r="B414" s="15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3.5" hidden="false" customHeight="true" outlineLevel="0" collapsed="false">
      <c r="A415" s="1"/>
      <c r="B415" s="15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3.5" hidden="false" customHeight="true" outlineLevel="0" collapsed="false">
      <c r="A416" s="1"/>
      <c r="B416" s="15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3.5" hidden="false" customHeight="true" outlineLevel="0" collapsed="false">
      <c r="A417" s="1"/>
      <c r="B417" s="15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3.5" hidden="false" customHeight="true" outlineLevel="0" collapsed="false">
      <c r="A418" s="1"/>
      <c r="B418" s="15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3.5" hidden="false" customHeight="true" outlineLevel="0" collapsed="false">
      <c r="A419" s="1"/>
      <c r="B419" s="15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3.5" hidden="false" customHeight="true" outlineLevel="0" collapsed="false">
      <c r="A420" s="1"/>
      <c r="B420" s="15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3.5" hidden="false" customHeight="true" outlineLevel="0" collapsed="false">
      <c r="A421" s="1"/>
      <c r="B421" s="15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3.5" hidden="false" customHeight="true" outlineLevel="0" collapsed="false">
      <c r="A422" s="1"/>
      <c r="B422" s="15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3.5" hidden="false" customHeight="true" outlineLevel="0" collapsed="false">
      <c r="A423" s="1"/>
      <c r="B423" s="15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3.5" hidden="false" customHeight="true" outlineLevel="0" collapsed="false">
      <c r="A424" s="1"/>
      <c r="B424" s="1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3.5" hidden="false" customHeight="true" outlineLevel="0" collapsed="false">
      <c r="A425" s="1"/>
      <c r="B425" s="15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3.5" hidden="false" customHeight="true" outlineLevel="0" collapsed="false">
      <c r="A426" s="1"/>
      <c r="B426" s="15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3.5" hidden="false" customHeight="true" outlineLevel="0" collapsed="false">
      <c r="A427" s="1"/>
      <c r="B427" s="15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3.5" hidden="false" customHeight="true" outlineLevel="0" collapsed="false">
      <c r="A428" s="1"/>
      <c r="B428" s="15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3.5" hidden="false" customHeight="true" outlineLevel="0" collapsed="false">
      <c r="A429" s="1"/>
      <c r="B429" s="15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3.5" hidden="false" customHeight="true" outlineLevel="0" collapsed="false">
      <c r="A430" s="1"/>
      <c r="B430" s="15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3.5" hidden="false" customHeight="true" outlineLevel="0" collapsed="false">
      <c r="A431" s="1"/>
      <c r="B431" s="15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3.5" hidden="false" customHeight="true" outlineLevel="0" collapsed="false">
      <c r="A432" s="1"/>
      <c r="B432" s="1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3.5" hidden="false" customHeight="true" outlineLevel="0" collapsed="false">
      <c r="A433" s="1"/>
      <c r="B433" s="15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3.5" hidden="false" customHeight="true" outlineLevel="0" collapsed="false">
      <c r="A434" s="1"/>
      <c r="B434" s="15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3.5" hidden="false" customHeight="true" outlineLevel="0" collapsed="false">
      <c r="A435" s="1"/>
      <c r="B435" s="15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3.5" hidden="false" customHeight="true" outlineLevel="0" collapsed="false">
      <c r="A436" s="1"/>
      <c r="B436" s="15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3.5" hidden="false" customHeight="true" outlineLevel="0" collapsed="false">
      <c r="A437" s="1"/>
      <c r="B437" s="15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3.5" hidden="false" customHeight="true" outlineLevel="0" collapsed="false">
      <c r="A438" s="1"/>
      <c r="B438" s="15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3.5" hidden="false" customHeight="true" outlineLevel="0" collapsed="false">
      <c r="A439" s="1"/>
      <c r="B439" s="15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3.5" hidden="false" customHeight="true" outlineLevel="0" collapsed="false">
      <c r="A440" s="1"/>
      <c r="B440" s="1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3.5" hidden="false" customHeight="true" outlineLevel="0" collapsed="false">
      <c r="A441" s="1"/>
      <c r="B441" s="15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3.5" hidden="false" customHeight="true" outlineLevel="0" collapsed="false">
      <c r="A442" s="1"/>
      <c r="B442" s="15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3.5" hidden="false" customHeight="true" outlineLevel="0" collapsed="false">
      <c r="A443" s="1"/>
      <c r="B443" s="15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3.5" hidden="false" customHeight="true" outlineLevel="0" collapsed="false">
      <c r="A444" s="1"/>
      <c r="B444" s="15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3.5" hidden="false" customHeight="true" outlineLevel="0" collapsed="false">
      <c r="A445" s="1"/>
      <c r="B445" s="15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3.5" hidden="false" customHeight="true" outlineLevel="0" collapsed="false">
      <c r="A446" s="1"/>
      <c r="B446" s="1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3.5" hidden="false" customHeight="true" outlineLevel="0" collapsed="false">
      <c r="A447" s="1"/>
      <c r="B447" s="15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3.5" hidden="false" customHeight="true" outlineLevel="0" collapsed="false">
      <c r="A448" s="1"/>
      <c r="B448" s="15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3.5" hidden="false" customHeight="true" outlineLevel="0" collapsed="false">
      <c r="A449" s="1"/>
      <c r="B449" s="1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3.5" hidden="false" customHeight="true" outlineLevel="0" collapsed="false">
      <c r="A450" s="1"/>
      <c r="B450" s="15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3.5" hidden="false" customHeight="true" outlineLevel="0" collapsed="false">
      <c r="A451" s="1"/>
      <c r="B451" s="15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3.5" hidden="false" customHeight="true" outlineLevel="0" collapsed="false">
      <c r="A452" s="1"/>
      <c r="B452" s="1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3.5" hidden="false" customHeight="true" outlineLevel="0" collapsed="false">
      <c r="A453" s="1"/>
      <c r="B453" s="1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3.5" hidden="false" customHeight="true" outlineLevel="0" collapsed="false">
      <c r="A454" s="1"/>
      <c r="B454" s="15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3.5" hidden="false" customHeight="true" outlineLevel="0" collapsed="false">
      <c r="A455" s="1"/>
      <c r="B455" s="1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3.5" hidden="false" customHeight="true" outlineLevel="0" collapsed="false">
      <c r="A456" s="1"/>
      <c r="B456" s="15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3.5" hidden="false" customHeight="true" outlineLevel="0" collapsed="false">
      <c r="A457" s="1"/>
      <c r="B457" s="15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3.5" hidden="false" customHeight="true" outlineLevel="0" collapsed="false">
      <c r="A458" s="1"/>
      <c r="B458" s="1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3.5" hidden="false" customHeight="true" outlineLevel="0" collapsed="false">
      <c r="A459" s="1"/>
      <c r="B459" s="15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3.5" hidden="false" customHeight="true" outlineLevel="0" collapsed="false">
      <c r="A460" s="1"/>
      <c r="B460" s="15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3.5" hidden="false" customHeight="true" outlineLevel="0" collapsed="false">
      <c r="A461" s="1"/>
      <c r="B461" s="1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3.5" hidden="false" customHeight="true" outlineLevel="0" collapsed="false">
      <c r="A462" s="1"/>
      <c r="B462" s="15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3.5" hidden="false" customHeight="true" outlineLevel="0" collapsed="false">
      <c r="A463" s="1"/>
      <c r="B463" s="15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3.5" hidden="false" customHeight="true" outlineLevel="0" collapsed="false">
      <c r="A464" s="1"/>
      <c r="B464" s="1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3.5" hidden="false" customHeight="true" outlineLevel="0" collapsed="false">
      <c r="A465" s="1"/>
      <c r="B465" s="1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3.5" hidden="false" customHeight="true" outlineLevel="0" collapsed="false">
      <c r="A466" s="1"/>
      <c r="B466" s="15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3.5" hidden="false" customHeight="true" outlineLevel="0" collapsed="false">
      <c r="A467" s="1"/>
      <c r="B467" s="1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3.5" hidden="false" customHeight="true" outlineLevel="0" collapsed="false">
      <c r="A468" s="1"/>
      <c r="B468" s="15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3.5" hidden="false" customHeight="true" outlineLevel="0" collapsed="false">
      <c r="A469" s="1"/>
      <c r="B469" s="15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3.5" hidden="false" customHeight="true" outlineLevel="0" collapsed="false">
      <c r="A470" s="1"/>
      <c r="B470" s="1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3.5" hidden="false" customHeight="true" outlineLevel="0" collapsed="false">
      <c r="A471" s="1"/>
      <c r="B471" s="15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3.5" hidden="false" customHeight="true" outlineLevel="0" collapsed="false">
      <c r="A472" s="1"/>
      <c r="B472" s="15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3.5" hidden="false" customHeight="true" outlineLevel="0" collapsed="false">
      <c r="A473" s="1"/>
      <c r="B473" s="1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3.5" hidden="false" customHeight="true" outlineLevel="0" collapsed="false">
      <c r="A474" s="1"/>
      <c r="B474" s="15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3.5" hidden="false" customHeight="true" outlineLevel="0" collapsed="false">
      <c r="A475" s="1"/>
      <c r="B475" s="15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3.5" hidden="false" customHeight="true" outlineLevel="0" collapsed="false">
      <c r="A476" s="1"/>
      <c r="B476" s="1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3.5" hidden="false" customHeight="true" outlineLevel="0" collapsed="false">
      <c r="A477" s="1"/>
      <c r="B477" s="15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3.5" hidden="false" customHeight="true" outlineLevel="0" collapsed="false">
      <c r="A478" s="1"/>
      <c r="B478" s="15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3.5" hidden="false" customHeight="true" outlineLevel="0" collapsed="false">
      <c r="A479" s="1"/>
      <c r="B479" s="1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3.5" hidden="false" customHeight="true" outlineLevel="0" collapsed="false">
      <c r="A480" s="1"/>
      <c r="B480" s="1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3.5" hidden="false" customHeight="true" outlineLevel="0" collapsed="false">
      <c r="A481" s="1"/>
      <c r="B481" s="15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3.5" hidden="false" customHeight="true" outlineLevel="0" collapsed="false">
      <c r="A482" s="1"/>
      <c r="B482" s="1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3.5" hidden="false" customHeight="true" outlineLevel="0" collapsed="false">
      <c r="A483" s="1"/>
      <c r="B483" s="15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3.5" hidden="false" customHeight="true" outlineLevel="0" collapsed="false">
      <c r="A484" s="1"/>
      <c r="B484" s="15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3.5" hidden="false" customHeight="true" outlineLevel="0" collapsed="false">
      <c r="A485" s="1"/>
      <c r="B485" s="1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3.5" hidden="false" customHeight="true" outlineLevel="0" collapsed="false">
      <c r="A486" s="1"/>
      <c r="B486" s="15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3.5" hidden="false" customHeight="true" outlineLevel="0" collapsed="false">
      <c r="A487" s="1"/>
      <c r="B487" s="15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3.5" hidden="false" customHeight="true" outlineLevel="0" collapsed="false">
      <c r="A488" s="1"/>
      <c r="B488" s="1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3.5" hidden="false" customHeight="true" outlineLevel="0" collapsed="false">
      <c r="A489" s="1"/>
      <c r="B489" s="15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3.5" hidden="false" customHeight="true" outlineLevel="0" collapsed="false">
      <c r="A490" s="1"/>
      <c r="B490" s="15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3.5" hidden="false" customHeight="true" outlineLevel="0" collapsed="false">
      <c r="A491" s="1"/>
      <c r="B491" s="1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3.5" hidden="false" customHeight="true" outlineLevel="0" collapsed="false">
      <c r="A492" s="1"/>
      <c r="B492" s="15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3.5" hidden="false" customHeight="true" outlineLevel="0" collapsed="false">
      <c r="A493" s="1"/>
      <c r="B493" s="15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3.5" hidden="false" customHeight="true" outlineLevel="0" collapsed="false">
      <c r="A494" s="1"/>
      <c r="B494" s="1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3.5" hidden="false" customHeight="true" outlineLevel="0" collapsed="false">
      <c r="A495" s="1"/>
      <c r="B495" s="15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3.5" hidden="false" customHeight="true" outlineLevel="0" collapsed="false">
      <c r="A496" s="1"/>
      <c r="B496" s="1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3.5" hidden="false" customHeight="true" outlineLevel="0" collapsed="false">
      <c r="A497" s="1"/>
      <c r="B497" s="1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3.5" hidden="false" customHeight="true" outlineLevel="0" collapsed="false">
      <c r="A498" s="1"/>
      <c r="B498" s="1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3.5" hidden="false" customHeight="true" outlineLevel="0" collapsed="false">
      <c r="A499" s="1"/>
      <c r="B499" s="15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3.5" hidden="false" customHeight="true" outlineLevel="0" collapsed="false">
      <c r="A500" s="1"/>
      <c r="B500" s="1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3.5" hidden="false" customHeight="true" outlineLevel="0" collapsed="false">
      <c r="A501" s="1"/>
      <c r="B501" s="15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3.5" hidden="false" customHeight="true" outlineLevel="0" collapsed="false">
      <c r="A502" s="1"/>
      <c r="B502" s="15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3.5" hidden="false" customHeight="true" outlineLevel="0" collapsed="false">
      <c r="A503" s="1"/>
      <c r="B503" s="1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3.5" hidden="false" customHeight="true" outlineLevel="0" collapsed="false">
      <c r="A504" s="1"/>
      <c r="B504" s="15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3.5" hidden="false" customHeight="true" outlineLevel="0" collapsed="false">
      <c r="A505" s="1"/>
      <c r="B505" s="15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3.5" hidden="false" customHeight="true" outlineLevel="0" collapsed="false">
      <c r="A506" s="1"/>
      <c r="B506" s="1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3.5" hidden="false" customHeight="true" outlineLevel="0" collapsed="false">
      <c r="A507" s="1"/>
      <c r="B507" s="15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3.5" hidden="false" customHeight="true" outlineLevel="0" collapsed="false">
      <c r="A508" s="1"/>
      <c r="B508" s="15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3.5" hidden="false" customHeight="true" outlineLevel="0" collapsed="false">
      <c r="A509" s="1"/>
      <c r="B509" s="1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3.5" hidden="false" customHeight="true" outlineLevel="0" collapsed="false">
      <c r="A510" s="1"/>
      <c r="B510" s="15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3.5" hidden="false" customHeight="true" outlineLevel="0" collapsed="false">
      <c r="A511" s="1"/>
      <c r="B511" s="15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3.5" hidden="false" customHeight="true" outlineLevel="0" collapsed="false">
      <c r="A512" s="1"/>
      <c r="B512" s="1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3.5" hidden="false" customHeight="true" outlineLevel="0" collapsed="false">
      <c r="A513" s="1"/>
      <c r="B513" s="15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3.5" hidden="false" customHeight="true" outlineLevel="0" collapsed="false">
      <c r="A514" s="1"/>
      <c r="B514" s="15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3.5" hidden="false" customHeight="true" outlineLevel="0" collapsed="false">
      <c r="A515" s="1"/>
      <c r="B515" s="1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3.5" hidden="false" customHeight="true" outlineLevel="0" collapsed="false">
      <c r="A516" s="1"/>
      <c r="B516" s="1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3.5" hidden="false" customHeight="true" outlineLevel="0" collapsed="false">
      <c r="A517" s="1"/>
      <c r="B517" s="1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3.5" hidden="false" customHeight="true" outlineLevel="0" collapsed="false">
      <c r="A518" s="1"/>
      <c r="B518" s="1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3.5" hidden="false" customHeight="true" outlineLevel="0" collapsed="false">
      <c r="A519" s="1"/>
      <c r="B519" s="15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3.5" hidden="false" customHeight="true" outlineLevel="0" collapsed="false">
      <c r="A520" s="1"/>
      <c r="B520" s="1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3.5" hidden="false" customHeight="true" outlineLevel="0" collapsed="false">
      <c r="A521" s="1"/>
      <c r="B521" s="1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3.5" hidden="false" customHeight="true" outlineLevel="0" collapsed="false">
      <c r="A522" s="1"/>
      <c r="B522" s="15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3.5" hidden="false" customHeight="true" outlineLevel="0" collapsed="false">
      <c r="A523" s="1"/>
      <c r="B523" s="15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3.5" hidden="false" customHeight="true" outlineLevel="0" collapsed="false">
      <c r="A524" s="1"/>
      <c r="B524" s="1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3.5" hidden="false" customHeight="true" outlineLevel="0" collapsed="false">
      <c r="A525" s="1"/>
      <c r="B525" s="15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3.5" hidden="false" customHeight="true" outlineLevel="0" collapsed="false">
      <c r="A526" s="1"/>
      <c r="B526" s="15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3.5" hidden="false" customHeight="true" outlineLevel="0" collapsed="false">
      <c r="A527" s="1"/>
      <c r="B527" s="1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3.5" hidden="false" customHeight="true" outlineLevel="0" collapsed="false">
      <c r="A528" s="1"/>
      <c r="B528" s="15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3.5" hidden="false" customHeight="true" outlineLevel="0" collapsed="false">
      <c r="A529" s="1"/>
      <c r="B529" s="15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3.5" hidden="false" customHeight="true" outlineLevel="0" collapsed="false">
      <c r="A530" s="1"/>
      <c r="B530" s="1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3.5" hidden="false" customHeight="true" outlineLevel="0" collapsed="false">
      <c r="A531" s="1"/>
      <c r="B531" s="1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3.5" hidden="false" customHeight="true" outlineLevel="0" collapsed="false">
      <c r="A532" s="1"/>
      <c r="B532" s="15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3.5" hidden="false" customHeight="true" outlineLevel="0" collapsed="false">
      <c r="A533" s="1"/>
      <c r="B533" s="1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3.5" hidden="false" customHeight="true" outlineLevel="0" collapsed="false">
      <c r="A534" s="1"/>
      <c r="B534" s="15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3.5" hidden="false" customHeight="true" outlineLevel="0" collapsed="false">
      <c r="A535" s="1"/>
      <c r="B535" s="15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3.5" hidden="false" customHeight="true" outlineLevel="0" collapsed="false">
      <c r="A536" s="1"/>
      <c r="B536" s="1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3.5" hidden="false" customHeight="true" outlineLevel="0" collapsed="false">
      <c r="A537" s="1"/>
      <c r="B537" s="1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3.5" hidden="false" customHeight="true" outlineLevel="0" collapsed="false">
      <c r="A538" s="1"/>
      <c r="B538" s="1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3.5" hidden="false" customHeight="true" outlineLevel="0" collapsed="false">
      <c r="A539" s="1"/>
      <c r="B539" s="1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3.5" hidden="false" customHeight="true" outlineLevel="0" collapsed="false">
      <c r="A540" s="1"/>
      <c r="B540" s="1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3.5" hidden="false" customHeight="true" outlineLevel="0" collapsed="false">
      <c r="A541" s="1"/>
      <c r="B541" s="1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3.5" hidden="false" customHeight="true" outlineLevel="0" collapsed="false">
      <c r="A542" s="1"/>
      <c r="B542" s="1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3.5" hidden="false" customHeight="true" outlineLevel="0" collapsed="false">
      <c r="A543" s="1"/>
      <c r="B543" s="1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3.5" hidden="false" customHeight="true" outlineLevel="0" collapsed="false">
      <c r="A544" s="1"/>
      <c r="B544" s="1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3.5" hidden="false" customHeight="true" outlineLevel="0" collapsed="false">
      <c r="A545" s="1"/>
      <c r="B545" s="1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3.5" hidden="false" customHeight="true" outlineLevel="0" collapsed="false">
      <c r="A546" s="1"/>
      <c r="B546" s="1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3.5" hidden="false" customHeight="true" outlineLevel="0" collapsed="false">
      <c r="A547" s="1"/>
      <c r="B547" s="1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3.5" hidden="false" customHeight="true" outlineLevel="0" collapsed="false">
      <c r="A548" s="1"/>
      <c r="B548" s="1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3.5" hidden="false" customHeight="true" outlineLevel="0" collapsed="false">
      <c r="A549" s="1"/>
      <c r="B549" s="1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3.5" hidden="false" customHeight="true" outlineLevel="0" collapsed="false">
      <c r="A550" s="1"/>
      <c r="B550" s="1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3.5" hidden="false" customHeight="true" outlineLevel="0" collapsed="false">
      <c r="A551" s="1"/>
      <c r="B551" s="1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3.5" hidden="false" customHeight="true" outlineLevel="0" collapsed="false">
      <c r="A552" s="1"/>
      <c r="B552" s="1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3.5" hidden="false" customHeight="true" outlineLevel="0" collapsed="false">
      <c r="A553" s="1"/>
      <c r="B553" s="1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3.5" hidden="false" customHeight="true" outlineLevel="0" collapsed="false">
      <c r="A554" s="1"/>
      <c r="B554" s="1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3.5" hidden="false" customHeight="true" outlineLevel="0" collapsed="false">
      <c r="A555" s="1"/>
      <c r="B555" s="1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3.5" hidden="false" customHeight="true" outlineLevel="0" collapsed="false">
      <c r="A556" s="1"/>
      <c r="B556" s="1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3.5" hidden="false" customHeight="true" outlineLevel="0" collapsed="false">
      <c r="A557" s="1"/>
      <c r="B557" s="1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3.5" hidden="false" customHeight="true" outlineLevel="0" collapsed="false">
      <c r="A558" s="1"/>
      <c r="B558" s="1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3.5" hidden="false" customHeight="true" outlineLevel="0" collapsed="false">
      <c r="A559" s="1"/>
      <c r="B559" s="1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3.5" hidden="false" customHeight="true" outlineLevel="0" collapsed="false">
      <c r="A560" s="1"/>
      <c r="B560" s="1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3.5" hidden="false" customHeight="true" outlineLevel="0" collapsed="false">
      <c r="A561" s="1"/>
      <c r="B561" s="1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3.5" hidden="false" customHeight="true" outlineLevel="0" collapsed="false">
      <c r="A562" s="1"/>
      <c r="B562" s="1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3.5" hidden="false" customHeight="true" outlineLevel="0" collapsed="false">
      <c r="A563" s="1"/>
      <c r="B563" s="1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3.5" hidden="false" customHeight="true" outlineLevel="0" collapsed="false">
      <c r="A564" s="1"/>
      <c r="B564" s="1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3.5" hidden="false" customHeight="true" outlineLevel="0" collapsed="false">
      <c r="A565" s="1"/>
      <c r="B565" s="1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3.5" hidden="false" customHeight="true" outlineLevel="0" collapsed="false">
      <c r="A566" s="1"/>
      <c r="B566" s="1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3.5" hidden="false" customHeight="true" outlineLevel="0" collapsed="false">
      <c r="A567" s="1"/>
      <c r="B567" s="1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3.5" hidden="false" customHeight="true" outlineLevel="0" collapsed="false">
      <c r="A568" s="1"/>
      <c r="B568" s="1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3.5" hidden="false" customHeight="true" outlineLevel="0" collapsed="false">
      <c r="A569" s="1"/>
      <c r="B569" s="1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3.5" hidden="false" customHeight="true" outlineLevel="0" collapsed="false">
      <c r="A570" s="1"/>
      <c r="B570" s="1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3.5" hidden="false" customHeight="true" outlineLevel="0" collapsed="false">
      <c r="A571" s="1"/>
      <c r="B571" s="1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3.5" hidden="false" customHeight="true" outlineLevel="0" collapsed="false">
      <c r="A572" s="1"/>
      <c r="B572" s="1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3.5" hidden="false" customHeight="true" outlineLevel="0" collapsed="false">
      <c r="A573" s="1"/>
      <c r="B573" s="1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3.5" hidden="false" customHeight="true" outlineLevel="0" collapsed="false">
      <c r="A574" s="1"/>
      <c r="B574" s="1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3.5" hidden="false" customHeight="true" outlineLevel="0" collapsed="false">
      <c r="A575" s="1"/>
      <c r="B575" s="1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3.5" hidden="false" customHeight="true" outlineLevel="0" collapsed="false">
      <c r="A576" s="1"/>
      <c r="B576" s="1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3.5" hidden="false" customHeight="true" outlineLevel="0" collapsed="false">
      <c r="A577" s="1"/>
      <c r="B577" s="1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3.5" hidden="false" customHeight="true" outlineLevel="0" collapsed="false">
      <c r="A578" s="1"/>
      <c r="B578" s="1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3.5" hidden="false" customHeight="true" outlineLevel="0" collapsed="false">
      <c r="A579" s="1"/>
      <c r="B579" s="1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3.5" hidden="false" customHeight="true" outlineLevel="0" collapsed="false">
      <c r="A580" s="1"/>
      <c r="B580" s="1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3.5" hidden="false" customHeight="true" outlineLevel="0" collapsed="false">
      <c r="A581" s="1"/>
      <c r="B581" s="1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3.5" hidden="false" customHeight="true" outlineLevel="0" collapsed="false">
      <c r="A582" s="1"/>
      <c r="B582" s="1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3.5" hidden="false" customHeight="true" outlineLevel="0" collapsed="false">
      <c r="A583" s="1"/>
      <c r="B583" s="1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3.5" hidden="false" customHeight="true" outlineLevel="0" collapsed="false">
      <c r="A584" s="1"/>
      <c r="B584" s="1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3.5" hidden="false" customHeight="true" outlineLevel="0" collapsed="false">
      <c r="A585" s="1"/>
      <c r="B585" s="1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3.5" hidden="false" customHeight="true" outlineLevel="0" collapsed="false">
      <c r="A586" s="1"/>
      <c r="B586" s="1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3.5" hidden="false" customHeight="true" outlineLevel="0" collapsed="false">
      <c r="A587" s="1"/>
      <c r="B587" s="1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3.5" hidden="false" customHeight="true" outlineLevel="0" collapsed="false">
      <c r="A588" s="1"/>
      <c r="B588" s="1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3.5" hidden="false" customHeight="true" outlineLevel="0" collapsed="false">
      <c r="A589" s="1"/>
      <c r="B589" s="1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3.5" hidden="false" customHeight="true" outlineLevel="0" collapsed="false">
      <c r="A590" s="1"/>
      <c r="B590" s="1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3.5" hidden="false" customHeight="true" outlineLevel="0" collapsed="false">
      <c r="A591" s="1"/>
      <c r="B591" s="1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3.5" hidden="false" customHeight="true" outlineLevel="0" collapsed="false">
      <c r="A592" s="1"/>
      <c r="B592" s="1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3.5" hidden="false" customHeight="true" outlineLevel="0" collapsed="false">
      <c r="A593" s="1"/>
      <c r="B593" s="1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3.5" hidden="false" customHeight="true" outlineLevel="0" collapsed="false">
      <c r="A594" s="1"/>
      <c r="B594" s="1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3.5" hidden="false" customHeight="true" outlineLevel="0" collapsed="false">
      <c r="A595" s="1"/>
      <c r="B595" s="1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3.5" hidden="false" customHeight="true" outlineLevel="0" collapsed="false">
      <c r="A596" s="1"/>
      <c r="B596" s="1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3.5" hidden="false" customHeight="true" outlineLevel="0" collapsed="false">
      <c r="A597" s="1"/>
      <c r="B597" s="1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3.5" hidden="false" customHeight="true" outlineLevel="0" collapsed="false">
      <c r="A598" s="1"/>
      <c r="B598" s="1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3.5" hidden="false" customHeight="true" outlineLevel="0" collapsed="false">
      <c r="A599" s="1"/>
      <c r="B599" s="1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3.5" hidden="false" customHeight="true" outlineLevel="0" collapsed="false">
      <c r="A600" s="1"/>
      <c r="B600" s="1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3.5" hidden="false" customHeight="true" outlineLevel="0" collapsed="false">
      <c r="A601" s="1"/>
      <c r="B601" s="1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3.5" hidden="false" customHeight="true" outlineLevel="0" collapsed="false">
      <c r="A602" s="1"/>
      <c r="B602" s="1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3.5" hidden="false" customHeight="true" outlineLevel="0" collapsed="false">
      <c r="A603" s="1"/>
      <c r="B603" s="1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3.5" hidden="false" customHeight="true" outlineLevel="0" collapsed="false">
      <c r="A604" s="1"/>
      <c r="B604" s="1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3.5" hidden="false" customHeight="true" outlineLevel="0" collapsed="false">
      <c r="A605" s="1"/>
      <c r="B605" s="1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3.5" hidden="false" customHeight="true" outlineLevel="0" collapsed="false">
      <c r="A606" s="1"/>
      <c r="B606" s="1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3.5" hidden="false" customHeight="true" outlineLevel="0" collapsed="false">
      <c r="A607" s="1"/>
      <c r="B607" s="1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3.5" hidden="false" customHeight="true" outlineLevel="0" collapsed="false">
      <c r="A608" s="1"/>
      <c r="B608" s="1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3.5" hidden="false" customHeight="true" outlineLevel="0" collapsed="false">
      <c r="A609" s="1"/>
      <c r="B609" s="1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3.5" hidden="false" customHeight="true" outlineLevel="0" collapsed="false">
      <c r="A610" s="1"/>
      <c r="B610" s="1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3.5" hidden="false" customHeight="true" outlineLevel="0" collapsed="false">
      <c r="A611" s="1"/>
      <c r="B611" s="1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3.5" hidden="false" customHeight="true" outlineLevel="0" collapsed="false">
      <c r="A612" s="1"/>
      <c r="B612" s="1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3.5" hidden="false" customHeight="true" outlineLevel="0" collapsed="false">
      <c r="A613" s="1"/>
      <c r="B613" s="1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3.5" hidden="false" customHeight="true" outlineLevel="0" collapsed="false">
      <c r="A614" s="1"/>
      <c r="B614" s="1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3.5" hidden="false" customHeight="true" outlineLevel="0" collapsed="false">
      <c r="A615" s="1"/>
      <c r="B615" s="1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3.5" hidden="false" customHeight="true" outlineLevel="0" collapsed="false">
      <c r="A616" s="1"/>
      <c r="B616" s="1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3.5" hidden="false" customHeight="true" outlineLevel="0" collapsed="false">
      <c r="A617" s="1"/>
      <c r="B617" s="1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3.5" hidden="false" customHeight="true" outlineLevel="0" collapsed="false">
      <c r="A618" s="1"/>
      <c r="B618" s="1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3.5" hidden="false" customHeight="true" outlineLevel="0" collapsed="false">
      <c r="A619" s="1"/>
      <c r="B619" s="1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3.5" hidden="false" customHeight="true" outlineLevel="0" collapsed="false">
      <c r="A620" s="1"/>
      <c r="B620" s="1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3.5" hidden="false" customHeight="true" outlineLevel="0" collapsed="false">
      <c r="A621" s="1"/>
      <c r="B621" s="1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3.5" hidden="false" customHeight="true" outlineLevel="0" collapsed="false">
      <c r="A622" s="1"/>
      <c r="B622" s="1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3.5" hidden="false" customHeight="true" outlineLevel="0" collapsed="false">
      <c r="A623" s="1"/>
      <c r="B623" s="1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3.5" hidden="false" customHeight="true" outlineLevel="0" collapsed="false">
      <c r="A624" s="1"/>
      <c r="B624" s="1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3.5" hidden="false" customHeight="true" outlineLevel="0" collapsed="false">
      <c r="A625" s="1"/>
      <c r="B625" s="1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3.5" hidden="false" customHeight="true" outlineLevel="0" collapsed="false">
      <c r="A626" s="1"/>
      <c r="B626" s="1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3.5" hidden="false" customHeight="true" outlineLevel="0" collapsed="false">
      <c r="A627" s="1"/>
      <c r="B627" s="1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3.5" hidden="false" customHeight="true" outlineLevel="0" collapsed="false">
      <c r="A628" s="1"/>
      <c r="B628" s="1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3.5" hidden="false" customHeight="true" outlineLevel="0" collapsed="false">
      <c r="A629" s="1"/>
      <c r="B629" s="1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3.5" hidden="false" customHeight="true" outlineLevel="0" collapsed="false">
      <c r="A630" s="1"/>
      <c r="B630" s="1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3.5" hidden="false" customHeight="true" outlineLevel="0" collapsed="false">
      <c r="A631" s="1"/>
      <c r="B631" s="1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3.5" hidden="false" customHeight="true" outlineLevel="0" collapsed="false">
      <c r="A632" s="1"/>
      <c r="B632" s="1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3.5" hidden="false" customHeight="true" outlineLevel="0" collapsed="false">
      <c r="A633" s="1"/>
      <c r="B633" s="1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3.5" hidden="false" customHeight="true" outlineLevel="0" collapsed="false">
      <c r="A634" s="1"/>
      <c r="B634" s="1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3.5" hidden="false" customHeight="true" outlineLevel="0" collapsed="false">
      <c r="A635" s="1"/>
      <c r="B635" s="1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3.5" hidden="false" customHeight="true" outlineLevel="0" collapsed="false">
      <c r="A636" s="1"/>
      <c r="B636" s="1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3.5" hidden="false" customHeight="true" outlineLevel="0" collapsed="false">
      <c r="A637" s="1"/>
      <c r="B637" s="1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3.5" hidden="false" customHeight="true" outlineLevel="0" collapsed="false">
      <c r="A638" s="1"/>
      <c r="B638" s="1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3.5" hidden="false" customHeight="true" outlineLevel="0" collapsed="false">
      <c r="A639" s="1"/>
      <c r="B639" s="1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3.5" hidden="false" customHeight="true" outlineLevel="0" collapsed="false">
      <c r="A640" s="1"/>
      <c r="B640" s="1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3.5" hidden="false" customHeight="true" outlineLevel="0" collapsed="false">
      <c r="A641" s="1"/>
      <c r="B641" s="1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3.5" hidden="false" customHeight="true" outlineLevel="0" collapsed="false">
      <c r="A642" s="1"/>
      <c r="B642" s="1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3.5" hidden="false" customHeight="true" outlineLevel="0" collapsed="false">
      <c r="A643" s="1"/>
      <c r="B643" s="1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3.5" hidden="false" customHeight="true" outlineLevel="0" collapsed="false">
      <c r="A644" s="1"/>
      <c r="B644" s="1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3.5" hidden="false" customHeight="true" outlineLevel="0" collapsed="false">
      <c r="A645" s="1"/>
      <c r="B645" s="1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3.5" hidden="false" customHeight="true" outlineLevel="0" collapsed="false">
      <c r="A646" s="1"/>
      <c r="B646" s="1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3.5" hidden="false" customHeight="true" outlineLevel="0" collapsed="false">
      <c r="A647" s="1"/>
      <c r="B647" s="1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3.5" hidden="false" customHeight="true" outlineLevel="0" collapsed="false">
      <c r="A648" s="1"/>
      <c r="B648" s="1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3.5" hidden="false" customHeight="true" outlineLevel="0" collapsed="false">
      <c r="A649" s="1"/>
      <c r="B649" s="1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3.5" hidden="false" customHeight="true" outlineLevel="0" collapsed="false">
      <c r="A650" s="1"/>
      <c r="B650" s="1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3.5" hidden="false" customHeight="true" outlineLevel="0" collapsed="false">
      <c r="A651" s="1"/>
      <c r="B651" s="1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3.5" hidden="false" customHeight="true" outlineLevel="0" collapsed="false">
      <c r="A652" s="1"/>
      <c r="B652" s="1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3.5" hidden="false" customHeight="true" outlineLevel="0" collapsed="false">
      <c r="A653" s="1"/>
      <c r="B653" s="1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3.5" hidden="false" customHeight="true" outlineLevel="0" collapsed="false">
      <c r="A654" s="1"/>
      <c r="B654" s="1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3.5" hidden="false" customHeight="true" outlineLevel="0" collapsed="false">
      <c r="A655" s="1"/>
      <c r="B655" s="1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3.5" hidden="false" customHeight="true" outlineLevel="0" collapsed="false">
      <c r="A656" s="1"/>
      <c r="B656" s="1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3.5" hidden="false" customHeight="true" outlineLevel="0" collapsed="false">
      <c r="A657" s="1"/>
      <c r="B657" s="1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3.5" hidden="false" customHeight="true" outlineLevel="0" collapsed="false">
      <c r="A658" s="1"/>
      <c r="B658" s="1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3.5" hidden="false" customHeight="true" outlineLevel="0" collapsed="false">
      <c r="A659" s="1"/>
      <c r="B659" s="1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3.5" hidden="false" customHeight="true" outlineLevel="0" collapsed="false">
      <c r="A660" s="1"/>
      <c r="B660" s="1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3.5" hidden="false" customHeight="true" outlineLevel="0" collapsed="false">
      <c r="A661" s="1"/>
      <c r="B661" s="1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3.5" hidden="false" customHeight="true" outlineLevel="0" collapsed="false">
      <c r="A662" s="1"/>
      <c r="B662" s="1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3.5" hidden="false" customHeight="true" outlineLevel="0" collapsed="false">
      <c r="A663" s="1"/>
      <c r="B663" s="1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3.5" hidden="false" customHeight="true" outlineLevel="0" collapsed="false">
      <c r="A664" s="1"/>
      <c r="B664" s="1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3.5" hidden="false" customHeight="true" outlineLevel="0" collapsed="false">
      <c r="A665" s="1"/>
      <c r="B665" s="1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3.5" hidden="false" customHeight="true" outlineLevel="0" collapsed="false">
      <c r="A666" s="1"/>
      <c r="B666" s="1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3.5" hidden="false" customHeight="true" outlineLevel="0" collapsed="false">
      <c r="A667" s="1"/>
      <c r="B667" s="1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3.5" hidden="false" customHeight="true" outlineLevel="0" collapsed="false">
      <c r="A668" s="1"/>
      <c r="B668" s="1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3.5" hidden="false" customHeight="true" outlineLevel="0" collapsed="false">
      <c r="A669" s="1"/>
      <c r="B669" s="1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3.5" hidden="false" customHeight="true" outlineLevel="0" collapsed="false">
      <c r="A670" s="1"/>
      <c r="B670" s="1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3.5" hidden="false" customHeight="true" outlineLevel="0" collapsed="false">
      <c r="A671" s="1"/>
      <c r="B671" s="1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3.5" hidden="false" customHeight="true" outlineLevel="0" collapsed="false">
      <c r="A672" s="1"/>
      <c r="B672" s="1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3.5" hidden="false" customHeight="true" outlineLevel="0" collapsed="false">
      <c r="A673" s="1"/>
      <c r="B673" s="1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3.5" hidden="false" customHeight="true" outlineLevel="0" collapsed="false">
      <c r="A674" s="1"/>
      <c r="B674" s="1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3.5" hidden="false" customHeight="true" outlineLevel="0" collapsed="false">
      <c r="A675" s="1"/>
      <c r="B675" s="1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3.5" hidden="false" customHeight="true" outlineLevel="0" collapsed="false">
      <c r="A676" s="1"/>
      <c r="B676" s="1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3.5" hidden="false" customHeight="true" outlineLevel="0" collapsed="false">
      <c r="A677" s="1"/>
      <c r="B677" s="1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3.5" hidden="false" customHeight="true" outlineLevel="0" collapsed="false">
      <c r="A678" s="1"/>
      <c r="B678" s="1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3.5" hidden="false" customHeight="true" outlineLevel="0" collapsed="false">
      <c r="A679" s="1"/>
      <c r="B679" s="1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3.5" hidden="false" customHeight="true" outlineLevel="0" collapsed="false">
      <c r="A680" s="1"/>
      <c r="B680" s="1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3.5" hidden="false" customHeight="true" outlineLevel="0" collapsed="false">
      <c r="A681" s="1"/>
      <c r="B681" s="1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3.5" hidden="false" customHeight="true" outlineLevel="0" collapsed="false">
      <c r="A682" s="1"/>
      <c r="B682" s="1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3.5" hidden="false" customHeight="true" outlineLevel="0" collapsed="false">
      <c r="A683" s="1"/>
      <c r="B683" s="1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3.5" hidden="false" customHeight="true" outlineLevel="0" collapsed="false">
      <c r="A684" s="1"/>
      <c r="B684" s="1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3.5" hidden="false" customHeight="true" outlineLevel="0" collapsed="false">
      <c r="A685" s="1"/>
      <c r="B685" s="1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3.5" hidden="false" customHeight="true" outlineLevel="0" collapsed="false">
      <c r="A686" s="1"/>
      <c r="B686" s="1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3.5" hidden="false" customHeight="true" outlineLevel="0" collapsed="false">
      <c r="A687" s="1"/>
      <c r="B687" s="1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3.5" hidden="false" customHeight="true" outlineLevel="0" collapsed="false">
      <c r="A688" s="1"/>
      <c r="B688" s="1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3.5" hidden="false" customHeight="true" outlineLevel="0" collapsed="false">
      <c r="A689" s="1"/>
      <c r="B689" s="1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3.5" hidden="false" customHeight="true" outlineLevel="0" collapsed="false">
      <c r="A690" s="1"/>
      <c r="B690" s="1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3.5" hidden="false" customHeight="true" outlineLevel="0" collapsed="false">
      <c r="A691" s="1"/>
      <c r="B691" s="1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3.5" hidden="false" customHeight="true" outlineLevel="0" collapsed="false">
      <c r="A692" s="1"/>
      <c r="B692" s="1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3.5" hidden="false" customHeight="true" outlineLevel="0" collapsed="false">
      <c r="A693" s="1"/>
      <c r="B693" s="1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3.5" hidden="false" customHeight="true" outlineLevel="0" collapsed="false">
      <c r="A694" s="1"/>
      <c r="B694" s="1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3.5" hidden="false" customHeight="true" outlineLevel="0" collapsed="false">
      <c r="A695" s="1"/>
      <c r="B695" s="1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3.5" hidden="false" customHeight="true" outlineLevel="0" collapsed="false">
      <c r="A696" s="1"/>
      <c r="B696" s="1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3.5" hidden="false" customHeight="true" outlineLevel="0" collapsed="false">
      <c r="A697" s="1"/>
      <c r="B697" s="1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3.5" hidden="false" customHeight="true" outlineLevel="0" collapsed="false">
      <c r="A698" s="1"/>
      <c r="B698" s="1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3.5" hidden="false" customHeight="true" outlineLevel="0" collapsed="false">
      <c r="A699" s="1"/>
      <c r="B699" s="1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3.5" hidden="false" customHeight="true" outlineLevel="0" collapsed="false">
      <c r="A700" s="1"/>
      <c r="B700" s="1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3.5" hidden="false" customHeight="true" outlineLevel="0" collapsed="false">
      <c r="A701" s="1"/>
      <c r="B701" s="1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3.5" hidden="false" customHeight="true" outlineLevel="0" collapsed="false">
      <c r="A702" s="1"/>
      <c r="B702" s="1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3.5" hidden="false" customHeight="true" outlineLevel="0" collapsed="false">
      <c r="A703" s="1"/>
      <c r="B703" s="1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3.5" hidden="false" customHeight="true" outlineLevel="0" collapsed="false">
      <c r="A704" s="1"/>
      <c r="B704" s="1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3.5" hidden="false" customHeight="true" outlineLevel="0" collapsed="false">
      <c r="A705" s="1"/>
      <c r="B705" s="1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3.5" hidden="false" customHeight="true" outlineLevel="0" collapsed="false">
      <c r="A706" s="1"/>
      <c r="B706" s="1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3.5" hidden="false" customHeight="true" outlineLevel="0" collapsed="false">
      <c r="A707" s="1"/>
      <c r="B707" s="1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3.5" hidden="false" customHeight="true" outlineLevel="0" collapsed="false">
      <c r="A708" s="1"/>
      <c r="B708" s="1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3.5" hidden="false" customHeight="true" outlineLevel="0" collapsed="false">
      <c r="A709" s="1"/>
      <c r="B709" s="1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3.5" hidden="false" customHeight="true" outlineLevel="0" collapsed="false">
      <c r="A710" s="1"/>
      <c r="B710" s="1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3.5" hidden="false" customHeight="true" outlineLevel="0" collapsed="false">
      <c r="A711" s="1"/>
      <c r="B711" s="1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3.5" hidden="false" customHeight="true" outlineLevel="0" collapsed="false">
      <c r="A712" s="1"/>
      <c r="B712" s="1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3.5" hidden="false" customHeight="true" outlineLevel="0" collapsed="false">
      <c r="A713" s="1"/>
      <c r="B713" s="1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3.5" hidden="false" customHeight="true" outlineLevel="0" collapsed="false">
      <c r="A714" s="1"/>
      <c r="B714" s="1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3.5" hidden="false" customHeight="true" outlineLevel="0" collapsed="false">
      <c r="A715" s="1"/>
      <c r="B715" s="1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3.5" hidden="false" customHeight="true" outlineLevel="0" collapsed="false">
      <c r="A716" s="1"/>
      <c r="B716" s="1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3.5" hidden="false" customHeight="true" outlineLevel="0" collapsed="false">
      <c r="A717" s="1"/>
      <c r="B717" s="1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3.5" hidden="false" customHeight="true" outlineLevel="0" collapsed="false">
      <c r="A718" s="1"/>
      <c r="B718" s="1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3.5" hidden="false" customHeight="true" outlineLevel="0" collapsed="false">
      <c r="A719" s="1"/>
      <c r="B719" s="1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3.5" hidden="false" customHeight="true" outlineLevel="0" collapsed="false">
      <c r="A720" s="1"/>
      <c r="B720" s="1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3.5" hidden="false" customHeight="true" outlineLevel="0" collapsed="false">
      <c r="A721" s="1"/>
      <c r="B721" s="1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3.5" hidden="false" customHeight="true" outlineLevel="0" collapsed="false">
      <c r="A722" s="1"/>
      <c r="B722" s="1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3.5" hidden="false" customHeight="true" outlineLevel="0" collapsed="false">
      <c r="A723" s="1"/>
      <c r="B723" s="1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3.5" hidden="false" customHeight="true" outlineLevel="0" collapsed="false">
      <c r="A724" s="1"/>
      <c r="B724" s="1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3.5" hidden="false" customHeight="true" outlineLevel="0" collapsed="false">
      <c r="A725" s="1"/>
      <c r="B725" s="1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3.5" hidden="false" customHeight="true" outlineLevel="0" collapsed="false">
      <c r="A726" s="1"/>
      <c r="B726" s="1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3.5" hidden="false" customHeight="true" outlineLevel="0" collapsed="false">
      <c r="A727" s="1"/>
      <c r="B727" s="1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3.5" hidden="false" customHeight="true" outlineLevel="0" collapsed="false">
      <c r="A728" s="1"/>
      <c r="B728" s="1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3.5" hidden="false" customHeight="true" outlineLevel="0" collapsed="false">
      <c r="A729" s="1"/>
      <c r="B729" s="1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3.5" hidden="false" customHeight="true" outlineLevel="0" collapsed="false">
      <c r="A730" s="1"/>
      <c r="B730" s="1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3.5" hidden="false" customHeight="true" outlineLevel="0" collapsed="false">
      <c r="A731" s="1"/>
      <c r="B731" s="1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3.5" hidden="false" customHeight="true" outlineLevel="0" collapsed="false">
      <c r="A732" s="1"/>
      <c r="B732" s="1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3.5" hidden="false" customHeight="true" outlineLevel="0" collapsed="false">
      <c r="A733" s="1"/>
      <c r="B733" s="1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3.5" hidden="false" customHeight="true" outlineLevel="0" collapsed="false">
      <c r="A734" s="1"/>
      <c r="B734" s="1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3.5" hidden="false" customHeight="true" outlineLevel="0" collapsed="false">
      <c r="A735" s="1"/>
      <c r="B735" s="1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3.5" hidden="false" customHeight="true" outlineLevel="0" collapsed="false">
      <c r="A736" s="1"/>
      <c r="B736" s="1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3.5" hidden="false" customHeight="true" outlineLevel="0" collapsed="false">
      <c r="A737" s="1"/>
      <c r="B737" s="1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3.5" hidden="false" customHeight="true" outlineLevel="0" collapsed="false">
      <c r="A738" s="1"/>
      <c r="B738" s="1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3.5" hidden="false" customHeight="true" outlineLevel="0" collapsed="false">
      <c r="A739" s="1"/>
      <c r="B739" s="1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3.5" hidden="false" customHeight="true" outlineLevel="0" collapsed="false">
      <c r="A740" s="1"/>
      <c r="B740" s="1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3.5" hidden="false" customHeight="true" outlineLevel="0" collapsed="false">
      <c r="A741" s="1"/>
      <c r="B741" s="1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3.5" hidden="false" customHeight="true" outlineLevel="0" collapsed="false">
      <c r="A742" s="1"/>
      <c r="B742" s="1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3.5" hidden="false" customHeight="true" outlineLevel="0" collapsed="false">
      <c r="A743" s="1"/>
      <c r="B743" s="1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3.5" hidden="false" customHeight="true" outlineLevel="0" collapsed="false">
      <c r="A744" s="1"/>
      <c r="B744" s="1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3.5" hidden="false" customHeight="true" outlineLevel="0" collapsed="false">
      <c r="A745" s="1"/>
      <c r="B745" s="1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3.5" hidden="false" customHeight="true" outlineLevel="0" collapsed="false">
      <c r="A746" s="1"/>
      <c r="B746" s="1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3.5" hidden="false" customHeight="true" outlineLevel="0" collapsed="false">
      <c r="A747" s="1"/>
      <c r="B747" s="1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3.5" hidden="false" customHeight="true" outlineLevel="0" collapsed="false">
      <c r="A748" s="1"/>
      <c r="B748" s="1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3.5" hidden="false" customHeight="true" outlineLevel="0" collapsed="false">
      <c r="A749" s="1"/>
      <c r="B749" s="1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3.5" hidden="false" customHeight="true" outlineLevel="0" collapsed="false">
      <c r="A750" s="1"/>
      <c r="B750" s="1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3.5" hidden="false" customHeight="true" outlineLevel="0" collapsed="false">
      <c r="A751" s="1"/>
      <c r="B751" s="1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3.5" hidden="false" customHeight="true" outlineLevel="0" collapsed="false">
      <c r="A752" s="1"/>
      <c r="B752" s="1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3.5" hidden="false" customHeight="true" outlineLevel="0" collapsed="false">
      <c r="A753" s="1"/>
      <c r="B753" s="1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3.5" hidden="false" customHeight="true" outlineLevel="0" collapsed="false">
      <c r="A754" s="1"/>
      <c r="B754" s="1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3.5" hidden="false" customHeight="true" outlineLevel="0" collapsed="false">
      <c r="A755" s="1"/>
      <c r="B755" s="1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3.5" hidden="false" customHeight="true" outlineLevel="0" collapsed="false">
      <c r="A756" s="1"/>
      <c r="B756" s="1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3.5" hidden="false" customHeight="true" outlineLevel="0" collapsed="false">
      <c r="A757" s="1"/>
      <c r="B757" s="1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3.5" hidden="false" customHeight="true" outlineLevel="0" collapsed="false">
      <c r="A758" s="1"/>
      <c r="B758" s="1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3.5" hidden="false" customHeight="true" outlineLevel="0" collapsed="false">
      <c r="A759" s="1"/>
      <c r="B759" s="1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3.5" hidden="false" customHeight="true" outlineLevel="0" collapsed="false">
      <c r="A760" s="1"/>
      <c r="B760" s="1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3.5" hidden="false" customHeight="true" outlineLevel="0" collapsed="false">
      <c r="A761" s="1"/>
      <c r="B761" s="1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3.5" hidden="false" customHeight="true" outlineLevel="0" collapsed="false">
      <c r="A762" s="1"/>
      <c r="B762" s="1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3.5" hidden="false" customHeight="true" outlineLevel="0" collapsed="false">
      <c r="A763" s="1"/>
      <c r="B763" s="1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3.5" hidden="false" customHeight="true" outlineLevel="0" collapsed="false">
      <c r="A764" s="1"/>
      <c r="B764" s="1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3.5" hidden="false" customHeight="true" outlineLevel="0" collapsed="false">
      <c r="A765" s="1"/>
      <c r="B765" s="1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3.5" hidden="false" customHeight="true" outlineLevel="0" collapsed="false">
      <c r="A766" s="1"/>
      <c r="B766" s="1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3.5" hidden="false" customHeight="true" outlineLevel="0" collapsed="false">
      <c r="A767" s="1"/>
      <c r="B767" s="1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3.5" hidden="false" customHeight="true" outlineLevel="0" collapsed="false">
      <c r="A768" s="1"/>
      <c r="B768" s="1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3.5" hidden="false" customHeight="true" outlineLevel="0" collapsed="false">
      <c r="A769" s="1"/>
      <c r="B769" s="1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3.5" hidden="false" customHeight="true" outlineLevel="0" collapsed="false">
      <c r="A770" s="1"/>
      <c r="B770" s="1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3.5" hidden="false" customHeight="true" outlineLevel="0" collapsed="false">
      <c r="A771" s="1"/>
      <c r="B771" s="1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3.5" hidden="false" customHeight="true" outlineLevel="0" collapsed="false">
      <c r="A772" s="1"/>
      <c r="B772" s="1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3.5" hidden="false" customHeight="true" outlineLevel="0" collapsed="false">
      <c r="A773" s="1"/>
      <c r="B773" s="1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3.5" hidden="false" customHeight="true" outlineLevel="0" collapsed="false">
      <c r="A774" s="1"/>
      <c r="B774" s="1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3.5" hidden="false" customHeight="true" outlineLevel="0" collapsed="false">
      <c r="A775" s="1"/>
      <c r="B775" s="1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3.5" hidden="false" customHeight="true" outlineLevel="0" collapsed="false">
      <c r="A776" s="1"/>
      <c r="B776" s="1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3.5" hidden="false" customHeight="true" outlineLevel="0" collapsed="false">
      <c r="A777" s="1"/>
      <c r="B777" s="1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3.5" hidden="false" customHeight="true" outlineLevel="0" collapsed="false">
      <c r="A778" s="1"/>
      <c r="B778" s="1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3.5" hidden="false" customHeight="true" outlineLevel="0" collapsed="false">
      <c r="A779" s="1"/>
      <c r="B779" s="1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3.5" hidden="false" customHeight="true" outlineLevel="0" collapsed="false">
      <c r="A780" s="1"/>
      <c r="B780" s="1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3.5" hidden="false" customHeight="true" outlineLevel="0" collapsed="false">
      <c r="A781" s="1"/>
      <c r="B781" s="1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3.5" hidden="false" customHeight="true" outlineLevel="0" collapsed="false">
      <c r="A782" s="1"/>
      <c r="B782" s="1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3.5" hidden="false" customHeight="true" outlineLevel="0" collapsed="false">
      <c r="A783" s="1"/>
      <c r="B783" s="1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3.5" hidden="false" customHeight="true" outlineLevel="0" collapsed="false">
      <c r="A784" s="1"/>
      <c r="B784" s="1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3.5" hidden="false" customHeight="true" outlineLevel="0" collapsed="false">
      <c r="A785" s="1"/>
      <c r="B785" s="1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3.5" hidden="false" customHeight="true" outlineLevel="0" collapsed="false">
      <c r="A786" s="1"/>
      <c r="B786" s="1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3.5" hidden="false" customHeight="true" outlineLevel="0" collapsed="false">
      <c r="A787" s="1"/>
      <c r="B787" s="1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3.5" hidden="false" customHeight="true" outlineLevel="0" collapsed="false">
      <c r="A788" s="1"/>
      <c r="B788" s="1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3.5" hidden="false" customHeight="true" outlineLevel="0" collapsed="false">
      <c r="A789" s="1"/>
      <c r="B789" s="1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3.5" hidden="false" customHeight="true" outlineLevel="0" collapsed="false">
      <c r="A790" s="1"/>
      <c r="B790" s="1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3.5" hidden="false" customHeight="true" outlineLevel="0" collapsed="false">
      <c r="A791" s="1"/>
      <c r="B791" s="1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3.5" hidden="false" customHeight="true" outlineLevel="0" collapsed="false">
      <c r="A792" s="1"/>
      <c r="B792" s="1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3.5" hidden="false" customHeight="true" outlineLevel="0" collapsed="false">
      <c r="A793" s="1"/>
      <c r="B793" s="1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3.5" hidden="false" customHeight="true" outlineLevel="0" collapsed="false">
      <c r="A794" s="1"/>
      <c r="B794" s="1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3.5" hidden="false" customHeight="true" outlineLevel="0" collapsed="false">
      <c r="A795" s="1"/>
      <c r="B795" s="1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3.5" hidden="false" customHeight="true" outlineLevel="0" collapsed="false">
      <c r="A796" s="1"/>
      <c r="B796" s="1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3.5" hidden="false" customHeight="true" outlineLevel="0" collapsed="false">
      <c r="A797" s="1"/>
      <c r="B797" s="1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3.5" hidden="false" customHeight="true" outlineLevel="0" collapsed="false">
      <c r="A798" s="1"/>
      <c r="B798" s="1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3.5" hidden="false" customHeight="true" outlineLevel="0" collapsed="false">
      <c r="A799" s="1"/>
      <c r="B799" s="1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3.5" hidden="false" customHeight="true" outlineLevel="0" collapsed="false">
      <c r="A800" s="1"/>
      <c r="B800" s="1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3.5" hidden="false" customHeight="true" outlineLevel="0" collapsed="false">
      <c r="A801" s="1"/>
      <c r="B801" s="1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3.5" hidden="false" customHeight="true" outlineLevel="0" collapsed="false">
      <c r="A802" s="1"/>
      <c r="B802" s="1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3.5" hidden="false" customHeight="true" outlineLevel="0" collapsed="false">
      <c r="A803" s="1"/>
      <c r="B803" s="1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3.5" hidden="false" customHeight="true" outlineLevel="0" collapsed="false">
      <c r="A804" s="1"/>
      <c r="B804" s="1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3.5" hidden="false" customHeight="true" outlineLevel="0" collapsed="false">
      <c r="A805" s="1"/>
      <c r="B805" s="1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3.5" hidden="false" customHeight="true" outlineLevel="0" collapsed="false">
      <c r="A806" s="1"/>
      <c r="B806" s="1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3.5" hidden="false" customHeight="true" outlineLevel="0" collapsed="false">
      <c r="A807" s="1"/>
      <c r="B807" s="1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3.5" hidden="false" customHeight="true" outlineLevel="0" collapsed="false">
      <c r="A808" s="1"/>
      <c r="B808" s="1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3.5" hidden="false" customHeight="true" outlineLevel="0" collapsed="false">
      <c r="A809" s="1"/>
      <c r="B809" s="1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3.5" hidden="false" customHeight="true" outlineLevel="0" collapsed="false">
      <c r="A810" s="1"/>
      <c r="B810" s="1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3.5" hidden="false" customHeight="true" outlineLevel="0" collapsed="false">
      <c r="A811" s="1"/>
      <c r="B811" s="1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3.5" hidden="false" customHeight="true" outlineLevel="0" collapsed="false">
      <c r="A812" s="1"/>
      <c r="B812" s="1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3.5" hidden="false" customHeight="true" outlineLevel="0" collapsed="false">
      <c r="A813" s="1"/>
      <c r="B813" s="1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3.5" hidden="false" customHeight="true" outlineLevel="0" collapsed="false">
      <c r="A814" s="1"/>
      <c r="B814" s="1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3.5" hidden="false" customHeight="true" outlineLevel="0" collapsed="false">
      <c r="A815" s="1"/>
      <c r="B815" s="1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3.5" hidden="false" customHeight="true" outlineLevel="0" collapsed="false">
      <c r="A816" s="1"/>
      <c r="B816" s="1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3.5" hidden="false" customHeight="true" outlineLevel="0" collapsed="false">
      <c r="A817" s="1"/>
      <c r="B817" s="1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3.5" hidden="false" customHeight="true" outlineLevel="0" collapsed="false">
      <c r="A818" s="1"/>
      <c r="B818" s="1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3.5" hidden="false" customHeight="true" outlineLevel="0" collapsed="false">
      <c r="A819" s="1"/>
      <c r="B819" s="1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3.5" hidden="false" customHeight="true" outlineLevel="0" collapsed="false">
      <c r="A820" s="1"/>
      <c r="B820" s="1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3.5" hidden="false" customHeight="true" outlineLevel="0" collapsed="false">
      <c r="A821" s="1"/>
      <c r="B821" s="1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3.5" hidden="false" customHeight="true" outlineLevel="0" collapsed="false">
      <c r="A822" s="1"/>
      <c r="B822" s="1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3.5" hidden="false" customHeight="true" outlineLevel="0" collapsed="false">
      <c r="A823" s="1"/>
      <c r="B823" s="1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3.5" hidden="false" customHeight="true" outlineLevel="0" collapsed="false">
      <c r="A824" s="1"/>
      <c r="B824" s="1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3.5" hidden="false" customHeight="true" outlineLevel="0" collapsed="false">
      <c r="A825" s="1"/>
      <c r="B825" s="1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3.5" hidden="false" customHeight="true" outlineLevel="0" collapsed="false">
      <c r="A826" s="1"/>
      <c r="B826" s="1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3.5" hidden="false" customHeight="true" outlineLevel="0" collapsed="false">
      <c r="A827" s="1"/>
      <c r="B827" s="1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3.5" hidden="false" customHeight="true" outlineLevel="0" collapsed="false">
      <c r="A828" s="1"/>
      <c r="B828" s="1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3.5" hidden="false" customHeight="true" outlineLevel="0" collapsed="false">
      <c r="A829" s="1"/>
      <c r="B829" s="1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3.5" hidden="false" customHeight="true" outlineLevel="0" collapsed="false">
      <c r="A830" s="1"/>
      <c r="B830" s="1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3.5" hidden="false" customHeight="true" outlineLevel="0" collapsed="false">
      <c r="A831" s="1"/>
      <c r="B831" s="1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3.5" hidden="false" customHeight="true" outlineLevel="0" collapsed="false">
      <c r="A832" s="1"/>
      <c r="B832" s="1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3.5" hidden="false" customHeight="true" outlineLevel="0" collapsed="false">
      <c r="A833" s="1"/>
      <c r="B833" s="1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3.5" hidden="false" customHeight="true" outlineLevel="0" collapsed="false">
      <c r="A834" s="1"/>
      <c r="B834" s="1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3.5" hidden="false" customHeight="true" outlineLevel="0" collapsed="false">
      <c r="A835" s="1"/>
      <c r="B835" s="1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3.5" hidden="false" customHeight="true" outlineLevel="0" collapsed="false">
      <c r="A836" s="1"/>
      <c r="B836" s="1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3.5" hidden="false" customHeight="true" outlineLevel="0" collapsed="false">
      <c r="A837" s="1"/>
      <c r="B837" s="1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3.5" hidden="false" customHeight="true" outlineLevel="0" collapsed="false">
      <c r="A838" s="1"/>
      <c r="B838" s="1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3.5" hidden="false" customHeight="true" outlineLevel="0" collapsed="false">
      <c r="A839" s="1"/>
      <c r="B839" s="1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3.5" hidden="false" customHeight="true" outlineLevel="0" collapsed="false">
      <c r="A840" s="1"/>
      <c r="B840" s="1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3.5" hidden="false" customHeight="true" outlineLevel="0" collapsed="false">
      <c r="A841" s="1"/>
      <c r="B841" s="1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3.5" hidden="false" customHeight="true" outlineLevel="0" collapsed="false">
      <c r="A842" s="1"/>
      <c r="B842" s="1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3.5" hidden="false" customHeight="true" outlineLevel="0" collapsed="false">
      <c r="A843" s="1"/>
      <c r="B843" s="1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3.5" hidden="false" customHeight="true" outlineLevel="0" collapsed="false">
      <c r="A844" s="1"/>
      <c r="B844" s="1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3.5" hidden="false" customHeight="true" outlineLevel="0" collapsed="false">
      <c r="A845" s="1"/>
      <c r="B845" s="1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3.5" hidden="false" customHeight="true" outlineLevel="0" collapsed="false">
      <c r="A846" s="1"/>
      <c r="B846" s="1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3.5" hidden="false" customHeight="true" outlineLevel="0" collapsed="false">
      <c r="A847" s="1"/>
      <c r="B847" s="1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3.5" hidden="false" customHeight="true" outlineLevel="0" collapsed="false">
      <c r="A848" s="1"/>
      <c r="B848" s="1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3.5" hidden="false" customHeight="true" outlineLevel="0" collapsed="false">
      <c r="A849" s="1"/>
      <c r="B849" s="1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3.5" hidden="false" customHeight="true" outlineLevel="0" collapsed="false">
      <c r="A850" s="1"/>
      <c r="B850" s="1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3.5" hidden="false" customHeight="true" outlineLevel="0" collapsed="false">
      <c r="A851" s="1"/>
      <c r="B851" s="1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3.5" hidden="false" customHeight="true" outlineLevel="0" collapsed="false">
      <c r="A852" s="1"/>
      <c r="B852" s="1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3.5" hidden="false" customHeight="true" outlineLevel="0" collapsed="false">
      <c r="A853" s="1"/>
      <c r="B853" s="1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3.5" hidden="false" customHeight="true" outlineLevel="0" collapsed="false">
      <c r="A854" s="1"/>
      <c r="B854" s="1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3.5" hidden="false" customHeight="true" outlineLevel="0" collapsed="false">
      <c r="A855" s="1"/>
      <c r="B855" s="1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3.5" hidden="false" customHeight="true" outlineLevel="0" collapsed="false">
      <c r="A856" s="1"/>
      <c r="B856" s="1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3.5" hidden="false" customHeight="true" outlineLevel="0" collapsed="false">
      <c r="A857" s="1"/>
      <c r="B857" s="1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3.5" hidden="false" customHeight="true" outlineLevel="0" collapsed="false">
      <c r="A858" s="1"/>
      <c r="B858" s="1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3.5" hidden="false" customHeight="true" outlineLevel="0" collapsed="false">
      <c r="A859" s="1"/>
      <c r="B859" s="1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3.5" hidden="false" customHeight="true" outlineLevel="0" collapsed="false">
      <c r="A860" s="1"/>
      <c r="B860" s="1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3.5" hidden="false" customHeight="true" outlineLevel="0" collapsed="false">
      <c r="A861" s="1"/>
      <c r="B861" s="1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3.5" hidden="false" customHeight="true" outlineLevel="0" collapsed="false">
      <c r="A862" s="1"/>
      <c r="B862" s="1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3.5" hidden="false" customHeight="true" outlineLevel="0" collapsed="false">
      <c r="A863" s="1"/>
      <c r="B863" s="1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3.5" hidden="false" customHeight="true" outlineLevel="0" collapsed="false">
      <c r="A864" s="1"/>
      <c r="B864" s="1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3.5" hidden="false" customHeight="true" outlineLevel="0" collapsed="false">
      <c r="A865" s="1"/>
      <c r="B865" s="1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3.5" hidden="false" customHeight="true" outlineLevel="0" collapsed="false">
      <c r="A866" s="1"/>
      <c r="B866" s="1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3.5" hidden="false" customHeight="true" outlineLevel="0" collapsed="false">
      <c r="A867" s="1"/>
      <c r="B867" s="1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3.5" hidden="false" customHeight="true" outlineLevel="0" collapsed="false">
      <c r="A868" s="1"/>
      <c r="B868" s="1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3.5" hidden="false" customHeight="true" outlineLevel="0" collapsed="false">
      <c r="A869" s="1"/>
      <c r="B869" s="1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3.5" hidden="false" customHeight="true" outlineLevel="0" collapsed="false">
      <c r="A870" s="1"/>
      <c r="B870" s="1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3.5" hidden="false" customHeight="true" outlineLevel="0" collapsed="false">
      <c r="A871" s="1"/>
      <c r="B871" s="1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3.5" hidden="false" customHeight="true" outlineLevel="0" collapsed="false">
      <c r="A872" s="1"/>
      <c r="B872" s="1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3.5" hidden="false" customHeight="true" outlineLevel="0" collapsed="false">
      <c r="A873" s="1"/>
      <c r="B873" s="1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3.5" hidden="false" customHeight="true" outlineLevel="0" collapsed="false">
      <c r="A874" s="1"/>
      <c r="B874" s="1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3.5" hidden="false" customHeight="true" outlineLevel="0" collapsed="false">
      <c r="A875" s="1"/>
      <c r="B875" s="1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3.5" hidden="false" customHeight="true" outlineLevel="0" collapsed="false">
      <c r="A876" s="1"/>
      <c r="B876" s="1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3.5" hidden="false" customHeight="true" outlineLevel="0" collapsed="false">
      <c r="A877" s="1"/>
      <c r="B877" s="1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3.5" hidden="false" customHeight="true" outlineLevel="0" collapsed="false">
      <c r="A878" s="1"/>
      <c r="B878" s="1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3.5" hidden="false" customHeight="true" outlineLevel="0" collapsed="false">
      <c r="A879" s="1"/>
      <c r="B879" s="1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3.5" hidden="false" customHeight="true" outlineLevel="0" collapsed="false">
      <c r="A880" s="1"/>
      <c r="B880" s="1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3.5" hidden="false" customHeight="true" outlineLevel="0" collapsed="false">
      <c r="A881" s="1"/>
      <c r="B881" s="1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3.5" hidden="false" customHeight="true" outlineLevel="0" collapsed="false">
      <c r="A882" s="1"/>
      <c r="B882" s="1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3.5" hidden="false" customHeight="true" outlineLevel="0" collapsed="false">
      <c r="A883" s="1"/>
      <c r="B883" s="1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3.5" hidden="false" customHeight="true" outlineLevel="0" collapsed="false">
      <c r="A884" s="1"/>
      <c r="B884" s="1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3.5" hidden="false" customHeight="true" outlineLevel="0" collapsed="false">
      <c r="A885" s="1"/>
      <c r="B885" s="1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3.5" hidden="false" customHeight="true" outlineLevel="0" collapsed="false">
      <c r="A886" s="1"/>
      <c r="B886" s="1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3.5" hidden="false" customHeight="true" outlineLevel="0" collapsed="false">
      <c r="A887" s="1"/>
      <c r="B887" s="1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3.5" hidden="false" customHeight="true" outlineLevel="0" collapsed="false">
      <c r="A888" s="1"/>
      <c r="B888" s="1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3.5" hidden="false" customHeight="true" outlineLevel="0" collapsed="false">
      <c r="A889" s="1"/>
      <c r="B889" s="1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3.5" hidden="false" customHeight="true" outlineLevel="0" collapsed="false">
      <c r="A890" s="1"/>
      <c r="B890" s="1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3.5" hidden="false" customHeight="true" outlineLevel="0" collapsed="false">
      <c r="A891" s="1"/>
      <c r="B891" s="1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3.5" hidden="false" customHeight="true" outlineLevel="0" collapsed="false">
      <c r="A892" s="1"/>
      <c r="B892" s="1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3.5" hidden="false" customHeight="true" outlineLevel="0" collapsed="false">
      <c r="A893" s="1"/>
      <c r="B893" s="1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3.5" hidden="false" customHeight="true" outlineLevel="0" collapsed="false">
      <c r="A894" s="1"/>
      <c r="B894" s="1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3.5" hidden="false" customHeight="true" outlineLevel="0" collapsed="false">
      <c r="A895" s="1"/>
      <c r="B895" s="1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3.5" hidden="false" customHeight="true" outlineLevel="0" collapsed="false">
      <c r="A896" s="1"/>
      <c r="B896" s="1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3.5" hidden="false" customHeight="true" outlineLevel="0" collapsed="false">
      <c r="A897" s="1"/>
      <c r="B897" s="1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3.5" hidden="false" customHeight="true" outlineLevel="0" collapsed="false">
      <c r="A898" s="1"/>
      <c r="B898" s="1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3.5" hidden="false" customHeight="true" outlineLevel="0" collapsed="false">
      <c r="A899" s="1"/>
      <c r="B899" s="1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3.5" hidden="false" customHeight="true" outlineLevel="0" collapsed="false">
      <c r="A900" s="1"/>
      <c r="B900" s="1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3.5" hidden="false" customHeight="true" outlineLevel="0" collapsed="false">
      <c r="A901" s="1"/>
      <c r="B901" s="1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3.5" hidden="false" customHeight="true" outlineLevel="0" collapsed="false">
      <c r="A902" s="1"/>
      <c r="B902" s="1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3.5" hidden="false" customHeight="true" outlineLevel="0" collapsed="false">
      <c r="A903" s="1"/>
      <c r="B903" s="1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3.5" hidden="false" customHeight="true" outlineLevel="0" collapsed="false">
      <c r="A904" s="1"/>
      <c r="B904" s="1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3.5" hidden="false" customHeight="true" outlineLevel="0" collapsed="false">
      <c r="A905" s="1"/>
      <c r="B905" s="1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3.5" hidden="false" customHeight="true" outlineLevel="0" collapsed="false">
      <c r="A906" s="1"/>
      <c r="B906" s="1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3.5" hidden="false" customHeight="true" outlineLevel="0" collapsed="false">
      <c r="A907" s="1"/>
      <c r="B907" s="1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3.5" hidden="false" customHeight="true" outlineLevel="0" collapsed="false">
      <c r="A908" s="1"/>
      <c r="B908" s="1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3.5" hidden="false" customHeight="true" outlineLevel="0" collapsed="false">
      <c r="A909" s="1"/>
      <c r="B909" s="1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3.5" hidden="false" customHeight="true" outlineLevel="0" collapsed="false">
      <c r="A910" s="1"/>
      <c r="B910" s="1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3.5" hidden="false" customHeight="true" outlineLevel="0" collapsed="false">
      <c r="A911" s="1"/>
      <c r="B911" s="1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3.5" hidden="false" customHeight="true" outlineLevel="0" collapsed="false">
      <c r="A912" s="1"/>
      <c r="B912" s="1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3.5" hidden="false" customHeight="true" outlineLevel="0" collapsed="false">
      <c r="A913" s="1"/>
      <c r="B913" s="1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3.5" hidden="false" customHeight="true" outlineLevel="0" collapsed="false">
      <c r="A914" s="1"/>
      <c r="B914" s="1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3.5" hidden="false" customHeight="true" outlineLevel="0" collapsed="false">
      <c r="A915" s="1"/>
      <c r="B915" s="1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3.5" hidden="false" customHeight="true" outlineLevel="0" collapsed="false">
      <c r="A916" s="1"/>
      <c r="B916" s="1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3.5" hidden="false" customHeight="true" outlineLevel="0" collapsed="false">
      <c r="A917" s="1"/>
      <c r="B917" s="1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3.5" hidden="false" customHeight="true" outlineLevel="0" collapsed="false">
      <c r="A918" s="1"/>
      <c r="B918" s="1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3.5" hidden="false" customHeight="true" outlineLevel="0" collapsed="false">
      <c r="A919" s="1"/>
      <c r="B919" s="1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3.5" hidden="false" customHeight="true" outlineLevel="0" collapsed="false">
      <c r="A920" s="1"/>
      <c r="B920" s="1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3.5" hidden="false" customHeight="true" outlineLevel="0" collapsed="false">
      <c r="A921" s="1"/>
      <c r="B921" s="1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3.5" hidden="false" customHeight="true" outlineLevel="0" collapsed="false">
      <c r="A922" s="1"/>
      <c r="B922" s="1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3.5" hidden="false" customHeight="true" outlineLevel="0" collapsed="false">
      <c r="A923" s="1"/>
      <c r="B923" s="1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3.5" hidden="false" customHeight="true" outlineLevel="0" collapsed="false">
      <c r="A924" s="1"/>
      <c r="B924" s="1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3.5" hidden="false" customHeight="true" outlineLevel="0" collapsed="false">
      <c r="A925" s="1"/>
      <c r="B925" s="1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3.5" hidden="false" customHeight="true" outlineLevel="0" collapsed="false">
      <c r="A926" s="1"/>
      <c r="B926" s="1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3.5" hidden="false" customHeight="true" outlineLevel="0" collapsed="false">
      <c r="A927" s="1"/>
      <c r="B927" s="1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3.5" hidden="false" customHeight="true" outlineLevel="0" collapsed="false">
      <c r="A928" s="1"/>
      <c r="B928" s="1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3.5" hidden="false" customHeight="true" outlineLevel="0" collapsed="false">
      <c r="A929" s="1"/>
      <c r="B929" s="1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3.5" hidden="false" customHeight="true" outlineLevel="0" collapsed="false">
      <c r="A930" s="1"/>
      <c r="B930" s="1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3.5" hidden="false" customHeight="true" outlineLevel="0" collapsed="false">
      <c r="A931" s="1"/>
      <c r="B931" s="1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3.5" hidden="false" customHeight="true" outlineLevel="0" collapsed="false">
      <c r="A932" s="1"/>
      <c r="B932" s="1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3.5" hidden="false" customHeight="true" outlineLevel="0" collapsed="false">
      <c r="A933" s="1"/>
      <c r="B933" s="1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3.5" hidden="false" customHeight="true" outlineLevel="0" collapsed="false">
      <c r="A934" s="1"/>
      <c r="B934" s="1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3.5" hidden="false" customHeight="true" outlineLevel="0" collapsed="false">
      <c r="A935" s="1"/>
      <c r="B935" s="1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3.5" hidden="false" customHeight="true" outlineLevel="0" collapsed="false">
      <c r="A936" s="1"/>
      <c r="B936" s="1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3.5" hidden="false" customHeight="true" outlineLevel="0" collapsed="false">
      <c r="A937" s="1"/>
      <c r="B937" s="1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3.5" hidden="false" customHeight="true" outlineLevel="0" collapsed="false">
      <c r="A938" s="1"/>
      <c r="B938" s="1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3.5" hidden="false" customHeight="true" outlineLevel="0" collapsed="false">
      <c r="A939" s="1"/>
      <c r="B939" s="1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3.5" hidden="false" customHeight="true" outlineLevel="0" collapsed="false">
      <c r="A940" s="1"/>
      <c r="B940" s="1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3.5" hidden="false" customHeight="true" outlineLevel="0" collapsed="false">
      <c r="A941" s="1"/>
      <c r="B941" s="1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3.5" hidden="false" customHeight="true" outlineLevel="0" collapsed="false">
      <c r="A942" s="1"/>
      <c r="B942" s="1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3.5" hidden="false" customHeight="true" outlineLevel="0" collapsed="false">
      <c r="A943" s="1"/>
      <c r="B943" s="1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3.5" hidden="false" customHeight="true" outlineLevel="0" collapsed="false">
      <c r="A944" s="1"/>
      <c r="B944" s="1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3.5" hidden="false" customHeight="true" outlineLevel="0" collapsed="false">
      <c r="A945" s="1"/>
      <c r="B945" s="15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3.5" hidden="false" customHeight="true" outlineLevel="0" collapsed="false">
      <c r="A946" s="1"/>
      <c r="B946" s="15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3.5" hidden="false" customHeight="true" outlineLevel="0" collapsed="false">
      <c r="A947" s="1"/>
      <c r="B947" s="1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3.5" hidden="false" customHeight="true" outlineLevel="0" collapsed="false">
      <c r="A948" s="1"/>
      <c r="B948" s="15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3.5" hidden="false" customHeight="true" outlineLevel="0" collapsed="false">
      <c r="A949" s="1"/>
      <c r="B949" s="15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3.5" hidden="false" customHeight="true" outlineLevel="0" collapsed="false">
      <c r="A950" s="1"/>
      <c r="B950" s="1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3.5" hidden="false" customHeight="true" outlineLevel="0" collapsed="false">
      <c r="A951" s="1"/>
      <c r="B951" s="15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3.5" hidden="false" customHeight="true" outlineLevel="0" collapsed="false">
      <c r="A952" s="1"/>
      <c r="B952" s="15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3.5" hidden="false" customHeight="true" outlineLevel="0" collapsed="false">
      <c r="A953" s="1"/>
      <c r="B953" s="1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3.5" hidden="false" customHeight="true" outlineLevel="0" collapsed="false">
      <c r="A954" s="1"/>
      <c r="B954" s="15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3.5" hidden="false" customHeight="true" outlineLevel="0" collapsed="false">
      <c r="A955" s="1"/>
      <c r="B955" s="15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3.5" hidden="false" customHeight="true" outlineLevel="0" collapsed="false">
      <c r="A956" s="1"/>
      <c r="B956" s="1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3.5" hidden="false" customHeight="true" outlineLevel="0" collapsed="false">
      <c r="A957" s="1"/>
      <c r="B957" s="15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3.5" hidden="false" customHeight="true" outlineLevel="0" collapsed="false">
      <c r="A958" s="1"/>
      <c r="B958" s="15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3.5" hidden="false" customHeight="true" outlineLevel="0" collapsed="false">
      <c r="A959" s="1"/>
      <c r="B959" s="1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3.5" hidden="false" customHeight="true" outlineLevel="0" collapsed="false">
      <c r="A960" s="1"/>
      <c r="B960" s="15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3.5" hidden="false" customHeight="true" outlineLevel="0" collapsed="false">
      <c r="A961" s="1"/>
      <c r="B961" s="15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3.5" hidden="false" customHeight="true" outlineLevel="0" collapsed="false">
      <c r="A962" s="1"/>
      <c r="B962" s="1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3.5" hidden="false" customHeight="true" outlineLevel="0" collapsed="false">
      <c r="A963" s="1"/>
      <c r="B963" s="15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3.5" hidden="false" customHeight="true" outlineLevel="0" collapsed="false">
      <c r="A964" s="1"/>
      <c r="B964" s="15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3.5" hidden="false" customHeight="true" outlineLevel="0" collapsed="false">
      <c r="A965" s="1"/>
      <c r="B965" s="1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3.5" hidden="false" customHeight="true" outlineLevel="0" collapsed="false">
      <c r="A966" s="1"/>
      <c r="B966" s="15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3.5" hidden="false" customHeight="true" outlineLevel="0" collapsed="false">
      <c r="A967" s="1"/>
      <c r="B967" s="15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3.5" hidden="false" customHeight="true" outlineLevel="0" collapsed="false">
      <c r="A968" s="1"/>
      <c r="B968" s="1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3.5" hidden="false" customHeight="true" outlineLevel="0" collapsed="false">
      <c r="A969" s="1"/>
      <c r="B969" s="15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3.5" hidden="false" customHeight="true" outlineLevel="0" collapsed="false">
      <c r="A970" s="1"/>
      <c r="B970" s="15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3.5" hidden="false" customHeight="true" outlineLevel="0" collapsed="false">
      <c r="A971" s="1"/>
      <c r="B971" s="1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3.5" hidden="false" customHeight="true" outlineLevel="0" collapsed="false">
      <c r="A972" s="1"/>
      <c r="B972" s="15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3.5" hidden="false" customHeight="true" outlineLevel="0" collapsed="false">
      <c r="A973" s="1"/>
      <c r="B973" s="15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3.5" hidden="false" customHeight="true" outlineLevel="0" collapsed="false">
      <c r="A974" s="1"/>
      <c r="B974" s="1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3.5" hidden="false" customHeight="true" outlineLevel="0" collapsed="false">
      <c r="A975" s="1"/>
      <c r="B975" s="15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3.5" hidden="false" customHeight="true" outlineLevel="0" collapsed="false">
      <c r="A976" s="1"/>
      <c r="B976" s="15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3.5" hidden="false" customHeight="true" outlineLevel="0" collapsed="false">
      <c r="A977" s="1"/>
      <c r="B977" s="1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3.5" hidden="false" customHeight="true" outlineLevel="0" collapsed="false">
      <c r="A978" s="1"/>
      <c r="B978" s="15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3.5" hidden="false" customHeight="true" outlineLevel="0" collapsed="false">
      <c r="A979" s="1"/>
      <c r="B979" s="15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3.5" hidden="false" customHeight="true" outlineLevel="0" collapsed="false">
      <c r="A980" s="1"/>
      <c r="B980" s="1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3.5" hidden="false" customHeight="true" outlineLevel="0" collapsed="false">
      <c r="A981" s="1"/>
      <c r="B981" s="15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3.5" hidden="false" customHeight="true" outlineLevel="0" collapsed="false">
      <c r="A982" s="1"/>
      <c r="B982" s="15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3.5" hidden="false" customHeight="true" outlineLevel="0" collapsed="false">
      <c r="A983" s="1"/>
      <c r="B983" s="1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3.5" hidden="false" customHeight="true" outlineLevel="0" collapsed="false">
      <c r="A984" s="1"/>
      <c r="B984" s="1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3.5" hidden="false" customHeight="true" outlineLevel="0" collapsed="false">
      <c r="A985" s="1"/>
      <c r="B985" s="15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3.5" hidden="false" customHeight="true" outlineLevel="0" collapsed="false">
      <c r="A986" s="1"/>
      <c r="B986" s="1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3.5" hidden="false" customHeight="true" outlineLevel="0" collapsed="false">
      <c r="A987" s="1"/>
      <c r="B987" s="15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3.5" hidden="false" customHeight="true" outlineLevel="0" collapsed="false">
      <c r="A988" s="1"/>
      <c r="B988" s="15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3.5" hidden="false" customHeight="true" outlineLevel="0" collapsed="false">
      <c r="A989" s="1"/>
      <c r="B989" s="1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3.5" hidden="false" customHeight="true" outlineLevel="0" collapsed="false">
      <c r="A990" s="1"/>
      <c r="B990" s="1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3.5" hidden="false" customHeight="true" outlineLevel="0" collapsed="false">
      <c r="A991" s="1"/>
      <c r="B991" s="15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3.5" hidden="false" customHeight="true" outlineLevel="0" collapsed="false">
      <c r="A992" s="1"/>
      <c r="B992" s="1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3.5" hidden="false" customHeight="true" outlineLevel="0" collapsed="false">
      <c r="A993" s="1"/>
      <c r="B993" s="15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3.5" hidden="false" customHeight="true" outlineLevel="0" collapsed="false">
      <c r="A994" s="1"/>
      <c r="B994" s="15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3.5" hidden="false" customHeight="true" outlineLevel="0" collapsed="false">
      <c r="A995" s="1"/>
      <c r="B995" s="15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3.5" hidden="false" customHeight="true" outlineLevel="0" collapsed="false">
      <c r="A996" s="1"/>
      <c r="B996" s="15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3.5" hidden="false" customHeight="true" outlineLevel="0" collapsed="false">
      <c r="A997" s="1"/>
      <c r="B997" s="15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3.5" hidden="false" customHeight="true" outlineLevel="0" collapsed="false">
      <c r="A998" s="1"/>
      <c r="B998" s="15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3.5" hidden="false" customHeight="true" outlineLevel="0" collapsed="false">
      <c r="A999" s="1"/>
      <c r="B999" s="15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3.5" hidden="false" customHeight="true" outlineLevel="0" collapsed="false">
      <c r="A1000" s="1"/>
      <c r="B1000" s="15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44" activeCellId="0" sqref="A44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51.25"/>
    <col collapsed="false" customWidth="true" hidden="false" outlineLevel="0" max="2" min="2" style="0" width="5.5"/>
    <col collapsed="false" customWidth="true" hidden="false" outlineLevel="0" max="9" min="3" style="0" width="8.75"/>
    <col collapsed="false" customWidth="true" hidden="true" outlineLevel="0" max="10" min="10" style="0" width="8.75"/>
    <col collapsed="false" customWidth="true" hidden="false" outlineLevel="0" max="13" min="11" style="0" width="8.75"/>
    <col collapsed="false" customWidth="true" hidden="true" outlineLevel="0" max="14" min="14" style="0" width="8.75"/>
    <col collapsed="false" customWidth="true" hidden="false" outlineLevel="0" max="17" min="15" style="0" width="8.75"/>
    <col collapsed="false" customWidth="true" hidden="true" outlineLevel="0" max="18" min="18" style="0" width="8.75"/>
    <col collapsed="false" customWidth="true" hidden="false" outlineLevel="0" max="21" min="19" style="0" width="8.75"/>
    <col collapsed="false" customWidth="true" hidden="true" outlineLevel="0" max="22" min="22" style="0" width="8.75"/>
    <col collapsed="false" customWidth="true" hidden="false" outlineLevel="0" max="23" min="23" style="0" width="1"/>
    <col collapsed="false" customWidth="true" hidden="false" outlineLevel="0" max="26" min="24" style="0" width="7.13"/>
    <col collapsed="false" customWidth="true" hidden="false" outlineLevel="0" max="27" min="27" style="0" width="8"/>
    <col collapsed="false" customWidth="true" hidden="false" outlineLevel="0" max="1024" min="966" style="0" width="11.52"/>
  </cols>
  <sheetData>
    <row r="1" customFormat="false" ht="15" hidden="false" customHeight="true" outlineLevel="0" collapsed="false">
      <c r="A1" s="18" t="s">
        <v>41</v>
      </c>
      <c r="B1" s="19" t="s">
        <v>42</v>
      </c>
      <c r="C1" s="19" t="s">
        <v>42</v>
      </c>
      <c r="D1" s="20"/>
      <c r="E1" s="20"/>
      <c r="F1" s="21"/>
      <c r="G1" s="22"/>
      <c r="H1" s="23"/>
      <c r="I1" s="24"/>
      <c r="J1" s="24"/>
      <c r="K1" s="24"/>
      <c r="L1" s="24"/>
      <c r="M1" s="24"/>
      <c r="N1" s="24"/>
      <c r="O1" s="25"/>
      <c r="P1" s="24"/>
      <c r="Q1" s="25"/>
      <c r="R1" s="24"/>
      <c r="S1" s="24"/>
      <c r="T1" s="24"/>
      <c r="U1" s="24"/>
      <c r="V1" s="24"/>
      <c r="W1" s="26"/>
      <c r="X1" s="25"/>
      <c r="Y1" s="25"/>
      <c r="Z1" s="24"/>
      <c r="AA1" s="27"/>
    </row>
    <row r="2" customFormat="false" ht="14.25" hidden="false" customHeight="true" outlineLevel="0" collapsed="false">
      <c r="A2" s="28"/>
      <c r="B2" s="29"/>
      <c r="C2" s="30" t="s">
        <v>43</v>
      </c>
      <c r="D2" s="30"/>
      <c r="E2" s="30"/>
      <c r="F2" s="31"/>
      <c r="G2" s="32" t="s">
        <v>44</v>
      </c>
      <c r="H2" s="33"/>
      <c r="I2" s="34"/>
      <c r="J2" s="35"/>
      <c r="K2" s="36"/>
      <c r="L2" s="34"/>
      <c r="M2" s="34"/>
      <c r="N2" s="35"/>
      <c r="O2" s="37"/>
      <c r="P2" s="34"/>
      <c r="Q2" s="38"/>
      <c r="R2" s="35"/>
      <c r="S2" s="36"/>
      <c r="T2" s="34"/>
      <c r="U2" s="34"/>
      <c r="V2" s="34"/>
      <c r="W2" s="26"/>
      <c r="X2" s="38"/>
      <c r="Y2" s="38"/>
      <c r="Z2" s="34"/>
      <c r="AA2" s="1"/>
    </row>
    <row r="3" customFormat="false" ht="14.25" hidden="false" customHeight="true" outlineLevel="0" collapsed="false">
      <c r="A3" s="39" t="s">
        <v>45</v>
      </c>
      <c r="B3" s="40"/>
      <c r="C3" s="41"/>
      <c r="D3" s="41"/>
      <c r="E3" s="41"/>
      <c r="F3" s="42"/>
      <c r="G3" s="43" t="s">
        <v>46</v>
      </c>
      <c r="H3" s="44" t="s">
        <v>46</v>
      </c>
      <c r="I3" s="44" t="s">
        <v>46</v>
      </c>
      <c r="J3" s="45"/>
      <c r="K3" s="46" t="s">
        <v>47</v>
      </c>
      <c r="L3" s="44" t="s">
        <v>47</v>
      </c>
      <c r="M3" s="44" t="s">
        <v>47</v>
      </c>
      <c r="N3" s="45"/>
      <c r="O3" s="46" t="s">
        <v>48</v>
      </c>
      <c r="P3" s="44" t="s">
        <v>48</v>
      </c>
      <c r="Q3" s="44" t="s">
        <v>48</v>
      </c>
      <c r="R3" s="45"/>
      <c r="S3" s="46" t="s">
        <v>49</v>
      </c>
      <c r="T3" s="44" t="s">
        <v>49</v>
      </c>
      <c r="U3" s="44" t="s">
        <v>49</v>
      </c>
      <c r="V3" s="47"/>
      <c r="W3" s="26"/>
      <c r="X3" s="46"/>
      <c r="Y3" s="48" t="s">
        <v>50</v>
      </c>
      <c r="Z3" s="45"/>
      <c r="AA3" s="1"/>
    </row>
    <row r="4" customFormat="false" ht="51" hidden="false" customHeight="true" outlineLevel="0" collapsed="false">
      <c r="A4" s="49" t="s">
        <v>51</v>
      </c>
      <c r="B4" s="50"/>
      <c r="C4" s="51" t="s">
        <v>52</v>
      </c>
      <c r="D4" s="51" t="s">
        <v>52</v>
      </c>
      <c r="E4" s="51" t="s">
        <v>53</v>
      </c>
      <c r="F4" s="52"/>
      <c r="G4" s="53" t="s">
        <v>52</v>
      </c>
      <c r="H4" s="54" t="s">
        <v>52</v>
      </c>
      <c r="I4" s="54" t="s">
        <v>53</v>
      </c>
      <c r="J4" s="55"/>
      <c r="K4" s="56" t="s">
        <v>52</v>
      </c>
      <c r="L4" s="56" t="s">
        <v>52</v>
      </c>
      <c r="M4" s="56" t="s">
        <v>53</v>
      </c>
      <c r="N4" s="57"/>
      <c r="O4" s="53" t="s">
        <v>52</v>
      </c>
      <c r="P4" s="54" t="s">
        <v>52</v>
      </c>
      <c r="Q4" s="54" t="s">
        <v>53</v>
      </c>
      <c r="R4" s="55"/>
      <c r="S4" s="56" t="s">
        <v>52</v>
      </c>
      <c r="T4" s="56" t="s">
        <v>52</v>
      </c>
      <c r="U4" s="56" t="s">
        <v>53</v>
      </c>
      <c r="V4" s="56"/>
      <c r="W4" s="26"/>
      <c r="X4" s="58" t="s">
        <v>54</v>
      </c>
      <c r="Y4" s="59" t="s">
        <v>55</v>
      </c>
      <c r="Z4" s="60" t="s">
        <v>56</v>
      </c>
    </row>
    <row r="5" customFormat="false" ht="27.75" hidden="false" customHeight="true" outlineLevel="0" collapsed="false">
      <c r="A5" s="61" t="s">
        <v>57</v>
      </c>
      <c r="B5" s="62"/>
      <c r="C5" s="63" t="s">
        <v>58</v>
      </c>
      <c r="D5" s="63" t="s">
        <v>59</v>
      </c>
      <c r="E5" s="63" t="s">
        <v>60</v>
      </c>
      <c r="F5" s="64"/>
      <c r="G5" s="62" t="s">
        <v>59</v>
      </c>
      <c r="H5" s="65" t="s">
        <v>58</v>
      </c>
      <c r="I5" s="65" t="s">
        <v>60</v>
      </c>
      <c r="J5" s="66"/>
      <c r="K5" s="65" t="s">
        <v>59</v>
      </c>
      <c r="L5" s="65" t="s">
        <v>58</v>
      </c>
      <c r="M5" s="65" t="s">
        <v>60</v>
      </c>
      <c r="N5" s="67"/>
      <c r="O5" s="62" t="s">
        <v>59</v>
      </c>
      <c r="P5" s="65" t="s">
        <v>58</v>
      </c>
      <c r="Q5" s="65" t="s">
        <v>60</v>
      </c>
      <c r="R5" s="66"/>
      <c r="S5" s="65" t="s">
        <v>59</v>
      </c>
      <c r="T5" s="65" t="s">
        <v>58</v>
      </c>
      <c r="U5" s="65" t="s">
        <v>60</v>
      </c>
      <c r="V5" s="65"/>
      <c r="W5" s="26"/>
      <c r="X5" s="62"/>
      <c r="Y5" s="63"/>
      <c r="Z5" s="68"/>
      <c r="AA5" s="69"/>
    </row>
    <row r="6" customFormat="false" ht="14.25" hidden="false" customHeight="true" outlineLevel="0" collapsed="false">
      <c r="A6" s="61" t="s">
        <v>61</v>
      </c>
      <c r="B6" s="70"/>
      <c r="C6" s="71"/>
      <c r="D6" s="71"/>
      <c r="E6" s="71"/>
      <c r="F6" s="72"/>
      <c r="G6" s="62"/>
      <c r="H6" s="65"/>
      <c r="I6" s="65"/>
      <c r="J6" s="66"/>
      <c r="K6" s="65"/>
      <c r="L6" s="65"/>
      <c r="M6" s="65"/>
      <c r="N6" s="67"/>
      <c r="O6" s="62"/>
      <c r="P6" s="65"/>
      <c r="Q6" s="65"/>
      <c r="R6" s="66"/>
      <c r="S6" s="65"/>
      <c r="T6" s="65"/>
      <c r="U6" s="65"/>
      <c r="V6" s="65"/>
      <c r="W6" s="26"/>
      <c r="X6" s="73"/>
      <c r="Y6" s="74"/>
      <c r="Z6" s="75"/>
      <c r="AA6" s="69"/>
    </row>
    <row r="7" customFormat="false" ht="86.25" hidden="false" customHeight="true" outlineLevel="0" collapsed="false">
      <c r="A7" s="76" t="s">
        <v>62</v>
      </c>
      <c r="B7" s="77"/>
      <c r="C7" s="78" t="s">
        <v>63</v>
      </c>
      <c r="D7" s="78" t="s">
        <v>64</v>
      </c>
      <c r="E7" s="78" t="s">
        <v>64</v>
      </c>
      <c r="F7" s="79"/>
      <c r="G7" s="80" t="s">
        <v>65</v>
      </c>
      <c r="H7" s="81" t="s">
        <v>66</v>
      </c>
      <c r="I7" s="81" t="s">
        <v>67</v>
      </c>
      <c r="J7" s="82"/>
      <c r="K7" s="81" t="s">
        <v>67</v>
      </c>
      <c r="L7" s="81" t="s">
        <v>67</v>
      </c>
      <c r="M7" s="81" t="s">
        <v>68</v>
      </c>
      <c r="N7" s="83"/>
      <c r="O7" s="80" t="s">
        <v>69</v>
      </c>
      <c r="P7" s="81" t="s">
        <v>69</v>
      </c>
      <c r="Q7" s="81" t="s">
        <v>69</v>
      </c>
      <c r="R7" s="82"/>
      <c r="S7" s="81" t="s">
        <v>70</v>
      </c>
      <c r="T7" s="81" t="s">
        <v>71</v>
      </c>
      <c r="U7" s="81" t="s">
        <v>71</v>
      </c>
      <c r="V7" s="81"/>
      <c r="W7" s="26"/>
      <c r="X7" s="84"/>
      <c r="Y7" s="85"/>
      <c r="Z7" s="86"/>
      <c r="AA7" s="69"/>
    </row>
    <row r="8" customFormat="false" ht="15.75" hidden="false" customHeight="true" outlineLevel="0" collapsed="false">
      <c r="A8" s="87" t="s">
        <v>72</v>
      </c>
      <c r="B8" s="88"/>
      <c r="C8" s="89"/>
      <c r="D8" s="89"/>
      <c r="E8" s="89"/>
      <c r="F8" s="90"/>
      <c r="G8" s="91"/>
      <c r="H8" s="92"/>
      <c r="I8" s="92"/>
      <c r="J8" s="93"/>
      <c r="K8" s="94"/>
      <c r="L8" s="92"/>
      <c r="M8" s="92"/>
      <c r="N8" s="93"/>
      <c r="O8" s="94"/>
      <c r="P8" s="92"/>
      <c r="Q8" s="92"/>
      <c r="R8" s="93"/>
      <c r="S8" s="94"/>
      <c r="T8" s="92"/>
      <c r="U8" s="92"/>
      <c r="V8" s="95"/>
      <c r="W8" s="26"/>
      <c r="X8" s="94"/>
      <c r="Y8" s="92"/>
      <c r="Z8" s="93"/>
      <c r="AA8" s="69"/>
    </row>
    <row r="9" customFormat="false" ht="15.75" hidden="false" customHeight="true" outlineLevel="0" collapsed="false">
      <c r="A9" s="96" t="s">
        <v>73</v>
      </c>
      <c r="B9" s="97" t="s">
        <v>46</v>
      </c>
      <c r="C9" s="98" t="n">
        <v>34</v>
      </c>
      <c r="D9" s="98" t="n">
        <v>48</v>
      </c>
      <c r="E9" s="98" t="n">
        <v>40</v>
      </c>
      <c r="F9" s="99"/>
      <c r="G9" s="100" t="n">
        <v>11</v>
      </c>
      <c r="H9" s="101" t="n">
        <v>19</v>
      </c>
      <c r="I9" s="101" t="n">
        <v>14</v>
      </c>
      <c r="J9" s="102"/>
      <c r="K9" s="103" t="n">
        <v>43</v>
      </c>
      <c r="L9" s="101" t="n">
        <v>40</v>
      </c>
      <c r="M9" s="101" t="n">
        <v>21</v>
      </c>
      <c r="N9" s="102"/>
      <c r="O9" s="103" t="n">
        <v>35</v>
      </c>
      <c r="P9" s="101" t="n">
        <v>40</v>
      </c>
      <c r="Q9" s="101" t="n">
        <v>15</v>
      </c>
      <c r="R9" s="102"/>
      <c r="S9" s="103" t="n">
        <v>20</v>
      </c>
      <c r="T9" s="101" t="n">
        <v>34</v>
      </c>
      <c r="U9" s="101" t="n">
        <v>15</v>
      </c>
      <c r="V9" s="104"/>
      <c r="W9" s="26"/>
      <c r="X9" s="105" t="n">
        <v>0.31</v>
      </c>
      <c r="Y9" s="106" t="n">
        <v>0.22</v>
      </c>
      <c r="Z9" s="107" t="n">
        <v>0.4</v>
      </c>
      <c r="AA9" s="69"/>
    </row>
    <row r="10" customFormat="false" ht="15.75" hidden="false" customHeight="true" outlineLevel="0" collapsed="false">
      <c r="A10" s="49"/>
      <c r="B10" s="97" t="s">
        <v>47</v>
      </c>
      <c r="C10" s="98" t="n">
        <v>30</v>
      </c>
      <c r="D10" s="98" t="n">
        <v>23</v>
      </c>
      <c r="E10" s="98" t="n">
        <v>29</v>
      </c>
      <c r="F10" s="99"/>
      <c r="G10" s="100" t="n">
        <v>22</v>
      </c>
      <c r="H10" s="101" t="n">
        <v>40</v>
      </c>
      <c r="I10" s="101" t="n">
        <v>46</v>
      </c>
      <c r="J10" s="102"/>
      <c r="K10" s="103" t="n">
        <v>26</v>
      </c>
      <c r="L10" s="101" t="n">
        <v>30</v>
      </c>
      <c r="M10" s="101" t="n">
        <v>25</v>
      </c>
      <c r="N10" s="102"/>
      <c r="O10" s="103" t="n">
        <v>30</v>
      </c>
      <c r="P10" s="101" t="n">
        <v>29</v>
      </c>
      <c r="Q10" s="101" t="n">
        <v>52</v>
      </c>
      <c r="R10" s="102"/>
      <c r="S10" s="103" t="n">
        <v>30</v>
      </c>
      <c r="T10" s="101" t="n">
        <v>42</v>
      </c>
      <c r="U10" s="101" t="n">
        <v>50</v>
      </c>
      <c r="V10" s="104"/>
      <c r="W10" s="26"/>
      <c r="X10" s="105" t="n">
        <v>0.35</v>
      </c>
      <c r="Y10" s="106" t="n">
        <v>0.25</v>
      </c>
      <c r="Z10" s="107" t="n">
        <v>0.45</v>
      </c>
      <c r="AA10" s="69"/>
    </row>
    <row r="11" customFormat="false" ht="15.75" hidden="false" customHeight="true" outlineLevel="0" collapsed="false">
      <c r="A11" s="49"/>
      <c r="B11" s="97" t="s">
        <v>48</v>
      </c>
      <c r="C11" s="98" t="n">
        <v>21</v>
      </c>
      <c r="D11" s="98" t="n">
        <v>17</v>
      </c>
      <c r="E11" s="98" t="n">
        <v>21</v>
      </c>
      <c r="F11" s="99"/>
      <c r="G11" s="100" t="n">
        <v>45</v>
      </c>
      <c r="H11" s="101" t="n">
        <v>21</v>
      </c>
      <c r="I11" s="101" t="n">
        <v>30</v>
      </c>
      <c r="J11" s="102"/>
      <c r="K11" s="103" t="n">
        <v>18</v>
      </c>
      <c r="L11" s="101" t="n">
        <v>15</v>
      </c>
      <c r="M11" s="101" t="n">
        <v>32</v>
      </c>
      <c r="N11" s="102"/>
      <c r="O11" s="103" t="n">
        <v>20</v>
      </c>
      <c r="P11" s="101" t="n">
        <v>13</v>
      </c>
      <c r="Q11" s="101" t="n">
        <v>21</v>
      </c>
      <c r="R11" s="102"/>
      <c r="S11" s="103" t="n">
        <v>30</v>
      </c>
      <c r="T11" s="101" t="n">
        <v>16</v>
      </c>
      <c r="U11" s="101" t="n">
        <v>28</v>
      </c>
      <c r="V11" s="104"/>
      <c r="W11" s="26"/>
      <c r="X11" s="108" t="n">
        <v>0.2</v>
      </c>
      <c r="Y11" s="106" t="n">
        <v>0.15</v>
      </c>
      <c r="Z11" s="107" t="n">
        <v>0.25</v>
      </c>
      <c r="AA11" s="69"/>
    </row>
    <row r="12" customFormat="false" ht="15.75" hidden="false" customHeight="true" outlineLevel="0" collapsed="false">
      <c r="A12" s="109"/>
      <c r="B12" s="110" t="s">
        <v>49</v>
      </c>
      <c r="C12" s="111" t="n">
        <v>15</v>
      </c>
      <c r="D12" s="111" t="n">
        <v>12</v>
      </c>
      <c r="E12" s="111" t="n">
        <v>10</v>
      </c>
      <c r="F12" s="112"/>
      <c r="G12" s="113" t="n">
        <v>22</v>
      </c>
      <c r="H12" s="114" t="n">
        <v>20</v>
      </c>
      <c r="I12" s="114" t="n">
        <v>10</v>
      </c>
      <c r="J12" s="115"/>
      <c r="K12" s="116" t="n">
        <v>13</v>
      </c>
      <c r="L12" s="114" t="n">
        <v>13</v>
      </c>
      <c r="M12" s="114" t="n">
        <v>22</v>
      </c>
      <c r="N12" s="115"/>
      <c r="O12" s="116" t="n">
        <v>15</v>
      </c>
      <c r="P12" s="114" t="n">
        <v>18</v>
      </c>
      <c r="Q12" s="114" t="n">
        <v>12</v>
      </c>
      <c r="R12" s="115"/>
      <c r="S12" s="116" t="n">
        <v>20</v>
      </c>
      <c r="T12" s="114" t="n">
        <v>8</v>
      </c>
      <c r="U12" s="114" t="n">
        <v>7</v>
      </c>
      <c r="V12" s="117"/>
      <c r="W12" s="26"/>
      <c r="X12" s="118" t="n">
        <v>0.14</v>
      </c>
      <c r="Y12" s="119" t="n">
        <v>0.08</v>
      </c>
      <c r="Z12" s="120" t="n">
        <v>0.2</v>
      </c>
      <c r="AA12" s="69"/>
    </row>
    <row r="13" customFormat="false" ht="15.75" hidden="false" customHeight="true" outlineLevel="0" collapsed="false">
      <c r="A13" s="121"/>
      <c r="B13" s="122"/>
      <c r="C13" s="123" t="n">
        <f aca="false">SUM(C9:C12)</f>
        <v>100</v>
      </c>
      <c r="D13" s="123" t="n">
        <f aca="false">SUM(D9:D12)</f>
        <v>100</v>
      </c>
      <c r="E13" s="123" t="n">
        <f aca="false">SUM(E9:E12)</f>
        <v>100</v>
      </c>
      <c r="F13" s="124" t="n">
        <f aca="false">SUM(F9:F12)</f>
        <v>0</v>
      </c>
      <c r="G13" s="125" t="n">
        <f aca="false">SUM(G9:G12)</f>
        <v>100</v>
      </c>
      <c r="H13" s="123" t="n">
        <f aca="false">SUM(H9:H12)</f>
        <v>100</v>
      </c>
      <c r="I13" s="123" t="n">
        <f aca="false">SUM(I9:I12)</f>
        <v>100</v>
      </c>
      <c r="J13" s="126"/>
      <c r="K13" s="127" t="n">
        <f aca="false">SUM(K9:K12)</f>
        <v>100</v>
      </c>
      <c r="L13" s="123" t="n">
        <f aca="false">SUM(L9:L12)</f>
        <v>98</v>
      </c>
      <c r="M13" s="123" t="n">
        <f aca="false">SUM(M9:M12)</f>
        <v>100</v>
      </c>
      <c r="N13" s="124"/>
      <c r="O13" s="125" t="n">
        <f aca="false">SUM(O9:O12)</f>
        <v>100</v>
      </c>
      <c r="P13" s="123" t="n">
        <f aca="false">SUM(P9:P12)</f>
        <v>100</v>
      </c>
      <c r="Q13" s="123" t="n">
        <f aca="false">SUM(Q9:Q12)</f>
        <v>100</v>
      </c>
      <c r="R13" s="126"/>
      <c r="S13" s="125" t="n">
        <f aca="false">SUM(S9:S12)</f>
        <v>100</v>
      </c>
      <c r="T13" s="123" t="n">
        <f aca="false">SUM(T9:T12)</f>
        <v>100</v>
      </c>
      <c r="U13" s="123" t="n">
        <f aca="false">SUM(U9:U12)</f>
        <v>100</v>
      </c>
      <c r="V13" s="126"/>
      <c r="W13" s="26"/>
      <c r="X13" s="128" t="n">
        <f aca="false">SUM(X9:X12)</f>
        <v>1</v>
      </c>
      <c r="Y13" s="129" t="n">
        <f aca="false">SUM(Y9:Y12)</f>
        <v>0.7</v>
      </c>
      <c r="Z13" s="130" t="n">
        <f aca="false">SUM(Z9:Z12)</f>
        <v>1.3</v>
      </c>
      <c r="AA13" s="69"/>
    </row>
    <row r="14" customFormat="false" ht="15.75" hidden="false" customHeight="true" outlineLevel="0" collapsed="false">
      <c r="A14" s="96" t="s">
        <v>74</v>
      </c>
      <c r="B14" s="97" t="s">
        <v>46</v>
      </c>
      <c r="C14" s="98" t="n">
        <v>9</v>
      </c>
      <c r="D14" s="98" t="n">
        <v>8</v>
      </c>
      <c r="E14" s="98" t="n">
        <v>8</v>
      </c>
      <c r="F14" s="99"/>
      <c r="G14" s="131" t="n">
        <v>4</v>
      </c>
      <c r="H14" s="132" t="n">
        <v>6</v>
      </c>
      <c r="I14" s="132" t="n">
        <v>8</v>
      </c>
      <c r="J14" s="133"/>
      <c r="K14" s="134"/>
      <c r="L14" s="135"/>
      <c r="M14" s="135"/>
      <c r="N14" s="136"/>
      <c r="O14" s="134"/>
      <c r="P14" s="135"/>
      <c r="Q14" s="135"/>
      <c r="R14" s="136"/>
      <c r="S14" s="134"/>
      <c r="T14" s="135"/>
      <c r="U14" s="135"/>
      <c r="V14" s="137"/>
      <c r="W14" s="26"/>
      <c r="X14" s="138" t="n">
        <v>7</v>
      </c>
      <c r="Y14" s="139" t="n">
        <v>6</v>
      </c>
      <c r="Z14" s="140" t="n">
        <v>8</v>
      </c>
      <c r="AA14" s="1"/>
    </row>
    <row r="15" customFormat="false" ht="15.75" hidden="false" customHeight="true" outlineLevel="0" collapsed="false">
      <c r="A15" s="141"/>
      <c r="B15" s="97" t="s">
        <v>47</v>
      </c>
      <c r="C15" s="98" t="n">
        <v>8</v>
      </c>
      <c r="D15" s="98" t="n">
        <v>6</v>
      </c>
      <c r="E15" s="98" t="n">
        <v>7</v>
      </c>
      <c r="F15" s="99"/>
      <c r="G15" s="142"/>
      <c r="H15" s="143"/>
      <c r="I15" s="143"/>
      <c r="J15" s="144"/>
      <c r="K15" s="145" t="n">
        <v>6</v>
      </c>
      <c r="L15" s="132" t="n">
        <v>7</v>
      </c>
      <c r="M15" s="132" t="n">
        <v>7</v>
      </c>
      <c r="N15" s="133"/>
      <c r="O15" s="134"/>
      <c r="P15" s="135"/>
      <c r="Q15" s="135"/>
      <c r="R15" s="136"/>
      <c r="S15" s="134"/>
      <c r="T15" s="135"/>
      <c r="U15" s="135"/>
      <c r="V15" s="137"/>
      <c r="W15" s="26"/>
      <c r="X15" s="138" t="n">
        <v>7</v>
      </c>
      <c r="Y15" s="139" t="n">
        <v>6</v>
      </c>
      <c r="Z15" s="140" t="n">
        <v>8</v>
      </c>
      <c r="AA15" s="1"/>
    </row>
    <row r="16" customFormat="false" ht="15.75" hidden="false" customHeight="true" outlineLevel="0" collapsed="false">
      <c r="A16" s="141"/>
      <c r="B16" s="97" t="s">
        <v>48</v>
      </c>
      <c r="C16" s="98" t="n">
        <v>6</v>
      </c>
      <c r="D16" s="98" t="n">
        <v>5</v>
      </c>
      <c r="E16" s="98" t="n">
        <v>6</v>
      </c>
      <c r="F16" s="99"/>
      <c r="G16" s="142"/>
      <c r="H16" s="143"/>
      <c r="I16" s="143"/>
      <c r="J16" s="144"/>
      <c r="K16" s="146"/>
      <c r="L16" s="143"/>
      <c r="M16" s="143"/>
      <c r="N16" s="144"/>
      <c r="O16" s="131" t="n">
        <v>6</v>
      </c>
      <c r="P16" s="132" t="n">
        <v>8</v>
      </c>
      <c r="Q16" s="132" t="n">
        <v>8</v>
      </c>
      <c r="R16" s="133"/>
      <c r="S16" s="134"/>
      <c r="T16" s="135"/>
      <c r="U16" s="135"/>
      <c r="V16" s="137"/>
      <c r="W16" s="26"/>
      <c r="X16" s="147" t="n">
        <v>8</v>
      </c>
      <c r="Y16" s="148" t="n">
        <v>7</v>
      </c>
      <c r="Z16" s="149" t="n">
        <v>9</v>
      </c>
      <c r="AA16" s="1"/>
    </row>
    <row r="17" customFormat="false" ht="15.75" hidden="false" customHeight="true" outlineLevel="0" collapsed="false">
      <c r="A17" s="150"/>
      <c r="B17" s="110" t="s">
        <v>49</v>
      </c>
      <c r="C17" s="151" t="n">
        <v>10</v>
      </c>
      <c r="D17" s="151" t="n">
        <v>6</v>
      </c>
      <c r="E17" s="151" t="n">
        <v>10</v>
      </c>
      <c r="F17" s="152"/>
      <c r="G17" s="153"/>
      <c r="H17" s="154"/>
      <c r="I17" s="154"/>
      <c r="J17" s="155"/>
      <c r="K17" s="156"/>
      <c r="L17" s="154"/>
      <c r="M17" s="154"/>
      <c r="N17" s="155"/>
      <c r="O17" s="156"/>
      <c r="P17" s="154"/>
      <c r="Q17" s="154"/>
      <c r="R17" s="155"/>
      <c r="S17" s="157" t="n">
        <v>8</v>
      </c>
      <c r="T17" s="158" t="n">
        <v>12</v>
      </c>
      <c r="U17" s="158" t="n">
        <v>8</v>
      </c>
      <c r="V17" s="159"/>
      <c r="W17" s="26"/>
      <c r="X17" s="160" t="n">
        <v>9</v>
      </c>
      <c r="Y17" s="161" t="n">
        <v>8</v>
      </c>
      <c r="Z17" s="162" t="n">
        <v>10</v>
      </c>
      <c r="AA17" s="1"/>
    </row>
    <row r="18" customFormat="false" ht="15.75" hidden="false" customHeight="true" outlineLevel="0" collapsed="false">
      <c r="A18" s="96" t="s">
        <v>75</v>
      </c>
      <c r="B18" s="97" t="s">
        <v>46</v>
      </c>
      <c r="C18" s="98" t="n">
        <v>1</v>
      </c>
      <c r="D18" s="98" t="n">
        <v>4</v>
      </c>
      <c r="E18" s="98" t="n">
        <v>4</v>
      </c>
      <c r="F18" s="99"/>
      <c r="G18" s="145" t="n">
        <v>2</v>
      </c>
      <c r="H18" s="132" t="n">
        <v>1</v>
      </c>
      <c r="I18" s="132" t="n">
        <v>2.5</v>
      </c>
      <c r="J18" s="133"/>
      <c r="K18" s="134"/>
      <c r="L18" s="135"/>
      <c r="M18" s="135"/>
      <c r="N18" s="136"/>
      <c r="O18" s="134"/>
      <c r="P18" s="135"/>
      <c r="Q18" s="135"/>
      <c r="R18" s="136"/>
      <c r="S18" s="134"/>
      <c r="T18" s="135"/>
      <c r="U18" s="135"/>
      <c r="V18" s="137"/>
      <c r="W18" s="26"/>
      <c r="X18" s="163" t="n">
        <v>2</v>
      </c>
      <c r="Y18" s="164" t="n">
        <v>1</v>
      </c>
      <c r="Z18" s="165" t="n">
        <v>3</v>
      </c>
      <c r="AA18" s="1"/>
    </row>
    <row r="19" customFormat="false" ht="15.75" hidden="false" customHeight="true" outlineLevel="0" collapsed="false">
      <c r="A19" s="141"/>
      <c r="B19" s="97" t="s">
        <v>47</v>
      </c>
      <c r="C19" s="98" t="n">
        <v>2</v>
      </c>
      <c r="D19" s="98" t="n">
        <v>4</v>
      </c>
      <c r="E19" s="98" t="n">
        <v>5</v>
      </c>
      <c r="F19" s="99"/>
      <c r="G19" s="142"/>
      <c r="H19" s="143"/>
      <c r="I19" s="143"/>
      <c r="J19" s="144"/>
      <c r="K19" s="145" t="n">
        <v>3</v>
      </c>
      <c r="L19" s="132" t="n">
        <v>1.5</v>
      </c>
      <c r="M19" s="132" t="n">
        <v>5</v>
      </c>
      <c r="N19" s="133"/>
      <c r="O19" s="134"/>
      <c r="P19" s="135"/>
      <c r="Q19" s="135"/>
      <c r="R19" s="136"/>
      <c r="S19" s="134"/>
      <c r="T19" s="135"/>
      <c r="U19" s="135"/>
      <c r="V19" s="137"/>
      <c r="W19" s="26"/>
      <c r="X19" s="163" t="n">
        <v>2.5</v>
      </c>
      <c r="Y19" s="148" t="n">
        <v>2</v>
      </c>
      <c r="Z19" s="149" t="n">
        <v>3</v>
      </c>
      <c r="AA19" s="1"/>
    </row>
    <row r="20" customFormat="false" ht="15.75" hidden="false" customHeight="true" outlineLevel="0" collapsed="false">
      <c r="A20" s="141"/>
      <c r="B20" s="97" t="s">
        <v>48</v>
      </c>
      <c r="C20" s="98" t="n">
        <v>5</v>
      </c>
      <c r="D20" s="98" t="n">
        <v>5.2</v>
      </c>
      <c r="E20" s="98" t="n">
        <v>6</v>
      </c>
      <c r="F20" s="99"/>
      <c r="G20" s="142"/>
      <c r="H20" s="143"/>
      <c r="I20" s="143"/>
      <c r="J20" s="144"/>
      <c r="K20" s="146"/>
      <c r="L20" s="143"/>
      <c r="M20" s="143"/>
      <c r="N20" s="144"/>
      <c r="O20" s="145" t="n">
        <v>3</v>
      </c>
      <c r="P20" s="132" t="n">
        <v>2.5</v>
      </c>
      <c r="Q20" s="132" t="n">
        <v>3</v>
      </c>
      <c r="R20" s="133"/>
      <c r="S20" s="134"/>
      <c r="T20" s="135"/>
      <c r="U20" s="135"/>
      <c r="V20" s="137"/>
      <c r="W20" s="26"/>
      <c r="X20" s="163" t="n">
        <v>4</v>
      </c>
      <c r="Y20" s="166" t="n">
        <v>3</v>
      </c>
      <c r="Z20" s="167" t="n">
        <v>5</v>
      </c>
      <c r="AA20" s="1"/>
    </row>
    <row r="21" customFormat="false" ht="15.75" hidden="false" customHeight="true" outlineLevel="0" collapsed="false">
      <c r="A21" s="150"/>
      <c r="B21" s="110" t="s">
        <v>49</v>
      </c>
      <c r="C21" s="151" t="n">
        <v>6</v>
      </c>
      <c r="D21" s="151" t="n">
        <v>6</v>
      </c>
      <c r="E21" s="151" t="n">
        <v>10</v>
      </c>
      <c r="F21" s="152"/>
      <c r="G21" s="153"/>
      <c r="H21" s="154"/>
      <c r="I21" s="154"/>
      <c r="J21" s="155"/>
      <c r="K21" s="156"/>
      <c r="L21" s="154"/>
      <c r="M21" s="154"/>
      <c r="N21" s="155"/>
      <c r="O21" s="156"/>
      <c r="P21" s="154"/>
      <c r="Q21" s="154"/>
      <c r="R21" s="155"/>
      <c r="S21" s="157" t="n">
        <v>6</v>
      </c>
      <c r="T21" s="158" t="n">
        <v>10</v>
      </c>
      <c r="U21" s="158" t="n">
        <v>6</v>
      </c>
      <c r="V21" s="159"/>
      <c r="W21" s="26"/>
      <c r="X21" s="168" t="n">
        <v>5</v>
      </c>
      <c r="Y21" s="169" t="n">
        <v>4</v>
      </c>
      <c r="Z21" s="162" t="n">
        <v>6</v>
      </c>
      <c r="AA21" s="1"/>
    </row>
    <row r="22" customFormat="false" ht="15.75" hidden="false" customHeight="true" outlineLevel="0" collapsed="false">
      <c r="A22" s="96" t="s">
        <v>76</v>
      </c>
      <c r="B22" s="97" t="s">
        <v>46</v>
      </c>
      <c r="C22" s="98" t="n">
        <v>1</v>
      </c>
      <c r="D22" s="98" t="n">
        <v>1</v>
      </c>
      <c r="E22" s="98" t="n">
        <v>2</v>
      </c>
      <c r="F22" s="99"/>
      <c r="G22" s="145" t="n">
        <v>2</v>
      </c>
      <c r="H22" s="132" t="n">
        <v>1</v>
      </c>
      <c r="I22" s="132" t="n">
        <v>2.5</v>
      </c>
      <c r="J22" s="133"/>
      <c r="K22" s="134"/>
      <c r="L22" s="135"/>
      <c r="M22" s="135"/>
      <c r="N22" s="136"/>
      <c r="O22" s="134"/>
      <c r="P22" s="135"/>
      <c r="Q22" s="135"/>
      <c r="R22" s="136"/>
      <c r="S22" s="134"/>
      <c r="T22" s="135"/>
      <c r="U22" s="135"/>
      <c r="V22" s="137"/>
      <c r="W22" s="26"/>
      <c r="X22" s="163" t="n">
        <v>1.75</v>
      </c>
      <c r="Y22" s="164" t="n">
        <v>1</v>
      </c>
      <c r="Z22" s="165" t="n">
        <v>2.5</v>
      </c>
      <c r="AA22" s="1"/>
    </row>
    <row r="23" customFormat="false" ht="15.75" hidden="false" customHeight="true" outlineLevel="0" collapsed="false">
      <c r="A23" s="141"/>
      <c r="B23" s="97" t="s">
        <v>47</v>
      </c>
      <c r="C23" s="98" t="n">
        <v>2</v>
      </c>
      <c r="D23" s="98" t="n">
        <v>2.25</v>
      </c>
      <c r="E23" s="98" t="n">
        <v>3.5</v>
      </c>
      <c r="F23" s="99"/>
      <c r="G23" s="142"/>
      <c r="H23" s="143"/>
      <c r="I23" s="143"/>
      <c r="J23" s="144"/>
      <c r="K23" s="145" t="n">
        <v>3</v>
      </c>
      <c r="L23" s="132" t="n">
        <v>1.5</v>
      </c>
      <c r="M23" s="132" t="n">
        <v>3.5</v>
      </c>
      <c r="N23" s="133"/>
      <c r="O23" s="134"/>
      <c r="P23" s="135"/>
      <c r="Q23" s="135"/>
      <c r="R23" s="136"/>
      <c r="S23" s="134"/>
      <c r="T23" s="135"/>
      <c r="U23" s="135"/>
      <c r="V23" s="137"/>
      <c r="W23" s="26"/>
      <c r="X23" s="163" t="n">
        <v>2</v>
      </c>
      <c r="Y23" s="164" t="n">
        <v>1</v>
      </c>
      <c r="Z23" s="165" t="n">
        <v>3</v>
      </c>
      <c r="AA23" s="1"/>
    </row>
    <row r="24" customFormat="false" ht="15.75" hidden="false" customHeight="true" outlineLevel="0" collapsed="false">
      <c r="A24" s="141"/>
      <c r="B24" s="97" t="s">
        <v>48</v>
      </c>
      <c r="C24" s="98" t="n">
        <v>5</v>
      </c>
      <c r="D24" s="98" t="n">
        <v>5.7</v>
      </c>
      <c r="E24" s="98" t="n">
        <v>9.5</v>
      </c>
      <c r="F24" s="99"/>
      <c r="G24" s="142"/>
      <c r="H24" s="143"/>
      <c r="I24" s="143"/>
      <c r="J24" s="144"/>
      <c r="K24" s="146"/>
      <c r="L24" s="143"/>
      <c r="M24" s="143"/>
      <c r="N24" s="144"/>
      <c r="O24" s="145" t="n">
        <v>3</v>
      </c>
      <c r="P24" s="132" t="n">
        <v>3.5</v>
      </c>
      <c r="Q24" s="132" t="n">
        <v>3</v>
      </c>
      <c r="R24" s="133"/>
      <c r="S24" s="134"/>
      <c r="T24" s="135"/>
      <c r="U24" s="135"/>
      <c r="V24" s="137"/>
      <c r="W24" s="26"/>
      <c r="X24" s="163" t="n">
        <v>5</v>
      </c>
      <c r="Y24" s="166" t="n">
        <v>4</v>
      </c>
      <c r="Z24" s="167" t="n">
        <v>6</v>
      </c>
      <c r="AA24" s="1"/>
    </row>
    <row r="25" customFormat="false" ht="15.75" hidden="false" customHeight="true" outlineLevel="0" collapsed="false">
      <c r="A25" s="150"/>
      <c r="B25" s="110" t="s">
        <v>49</v>
      </c>
      <c r="C25" s="151" t="n">
        <v>8</v>
      </c>
      <c r="D25" s="151" t="n">
        <v>7</v>
      </c>
      <c r="E25" s="151" t="n">
        <v>8</v>
      </c>
      <c r="F25" s="152"/>
      <c r="G25" s="153"/>
      <c r="H25" s="154"/>
      <c r="I25" s="154"/>
      <c r="J25" s="155"/>
      <c r="K25" s="156"/>
      <c r="L25" s="154"/>
      <c r="M25" s="154"/>
      <c r="N25" s="155"/>
      <c r="O25" s="156"/>
      <c r="P25" s="154"/>
      <c r="Q25" s="154"/>
      <c r="R25" s="155"/>
      <c r="S25" s="157" t="n">
        <v>8.5</v>
      </c>
      <c r="T25" s="158" t="n">
        <v>13</v>
      </c>
      <c r="U25" s="158" t="n">
        <v>9.5</v>
      </c>
      <c r="V25" s="159"/>
      <c r="W25" s="26"/>
      <c r="X25" s="168" t="n">
        <v>7</v>
      </c>
      <c r="Y25" s="161" t="n">
        <v>6</v>
      </c>
      <c r="Z25" s="170" t="n">
        <v>8</v>
      </c>
      <c r="AA25" s="1"/>
    </row>
    <row r="26" customFormat="false" ht="15.75" hidden="false" customHeight="true" outlineLevel="0" collapsed="false">
      <c r="A26" s="96" t="s">
        <v>77</v>
      </c>
      <c r="B26" s="97" t="s">
        <v>46</v>
      </c>
      <c r="C26" s="98" t="n">
        <v>1</v>
      </c>
      <c r="D26" s="98" t="n">
        <v>1</v>
      </c>
      <c r="E26" s="98" t="n">
        <v>0.5</v>
      </c>
      <c r="F26" s="99"/>
      <c r="G26" s="131" t="n">
        <v>1</v>
      </c>
      <c r="H26" s="132" t="n">
        <v>1</v>
      </c>
      <c r="I26" s="132" t="n">
        <v>2</v>
      </c>
      <c r="J26" s="133"/>
      <c r="K26" s="134"/>
      <c r="L26" s="135"/>
      <c r="M26" s="135"/>
      <c r="N26" s="136"/>
      <c r="O26" s="134"/>
      <c r="P26" s="135"/>
      <c r="Q26" s="135"/>
      <c r="R26" s="136"/>
      <c r="S26" s="134"/>
      <c r="T26" s="135"/>
      <c r="U26" s="135"/>
      <c r="V26" s="137"/>
      <c r="W26" s="26"/>
      <c r="X26" s="171" t="n">
        <v>1.5</v>
      </c>
      <c r="Y26" s="172" t="n">
        <v>1</v>
      </c>
      <c r="Z26" s="173" t="n">
        <v>2</v>
      </c>
      <c r="AA26" s="1"/>
    </row>
    <row r="27" customFormat="false" ht="15.75" hidden="false" customHeight="true" outlineLevel="0" collapsed="false">
      <c r="A27" s="174"/>
      <c r="B27" s="97" t="s">
        <v>47</v>
      </c>
      <c r="C27" s="98" t="n">
        <v>2</v>
      </c>
      <c r="D27" s="98" t="n">
        <v>2</v>
      </c>
      <c r="E27" s="98" t="n">
        <v>1.5</v>
      </c>
      <c r="F27" s="99"/>
      <c r="G27" s="142"/>
      <c r="H27" s="143"/>
      <c r="I27" s="143"/>
      <c r="J27" s="144"/>
      <c r="K27" s="145" t="n">
        <v>2</v>
      </c>
      <c r="L27" s="132" t="n">
        <v>1.5</v>
      </c>
      <c r="M27" s="132" t="n">
        <v>3</v>
      </c>
      <c r="N27" s="133"/>
      <c r="O27" s="134"/>
      <c r="P27" s="135"/>
      <c r="Q27" s="135"/>
      <c r="R27" s="136"/>
      <c r="S27" s="134"/>
      <c r="T27" s="135"/>
      <c r="U27" s="135"/>
      <c r="V27" s="137"/>
      <c r="W27" s="26"/>
      <c r="X27" s="175" t="n">
        <v>1.7</v>
      </c>
      <c r="Y27" s="176" t="n">
        <v>1</v>
      </c>
      <c r="Z27" s="177" t="n">
        <v>2.5</v>
      </c>
      <c r="AA27" s="1"/>
    </row>
    <row r="28" customFormat="false" ht="15.75" hidden="false" customHeight="true" outlineLevel="0" collapsed="false">
      <c r="A28" s="174"/>
      <c r="B28" s="97" t="s">
        <v>48</v>
      </c>
      <c r="C28" s="98" t="n">
        <v>5</v>
      </c>
      <c r="D28" s="98" t="n">
        <v>3</v>
      </c>
      <c r="E28" s="98" t="n">
        <v>3</v>
      </c>
      <c r="F28" s="99"/>
      <c r="G28" s="142"/>
      <c r="H28" s="143"/>
      <c r="I28" s="143"/>
      <c r="J28" s="144"/>
      <c r="K28" s="146"/>
      <c r="L28" s="143"/>
      <c r="M28" s="143"/>
      <c r="N28" s="144"/>
      <c r="O28" s="145" t="n">
        <v>3</v>
      </c>
      <c r="P28" s="132" t="n">
        <v>3.5</v>
      </c>
      <c r="Q28" s="132" t="n">
        <v>3</v>
      </c>
      <c r="R28" s="133"/>
      <c r="S28" s="134"/>
      <c r="T28" s="135"/>
      <c r="U28" s="135"/>
      <c r="V28" s="137"/>
      <c r="W28" s="26"/>
      <c r="X28" s="175" t="n">
        <v>4.5</v>
      </c>
      <c r="Y28" s="178" t="n">
        <v>3</v>
      </c>
      <c r="Z28" s="179" t="n">
        <v>6</v>
      </c>
      <c r="AA28" s="1"/>
    </row>
    <row r="29" customFormat="false" ht="15.75" hidden="false" customHeight="true" outlineLevel="0" collapsed="false">
      <c r="A29" s="150"/>
      <c r="B29" s="110" t="s">
        <v>49</v>
      </c>
      <c r="C29" s="151" t="n">
        <v>8</v>
      </c>
      <c r="D29" s="151" t="n">
        <v>10</v>
      </c>
      <c r="E29" s="151" t="n">
        <v>7</v>
      </c>
      <c r="F29" s="152"/>
      <c r="G29" s="153"/>
      <c r="H29" s="154"/>
      <c r="I29" s="154"/>
      <c r="J29" s="155"/>
      <c r="K29" s="156"/>
      <c r="L29" s="154"/>
      <c r="M29" s="154"/>
      <c r="N29" s="155"/>
      <c r="O29" s="156"/>
      <c r="P29" s="154"/>
      <c r="Q29" s="154"/>
      <c r="R29" s="155"/>
      <c r="S29" s="157" t="n">
        <v>8</v>
      </c>
      <c r="T29" s="158" t="n">
        <v>13</v>
      </c>
      <c r="U29" s="158" t="n">
        <v>9</v>
      </c>
      <c r="V29" s="159"/>
      <c r="W29" s="26"/>
      <c r="X29" s="160" t="n">
        <v>7</v>
      </c>
      <c r="Y29" s="169" t="n">
        <v>5</v>
      </c>
      <c r="Z29" s="170" t="n">
        <v>10</v>
      </c>
      <c r="AA29" s="1"/>
    </row>
    <row r="30" customFormat="false" ht="15.75" hidden="false" customHeight="true" outlineLevel="0" collapsed="false">
      <c r="A30" s="96" t="s">
        <v>78</v>
      </c>
      <c r="B30" s="97" t="s">
        <v>46</v>
      </c>
      <c r="C30" s="98" t="n">
        <v>0</v>
      </c>
      <c r="D30" s="98" t="n">
        <v>0</v>
      </c>
      <c r="E30" s="98" t="n">
        <v>0.25</v>
      </c>
      <c r="F30" s="99"/>
      <c r="G30" s="131" t="n">
        <v>1</v>
      </c>
      <c r="H30" s="132" t="n">
        <v>0</v>
      </c>
      <c r="I30" s="132" t="n">
        <v>0.5</v>
      </c>
      <c r="J30" s="133"/>
      <c r="K30" s="134"/>
      <c r="L30" s="135"/>
      <c r="M30" s="135"/>
      <c r="N30" s="136"/>
      <c r="O30" s="134"/>
      <c r="P30" s="135"/>
      <c r="Q30" s="135"/>
      <c r="R30" s="136"/>
      <c r="S30" s="134"/>
      <c r="T30" s="135"/>
      <c r="U30" s="135"/>
      <c r="V30" s="137"/>
      <c r="W30" s="26"/>
      <c r="X30" s="180" t="n">
        <v>0.25</v>
      </c>
      <c r="Y30" s="172" t="n">
        <v>0</v>
      </c>
      <c r="Z30" s="181" t="n">
        <v>0.5</v>
      </c>
      <c r="AA30" s="1"/>
    </row>
    <row r="31" customFormat="false" ht="15.75" hidden="false" customHeight="true" outlineLevel="0" collapsed="false">
      <c r="A31" s="174"/>
      <c r="B31" s="97" t="s">
        <v>47</v>
      </c>
      <c r="C31" s="98" t="n">
        <v>0</v>
      </c>
      <c r="D31" s="98" t="n">
        <v>0.25</v>
      </c>
      <c r="E31" s="98" t="n">
        <v>0.5</v>
      </c>
      <c r="F31" s="99"/>
      <c r="G31" s="142"/>
      <c r="H31" s="143"/>
      <c r="I31" s="143"/>
      <c r="J31" s="144"/>
      <c r="K31" s="145" t="n">
        <v>0</v>
      </c>
      <c r="L31" s="132" t="n">
        <v>0.25</v>
      </c>
      <c r="M31" s="132" t="n">
        <v>0.5</v>
      </c>
      <c r="N31" s="133"/>
      <c r="O31" s="134"/>
      <c r="P31" s="135"/>
      <c r="Q31" s="135"/>
      <c r="R31" s="136"/>
      <c r="S31" s="134"/>
      <c r="T31" s="135"/>
      <c r="U31" s="135"/>
      <c r="V31" s="137"/>
      <c r="W31" s="26"/>
      <c r="X31" s="175" t="n">
        <v>0.3</v>
      </c>
      <c r="Y31" s="176" t="n">
        <v>0</v>
      </c>
      <c r="Z31" s="177" t="n">
        <v>0.5</v>
      </c>
      <c r="AA31" s="1"/>
    </row>
    <row r="32" customFormat="false" ht="15.75" hidden="false" customHeight="true" outlineLevel="0" collapsed="false">
      <c r="A32" s="174"/>
      <c r="B32" s="97" t="s">
        <v>48</v>
      </c>
      <c r="C32" s="98" t="n">
        <v>0</v>
      </c>
      <c r="D32" s="98" t="n">
        <v>0.5</v>
      </c>
      <c r="E32" s="98" t="n">
        <v>1.5</v>
      </c>
      <c r="F32" s="99"/>
      <c r="G32" s="142"/>
      <c r="H32" s="143"/>
      <c r="I32" s="143"/>
      <c r="J32" s="144"/>
      <c r="K32" s="146"/>
      <c r="L32" s="143"/>
      <c r="M32" s="143"/>
      <c r="N32" s="144"/>
      <c r="O32" s="145" t="n">
        <v>0</v>
      </c>
      <c r="P32" s="132" t="n">
        <v>0</v>
      </c>
      <c r="Q32" s="132" t="n">
        <v>0</v>
      </c>
      <c r="R32" s="133"/>
      <c r="S32" s="134"/>
      <c r="T32" s="135"/>
      <c r="U32" s="135"/>
      <c r="V32" s="137"/>
      <c r="W32" s="26"/>
      <c r="X32" s="175" t="n">
        <v>0.5</v>
      </c>
      <c r="Y32" s="178" t="n">
        <v>0</v>
      </c>
      <c r="Z32" s="179" t="n">
        <v>1</v>
      </c>
      <c r="AA32" s="1"/>
    </row>
    <row r="33" customFormat="false" ht="15.75" hidden="false" customHeight="true" outlineLevel="0" collapsed="false">
      <c r="A33" s="150"/>
      <c r="B33" s="110" t="s">
        <v>49</v>
      </c>
      <c r="C33" s="151" t="n">
        <v>0</v>
      </c>
      <c r="D33" s="151" t="n">
        <v>1</v>
      </c>
      <c r="E33" s="151" t="n">
        <v>0</v>
      </c>
      <c r="F33" s="152"/>
      <c r="G33" s="153"/>
      <c r="H33" s="154"/>
      <c r="I33" s="154"/>
      <c r="J33" s="155"/>
      <c r="K33" s="156"/>
      <c r="L33" s="154"/>
      <c r="M33" s="154"/>
      <c r="N33" s="155"/>
      <c r="O33" s="156"/>
      <c r="P33" s="154"/>
      <c r="Q33" s="154"/>
      <c r="R33" s="155"/>
      <c r="S33" s="157" t="n">
        <v>0.5</v>
      </c>
      <c r="T33" s="158" t="n">
        <v>0</v>
      </c>
      <c r="U33" s="158" t="n">
        <v>0.5</v>
      </c>
      <c r="V33" s="159"/>
      <c r="W33" s="26"/>
      <c r="X33" s="160" t="n">
        <v>1</v>
      </c>
      <c r="Y33" s="161" t="n">
        <v>0</v>
      </c>
      <c r="Z33" s="170" t="n">
        <v>2</v>
      </c>
      <c r="AA33" s="1"/>
    </row>
    <row r="34" customFormat="false" ht="15.75" hidden="false" customHeight="true" outlineLevel="0" collapsed="false">
      <c r="A34" s="96" t="s">
        <v>79</v>
      </c>
      <c r="B34" s="97" t="s">
        <v>46</v>
      </c>
      <c r="C34" s="98" t="n">
        <v>0</v>
      </c>
      <c r="D34" s="98" t="n">
        <v>0</v>
      </c>
      <c r="E34" s="98" t="n">
        <v>0</v>
      </c>
      <c r="F34" s="99"/>
      <c r="G34" s="131" t="n">
        <v>0</v>
      </c>
      <c r="H34" s="132" t="n">
        <v>0</v>
      </c>
      <c r="I34" s="132" t="n">
        <v>0</v>
      </c>
      <c r="J34" s="133"/>
      <c r="K34" s="134"/>
      <c r="L34" s="135"/>
      <c r="M34" s="135"/>
      <c r="N34" s="136"/>
      <c r="O34" s="134"/>
      <c r="P34" s="135"/>
      <c r="Q34" s="135"/>
      <c r="R34" s="136"/>
      <c r="S34" s="134"/>
      <c r="T34" s="135"/>
      <c r="U34" s="135"/>
      <c r="V34" s="137"/>
      <c r="W34" s="26"/>
      <c r="X34" s="147" t="n">
        <v>0</v>
      </c>
      <c r="Y34" s="164"/>
      <c r="Z34" s="165"/>
      <c r="AA34" s="1"/>
    </row>
    <row r="35" customFormat="false" ht="15.75" hidden="false" customHeight="true" outlineLevel="0" collapsed="false">
      <c r="A35" s="141"/>
      <c r="B35" s="97" t="s">
        <v>47</v>
      </c>
      <c r="C35" s="98" t="n">
        <v>0</v>
      </c>
      <c r="D35" s="98" t="n">
        <v>0</v>
      </c>
      <c r="E35" s="98" t="n">
        <v>0</v>
      </c>
      <c r="F35" s="99"/>
      <c r="G35" s="142"/>
      <c r="H35" s="143"/>
      <c r="I35" s="143"/>
      <c r="J35" s="144"/>
      <c r="K35" s="131" t="n">
        <v>0</v>
      </c>
      <c r="L35" s="132" t="n">
        <v>0</v>
      </c>
      <c r="M35" s="132" t="n">
        <v>0</v>
      </c>
      <c r="N35" s="133"/>
      <c r="O35" s="134"/>
      <c r="P35" s="135"/>
      <c r="Q35" s="135"/>
      <c r="R35" s="136"/>
      <c r="S35" s="134"/>
      <c r="T35" s="135"/>
      <c r="U35" s="135"/>
      <c r="V35" s="137"/>
      <c r="W35" s="26"/>
      <c r="X35" s="147" t="n">
        <v>0</v>
      </c>
      <c r="Y35" s="164"/>
      <c r="Z35" s="165"/>
      <c r="AA35" s="1"/>
    </row>
    <row r="36" customFormat="false" ht="15.75" hidden="false" customHeight="true" outlineLevel="0" collapsed="false">
      <c r="A36" s="141"/>
      <c r="B36" s="97" t="s">
        <v>48</v>
      </c>
      <c r="C36" s="98" t="n">
        <v>0</v>
      </c>
      <c r="D36" s="98" t="n">
        <v>2</v>
      </c>
      <c r="E36" s="98" t="n">
        <v>2</v>
      </c>
      <c r="F36" s="99"/>
      <c r="G36" s="142"/>
      <c r="H36" s="143"/>
      <c r="I36" s="143"/>
      <c r="J36" s="144"/>
      <c r="K36" s="146"/>
      <c r="L36" s="143"/>
      <c r="M36" s="143"/>
      <c r="N36" s="144"/>
      <c r="O36" s="131" t="n">
        <v>0</v>
      </c>
      <c r="P36" s="132" t="n">
        <v>0</v>
      </c>
      <c r="Q36" s="132" t="n">
        <v>1</v>
      </c>
      <c r="R36" s="133"/>
      <c r="S36" s="134"/>
      <c r="T36" s="135"/>
      <c r="U36" s="135"/>
      <c r="V36" s="137"/>
      <c r="W36" s="26"/>
      <c r="X36" s="147" t="n">
        <v>0</v>
      </c>
      <c r="Y36" s="164"/>
      <c r="Z36" s="165"/>
      <c r="AA36" s="1"/>
    </row>
    <row r="37" customFormat="false" ht="15.75" hidden="false" customHeight="true" outlineLevel="0" collapsed="false">
      <c r="A37" s="150"/>
      <c r="B37" s="110" t="s">
        <v>49</v>
      </c>
      <c r="C37" s="151" t="n">
        <v>2</v>
      </c>
      <c r="D37" s="151" t="n">
        <v>6</v>
      </c>
      <c r="E37" s="151" t="n">
        <v>2</v>
      </c>
      <c r="F37" s="152"/>
      <c r="G37" s="153"/>
      <c r="H37" s="154"/>
      <c r="I37" s="154"/>
      <c r="J37" s="155"/>
      <c r="K37" s="156"/>
      <c r="L37" s="154"/>
      <c r="M37" s="154"/>
      <c r="N37" s="155"/>
      <c r="O37" s="156"/>
      <c r="P37" s="154"/>
      <c r="Q37" s="154"/>
      <c r="R37" s="155"/>
      <c r="S37" s="131" t="n">
        <v>2</v>
      </c>
      <c r="T37" s="132" t="n">
        <v>2</v>
      </c>
      <c r="U37" s="132" t="n">
        <v>1.5</v>
      </c>
      <c r="V37" s="133"/>
      <c r="W37" s="26"/>
      <c r="X37" s="160" t="n">
        <v>2</v>
      </c>
      <c r="Y37" s="161"/>
      <c r="Z37" s="162"/>
      <c r="AA37" s="1"/>
    </row>
    <row r="38" customFormat="false" ht="15.75" hidden="false" customHeight="true" outlineLevel="0" collapsed="false">
      <c r="A38" s="96" t="s">
        <v>80</v>
      </c>
      <c r="B38" s="182" t="s">
        <v>46</v>
      </c>
      <c r="C38" s="183" t="n">
        <v>0</v>
      </c>
      <c r="D38" s="183" t="n">
        <v>0</v>
      </c>
      <c r="E38" s="183" t="n">
        <v>0</v>
      </c>
      <c r="F38" s="184"/>
      <c r="G38" s="185" t="n">
        <v>0</v>
      </c>
      <c r="H38" s="186" t="n">
        <v>0</v>
      </c>
      <c r="I38" s="186" t="n">
        <v>0</v>
      </c>
      <c r="J38" s="187"/>
      <c r="K38" s="134"/>
      <c r="L38" s="135"/>
      <c r="M38" s="135"/>
      <c r="N38" s="136"/>
      <c r="O38" s="134"/>
      <c r="P38" s="135"/>
      <c r="Q38" s="135"/>
      <c r="R38" s="136"/>
      <c r="S38" s="134"/>
      <c r="T38" s="135"/>
      <c r="U38" s="135"/>
      <c r="V38" s="137"/>
      <c r="W38" s="26"/>
      <c r="X38" s="147" t="n">
        <v>0</v>
      </c>
      <c r="Y38" s="164"/>
      <c r="Z38" s="165"/>
      <c r="AA38" s="1"/>
    </row>
    <row r="39" customFormat="false" ht="15.75" hidden="false" customHeight="true" outlineLevel="0" collapsed="false">
      <c r="A39" s="49" t="s">
        <v>81</v>
      </c>
      <c r="B39" s="188" t="s">
        <v>46</v>
      </c>
      <c r="C39" s="189" t="n">
        <v>0</v>
      </c>
      <c r="D39" s="189" t="n">
        <v>0</v>
      </c>
      <c r="E39" s="189" t="n">
        <v>0</v>
      </c>
      <c r="F39" s="190"/>
      <c r="G39" s="191" t="n">
        <v>0</v>
      </c>
      <c r="H39" s="192" t="n">
        <v>0</v>
      </c>
      <c r="I39" s="192" t="n">
        <v>0</v>
      </c>
      <c r="J39" s="193"/>
      <c r="K39" s="134"/>
      <c r="L39" s="135"/>
      <c r="M39" s="135"/>
      <c r="N39" s="136"/>
      <c r="O39" s="134"/>
      <c r="P39" s="135"/>
      <c r="Q39" s="135"/>
      <c r="R39" s="136"/>
      <c r="S39" s="134"/>
      <c r="T39" s="135"/>
      <c r="U39" s="135"/>
      <c r="V39" s="137"/>
      <c r="W39" s="26"/>
      <c r="X39" s="147"/>
      <c r="Y39" s="164"/>
      <c r="Z39" s="165"/>
      <c r="AA39" s="1"/>
    </row>
    <row r="40" customFormat="false" ht="15.75" hidden="false" customHeight="true" outlineLevel="0" collapsed="false">
      <c r="A40" s="49" t="s">
        <v>82</v>
      </c>
      <c r="B40" s="188" t="s">
        <v>46</v>
      </c>
      <c r="C40" s="194"/>
      <c r="D40" s="194"/>
      <c r="E40" s="194"/>
      <c r="F40" s="195"/>
      <c r="G40" s="191" t="n">
        <v>0</v>
      </c>
      <c r="H40" s="192" t="n">
        <v>0</v>
      </c>
      <c r="I40" s="192" t="n">
        <v>0</v>
      </c>
      <c r="J40" s="193"/>
      <c r="K40" s="134"/>
      <c r="L40" s="135"/>
      <c r="M40" s="135"/>
      <c r="N40" s="136"/>
      <c r="O40" s="134"/>
      <c r="P40" s="135"/>
      <c r="Q40" s="135"/>
      <c r="R40" s="136"/>
      <c r="S40" s="134"/>
      <c r="T40" s="135"/>
      <c r="U40" s="135"/>
      <c r="V40" s="137"/>
      <c r="W40" s="26"/>
      <c r="X40" s="147"/>
      <c r="Y40" s="164"/>
      <c r="Z40" s="165"/>
      <c r="AA40" s="1"/>
    </row>
    <row r="41" customFormat="false" ht="15.75" hidden="false" customHeight="true" outlineLevel="0" collapsed="false">
      <c r="A41" s="141" t="s">
        <v>83</v>
      </c>
      <c r="B41" s="188" t="s">
        <v>46</v>
      </c>
      <c r="C41" s="194"/>
      <c r="D41" s="194"/>
      <c r="E41" s="194"/>
      <c r="F41" s="195"/>
      <c r="G41" s="191" t="n">
        <v>0</v>
      </c>
      <c r="H41" s="192" t="n">
        <v>0</v>
      </c>
      <c r="I41" s="192" t="n">
        <v>0</v>
      </c>
      <c r="J41" s="193"/>
      <c r="K41" s="146"/>
      <c r="L41" s="143"/>
      <c r="M41" s="143"/>
      <c r="N41" s="144"/>
      <c r="O41" s="134"/>
      <c r="P41" s="135"/>
      <c r="Q41" s="135"/>
      <c r="R41" s="136"/>
      <c r="S41" s="134"/>
      <c r="T41" s="135"/>
      <c r="U41" s="135"/>
      <c r="V41" s="137"/>
      <c r="W41" s="26"/>
      <c r="X41" s="147"/>
      <c r="Y41" s="164"/>
      <c r="Z41" s="165"/>
      <c r="AA41" s="1"/>
    </row>
    <row r="42" customFormat="false" ht="15.75" hidden="false" customHeight="true" outlineLevel="0" collapsed="false">
      <c r="A42" s="141" t="s">
        <v>84</v>
      </c>
      <c r="B42" s="188" t="s">
        <v>46</v>
      </c>
      <c r="C42" s="194"/>
      <c r="D42" s="194"/>
      <c r="E42" s="194"/>
      <c r="F42" s="195"/>
      <c r="G42" s="191" t="n">
        <v>0</v>
      </c>
      <c r="H42" s="192" t="n">
        <v>0</v>
      </c>
      <c r="I42" s="192" t="n">
        <v>0</v>
      </c>
      <c r="J42" s="193"/>
      <c r="K42" s="146"/>
      <c r="L42" s="143"/>
      <c r="M42" s="143"/>
      <c r="N42" s="144"/>
      <c r="O42" s="146"/>
      <c r="P42" s="143"/>
      <c r="Q42" s="143"/>
      <c r="R42" s="144"/>
      <c r="S42" s="134"/>
      <c r="T42" s="135"/>
      <c r="U42" s="135"/>
      <c r="V42" s="137"/>
      <c r="W42" s="26"/>
      <c r="X42" s="147"/>
      <c r="Y42" s="164"/>
      <c r="Z42" s="165"/>
      <c r="AA42" s="1"/>
    </row>
    <row r="43" customFormat="false" ht="15.75" hidden="false" customHeight="true" outlineLevel="0" collapsed="false">
      <c r="A43" s="141" t="s">
        <v>85</v>
      </c>
      <c r="B43" s="188" t="s">
        <v>46</v>
      </c>
      <c r="C43" s="194"/>
      <c r="D43" s="194"/>
      <c r="E43" s="194"/>
      <c r="F43" s="195"/>
      <c r="G43" s="191" t="n">
        <v>0</v>
      </c>
      <c r="H43" s="192" t="n">
        <v>0</v>
      </c>
      <c r="I43" s="192" t="n">
        <v>0</v>
      </c>
      <c r="J43" s="193"/>
      <c r="K43" s="146"/>
      <c r="L43" s="143"/>
      <c r="M43" s="143"/>
      <c r="N43" s="144"/>
      <c r="O43" s="146"/>
      <c r="P43" s="143"/>
      <c r="Q43" s="143"/>
      <c r="R43" s="144"/>
      <c r="S43" s="134"/>
      <c r="T43" s="135"/>
      <c r="U43" s="135"/>
      <c r="V43" s="137"/>
      <c r="W43" s="26"/>
      <c r="X43" s="147"/>
      <c r="Y43" s="164"/>
      <c r="Z43" s="165"/>
      <c r="AA43" s="1"/>
    </row>
    <row r="44" customFormat="false" ht="15.75" hidden="false" customHeight="true" outlineLevel="0" collapsed="false">
      <c r="A44" s="141" t="s">
        <v>86</v>
      </c>
      <c r="B44" s="188" t="s">
        <v>46</v>
      </c>
      <c r="C44" s="194"/>
      <c r="D44" s="194"/>
      <c r="E44" s="194"/>
      <c r="F44" s="195"/>
      <c r="G44" s="191" t="n">
        <v>0</v>
      </c>
      <c r="H44" s="192" t="n">
        <v>0</v>
      </c>
      <c r="I44" s="192" t="n">
        <v>0</v>
      </c>
      <c r="J44" s="193"/>
      <c r="K44" s="146"/>
      <c r="L44" s="143"/>
      <c r="M44" s="143"/>
      <c r="N44" s="144"/>
      <c r="O44" s="146"/>
      <c r="P44" s="143"/>
      <c r="Q44" s="143"/>
      <c r="R44" s="144"/>
      <c r="S44" s="134"/>
      <c r="T44" s="135"/>
      <c r="U44" s="135"/>
      <c r="V44" s="137"/>
      <c r="W44" s="26"/>
      <c r="X44" s="147"/>
      <c r="Y44" s="164"/>
      <c r="Z44" s="165"/>
      <c r="AA44" s="1"/>
    </row>
    <row r="45" customFormat="false" ht="15.75" hidden="false" customHeight="true" outlineLevel="0" collapsed="false">
      <c r="A45" s="150" t="s">
        <v>87</v>
      </c>
      <c r="B45" s="110" t="s">
        <v>46</v>
      </c>
      <c r="C45" s="196"/>
      <c r="D45" s="196"/>
      <c r="E45" s="196"/>
      <c r="F45" s="197"/>
      <c r="G45" s="198" t="n">
        <f aca="false">IF(G38="","",G38+SUM(G40,G44)-SUM(G41:G43))</f>
        <v>0</v>
      </c>
      <c r="H45" s="199" t="n">
        <f aca="false">IF(H38="","",H38+SUM(H40,H44)-SUM(H41:H43))</f>
        <v>0</v>
      </c>
      <c r="I45" s="199" t="n">
        <f aca="false">IF(I38="","",I38+SUM(I40,I44)-SUM(I41:I43))</f>
        <v>0</v>
      </c>
      <c r="J45" s="200"/>
      <c r="K45" s="156"/>
      <c r="L45" s="154"/>
      <c r="M45" s="154"/>
      <c r="N45" s="155"/>
      <c r="O45" s="156"/>
      <c r="P45" s="154"/>
      <c r="Q45" s="154"/>
      <c r="R45" s="155"/>
      <c r="S45" s="156"/>
      <c r="T45" s="154"/>
      <c r="U45" s="154"/>
      <c r="V45" s="155"/>
      <c r="W45" s="26"/>
      <c r="X45" s="201" t="n">
        <f aca="false">IF(X38="","",X38+SUM(X40,X44)-SUM(X41:X43))</f>
        <v>0</v>
      </c>
      <c r="Y45" s="161"/>
      <c r="Z45" s="162"/>
      <c r="AA45" s="1"/>
    </row>
    <row r="46" customFormat="false" ht="15.75" hidden="false" customHeight="true" outlineLevel="0" collapsed="false">
      <c r="A46" s="96" t="s">
        <v>80</v>
      </c>
      <c r="B46" s="182" t="s">
        <v>47</v>
      </c>
      <c r="C46" s="183" t="n">
        <v>0</v>
      </c>
      <c r="D46" s="183" t="n">
        <v>0</v>
      </c>
      <c r="E46" s="183" t="n">
        <v>0</v>
      </c>
      <c r="F46" s="184"/>
      <c r="G46" s="142"/>
      <c r="H46" s="143"/>
      <c r="I46" s="143"/>
      <c r="J46" s="144"/>
      <c r="K46" s="185" t="n">
        <v>0</v>
      </c>
      <c r="L46" s="186" t="n">
        <v>0</v>
      </c>
      <c r="M46" s="186" t="n">
        <v>0</v>
      </c>
      <c r="N46" s="187"/>
      <c r="O46" s="134"/>
      <c r="P46" s="135"/>
      <c r="Q46" s="135"/>
      <c r="R46" s="136"/>
      <c r="S46" s="134"/>
      <c r="T46" s="135"/>
      <c r="U46" s="135"/>
      <c r="V46" s="137"/>
      <c r="W46" s="26"/>
      <c r="X46" s="147" t="n">
        <v>0</v>
      </c>
      <c r="Y46" s="164"/>
      <c r="Z46" s="165"/>
      <c r="AA46" s="1"/>
    </row>
    <row r="47" customFormat="false" ht="15.75" hidden="false" customHeight="true" outlineLevel="0" collapsed="false">
      <c r="A47" s="49" t="s">
        <v>81</v>
      </c>
      <c r="B47" s="188" t="s">
        <v>47</v>
      </c>
      <c r="C47" s="189" t="n">
        <v>0</v>
      </c>
      <c r="D47" s="189" t="n">
        <v>0</v>
      </c>
      <c r="E47" s="189" t="n">
        <v>0</v>
      </c>
      <c r="F47" s="190"/>
      <c r="G47" s="142"/>
      <c r="H47" s="143"/>
      <c r="I47" s="143"/>
      <c r="J47" s="144"/>
      <c r="K47" s="191" t="n">
        <v>0</v>
      </c>
      <c r="L47" s="192" t="n">
        <v>0</v>
      </c>
      <c r="M47" s="192" t="n">
        <v>0</v>
      </c>
      <c r="N47" s="193"/>
      <c r="O47" s="134"/>
      <c r="P47" s="135"/>
      <c r="Q47" s="135"/>
      <c r="R47" s="136"/>
      <c r="S47" s="134"/>
      <c r="T47" s="135"/>
      <c r="U47" s="135"/>
      <c r="V47" s="137"/>
      <c r="W47" s="26"/>
      <c r="X47" s="147"/>
      <c r="Y47" s="164"/>
      <c r="Z47" s="165"/>
      <c r="AA47" s="1"/>
    </row>
    <row r="48" customFormat="false" ht="15.75" hidden="false" customHeight="true" outlineLevel="0" collapsed="false">
      <c r="A48" s="49" t="s">
        <v>82</v>
      </c>
      <c r="B48" s="188" t="s">
        <v>47</v>
      </c>
      <c r="C48" s="194"/>
      <c r="D48" s="194"/>
      <c r="E48" s="194"/>
      <c r="F48" s="195"/>
      <c r="G48" s="134"/>
      <c r="H48" s="135"/>
      <c r="I48" s="135"/>
      <c r="J48" s="137"/>
      <c r="K48" s="191" t="n">
        <v>0</v>
      </c>
      <c r="L48" s="192" t="n">
        <v>0</v>
      </c>
      <c r="M48" s="192" t="n">
        <v>0</v>
      </c>
      <c r="N48" s="193"/>
      <c r="O48" s="134"/>
      <c r="P48" s="135"/>
      <c r="Q48" s="135"/>
      <c r="R48" s="136"/>
      <c r="S48" s="134"/>
      <c r="T48" s="135"/>
      <c r="U48" s="135"/>
      <c r="V48" s="137"/>
      <c r="W48" s="26"/>
      <c r="X48" s="147"/>
      <c r="Y48" s="164"/>
      <c r="Z48" s="165"/>
      <c r="AA48" s="1"/>
    </row>
    <row r="49" customFormat="false" ht="15.75" hidden="false" customHeight="true" outlineLevel="0" collapsed="false">
      <c r="A49" s="141" t="s">
        <v>83</v>
      </c>
      <c r="B49" s="188" t="s">
        <v>47</v>
      </c>
      <c r="C49" s="194"/>
      <c r="D49" s="194"/>
      <c r="E49" s="194"/>
      <c r="F49" s="195"/>
      <c r="G49" s="134"/>
      <c r="H49" s="135"/>
      <c r="I49" s="135"/>
      <c r="J49" s="137"/>
      <c r="K49" s="191" t="n">
        <v>0</v>
      </c>
      <c r="L49" s="192" t="n">
        <v>0</v>
      </c>
      <c r="M49" s="192" t="n">
        <v>0</v>
      </c>
      <c r="N49" s="193"/>
      <c r="O49" s="134"/>
      <c r="P49" s="135"/>
      <c r="Q49" s="135"/>
      <c r="R49" s="136"/>
      <c r="S49" s="134"/>
      <c r="T49" s="135"/>
      <c r="U49" s="135"/>
      <c r="V49" s="137"/>
      <c r="W49" s="26"/>
      <c r="X49" s="147"/>
      <c r="Y49" s="164"/>
      <c r="Z49" s="165"/>
      <c r="AA49" s="1"/>
    </row>
    <row r="50" customFormat="false" ht="15.75" hidden="false" customHeight="true" outlineLevel="0" collapsed="false">
      <c r="A50" s="141" t="s">
        <v>84</v>
      </c>
      <c r="B50" s="188" t="s">
        <v>47</v>
      </c>
      <c r="C50" s="194"/>
      <c r="D50" s="194"/>
      <c r="E50" s="194"/>
      <c r="F50" s="195"/>
      <c r="G50" s="134"/>
      <c r="H50" s="135"/>
      <c r="I50" s="135"/>
      <c r="J50" s="137"/>
      <c r="K50" s="191" t="n">
        <v>0</v>
      </c>
      <c r="L50" s="192" t="n">
        <v>0</v>
      </c>
      <c r="M50" s="192" t="n">
        <v>0</v>
      </c>
      <c r="N50" s="193"/>
      <c r="O50" s="146"/>
      <c r="P50" s="143"/>
      <c r="Q50" s="143"/>
      <c r="R50" s="144"/>
      <c r="S50" s="134"/>
      <c r="T50" s="135"/>
      <c r="U50" s="135"/>
      <c r="V50" s="137"/>
      <c r="W50" s="26"/>
      <c r="X50" s="147"/>
      <c r="Y50" s="164"/>
      <c r="Z50" s="165"/>
      <c r="AA50" s="1"/>
    </row>
    <row r="51" customFormat="false" ht="15.75" hidden="false" customHeight="true" outlineLevel="0" collapsed="false">
      <c r="A51" s="141" t="s">
        <v>85</v>
      </c>
      <c r="B51" s="188" t="s">
        <v>47</v>
      </c>
      <c r="C51" s="194"/>
      <c r="D51" s="194"/>
      <c r="E51" s="194"/>
      <c r="F51" s="195"/>
      <c r="G51" s="134"/>
      <c r="H51" s="135"/>
      <c r="I51" s="135"/>
      <c r="J51" s="137"/>
      <c r="K51" s="191" t="n">
        <v>0</v>
      </c>
      <c r="L51" s="192" t="n">
        <v>0</v>
      </c>
      <c r="M51" s="192" t="n">
        <v>0</v>
      </c>
      <c r="N51" s="193"/>
      <c r="O51" s="146"/>
      <c r="P51" s="143"/>
      <c r="Q51" s="143"/>
      <c r="R51" s="144"/>
      <c r="S51" s="134"/>
      <c r="T51" s="135"/>
      <c r="U51" s="135"/>
      <c r="V51" s="137"/>
      <c r="W51" s="26"/>
      <c r="X51" s="147"/>
      <c r="Y51" s="164"/>
      <c r="Z51" s="165"/>
      <c r="AA51" s="1"/>
    </row>
    <row r="52" customFormat="false" ht="15.75" hidden="false" customHeight="true" outlineLevel="0" collapsed="false">
      <c r="A52" s="141" t="s">
        <v>86</v>
      </c>
      <c r="B52" s="188" t="s">
        <v>47</v>
      </c>
      <c r="C52" s="194"/>
      <c r="D52" s="194"/>
      <c r="E52" s="194"/>
      <c r="F52" s="195"/>
      <c r="G52" s="134"/>
      <c r="H52" s="135"/>
      <c r="I52" s="135"/>
      <c r="J52" s="137"/>
      <c r="K52" s="191" t="n">
        <v>0</v>
      </c>
      <c r="L52" s="192" t="n">
        <v>0</v>
      </c>
      <c r="M52" s="192" t="n">
        <v>0</v>
      </c>
      <c r="N52" s="193"/>
      <c r="O52" s="146"/>
      <c r="P52" s="143"/>
      <c r="Q52" s="143"/>
      <c r="R52" s="144"/>
      <c r="S52" s="134"/>
      <c r="T52" s="135"/>
      <c r="U52" s="135"/>
      <c r="V52" s="137"/>
      <c r="W52" s="26"/>
      <c r="X52" s="147"/>
      <c r="Y52" s="164"/>
      <c r="Z52" s="165"/>
      <c r="AA52" s="1"/>
    </row>
    <row r="53" customFormat="false" ht="15.75" hidden="false" customHeight="true" outlineLevel="0" collapsed="false">
      <c r="A53" s="150" t="s">
        <v>87</v>
      </c>
      <c r="B53" s="110" t="s">
        <v>47</v>
      </c>
      <c r="C53" s="196"/>
      <c r="D53" s="196"/>
      <c r="E53" s="196"/>
      <c r="F53" s="197"/>
      <c r="G53" s="156"/>
      <c r="H53" s="154"/>
      <c r="I53" s="154"/>
      <c r="J53" s="155"/>
      <c r="K53" s="198" t="n">
        <f aca="false">IF(K46="","",K46+SUM(K48,K52)-SUM(K49:K51))</f>
        <v>0</v>
      </c>
      <c r="L53" s="199" t="n">
        <f aca="false">IF(L46="","",L46+SUM(L48,L52)-SUM(L49:L51))</f>
        <v>0</v>
      </c>
      <c r="M53" s="199" t="n">
        <f aca="false">IF(M46="","",M46+SUM(M48,M52)-SUM(M49:M51))</f>
        <v>0</v>
      </c>
      <c r="N53" s="200"/>
      <c r="O53" s="156"/>
      <c r="P53" s="154"/>
      <c r="Q53" s="154"/>
      <c r="R53" s="155"/>
      <c r="S53" s="156"/>
      <c r="T53" s="154"/>
      <c r="U53" s="154"/>
      <c r="V53" s="155"/>
      <c r="W53" s="26"/>
      <c r="X53" s="201" t="n">
        <f aca="false">IF(X46="","",X46+SUM(X48,X52)-SUM(X49:X51))</f>
        <v>0</v>
      </c>
      <c r="Y53" s="161"/>
      <c r="Z53" s="162"/>
      <c r="AA53" s="1"/>
    </row>
    <row r="54" customFormat="false" ht="15.75" hidden="false" customHeight="true" outlineLevel="0" collapsed="false">
      <c r="A54" s="96" t="s">
        <v>80</v>
      </c>
      <c r="B54" s="182" t="s">
        <v>48</v>
      </c>
      <c r="C54" s="183" t="n">
        <v>0</v>
      </c>
      <c r="D54" s="183" t="n">
        <v>2</v>
      </c>
      <c r="E54" s="183" t="n">
        <v>6</v>
      </c>
      <c r="F54" s="184"/>
      <c r="G54" s="142"/>
      <c r="H54" s="143"/>
      <c r="I54" s="143"/>
      <c r="J54" s="144"/>
      <c r="K54" s="146"/>
      <c r="L54" s="143"/>
      <c r="M54" s="143"/>
      <c r="N54" s="144"/>
      <c r="O54" s="185" t="n">
        <v>4</v>
      </c>
      <c r="P54" s="186" t="n">
        <v>0</v>
      </c>
      <c r="Q54" s="186" t="n">
        <v>6</v>
      </c>
      <c r="R54" s="187"/>
      <c r="S54" s="134"/>
      <c r="T54" s="135"/>
      <c r="U54" s="135"/>
      <c r="V54" s="137"/>
      <c r="W54" s="26"/>
      <c r="X54" s="163" t="n">
        <v>2</v>
      </c>
      <c r="Y54" s="148" t="n">
        <v>0</v>
      </c>
      <c r="Z54" s="149" t="n">
        <v>4</v>
      </c>
      <c r="AA54" s="1"/>
    </row>
    <row r="55" customFormat="false" ht="15.75" hidden="false" customHeight="true" outlineLevel="0" collapsed="false">
      <c r="A55" s="49" t="s">
        <v>81</v>
      </c>
      <c r="B55" s="188" t="s">
        <v>48</v>
      </c>
      <c r="C55" s="189" t="n">
        <v>0</v>
      </c>
      <c r="D55" s="189" t="n">
        <v>2</v>
      </c>
      <c r="E55" s="189" t="n">
        <v>2</v>
      </c>
      <c r="F55" s="190"/>
      <c r="G55" s="142"/>
      <c r="H55" s="143"/>
      <c r="I55" s="143"/>
      <c r="J55" s="144"/>
      <c r="K55" s="146"/>
      <c r="L55" s="143"/>
      <c r="M55" s="143"/>
      <c r="N55" s="144"/>
      <c r="O55" s="191" t="n">
        <v>2</v>
      </c>
      <c r="P55" s="192" t="n">
        <v>0</v>
      </c>
      <c r="Q55" s="192" t="n">
        <v>2</v>
      </c>
      <c r="R55" s="193"/>
      <c r="S55" s="134"/>
      <c r="T55" s="135"/>
      <c r="U55" s="135"/>
      <c r="V55" s="137"/>
      <c r="W55" s="26"/>
      <c r="X55" s="147" t="n">
        <v>1</v>
      </c>
      <c r="Y55" s="164" t="n">
        <v>0</v>
      </c>
      <c r="Z55" s="149" t="n">
        <v>2</v>
      </c>
      <c r="AA55" s="1"/>
    </row>
    <row r="56" customFormat="false" ht="15.75" hidden="false" customHeight="true" outlineLevel="0" collapsed="false">
      <c r="A56" s="49" t="s">
        <v>82</v>
      </c>
      <c r="B56" s="188" t="s">
        <v>48</v>
      </c>
      <c r="C56" s="194"/>
      <c r="D56" s="194"/>
      <c r="E56" s="194"/>
      <c r="F56" s="195"/>
      <c r="G56" s="134"/>
      <c r="H56" s="135"/>
      <c r="I56" s="135"/>
      <c r="J56" s="137"/>
      <c r="K56" s="134"/>
      <c r="L56" s="135"/>
      <c r="M56" s="135"/>
      <c r="N56" s="136"/>
      <c r="O56" s="191" t="n">
        <v>1</v>
      </c>
      <c r="P56" s="192" t="n">
        <v>0</v>
      </c>
      <c r="Q56" s="192" t="n">
        <v>1.5</v>
      </c>
      <c r="R56" s="193"/>
      <c r="S56" s="134"/>
      <c r="T56" s="135"/>
      <c r="U56" s="135"/>
      <c r="V56" s="137"/>
      <c r="W56" s="26"/>
      <c r="X56" s="147" t="n">
        <v>1</v>
      </c>
      <c r="Y56" s="164" t="n">
        <v>0</v>
      </c>
      <c r="Z56" s="149" t="n">
        <v>2</v>
      </c>
      <c r="AA56" s="1"/>
    </row>
    <row r="57" customFormat="false" ht="15.75" hidden="false" customHeight="true" outlineLevel="0" collapsed="false">
      <c r="A57" s="141" t="s">
        <v>83</v>
      </c>
      <c r="B57" s="188" t="s">
        <v>48</v>
      </c>
      <c r="C57" s="194"/>
      <c r="D57" s="194"/>
      <c r="E57" s="194"/>
      <c r="F57" s="195"/>
      <c r="G57" s="134"/>
      <c r="H57" s="135"/>
      <c r="I57" s="135"/>
      <c r="J57" s="137"/>
      <c r="K57" s="146"/>
      <c r="L57" s="143"/>
      <c r="M57" s="143"/>
      <c r="N57" s="144"/>
      <c r="O57" s="191" t="n">
        <v>1</v>
      </c>
      <c r="P57" s="192" t="n">
        <v>0</v>
      </c>
      <c r="Q57" s="192" t="n">
        <v>1</v>
      </c>
      <c r="R57" s="193"/>
      <c r="S57" s="134"/>
      <c r="T57" s="135"/>
      <c r="U57" s="135"/>
      <c r="V57" s="137"/>
      <c r="W57" s="26"/>
      <c r="X57" s="163" t="n">
        <v>0.5</v>
      </c>
      <c r="Y57" s="148" t="n">
        <v>0</v>
      </c>
      <c r="Z57" s="149" t="n">
        <v>1</v>
      </c>
      <c r="AA57" s="1"/>
    </row>
    <row r="58" customFormat="false" ht="15.75" hidden="false" customHeight="true" outlineLevel="0" collapsed="false">
      <c r="A58" s="141" t="s">
        <v>84</v>
      </c>
      <c r="B58" s="188" t="s">
        <v>48</v>
      </c>
      <c r="C58" s="194"/>
      <c r="D58" s="194"/>
      <c r="E58" s="194"/>
      <c r="F58" s="195"/>
      <c r="G58" s="134"/>
      <c r="H58" s="135"/>
      <c r="I58" s="135"/>
      <c r="J58" s="137"/>
      <c r="K58" s="146"/>
      <c r="L58" s="143"/>
      <c r="M58" s="143"/>
      <c r="N58" s="144"/>
      <c r="O58" s="191" t="n">
        <v>1</v>
      </c>
      <c r="P58" s="192" t="n">
        <v>0</v>
      </c>
      <c r="Q58" s="192" t="n">
        <v>0</v>
      </c>
      <c r="R58" s="193"/>
      <c r="S58" s="134"/>
      <c r="T58" s="135"/>
      <c r="U58" s="135"/>
      <c r="V58" s="137"/>
      <c r="W58" s="26"/>
      <c r="X58" s="147" t="n">
        <v>0</v>
      </c>
      <c r="Y58" s="164"/>
      <c r="Z58" s="165"/>
      <c r="AA58" s="1"/>
    </row>
    <row r="59" customFormat="false" ht="15.75" hidden="false" customHeight="true" outlineLevel="0" collapsed="false">
      <c r="A59" s="141" t="s">
        <v>85</v>
      </c>
      <c r="B59" s="188" t="s">
        <v>48</v>
      </c>
      <c r="C59" s="194"/>
      <c r="D59" s="194"/>
      <c r="E59" s="194"/>
      <c r="F59" s="195"/>
      <c r="G59" s="134"/>
      <c r="H59" s="135"/>
      <c r="I59" s="135"/>
      <c r="J59" s="137"/>
      <c r="K59" s="146"/>
      <c r="L59" s="143"/>
      <c r="M59" s="143"/>
      <c r="N59" s="144"/>
      <c r="O59" s="191" t="n">
        <v>0</v>
      </c>
      <c r="P59" s="192" t="n">
        <v>0</v>
      </c>
      <c r="Q59" s="192" t="n">
        <v>0</v>
      </c>
      <c r="R59" s="193"/>
      <c r="S59" s="134"/>
      <c r="T59" s="135"/>
      <c r="U59" s="135"/>
      <c r="V59" s="137"/>
      <c r="W59" s="26"/>
      <c r="X59" s="147" t="n">
        <v>0</v>
      </c>
      <c r="Y59" s="164"/>
      <c r="Z59" s="165"/>
      <c r="AA59" s="1"/>
    </row>
    <row r="60" customFormat="false" ht="15.75" hidden="false" customHeight="true" outlineLevel="0" collapsed="false">
      <c r="A60" s="141" t="s">
        <v>86</v>
      </c>
      <c r="B60" s="188" t="s">
        <v>48</v>
      </c>
      <c r="C60" s="194"/>
      <c r="D60" s="194"/>
      <c r="E60" s="194"/>
      <c r="F60" s="195"/>
      <c r="G60" s="134"/>
      <c r="H60" s="135"/>
      <c r="I60" s="135"/>
      <c r="J60" s="137"/>
      <c r="K60" s="146"/>
      <c r="L60" s="143"/>
      <c r="M60" s="143"/>
      <c r="N60" s="144"/>
      <c r="O60" s="191" t="n">
        <v>0</v>
      </c>
      <c r="P60" s="192" t="n">
        <v>0</v>
      </c>
      <c r="Q60" s="192" t="n">
        <v>0</v>
      </c>
      <c r="R60" s="193"/>
      <c r="S60" s="134"/>
      <c r="T60" s="135"/>
      <c r="U60" s="135"/>
      <c r="V60" s="137"/>
      <c r="W60" s="26"/>
      <c r="X60" s="147" t="n">
        <v>0</v>
      </c>
      <c r="Y60" s="164"/>
      <c r="Z60" s="165"/>
      <c r="AA60" s="1"/>
    </row>
    <row r="61" customFormat="false" ht="15.75" hidden="false" customHeight="true" outlineLevel="0" collapsed="false">
      <c r="A61" s="150" t="s">
        <v>87</v>
      </c>
      <c r="B61" s="110" t="s">
        <v>48</v>
      </c>
      <c r="C61" s="196"/>
      <c r="D61" s="196"/>
      <c r="E61" s="196"/>
      <c r="F61" s="197"/>
      <c r="G61" s="156"/>
      <c r="H61" s="154"/>
      <c r="I61" s="154"/>
      <c r="J61" s="155"/>
      <c r="K61" s="156"/>
      <c r="L61" s="154"/>
      <c r="M61" s="154"/>
      <c r="N61" s="155"/>
      <c r="O61" s="198" t="n">
        <f aca="false">IF(O54="","",O54+SUM(O56,O60)-SUM(O57:O59))</f>
        <v>3</v>
      </c>
      <c r="P61" s="199" t="n">
        <f aca="false">IF(P54="","",P54+SUM(P56,P60)-SUM(P57:P59))</f>
        <v>0</v>
      </c>
      <c r="Q61" s="199" t="n">
        <f aca="false">IF(Q54="","",Q54+SUM(Q56,Q60)-SUM(Q57:Q59))</f>
        <v>6.5</v>
      </c>
      <c r="R61" s="200"/>
      <c r="S61" s="156"/>
      <c r="T61" s="154"/>
      <c r="U61" s="154"/>
      <c r="V61" s="155"/>
      <c r="W61" s="26"/>
      <c r="X61" s="201" t="n">
        <f aca="false">IF(X54="","",X54+SUM(X56,X60)-SUM(X57:X59))</f>
        <v>2.5</v>
      </c>
      <c r="Y61" s="161"/>
      <c r="Z61" s="162"/>
      <c r="AA61" s="1"/>
    </row>
    <row r="62" customFormat="false" ht="15.75" hidden="false" customHeight="true" outlineLevel="0" collapsed="false">
      <c r="A62" s="96" t="s">
        <v>80</v>
      </c>
      <c r="B62" s="182" t="s">
        <v>49</v>
      </c>
      <c r="C62" s="183" t="n">
        <v>5</v>
      </c>
      <c r="D62" s="183" t="n">
        <v>6</v>
      </c>
      <c r="E62" s="183" t="n">
        <v>10</v>
      </c>
      <c r="F62" s="184"/>
      <c r="G62" s="142"/>
      <c r="H62" s="143"/>
      <c r="I62" s="143"/>
      <c r="J62" s="144"/>
      <c r="K62" s="142"/>
      <c r="L62" s="143"/>
      <c r="M62" s="143"/>
      <c r="N62" s="144"/>
      <c r="O62" s="142"/>
      <c r="P62" s="143"/>
      <c r="Q62" s="143"/>
      <c r="R62" s="144"/>
      <c r="S62" s="185" t="n">
        <v>10</v>
      </c>
      <c r="T62" s="186" t="n">
        <v>15</v>
      </c>
      <c r="U62" s="186" t="n">
        <v>10</v>
      </c>
      <c r="V62" s="187"/>
      <c r="W62" s="26"/>
      <c r="X62" s="163" t="n">
        <v>7.5</v>
      </c>
      <c r="Y62" s="164" t="n">
        <v>5</v>
      </c>
      <c r="Z62" s="165" t="n">
        <v>10</v>
      </c>
      <c r="AA62" s="1"/>
    </row>
    <row r="63" customFormat="false" ht="15.75" hidden="false" customHeight="true" outlineLevel="0" collapsed="false">
      <c r="A63" s="49" t="s">
        <v>81</v>
      </c>
      <c r="B63" s="188" t="s">
        <v>49</v>
      </c>
      <c r="C63" s="189" t="n">
        <v>3</v>
      </c>
      <c r="D63" s="189" t="n">
        <v>3</v>
      </c>
      <c r="E63" s="189" t="n">
        <v>3</v>
      </c>
      <c r="F63" s="190"/>
      <c r="G63" s="142"/>
      <c r="H63" s="143"/>
      <c r="I63" s="143"/>
      <c r="J63" s="144"/>
      <c r="K63" s="142"/>
      <c r="L63" s="143"/>
      <c r="M63" s="143"/>
      <c r="N63" s="144"/>
      <c r="O63" s="142"/>
      <c r="P63" s="143"/>
      <c r="Q63" s="143"/>
      <c r="R63" s="144"/>
      <c r="S63" s="191" t="n">
        <v>3</v>
      </c>
      <c r="T63" s="192" t="n">
        <v>5</v>
      </c>
      <c r="U63" s="192" t="n">
        <v>3</v>
      </c>
      <c r="V63" s="193"/>
      <c r="W63" s="26"/>
      <c r="X63" s="147" t="n">
        <v>3</v>
      </c>
      <c r="Y63" s="164" t="n">
        <v>2</v>
      </c>
      <c r="Z63" s="149" t="n">
        <v>4</v>
      </c>
      <c r="AA63" s="1"/>
    </row>
    <row r="64" customFormat="false" ht="15.75" hidden="false" customHeight="true" outlineLevel="0" collapsed="false">
      <c r="A64" s="49" t="s">
        <v>82</v>
      </c>
      <c r="B64" s="188" t="s">
        <v>49</v>
      </c>
      <c r="C64" s="194"/>
      <c r="D64" s="194"/>
      <c r="E64" s="194"/>
      <c r="F64" s="195"/>
      <c r="G64" s="134"/>
      <c r="H64" s="135"/>
      <c r="I64" s="135"/>
      <c r="J64" s="137"/>
      <c r="K64" s="134"/>
      <c r="L64" s="135"/>
      <c r="M64" s="135"/>
      <c r="N64" s="137"/>
      <c r="O64" s="134"/>
      <c r="P64" s="135"/>
      <c r="Q64" s="135"/>
      <c r="R64" s="137"/>
      <c r="S64" s="191" t="n">
        <v>3</v>
      </c>
      <c r="T64" s="192" t="n">
        <v>5</v>
      </c>
      <c r="U64" s="192" t="n">
        <v>2</v>
      </c>
      <c r="V64" s="193"/>
      <c r="W64" s="26"/>
      <c r="X64" s="147" t="n">
        <v>3</v>
      </c>
      <c r="Y64" s="164" t="n">
        <v>2</v>
      </c>
      <c r="Z64" s="149" t="n">
        <v>4</v>
      </c>
      <c r="AA64" s="1"/>
    </row>
    <row r="65" customFormat="false" ht="15.75" hidden="false" customHeight="true" outlineLevel="0" collapsed="false">
      <c r="A65" s="141" t="s">
        <v>83</v>
      </c>
      <c r="B65" s="188" t="s">
        <v>49</v>
      </c>
      <c r="C65" s="194"/>
      <c r="D65" s="194"/>
      <c r="E65" s="194"/>
      <c r="F65" s="195"/>
      <c r="G65" s="134"/>
      <c r="H65" s="135"/>
      <c r="I65" s="135"/>
      <c r="J65" s="137"/>
      <c r="K65" s="134"/>
      <c r="L65" s="135"/>
      <c r="M65" s="135"/>
      <c r="N65" s="137"/>
      <c r="O65" s="134"/>
      <c r="P65" s="135"/>
      <c r="Q65" s="135"/>
      <c r="R65" s="137"/>
      <c r="S65" s="191" t="n">
        <v>1</v>
      </c>
      <c r="T65" s="192" t="n">
        <v>1</v>
      </c>
      <c r="U65" s="192" t="n">
        <v>1</v>
      </c>
      <c r="V65" s="193"/>
      <c r="W65" s="26"/>
      <c r="X65" s="147" t="n">
        <v>1</v>
      </c>
      <c r="Y65" s="148" t="n">
        <v>0</v>
      </c>
      <c r="Z65" s="165" t="n">
        <v>2</v>
      </c>
      <c r="AA65" s="1"/>
    </row>
    <row r="66" customFormat="false" ht="15.75" hidden="false" customHeight="true" outlineLevel="0" collapsed="false">
      <c r="A66" s="141" t="s">
        <v>84</v>
      </c>
      <c r="B66" s="188" t="s">
        <v>49</v>
      </c>
      <c r="C66" s="194"/>
      <c r="D66" s="194"/>
      <c r="E66" s="194"/>
      <c r="F66" s="195"/>
      <c r="G66" s="134"/>
      <c r="H66" s="135"/>
      <c r="I66" s="135"/>
      <c r="J66" s="137"/>
      <c r="K66" s="134"/>
      <c r="L66" s="135"/>
      <c r="M66" s="135"/>
      <c r="N66" s="137"/>
      <c r="O66" s="134"/>
      <c r="P66" s="135"/>
      <c r="Q66" s="135"/>
      <c r="R66" s="137"/>
      <c r="S66" s="191" t="n">
        <v>0</v>
      </c>
      <c r="T66" s="192" t="n">
        <v>0</v>
      </c>
      <c r="U66" s="192" t="n">
        <v>0</v>
      </c>
      <c r="V66" s="193"/>
      <c r="W66" s="26"/>
      <c r="X66" s="147" t="n">
        <v>0</v>
      </c>
      <c r="Y66" s="164"/>
      <c r="Z66" s="165"/>
      <c r="AA66" s="1"/>
    </row>
    <row r="67" customFormat="false" ht="15.75" hidden="false" customHeight="true" outlineLevel="0" collapsed="false">
      <c r="A67" s="141" t="s">
        <v>85</v>
      </c>
      <c r="B67" s="188" t="s">
        <v>49</v>
      </c>
      <c r="C67" s="194"/>
      <c r="D67" s="194"/>
      <c r="E67" s="194"/>
      <c r="F67" s="195"/>
      <c r="G67" s="134"/>
      <c r="H67" s="135"/>
      <c r="I67" s="135"/>
      <c r="J67" s="137"/>
      <c r="K67" s="134"/>
      <c r="L67" s="135"/>
      <c r="M67" s="135"/>
      <c r="N67" s="137"/>
      <c r="O67" s="134"/>
      <c r="P67" s="135"/>
      <c r="Q67" s="135"/>
      <c r="R67" s="137"/>
      <c r="S67" s="191" t="n">
        <v>1</v>
      </c>
      <c r="T67" s="192" t="n">
        <v>2</v>
      </c>
      <c r="U67" s="192" t="n">
        <v>1</v>
      </c>
      <c r="V67" s="193"/>
      <c r="W67" s="26"/>
      <c r="X67" s="147" t="n">
        <v>1</v>
      </c>
      <c r="Y67" s="164"/>
      <c r="Z67" s="165"/>
      <c r="AA67" s="1"/>
    </row>
    <row r="68" customFormat="false" ht="15.75" hidden="false" customHeight="true" outlineLevel="0" collapsed="false">
      <c r="A68" s="141" t="s">
        <v>86</v>
      </c>
      <c r="B68" s="188" t="s">
        <v>49</v>
      </c>
      <c r="C68" s="194"/>
      <c r="D68" s="194"/>
      <c r="E68" s="194"/>
      <c r="F68" s="195"/>
      <c r="G68" s="134"/>
      <c r="H68" s="135"/>
      <c r="I68" s="135"/>
      <c r="J68" s="137"/>
      <c r="K68" s="134"/>
      <c r="L68" s="135"/>
      <c r="M68" s="135"/>
      <c r="N68" s="137"/>
      <c r="O68" s="134"/>
      <c r="P68" s="135"/>
      <c r="Q68" s="135"/>
      <c r="R68" s="137"/>
      <c r="S68" s="191" t="n">
        <v>0</v>
      </c>
      <c r="T68" s="192" t="n">
        <v>1</v>
      </c>
      <c r="U68" s="192" t="n">
        <v>1</v>
      </c>
      <c r="V68" s="193"/>
      <c r="W68" s="26"/>
      <c r="X68" s="147" t="n">
        <v>0</v>
      </c>
      <c r="Y68" s="164"/>
      <c r="Z68" s="165"/>
      <c r="AA68" s="1"/>
    </row>
    <row r="69" customFormat="false" ht="15.75" hidden="false" customHeight="true" outlineLevel="0" collapsed="false">
      <c r="A69" s="150" t="s">
        <v>87</v>
      </c>
      <c r="B69" s="110" t="s">
        <v>49</v>
      </c>
      <c r="C69" s="196"/>
      <c r="D69" s="196"/>
      <c r="E69" s="196"/>
      <c r="F69" s="197"/>
      <c r="G69" s="156"/>
      <c r="H69" s="154"/>
      <c r="I69" s="154"/>
      <c r="J69" s="155"/>
      <c r="K69" s="156"/>
      <c r="L69" s="154"/>
      <c r="M69" s="154"/>
      <c r="N69" s="155"/>
      <c r="O69" s="156"/>
      <c r="P69" s="154"/>
      <c r="Q69" s="154"/>
      <c r="R69" s="155"/>
      <c r="S69" s="198" t="n">
        <f aca="false">IF(S62="","",S62+SUM(S64,S68)-SUM(S65:S67))</f>
        <v>11</v>
      </c>
      <c r="T69" s="199" t="n">
        <f aca="false">IF(T62="","",T62+SUM(T64,T68)-SUM(T65:T67))</f>
        <v>18</v>
      </c>
      <c r="U69" s="199" t="n">
        <f aca="false">IF(U62="","",U62+SUM(U64,U68)-SUM(U65:U67))</f>
        <v>11</v>
      </c>
      <c r="V69" s="200"/>
      <c r="W69" s="26"/>
      <c r="X69" s="201" t="n">
        <f aca="false">IF(X62="","",X62+SUM(X64,X68)-SUM(X65:X67))</f>
        <v>8.5</v>
      </c>
      <c r="Y69" s="161" t="n">
        <v>6</v>
      </c>
      <c r="Z69" s="162" t="n">
        <v>11</v>
      </c>
      <c r="AA69" s="1"/>
    </row>
    <row r="70" customFormat="false" ht="15.75" hidden="false" customHeight="true" outlineLevel="0" collapsed="false">
      <c r="A70" s="96" t="s">
        <v>88</v>
      </c>
      <c r="B70" s="182" t="s">
        <v>46</v>
      </c>
      <c r="C70" s="183" t="n">
        <v>0</v>
      </c>
      <c r="D70" s="183" t="n">
        <v>0</v>
      </c>
      <c r="E70" s="183" t="n">
        <v>0</v>
      </c>
      <c r="F70" s="184" t="n">
        <v>0</v>
      </c>
      <c r="G70" s="185" t="n">
        <v>0</v>
      </c>
      <c r="H70" s="186" t="n">
        <v>0</v>
      </c>
      <c r="I70" s="186" t="n">
        <v>0</v>
      </c>
      <c r="J70" s="187"/>
      <c r="K70" s="134"/>
      <c r="L70" s="135"/>
      <c r="M70" s="135"/>
      <c r="N70" s="136"/>
      <c r="O70" s="134"/>
      <c r="P70" s="135"/>
      <c r="Q70" s="135"/>
      <c r="R70" s="136"/>
      <c r="S70" s="134"/>
      <c r="T70" s="135"/>
      <c r="U70" s="135"/>
      <c r="V70" s="137"/>
      <c r="W70" s="26"/>
      <c r="X70" s="147" t="n">
        <v>0</v>
      </c>
      <c r="Y70" s="164"/>
      <c r="Z70" s="165"/>
      <c r="AA70" s="1"/>
    </row>
    <row r="71" customFormat="false" ht="15.75" hidden="false" customHeight="true" outlineLevel="0" collapsed="false">
      <c r="A71" s="49" t="s">
        <v>81</v>
      </c>
      <c r="B71" s="188" t="s">
        <v>46</v>
      </c>
      <c r="C71" s="189" t="n">
        <v>0</v>
      </c>
      <c r="D71" s="189" t="n">
        <v>0</v>
      </c>
      <c r="E71" s="189" t="n">
        <v>0</v>
      </c>
      <c r="F71" s="190" t="n">
        <v>0</v>
      </c>
      <c r="G71" s="191" t="n">
        <v>0</v>
      </c>
      <c r="H71" s="192" t="n">
        <v>0</v>
      </c>
      <c r="I71" s="192" t="n">
        <v>0</v>
      </c>
      <c r="J71" s="193"/>
      <c r="K71" s="134"/>
      <c r="L71" s="135"/>
      <c r="M71" s="135"/>
      <c r="N71" s="136"/>
      <c r="O71" s="134"/>
      <c r="P71" s="135"/>
      <c r="Q71" s="135"/>
      <c r="R71" s="136"/>
      <c r="S71" s="134"/>
      <c r="T71" s="135"/>
      <c r="U71" s="135"/>
      <c r="V71" s="137"/>
      <c r="W71" s="26"/>
      <c r="X71" s="147"/>
      <c r="Y71" s="164"/>
      <c r="Z71" s="165"/>
      <c r="AA71" s="1"/>
    </row>
    <row r="72" customFormat="false" ht="15.75" hidden="false" customHeight="true" outlineLevel="0" collapsed="false">
      <c r="A72" s="49" t="s">
        <v>82</v>
      </c>
      <c r="B72" s="188" t="s">
        <v>46</v>
      </c>
      <c r="C72" s="194"/>
      <c r="D72" s="194"/>
      <c r="E72" s="194"/>
      <c r="F72" s="195"/>
      <c r="G72" s="191" t="n">
        <v>0</v>
      </c>
      <c r="H72" s="192" t="n">
        <v>0</v>
      </c>
      <c r="I72" s="192" t="n">
        <v>0</v>
      </c>
      <c r="J72" s="193"/>
      <c r="K72" s="134"/>
      <c r="L72" s="135"/>
      <c r="M72" s="135"/>
      <c r="N72" s="136"/>
      <c r="O72" s="134"/>
      <c r="P72" s="135"/>
      <c r="Q72" s="135"/>
      <c r="R72" s="136"/>
      <c r="S72" s="134"/>
      <c r="T72" s="135"/>
      <c r="U72" s="135"/>
      <c r="V72" s="137"/>
      <c r="W72" s="26"/>
      <c r="X72" s="147"/>
      <c r="Y72" s="164"/>
      <c r="Z72" s="165"/>
      <c r="AA72" s="1"/>
    </row>
    <row r="73" customFormat="false" ht="15.75" hidden="false" customHeight="true" outlineLevel="0" collapsed="false">
      <c r="A73" s="141" t="s">
        <v>83</v>
      </c>
      <c r="B73" s="188" t="s">
        <v>46</v>
      </c>
      <c r="C73" s="194"/>
      <c r="D73" s="194"/>
      <c r="E73" s="194"/>
      <c r="F73" s="195"/>
      <c r="G73" s="191" t="n">
        <v>0</v>
      </c>
      <c r="H73" s="192" t="n">
        <v>0</v>
      </c>
      <c r="I73" s="192" t="n">
        <v>0</v>
      </c>
      <c r="J73" s="193"/>
      <c r="K73" s="146"/>
      <c r="L73" s="143"/>
      <c r="M73" s="143"/>
      <c r="N73" s="144"/>
      <c r="O73" s="134"/>
      <c r="P73" s="135"/>
      <c r="Q73" s="135"/>
      <c r="R73" s="136"/>
      <c r="S73" s="134"/>
      <c r="T73" s="135"/>
      <c r="U73" s="135"/>
      <c r="V73" s="137"/>
      <c r="W73" s="26"/>
      <c r="X73" s="147"/>
      <c r="Y73" s="164"/>
      <c r="Z73" s="165"/>
      <c r="AA73" s="1"/>
    </row>
    <row r="74" customFormat="false" ht="15.75" hidden="false" customHeight="true" outlineLevel="0" collapsed="false">
      <c r="A74" s="141" t="s">
        <v>84</v>
      </c>
      <c r="B74" s="188" t="s">
        <v>46</v>
      </c>
      <c r="C74" s="194"/>
      <c r="D74" s="194"/>
      <c r="E74" s="194"/>
      <c r="F74" s="195"/>
      <c r="G74" s="191" t="n">
        <v>0</v>
      </c>
      <c r="H74" s="192" t="n">
        <v>0</v>
      </c>
      <c r="I74" s="192" t="n">
        <v>0</v>
      </c>
      <c r="J74" s="193"/>
      <c r="K74" s="146"/>
      <c r="L74" s="143"/>
      <c r="M74" s="143"/>
      <c r="N74" s="144"/>
      <c r="O74" s="146"/>
      <c r="P74" s="143"/>
      <c r="Q74" s="143"/>
      <c r="R74" s="144"/>
      <c r="S74" s="134"/>
      <c r="T74" s="135"/>
      <c r="U74" s="135"/>
      <c r="V74" s="137"/>
      <c r="W74" s="26"/>
      <c r="X74" s="147"/>
      <c r="Y74" s="164"/>
      <c r="Z74" s="165"/>
      <c r="AA74" s="1"/>
    </row>
    <row r="75" customFormat="false" ht="15.75" hidden="false" customHeight="true" outlineLevel="0" collapsed="false">
      <c r="A75" s="141" t="s">
        <v>85</v>
      </c>
      <c r="B75" s="188" t="s">
        <v>46</v>
      </c>
      <c r="C75" s="194"/>
      <c r="D75" s="194"/>
      <c r="E75" s="194"/>
      <c r="F75" s="195"/>
      <c r="G75" s="191" t="n">
        <v>0</v>
      </c>
      <c r="H75" s="192" t="n">
        <v>0</v>
      </c>
      <c r="I75" s="192" t="n">
        <v>0</v>
      </c>
      <c r="J75" s="193"/>
      <c r="K75" s="146"/>
      <c r="L75" s="143"/>
      <c r="M75" s="143"/>
      <c r="N75" s="144"/>
      <c r="O75" s="146"/>
      <c r="P75" s="143"/>
      <c r="Q75" s="143"/>
      <c r="R75" s="144"/>
      <c r="S75" s="134"/>
      <c r="T75" s="135"/>
      <c r="U75" s="135"/>
      <c r="V75" s="137"/>
      <c r="W75" s="26"/>
      <c r="X75" s="147"/>
      <c r="Y75" s="164"/>
      <c r="Z75" s="165"/>
      <c r="AA75" s="1"/>
    </row>
    <row r="76" customFormat="false" ht="15.75" hidden="false" customHeight="true" outlineLevel="0" collapsed="false">
      <c r="A76" s="141" t="s">
        <v>86</v>
      </c>
      <c r="B76" s="188" t="s">
        <v>46</v>
      </c>
      <c r="C76" s="194"/>
      <c r="D76" s="194"/>
      <c r="E76" s="194"/>
      <c r="F76" s="195"/>
      <c r="G76" s="191" t="n">
        <v>0</v>
      </c>
      <c r="H76" s="192" t="n">
        <v>0</v>
      </c>
      <c r="I76" s="192" t="n">
        <v>0</v>
      </c>
      <c r="J76" s="193"/>
      <c r="K76" s="146"/>
      <c r="L76" s="143"/>
      <c r="M76" s="143"/>
      <c r="N76" s="144"/>
      <c r="O76" s="146"/>
      <c r="P76" s="143"/>
      <c r="Q76" s="143"/>
      <c r="R76" s="144"/>
      <c r="S76" s="134"/>
      <c r="T76" s="135"/>
      <c r="U76" s="135"/>
      <c r="V76" s="137"/>
      <c r="W76" s="26"/>
      <c r="X76" s="147"/>
      <c r="Y76" s="164"/>
      <c r="Z76" s="165"/>
      <c r="AA76" s="1"/>
    </row>
    <row r="77" customFormat="false" ht="15.75" hidden="false" customHeight="true" outlineLevel="0" collapsed="false">
      <c r="A77" s="150" t="s">
        <v>87</v>
      </c>
      <c r="B77" s="110" t="s">
        <v>46</v>
      </c>
      <c r="C77" s="196"/>
      <c r="D77" s="196"/>
      <c r="E77" s="196"/>
      <c r="F77" s="197"/>
      <c r="G77" s="198" t="n">
        <f aca="false">IF(G70="","",G70+SUM(G72,G76)-SUM(G73:G75))</f>
        <v>0</v>
      </c>
      <c r="H77" s="199" t="n">
        <f aca="false">IF(H70="","",H70+SUM(H72,H76)-SUM(H73:H75))</f>
        <v>0</v>
      </c>
      <c r="I77" s="199" t="n">
        <f aca="false">IF(I70="","",I70+SUM(I72,I76)-SUM(I73:I75))</f>
        <v>0</v>
      </c>
      <c r="J77" s="200"/>
      <c r="K77" s="156"/>
      <c r="L77" s="154"/>
      <c r="M77" s="154"/>
      <c r="N77" s="155"/>
      <c r="O77" s="156"/>
      <c r="P77" s="154"/>
      <c r="Q77" s="154"/>
      <c r="R77" s="155"/>
      <c r="S77" s="156"/>
      <c r="T77" s="154"/>
      <c r="U77" s="154"/>
      <c r="V77" s="155"/>
      <c r="W77" s="26"/>
      <c r="X77" s="201" t="n">
        <f aca="false">IF(X70="","",X70+SUM(X72,X76)-SUM(X73:X75))</f>
        <v>0</v>
      </c>
      <c r="Y77" s="161"/>
      <c r="Z77" s="162"/>
      <c r="AA77" s="1"/>
    </row>
    <row r="78" customFormat="false" ht="15.75" hidden="false" customHeight="true" outlineLevel="0" collapsed="false">
      <c r="A78" s="96" t="s">
        <v>88</v>
      </c>
      <c r="B78" s="182" t="s">
        <v>47</v>
      </c>
      <c r="C78" s="183" t="n">
        <v>0</v>
      </c>
      <c r="D78" s="183" t="n">
        <v>3</v>
      </c>
      <c r="E78" s="183" t="n">
        <v>2</v>
      </c>
      <c r="F78" s="184"/>
      <c r="G78" s="142"/>
      <c r="H78" s="143"/>
      <c r="I78" s="143"/>
      <c r="J78" s="144"/>
      <c r="K78" s="185" t="n">
        <v>4</v>
      </c>
      <c r="L78" s="186" t="n">
        <v>0</v>
      </c>
      <c r="M78" s="186" t="n">
        <v>2</v>
      </c>
      <c r="N78" s="187"/>
      <c r="O78" s="134"/>
      <c r="P78" s="135"/>
      <c r="Q78" s="135"/>
      <c r="R78" s="136"/>
      <c r="S78" s="134"/>
      <c r="T78" s="135"/>
      <c r="U78" s="135"/>
      <c r="V78" s="137"/>
      <c r="W78" s="26"/>
      <c r="X78" s="163" t="n">
        <v>1.5</v>
      </c>
      <c r="Y78" s="148" t="n">
        <v>0</v>
      </c>
      <c r="Z78" s="149" t="n">
        <v>3</v>
      </c>
      <c r="AA78" s="1"/>
    </row>
    <row r="79" customFormat="false" ht="15.75" hidden="false" customHeight="true" outlineLevel="0" collapsed="false">
      <c r="A79" s="49" t="s">
        <v>81</v>
      </c>
      <c r="B79" s="188" t="s">
        <v>47</v>
      </c>
      <c r="C79" s="189" t="n">
        <v>0</v>
      </c>
      <c r="D79" s="189" t="n">
        <v>1</v>
      </c>
      <c r="E79" s="189" t="n">
        <v>1</v>
      </c>
      <c r="F79" s="190"/>
      <c r="G79" s="142"/>
      <c r="H79" s="143"/>
      <c r="I79" s="143"/>
      <c r="J79" s="144"/>
      <c r="K79" s="191" t="n">
        <v>3</v>
      </c>
      <c r="L79" s="192" t="n">
        <v>0</v>
      </c>
      <c r="M79" s="192" t="n">
        <v>1</v>
      </c>
      <c r="N79" s="193"/>
      <c r="O79" s="134"/>
      <c r="P79" s="135"/>
      <c r="Q79" s="135"/>
      <c r="R79" s="136"/>
      <c r="S79" s="134"/>
      <c r="T79" s="135"/>
      <c r="U79" s="135"/>
      <c r="V79" s="137"/>
      <c r="W79" s="26"/>
      <c r="X79" s="163" t="n">
        <v>1</v>
      </c>
      <c r="Y79" s="164"/>
      <c r="Z79" s="165"/>
      <c r="AA79" s="1"/>
    </row>
    <row r="80" customFormat="false" ht="15.75" hidden="false" customHeight="true" outlineLevel="0" collapsed="false">
      <c r="A80" s="49" t="s">
        <v>82</v>
      </c>
      <c r="B80" s="188" t="s">
        <v>47</v>
      </c>
      <c r="C80" s="194"/>
      <c r="D80" s="194"/>
      <c r="E80" s="194"/>
      <c r="F80" s="195"/>
      <c r="G80" s="134"/>
      <c r="H80" s="135"/>
      <c r="I80" s="135"/>
      <c r="J80" s="137"/>
      <c r="K80" s="191" t="n">
        <v>3</v>
      </c>
      <c r="L80" s="192" t="n">
        <v>0</v>
      </c>
      <c r="M80" s="192" t="n">
        <v>2</v>
      </c>
      <c r="N80" s="193"/>
      <c r="O80" s="134"/>
      <c r="P80" s="135"/>
      <c r="Q80" s="135"/>
      <c r="R80" s="136"/>
      <c r="S80" s="134"/>
      <c r="T80" s="135"/>
      <c r="U80" s="135"/>
      <c r="V80" s="137"/>
      <c r="W80" s="26"/>
      <c r="X80" s="163" t="n">
        <v>1</v>
      </c>
      <c r="Y80" s="164"/>
      <c r="Z80" s="165"/>
      <c r="AA80" s="1"/>
    </row>
    <row r="81" customFormat="false" ht="15.75" hidden="false" customHeight="true" outlineLevel="0" collapsed="false">
      <c r="A81" s="141" t="s">
        <v>83</v>
      </c>
      <c r="B81" s="188" t="s">
        <v>47</v>
      </c>
      <c r="C81" s="194"/>
      <c r="D81" s="194"/>
      <c r="E81" s="194"/>
      <c r="F81" s="195"/>
      <c r="G81" s="134"/>
      <c r="H81" s="135"/>
      <c r="I81" s="135"/>
      <c r="J81" s="137"/>
      <c r="K81" s="191" t="n">
        <v>1</v>
      </c>
      <c r="L81" s="192" t="n">
        <v>0</v>
      </c>
      <c r="M81" s="192" t="n">
        <v>1</v>
      </c>
      <c r="N81" s="193"/>
      <c r="O81" s="134"/>
      <c r="P81" s="135"/>
      <c r="Q81" s="135"/>
      <c r="R81" s="136"/>
      <c r="S81" s="134"/>
      <c r="T81" s="135"/>
      <c r="U81" s="135"/>
      <c r="V81" s="137"/>
      <c r="W81" s="26"/>
      <c r="X81" s="163" t="n">
        <v>0.5</v>
      </c>
      <c r="Y81" s="164"/>
      <c r="Z81" s="165"/>
      <c r="AA81" s="1"/>
    </row>
    <row r="82" customFormat="false" ht="15.75" hidden="false" customHeight="true" outlineLevel="0" collapsed="false">
      <c r="A82" s="141" t="s">
        <v>84</v>
      </c>
      <c r="B82" s="188" t="s">
        <v>47</v>
      </c>
      <c r="C82" s="194"/>
      <c r="D82" s="194"/>
      <c r="E82" s="194"/>
      <c r="F82" s="195"/>
      <c r="G82" s="134"/>
      <c r="H82" s="135"/>
      <c r="I82" s="135"/>
      <c r="J82" s="137"/>
      <c r="K82" s="191" t="n">
        <v>0</v>
      </c>
      <c r="L82" s="192" t="n">
        <v>0</v>
      </c>
      <c r="M82" s="192" t="n">
        <v>0</v>
      </c>
      <c r="N82" s="193"/>
      <c r="O82" s="146"/>
      <c r="P82" s="143"/>
      <c r="Q82" s="143"/>
      <c r="R82" s="144"/>
      <c r="S82" s="134"/>
      <c r="T82" s="135"/>
      <c r="U82" s="135"/>
      <c r="V82" s="137"/>
      <c r="W82" s="26"/>
      <c r="X82" s="147" t="n">
        <v>0</v>
      </c>
      <c r="Y82" s="164"/>
      <c r="Z82" s="165"/>
      <c r="AA82" s="1"/>
    </row>
    <row r="83" customFormat="false" ht="15.75" hidden="false" customHeight="true" outlineLevel="0" collapsed="false">
      <c r="A83" s="141" t="s">
        <v>85</v>
      </c>
      <c r="B83" s="188" t="s">
        <v>47</v>
      </c>
      <c r="C83" s="194"/>
      <c r="D83" s="194"/>
      <c r="E83" s="194"/>
      <c r="F83" s="195"/>
      <c r="G83" s="134"/>
      <c r="H83" s="135"/>
      <c r="I83" s="135"/>
      <c r="J83" s="137"/>
      <c r="K83" s="191" t="n">
        <v>2</v>
      </c>
      <c r="L83" s="192" t="n">
        <v>0</v>
      </c>
      <c r="M83" s="192" t="n">
        <v>0.5</v>
      </c>
      <c r="N83" s="193"/>
      <c r="O83" s="146"/>
      <c r="P83" s="143"/>
      <c r="Q83" s="143"/>
      <c r="R83" s="144"/>
      <c r="S83" s="134"/>
      <c r="T83" s="135"/>
      <c r="U83" s="135"/>
      <c r="V83" s="137"/>
      <c r="W83" s="26"/>
      <c r="X83" s="163" t="n">
        <v>0.5</v>
      </c>
      <c r="Y83" s="164"/>
      <c r="Z83" s="165"/>
      <c r="AA83" s="1"/>
    </row>
    <row r="84" customFormat="false" ht="15.75" hidden="false" customHeight="true" outlineLevel="0" collapsed="false">
      <c r="A84" s="141" t="s">
        <v>86</v>
      </c>
      <c r="B84" s="188" t="s">
        <v>47</v>
      </c>
      <c r="C84" s="194"/>
      <c r="D84" s="194"/>
      <c r="E84" s="194"/>
      <c r="F84" s="195"/>
      <c r="G84" s="134"/>
      <c r="H84" s="135"/>
      <c r="I84" s="135"/>
      <c r="J84" s="137"/>
      <c r="K84" s="191" t="n">
        <v>0</v>
      </c>
      <c r="L84" s="192" t="n">
        <v>0</v>
      </c>
      <c r="M84" s="192" t="n">
        <v>0</v>
      </c>
      <c r="N84" s="193"/>
      <c r="O84" s="146"/>
      <c r="P84" s="143"/>
      <c r="Q84" s="143"/>
      <c r="R84" s="144"/>
      <c r="S84" s="134"/>
      <c r="T84" s="135"/>
      <c r="U84" s="135"/>
      <c r="V84" s="137"/>
      <c r="W84" s="26"/>
      <c r="X84" s="147" t="n">
        <v>0</v>
      </c>
      <c r="Y84" s="164"/>
      <c r="Z84" s="165"/>
      <c r="AA84" s="1"/>
    </row>
    <row r="85" customFormat="false" ht="15.75" hidden="false" customHeight="true" outlineLevel="0" collapsed="false">
      <c r="A85" s="150" t="s">
        <v>87</v>
      </c>
      <c r="B85" s="110" t="s">
        <v>47</v>
      </c>
      <c r="C85" s="196"/>
      <c r="D85" s="196"/>
      <c r="E85" s="196"/>
      <c r="F85" s="197"/>
      <c r="G85" s="156"/>
      <c r="H85" s="154"/>
      <c r="I85" s="154"/>
      <c r="J85" s="155"/>
      <c r="K85" s="198" t="n">
        <f aca="false">IF(K78="","",K78+SUM(K80,K84)-SUM(K81:K83))</f>
        <v>4</v>
      </c>
      <c r="L85" s="199" t="n">
        <f aca="false">IF(L78="","",L78+SUM(L80,L84)-SUM(L81:L83))</f>
        <v>0</v>
      </c>
      <c r="M85" s="199" t="n">
        <f aca="false">IF(M78="","",M78+SUM(M80,M84)-SUM(M81:M83))</f>
        <v>2.5</v>
      </c>
      <c r="N85" s="200"/>
      <c r="O85" s="156"/>
      <c r="P85" s="154"/>
      <c r="Q85" s="154"/>
      <c r="R85" s="155"/>
      <c r="S85" s="156"/>
      <c r="T85" s="154"/>
      <c r="U85" s="154"/>
      <c r="V85" s="155"/>
      <c r="W85" s="26"/>
      <c r="X85" s="201" t="n">
        <f aca="false">IF(X78="","",X78+SUM(X80,X84)-SUM(X81:X83))</f>
        <v>1.5</v>
      </c>
      <c r="Y85" s="169" t="n">
        <v>0</v>
      </c>
      <c r="Z85" s="170" t="n">
        <v>3</v>
      </c>
      <c r="AA85" s="1"/>
    </row>
    <row r="86" customFormat="false" ht="15.75" hidden="false" customHeight="true" outlineLevel="0" collapsed="false">
      <c r="A86" s="96" t="s">
        <v>88</v>
      </c>
      <c r="B86" s="182" t="s">
        <v>48</v>
      </c>
      <c r="C86" s="183" t="n">
        <v>3</v>
      </c>
      <c r="D86" s="183" t="n">
        <v>5</v>
      </c>
      <c r="E86" s="183" t="n">
        <v>8</v>
      </c>
      <c r="F86" s="184"/>
      <c r="G86" s="142"/>
      <c r="H86" s="143"/>
      <c r="I86" s="143"/>
      <c r="J86" s="144"/>
      <c r="K86" s="146"/>
      <c r="L86" s="143"/>
      <c r="M86" s="143"/>
      <c r="N86" s="144"/>
      <c r="O86" s="185" t="n">
        <v>8</v>
      </c>
      <c r="P86" s="186" t="n">
        <v>7</v>
      </c>
      <c r="Q86" s="186" t="n">
        <v>10</v>
      </c>
      <c r="R86" s="187"/>
      <c r="S86" s="134"/>
      <c r="T86" s="135"/>
      <c r="U86" s="135"/>
      <c r="V86" s="137"/>
      <c r="W86" s="26"/>
      <c r="X86" s="147" t="n">
        <v>7</v>
      </c>
      <c r="Y86" s="148" t="n">
        <v>4</v>
      </c>
      <c r="Z86" s="149" t="n">
        <v>10</v>
      </c>
      <c r="AA86" s="1"/>
    </row>
    <row r="87" customFormat="false" ht="15.75" hidden="false" customHeight="true" outlineLevel="0" collapsed="false">
      <c r="A87" s="49" t="s">
        <v>81</v>
      </c>
      <c r="B87" s="188" t="s">
        <v>48</v>
      </c>
      <c r="C87" s="189" t="n">
        <v>2</v>
      </c>
      <c r="D87" s="189" t="n">
        <v>2</v>
      </c>
      <c r="E87" s="189" t="n">
        <v>4</v>
      </c>
      <c r="F87" s="190"/>
      <c r="G87" s="142"/>
      <c r="H87" s="143"/>
      <c r="I87" s="143"/>
      <c r="J87" s="144"/>
      <c r="K87" s="146"/>
      <c r="L87" s="143"/>
      <c r="M87" s="143"/>
      <c r="N87" s="144"/>
      <c r="O87" s="191" t="n">
        <v>4</v>
      </c>
      <c r="P87" s="192" t="n">
        <v>4</v>
      </c>
      <c r="Q87" s="192" t="n">
        <v>5</v>
      </c>
      <c r="R87" s="193"/>
      <c r="S87" s="134"/>
      <c r="T87" s="135"/>
      <c r="U87" s="135"/>
      <c r="V87" s="137"/>
      <c r="W87" s="26"/>
      <c r="X87" s="163" t="n">
        <v>4</v>
      </c>
      <c r="Y87" s="164"/>
      <c r="Z87" s="165"/>
      <c r="AA87" s="1"/>
    </row>
    <row r="88" customFormat="false" ht="15.75" hidden="false" customHeight="true" outlineLevel="0" collapsed="false">
      <c r="A88" s="49" t="s">
        <v>82</v>
      </c>
      <c r="B88" s="188" t="s">
        <v>48</v>
      </c>
      <c r="C88" s="194"/>
      <c r="D88" s="194"/>
      <c r="E88" s="194"/>
      <c r="F88" s="195"/>
      <c r="G88" s="134"/>
      <c r="H88" s="135"/>
      <c r="I88" s="135"/>
      <c r="J88" s="137"/>
      <c r="K88" s="134"/>
      <c r="L88" s="135"/>
      <c r="M88" s="135"/>
      <c r="N88" s="136"/>
      <c r="O88" s="191" t="n">
        <v>4</v>
      </c>
      <c r="P88" s="192" t="n">
        <v>4</v>
      </c>
      <c r="Q88" s="192" t="n">
        <v>5</v>
      </c>
      <c r="R88" s="193"/>
      <c r="S88" s="134"/>
      <c r="T88" s="135"/>
      <c r="U88" s="135"/>
      <c r="V88" s="137"/>
      <c r="W88" s="26"/>
      <c r="X88" s="163" t="n">
        <v>4</v>
      </c>
      <c r="Y88" s="164"/>
      <c r="Z88" s="165"/>
      <c r="AA88" s="1"/>
    </row>
    <row r="89" customFormat="false" ht="15.75" hidden="false" customHeight="true" outlineLevel="0" collapsed="false">
      <c r="A89" s="141" t="s">
        <v>83</v>
      </c>
      <c r="B89" s="188" t="s">
        <v>48</v>
      </c>
      <c r="C89" s="194"/>
      <c r="D89" s="194"/>
      <c r="E89" s="194"/>
      <c r="F89" s="195"/>
      <c r="G89" s="134"/>
      <c r="H89" s="135"/>
      <c r="I89" s="135"/>
      <c r="J89" s="137"/>
      <c r="K89" s="146"/>
      <c r="L89" s="143"/>
      <c r="M89" s="143"/>
      <c r="N89" s="144"/>
      <c r="O89" s="191" t="n">
        <v>2</v>
      </c>
      <c r="P89" s="192" t="n">
        <v>1</v>
      </c>
      <c r="Q89" s="192" t="n">
        <v>3</v>
      </c>
      <c r="R89" s="193"/>
      <c r="S89" s="134"/>
      <c r="T89" s="135"/>
      <c r="U89" s="135"/>
      <c r="V89" s="137"/>
      <c r="W89" s="26"/>
      <c r="X89" s="163" t="n">
        <v>1.5</v>
      </c>
      <c r="Y89" s="164"/>
      <c r="Z89" s="165"/>
      <c r="AA89" s="1"/>
    </row>
    <row r="90" customFormat="false" ht="15.75" hidden="false" customHeight="true" outlineLevel="0" collapsed="false">
      <c r="A90" s="141" t="s">
        <v>84</v>
      </c>
      <c r="B90" s="188" t="s">
        <v>48</v>
      </c>
      <c r="C90" s="194"/>
      <c r="D90" s="194"/>
      <c r="E90" s="194"/>
      <c r="F90" s="195"/>
      <c r="G90" s="134"/>
      <c r="H90" s="135"/>
      <c r="I90" s="135"/>
      <c r="J90" s="137"/>
      <c r="K90" s="146"/>
      <c r="L90" s="143"/>
      <c r="M90" s="143"/>
      <c r="N90" s="144"/>
      <c r="O90" s="191" t="n">
        <v>1</v>
      </c>
      <c r="P90" s="192" t="n">
        <v>0</v>
      </c>
      <c r="Q90" s="192" t="n">
        <v>0</v>
      </c>
      <c r="R90" s="193"/>
      <c r="S90" s="134"/>
      <c r="T90" s="135"/>
      <c r="U90" s="135"/>
      <c r="V90" s="137"/>
      <c r="W90" s="26"/>
      <c r="X90" s="163" t="n">
        <v>0.5</v>
      </c>
      <c r="Y90" s="164"/>
      <c r="Z90" s="165"/>
      <c r="AA90" s="1"/>
    </row>
    <row r="91" customFormat="false" ht="15.75" hidden="false" customHeight="true" outlineLevel="0" collapsed="false">
      <c r="A91" s="141" t="s">
        <v>85</v>
      </c>
      <c r="B91" s="188" t="s">
        <v>48</v>
      </c>
      <c r="C91" s="194"/>
      <c r="D91" s="194"/>
      <c r="E91" s="194"/>
      <c r="F91" s="195"/>
      <c r="G91" s="134"/>
      <c r="H91" s="135"/>
      <c r="I91" s="135"/>
      <c r="J91" s="137"/>
      <c r="K91" s="146"/>
      <c r="L91" s="143"/>
      <c r="M91" s="143"/>
      <c r="N91" s="144"/>
      <c r="O91" s="191" t="n">
        <v>1</v>
      </c>
      <c r="P91" s="192" t="n">
        <v>2</v>
      </c>
      <c r="Q91" s="192" t="n">
        <v>1</v>
      </c>
      <c r="R91" s="193"/>
      <c r="S91" s="134"/>
      <c r="T91" s="135"/>
      <c r="U91" s="135"/>
      <c r="V91" s="137"/>
      <c r="W91" s="26"/>
      <c r="X91" s="163" t="n">
        <v>1</v>
      </c>
      <c r="Y91" s="164"/>
      <c r="Z91" s="165"/>
      <c r="AA91" s="1"/>
    </row>
    <row r="92" customFormat="false" ht="15.75" hidden="false" customHeight="true" outlineLevel="0" collapsed="false">
      <c r="A92" s="141" t="s">
        <v>86</v>
      </c>
      <c r="B92" s="188" t="s">
        <v>48</v>
      </c>
      <c r="C92" s="194"/>
      <c r="D92" s="194"/>
      <c r="E92" s="194"/>
      <c r="F92" s="195"/>
      <c r="G92" s="134"/>
      <c r="H92" s="135"/>
      <c r="I92" s="135"/>
      <c r="J92" s="137"/>
      <c r="K92" s="146"/>
      <c r="L92" s="143"/>
      <c r="M92" s="143"/>
      <c r="N92" s="144"/>
      <c r="O92" s="191" t="n">
        <v>1</v>
      </c>
      <c r="P92" s="192" t="n">
        <v>1</v>
      </c>
      <c r="Q92" s="192" t="n">
        <v>0</v>
      </c>
      <c r="R92" s="193"/>
      <c r="S92" s="134"/>
      <c r="T92" s="135"/>
      <c r="U92" s="135"/>
      <c r="V92" s="137"/>
      <c r="W92" s="26"/>
      <c r="X92" s="147" t="n">
        <v>0</v>
      </c>
      <c r="Y92" s="164"/>
      <c r="Z92" s="165"/>
      <c r="AA92" s="1"/>
    </row>
    <row r="93" customFormat="false" ht="15.75" hidden="false" customHeight="true" outlineLevel="0" collapsed="false">
      <c r="A93" s="150" t="s">
        <v>87</v>
      </c>
      <c r="B93" s="110" t="s">
        <v>48</v>
      </c>
      <c r="C93" s="196"/>
      <c r="D93" s="196"/>
      <c r="E93" s="196"/>
      <c r="F93" s="197"/>
      <c r="G93" s="156"/>
      <c r="H93" s="154"/>
      <c r="I93" s="154"/>
      <c r="J93" s="155"/>
      <c r="K93" s="156"/>
      <c r="L93" s="154"/>
      <c r="M93" s="154"/>
      <c r="N93" s="155"/>
      <c r="O93" s="198" t="n">
        <f aca="false">IF(O86="","",O86+SUM(O88,O92)-SUM(O89:O91))</f>
        <v>9</v>
      </c>
      <c r="P93" s="199" t="n">
        <f aca="false">IF(P86="","",P86+SUM(P88,P92)-SUM(P89:P91))</f>
        <v>9</v>
      </c>
      <c r="Q93" s="199" t="n">
        <f aca="false">IF(Q86="","",Q86+SUM(Q88,Q92)-SUM(Q89:Q91))</f>
        <v>11</v>
      </c>
      <c r="R93" s="200"/>
      <c r="S93" s="156"/>
      <c r="T93" s="154"/>
      <c r="U93" s="154"/>
      <c r="V93" s="155"/>
      <c r="W93" s="26"/>
      <c r="X93" s="201" t="n">
        <f aca="false">IF(X86="","",X86+SUM(X88,X92)-SUM(X89:X91))</f>
        <v>8</v>
      </c>
      <c r="Y93" s="169" t="n">
        <v>5</v>
      </c>
      <c r="Z93" s="170" t="n">
        <v>11</v>
      </c>
      <c r="AA93" s="1"/>
    </row>
    <row r="94" customFormat="false" ht="15.75" hidden="false" customHeight="true" outlineLevel="0" collapsed="false">
      <c r="A94" s="96" t="s">
        <v>88</v>
      </c>
      <c r="B94" s="182" t="s">
        <v>49</v>
      </c>
      <c r="C94" s="183" t="n">
        <v>10</v>
      </c>
      <c r="D94" s="183" t="n">
        <v>15</v>
      </c>
      <c r="E94" s="183" t="n">
        <v>20</v>
      </c>
      <c r="F94" s="184"/>
      <c r="G94" s="142"/>
      <c r="H94" s="143"/>
      <c r="I94" s="143"/>
      <c r="J94" s="144"/>
      <c r="K94" s="142"/>
      <c r="L94" s="143"/>
      <c r="M94" s="143"/>
      <c r="N94" s="144"/>
      <c r="O94" s="142"/>
      <c r="P94" s="143"/>
      <c r="Q94" s="143"/>
      <c r="R94" s="144"/>
      <c r="S94" s="185" t="n">
        <v>15</v>
      </c>
      <c r="T94" s="186" t="n">
        <v>15</v>
      </c>
      <c r="U94" s="186" t="n">
        <v>10</v>
      </c>
      <c r="V94" s="187"/>
      <c r="W94" s="26"/>
      <c r="X94" s="147" t="n">
        <v>13</v>
      </c>
      <c r="Y94" s="164" t="n">
        <v>10</v>
      </c>
      <c r="Z94" s="165" t="n">
        <v>15</v>
      </c>
      <c r="AA94" s="1"/>
    </row>
    <row r="95" customFormat="false" ht="15.75" hidden="false" customHeight="true" outlineLevel="0" collapsed="false">
      <c r="A95" s="49" t="s">
        <v>81</v>
      </c>
      <c r="B95" s="188" t="s">
        <v>49</v>
      </c>
      <c r="C95" s="189" t="n">
        <v>5</v>
      </c>
      <c r="D95" s="189" t="n">
        <v>6</v>
      </c>
      <c r="E95" s="189" t="n">
        <v>10</v>
      </c>
      <c r="F95" s="190"/>
      <c r="G95" s="142"/>
      <c r="H95" s="143"/>
      <c r="I95" s="143"/>
      <c r="J95" s="144"/>
      <c r="K95" s="142"/>
      <c r="L95" s="143"/>
      <c r="M95" s="143"/>
      <c r="N95" s="144"/>
      <c r="O95" s="142"/>
      <c r="P95" s="143"/>
      <c r="Q95" s="143"/>
      <c r="R95" s="144"/>
      <c r="S95" s="191" t="n">
        <v>6</v>
      </c>
      <c r="T95" s="192" t="n">
        <v>6</v>
      </c>
      <c r="U95" s="192" t="n">
        <v>3</v>
      </c>
      <c r="V95" s="193"/>
      <c r="W95" s="26"/>
      <c r="X95" s="163" t="n">
        <v>7</v>
      </c>
      <c r="Y95" s="164"/>
      <c r="Z95" s="165"/>
      <c r="AA95" s="1"/>
    </row>
    <row r="96" customFormat="false" ht="15.75" hidden="false" customHeight="true" outlineLevel="0" collapsed="false">
      <c r="A96" s="49" t="s">
        <v>82</v>
      </c>
      <c r="B96" s="188" t="s">
        <v>49</v>
      </c>
      <c r="C96" s="194"/>
      <c r="D96" s="194"/>
      <c r="E96" s="194"/>
      <c r="F96" s="195"/>
      <c r="G96" s="134"/>
      <c r="H96" s="135"/>
      <c r="I96" s="135"/>
      <c r="J96" s="137"/>
      <c r="K96" s="134"/>
      <c r="L96" s="135"/>
      <c r="M96" s="135"/>
      <c r="N96" s="137"/>
      <c r="O96" s="134"/>
      <c r="P96" s="135"/>
      <c r="Q96" s="135"/>
      <c r="R96" s="137"/>
      <c r="S96" s="191" t="n">
        <v>12</v>
      </c>
      <c r="T96" s="192" t="n">
        <v>12</v>
      </c>
      <c r="U96" s="192" t="n">
        <v>6</v>
      </c>
      <c r="V96" s="193"/>
      <c r="W96" s="26"/>
      <c r="X96" s="163" t="n">
        <v>7</v>
      </c>
      <c r="Y96" s="164"/>
      <c r="Z96" s="165"/>
      <c r="AA96" s="1"/>
    </row>
    <row r="97" customFormat="false" ht="15.75" hidden="false" customHeight="true" outlineLevel="0" collapsed="false">
      <c r="A97" s="141" t="s">
        <v>83</v>
      </c>
      <c r="B97" s="188" t="s">
        <v>49</v>
      </c>
      <c r="C97" s="194"/>
      <c r="D97" s="194"/>
      <c r="E97" s="194"/>
      <c r="F97" s="195"/>
      <c r="G97" s="134"/>
      <c r="H97" s="135"/>
      <c r="I97" s="135"/>
      <c r="J97" s="137"/>
      <c r="K97" s="134"/>
      <c r="L97" s="135"/>
      <c r="M97" s="135"/>
      <c r="N97" s="137"/>
      <c r="O97" s="134"/>
      <c r="P97" s="135"/>
      <c r="Q97" s="135"/>
      <c r="R97" s="137"/>
      <c r="S97" s="191" t="n">
        <v>1</v>
      </c>
      <c r="T97" s="192" t="n">
        <v>4</v>
      </c>
      <c r="U97" s="192" t="n">
        <v>2</v>
      </c>
      <c r="V97" s="193"/>
      <c r="W97" s="26"/>
      <c r="X97" s="147" t="n">
        <v>2</v>
      </c>
      <c r="Y97" s="164"/>
      <c r="Z97" s="165"/>
      <c r="AA97" s="1"/>
    </row>
    <row r="98" customFormat="false" ht="15.75" hidden="false" customHeight="true" outlineLevel="0" collapsed="false">
      <c r="A98" s="141" t="s">
        <v>84</v>
      </c>
      <c r="B98" s="188" t="s">
        <v>49</v>
      </c>
      <c r="C98" s="194"/>
      <c r="D98" s="194"/>
      <c r="E98" s="194"/>
      <c r="F98" s="195"/>
      <c r="G98" s="134"/>
      <c r="H98" s="135"/>
      <c r="I98" s="135"/>
      <c r="J98" s="137"/>
      <c r="K98" s="134"/>
      <c r="L98" s="135"/>
      <c r="M98" s="135"/>
      <c r="N98" s="137"/>
      <c r="O98" s="134"/>
      <c r="P98" s="135"/>
      <c r="Q98" s="135"/>
      <c r="R98" s="137"/>
      <c r="S98" s="191" t="n">
        <v>2</v>
      </c>
      <c r="T98" s="192" t="n">
        <v>2</v>
      </c>
      <c r="U98" s="192" t="n">
        <v>0</v>
      </c>
      <c r="V98" s="193"/>
      <c r="W98" s="26"/>
      <c r="X98" s="163" t="n">
        <v>1.5</v>
      </c>
      <c r="Y98" s="164"/>
      <c r="Z98" s="165"/>
      <c r="AA98" s="1"/>
    </row>
    <row r="99" customFormat="false" ht="15.75" hidden="false" customHeight="true" outlineLevel="0" collapsed="false">
      <c r="A99" s="141" t="s">
        <v>85</v>
      </c>
      <c r="B99" s="188" t="s">
        <v>49</v>
      </c>
      <c r="C99" s="194"/>
      <c r="D99" s="194"/>
      <c r="E99" s="194"/>
      <c r="F99" s="195"/>
      <c r="G99" s="134"/>
      <c r="H99" s="135"/>
      <c r="I99" s="135"/>
      <c r="J99" s="137"/>
      <c r="K99" s="134"/>
      <c r="L99" s="135"/>
      <c r="M99" s="135"/>
      <c r="N99" s="137"/>
      <c r="O99" s="134"/>
      <c r="P99" s="135"/>
      <c r="Q99" s="135"/>
      <c r="R99" s="137"/>
      <c r="S99" s="191" t="n">
        <v>2</v>
      </c>
      <c r="T99" s="192" t="n">
        <v>4</v>
      </c>
      <c r="U99" s="192" t="n">
        <v>2</v>
      </c>
      <c r="V99" s="193"/>
      <c r="W99" s="26"/>
      <c r="X99" s="147" t="n">
        <v>2</v>
      </c>
      <c r="Y99" s="164"/>
      <c r="Z99" s="165"/>
      <c r="AA99" s="1"/>
    </row>
    <row r="100" customFormat="false" ht="15.75" hidden="false" customHeight="true" outlineLevel="0" collapsed="false">
      <c r="A100" s="141" t="s">
        <v>86</v>
      </c>
      <c r="B100" s="188" t="s">
        <v>49</v>
      </c>
      <c r="C100" s="194"/>
      <c r="D100" s="194"/>
      <c r="E100" s="194"/>
      <c r="F100" s="195"/>
      <c r="G100" s="134"/>
      <c r="H100" s="135"/>
      <c r="I100" s="135"/>
      <c r="J100" s="137"/>
      <c r="K100" s="134"/>
      <c r="L100" s="135"/>
      <c r="M100" s="135"/>
      <c r="N100" s="137"/>
      <c r="O100" s="134"/>
      <c r="P100" s="135"/>
      <c r="Q100" s="135"/>
      <c r="R100" s="137"/>
      <c r="S100" s="191" t="n">
        <v>0</v>
      </c>
      <c r="T100" s="192" t="n">
        <v>0</v>
      </c>
      <c r="U100" s="192" t="n">
        <v>0</v>
      </c>
      <c r="V100" s="193"/>
      <c r="W100" s="26"/>
      <c r="X100" s="147" t="n">
        <v>0</v>
      </c>
      <c r="Y100" s="164"/>
      <c r="Z100" s="165"/>
      <c r="AA100" s="1"/>
    </row>
    <row r="101" customFormat="false" ht="15.75" hidden="false" customHeight="true" outlineLevel="0" collapsed="false">
      <c r="A101" s="150" t="s">
        <v>87</v>
      </c>
      <c r="B101" s="110" t="s">
        <v>49</v>
      </c>
      <c r="C101" s="196"/>
      <c r="D101" s="196"/>
      <c r="E101" s="196"/>
      <c r="F101" s="197"/>
      <c r="G101" s="156"/>
      <c r="H101" s="154"/>
      <c r="I101" s="154"/>
      <c r="J101" s="155"/>
      <c r="K101" s="156"/>
      <c r="L101" s="154"/>
      <c r="M101" s="154"/>
      <c r="N101" s="155"/>
      <c r="O101" s="156"/>
      <c r="P101" s="154"/>
      <c r="Q101" s="154"/>
      <c r="R101" s="155"/>
      <c r="S101" s="198" t="n">
        <f aca="false">IF(S94="","",S94+SUM(S96,S100)-SUM(S97:S99))</f>
        <v>22</v>
      </c>
      <c r="T101" s="199" t="n">
        <f aca="false">IF(T94="","",T94+SUM(T96,T100)-SUM(T97:T99))</f>
        <v>17</v>
      </c>
      <c r="U101" s="199" t="n">
        <f aca="false">IF(U94="","",U94+SUM(U96,U100)-SUM(U97:U99))</f>
        <v>12</v>
      </c>
      <c r="V101" s="200"/>
      <c r="W101" s="26"/>
      <c r="X101" s="201" t="n">
        <f aca="false">IF(X94="","",X94+SUM(X96,X100)-SUM(X97:X99))</f>
        <v>14.5</v>
      </c>
      <c r="Y101" s="169" t="n">
        <v>10</v>
      </c>
      <c r="Z101" s="170" t="n">
        <v>20</v>
      </c>
      <c r="AA101" s="1"/>
    </row>
    <row r="102" customFormat="false" ht="15.75" hidden="false" customHeight="true" outlineLevel="0" collapsed="false">
      <c r="A102" s="96" t="s">
        <v>89</v>
      </c>
      <c r="B102" s="97" t="s">
        <v>46</v>
      </c>
      <c r="C102" s="98" t="n">
        <v>0</v>
      </c>
      <c r="D102" s="98" t="n">
        <v>4</v>
      </c>
      <c r="E102" s="98" t="n">
        <v>15</v>
      </c>
      <c r="F102" s="99"/>
      <c r="G102" s="131" t="n">
        <v>3</v>
      </c>
      <c r="H102" s="132" t="n">
        <v>0</v>
      </c>
      <c r="I102" s="132" t="n">
        <v>6</v>
      </c>
      <c r="J102" s="133"/>
      <c r="K102" s="134"/>
      <c r="L102" s="135"/>
      <c r="M102" s="135"/>
      <c r="N102" s="136"/>
      <c r="O102" s="134"/>
      <c r="P102" s="135"/>
      <c r="Q102" s="135"/>
      <c r="R102" s="136"/>
      <c r="S102" s="134"/>
      <c r="T102" s="135"/>
      <c r="U102" s="135"/>
      <c r="V102" s="137"/>
      <c r="W102" s="26"/>
      <c r="X102" s="171" t="n">
        <v>4</v>
      </c>
      <c r="Y102" s="202" t="n">
        <v>0</v>
      </c>
      <c r="Z102" s="181" t="n">
        <v>10</v>
      </c>
      <c r="AA102" s="1"/>
    </row>
    <row r="103" customFormat="false" ht="15.75" hidden="false" customHeight="true" outlineLevel="0" collapsed="false">
      <c r="A103" s="174"/>
      <c r="B103" s="97" t="s">
        <v>47</v>
      </c>
      <c r="C103" s="98" t="n">
        <v>0</v>
      </c>
      <c r="D103" s="98" t="n">
        <v>10</v>
      </c>
      <c r="E103" s="98" t="n">
        <v>20</v>
      </c>
      <c r="F103" s="99"/>
      <c r="G103" s="142"/>
      <c r="H103" s="143"/>
      <c r="I103" s="143"/>
      <c r="J103" s="144"/>
      <c r="K103" s="145" t="n">
        <v>8</v>
      </c>
      <c r="L103" s="132" t="n">
        <v>12</v>
      </c>
      <c r="M103" s="132" t="n">
        <v>5</v>
      </c>
      <c r="N103" s="133"/>
      <c r="O103" s="134"/>
      <c r="P103" s="135"/>
      <c r="Q103" s="135"/>
      <c r="R103" s="136"/>
      <c r="S103" s="134"/>
      <c r="T103" s="135"/>
      <c r="U103" s="135"/>
      <c r="V103" s="137"/>
      <c r="W103" s="26"/>
      <c r="X103" s="203" t="n">
        <v>8</v>
      </c>
      <c r="Y103" s="178" t="n">
        <v>5</v>
      </c>
      <c r="Z103" s="177" t="n">
        <v>10</v>
      </c>
      <c r="AA103" s="1"/>
    </row>
    <row r="104" customFormat="false" ht="15.75" hidden="false" customHeight="true" outlineLevel="0" collapsed="false">
      <c r="A104" s="174"/>
      <c r="B104" s="97" t="s">
        <v>48</v>
      </c>
      <c r="C104" s="98" t="n">
        <v>8</v>
      </c>
      <c r="D104" s="98" t="n">
        <v>15</v>
      </c>
      <c r="E104" s="98" t="n">
        <v>30</v>
      </c>
      <c r="F104" s="99"/>
      <c r="G104" s="142"/>
      <c r="H104" s="143"/>
      <c r="I104" s="143"/>
      <c r="J104" s="144"/>
      <c r="K104" s="146"/>
      <c r="L104" s="143"/>
      <c r="M104" s="143"/>
      <c r="N104" s="144"/>
      <c r="O104" s="145" t="n">
        <v>14</v>
      </c>
      <c r="P104" s="132" t="n">
        <v>25</v>
      </c>
      <c r="Q104" s="132" t="n">
        <v>25</v>
      </c>
      <c r="R104" s="133"/>
      <c r="S104" s="134"/>
      <c r="T104" s="135"/>
      <c r="U104" s="135"/>
      <c r="V104" s="137"/>
      <c r="W104" s="26"/>
      <c r="X104" s="203" t="n">
        <v>20</v>
      </c>
      <c r="Y104" s="178" t="n">
        <v>15</v>
      </c>
      <c r="Z104" s="179" t="n">
        <v>25</v>
      </c>
      <c r="AA104" s="1"/>
    </row>
    <row r="105" customFormat="false" ht="15.75" hidden="false" customHeight="true" outlineLevel="0" collapsed="false">
      <c r="A105" s="150"/>
      <c r="B105" s="110" t="s">
        <v>49</v>
      </c>
      <c r="C105" s="151" t="n">
        <v>12</v>
      </c>
      <c r="D105" s="151" t="n">
        <v>30</v>
      </c>
      <c r="E105" s="151" t="n">
        <v>40</v>
      </c>
      <c r="F105" s="152"/>
      <c r="G105" s="153"/>
      <c r="H105" s="154"/>
      <c r="I105" s="154"/>
      <c r="J105" s="155"/>
      <c r="K105" s="156"/>
      <c r="L105" s="154"/>
      <c r="M105" s="154"/>
      <c r="N105" s="155"/>
      <c r="O105" s="156"/>
      <c r="P105" s="154"/>
      <c r="Q105" s="154"/>
      <c r="R105" s="155"/>
      <c r="S105" s="157" t="n">
        <v>30</v>
      </c>
      <c r="T105" s="158" t="n">
        <v>30</v>
      </c>
      <c r="U105" s="158" t="n">
        <v>25</v>
      </c>
      <c r="V105" s="159"/>
      <c r="W105" s="26"/>
      <c r="X105" s="160" t="n">
        <v>25</v>
      </c>
      <c r="Y105" s="161" t="n">
        <v>20</v>
      </c>
      <c r="Z105" s="162" t="n">
        <v>30</v>
      </c>
      <c r="AA105" s="1"/>
    </row>
    <row r="106" customFormat="false" ht="15.75" hidden="false" customHeight="true" outlineLevel="0" collapsed="false">
      <c r="A106" s="204" t="s">
        <v>90</v>
      </c>
      <c r="B106" s="97" t="s">
        <v>46</v>
      </c>
      <c r="C106" s="98" t="n">
        <v>4</v>
      </c>
      <c r="D106" s="98" t="n">
        <v>5</v>
      </c>
      <c r="E106" s="98" t="n">
        <v>3</v>
      </c>
      <c r="F106" s="99"/>
      <c r="G106" s="131" t="n">
        <v>2</v>
      </c>
      <c r="H106" s="132" t="n">
        <v>2</v>
      </c>
      <c r="I106" s="132" t="n">
        <v>2</v>
      </c>
      <c r="J106" s="133"/>
      <c r="K106" s="134"/>
      <c r="L106" s="135"/>
      <c r="M106" s="135"/>
      <c r="N106" s="136"/>
      <c r="O106" s="134"/>
      <c r="P106" s="135"/>
      <c r="Q106" s="135"/>
      <c r="R106" s="136"/>
      <c r="S106" s="134"/>
      <c r="T106" s="135"/>
      <c r="U106" s="135"/>
      <c r="V106" s="137"/>
      <c r="W106" s="26"/>
      <c r="X106" s="171" t="n">
        <v>3</v>
      </c>
      <c r="Y106" s="172"/>
      <c r="Z106" s="173"/>
      <c r="AA106" s="1"/>
    </row>
    <row r="107" customFormat="false" ht="15.75" hidden="false" customHeight="true" outlineLevel="0" collapsed="false">
      <c r="A107" s="174"/>
      <c r="B107" s="97" t="s">
        <v>47</v>
      </c>
      <c r="C107" s="98" t="n">
        <v>4</v>
      </c>
      <c r="D107" s="98" t="n">
        <v>5</v>
      </c>
      <c r="E107" s="98" t="n">
        <v>3</v>
      </c>
      <c r="F107" s="99"/>
      <c r="G107" s="142"/>
      <c r="H107" s="143"/>
      <c r="I107" s="143"/>
      <c r="J107" s="144"/>
      <c r="K107" s="145" t="n">
        <v>4</v>
      </c>
      <c r="L107" s="132" t="n">
        <v>3</v>
      </c>
      <c r="M107" s="132" t="n">
        <v>3</v>
      </c>
      <c r="N107" s="133"/>
      <c r="O107" s="134"/>
      <c r="P107" s="135"/>
      <c r="Q107" s="135"/>
      <c r="R107" s="136"/>
      <c r="S107" s="134"/>
      <c r="T107" s="135"/>
      <c r="U107" s="135"/>
      <c r="V107" s="137"/>
      <c r="W107" s="26"/>
      <c r="X107" s="203" t="n">
        <v>3</v>
      </c>
      <c r="Y107" s="176"/>
      <c r="Z107" s="177"/>
      <c r="AA107" s="1"/>
    </row>
    <row r="108" customFormat="false" ht="15.75" hidden="false" customHeight="true" outlineLevel="0" collapsed="false">
      <c r="A108" s="174"/>
      <c r="B108" s="97" t="s">
        <v>48</v>
      </c>
      <c r="C108" s="98" t="n">
        <v>4</v>
      </c>
      <c r="D108" s="98" t="n">
        <v>4</v>
      </c>
      <c r="E108" s="98" t="n">
        <v>5</v>
      </c>
      <c r="F108" s="99"/>
      <c r="G108" s="142"/>
      <c r="H108" s="143"/>
      <c r="I108" s="143"/>
      <c r="J108" s="144"/>
      <c r="K108" s="146"/>
      <c r="L108" s="143"/>
      <c r="M108" s="143"/>
      <c r="N108" s="144"/>
      <c r="O108" s="145" t="n">
        <v>6</v>
      </c>
      <c r="P108" s="132" t="n">
        <v>7</v>
      </c>
      <c r="Q108" s="132" t="n">
        <v>4</v>
      </c>
      <c r="R108" s="133"/>
      <c r="S108" s="134"/>
      <c r="T108" s="135"/>
      <c r="U108" s="135"/>
      <c r="V108" s="137"/>
      <c r="W108" s="26"/>
      <c r="X108" s="203" t="n">
        <v>4</v>
      </c>
      <c r="Y108" s="176"/>
      <c r="Z108" s="177"/>
      <c r="AA108" s="1"/>
    </row>
    <row r="109" customFormat="false" ht="15.75" hidden="false" customHeight="true" outlineLevel="0" collapsed="false">
      <c r="A109" s="150"/>
      <c r="B109" s="110" t="s">
        <v>49</v>
      </c>
      <c r="C109" s="151" t="n">
        <v>4</v>
      </c>
      <c r="D109" s="151" t="n">
        <v>3</v>
      </c>
      <c r="E109" s="151" t="n">
        <v>5</v>
      </c>
      <c r="F109" s="152"/>
      <c r="G109" s="153"/>
      <c r="H109" s="154"/>
      <c r="I109" s="154"/>
      <c r="J109" s="155"/>
      <c r="K109" s="156"/>
      <c r="L109" s="154"/>
      <c r="M109" s="154"/>
      <c r="N109" s="155"/>
      <c r="O109" s="156"/>
      <c r="P109" s="154"/>
      <c r="Q109" s="154"/>
      <c r="R109" s="155"/>
      <c r="S109" s="157" t="n">
        <v>5</v>
      </c>
      <c r="T109" s="158" t="n">
        <v>4</v>
      </c>
      <c r="U109" s="158" t="n">
        <v>5</v>
      </c>
      <c r="V109" s="159"/>
      <c r="W109" s="26"/>
      <c r="X109" s="160" t="n">
        <v>4</v>
      </c>
      <c r="Y109" s="161"/>
      <c r="Z109" s="162"/>
      <c r="AA109" s="1"/>
    </row>
    <row r="110" customFormat="false" ht="15.75" hidden="false" customHeight="true" outlineLevel="0" collapsed="false">
      <c r="A110" s="204" t="s">
        <v>91</v>
      </c>
      <c r="B110" s="97" t="s">
        <v>46</v>
      </c>
      <c r="C110" s="98" t="n">
        <v>0</v>
      </c>
      <c r="D110" s="98" t="n">
        <v>2</v>
      </c>
      <c r="E110" s="98" t="n">
        <v>2</v>
      </c>
      <c r="F110" s="99"/>
      <c r="G110" s="131" t="n">
        <v>1</v>
      </c>
      <c r="H110" s="132" t="n">
        <v>1</v>
      </c>
      <c r="I110" s="132" t="n">
        <v>3</v>
      </c>
      <c r="J110" s="133"/>
      <c r="K110" s="134"/>
      <c r="L110" s="135"/>
      <c r="M110" s="135"/>
      <c r="N110" s="136"/>
      <c r="O110" s="134"/>
      <c r="P110" s="135"/>
      <c r="Q110" s="135"/>
      <c r="R110" s="136"/>
      <c r="S110" s="134"/>
      <c r="T110" s="135"/>
      <c r="U110" s="135"/>
      <c r="V110" s="137"/>
      <c r="W110" s="26"/>
      <c r="X110" s="171" t="n">
        <v>2</v>
      </c>
      <c r="Y110" s="172"/>
      <c r="Z110" s="173"/>
      <c r="AA110" s="1"/>
    </row>
    <row r="111" customFormat="false" ht="15.75" hidden="false" customHeight="true" outlineLevel="0" collapsed="false">
      <c r="A111" s="174"/>
      <c r="B111" s="97" t="s">
        <v>47</v>
      </c>
      <c r="C111" s="98" t="n">
        <v>2</v>
      </c>
      <c r="D111" s="98" t="n">
        <v>2</v>
      </c>
      <c r="E111" s="98" t="n">
        <v>2</v>
      </c>
      <c r="F111" s="99"/>
      <c r="G111" s="142"/>
      <c r="H111" s="143"/>
      <c r="I111" s="143"/>
      <c r="J111" s="144"/>
      <c r="K111" s="145" t="n">
        <v>2</v>
      </c>
      <c r="L111" s="132" t="n">
        <v>1</v>
      </c>
      <c r="M111" s="132" t="n">
        <v>4</v>
      </c>
      <c r="N111" s="133"/>
      <c r="O111" s="134"/>
      <c r="P111" s="135"/>
      <c r="Q111" s="135"/>
      <c r="R111" s="136"/>
      <c r="S111" s="134"/>
      <c r="T111" s="135"/>
      <c r="U111" s="135"/>
      <c r="V111" s="137"/>
      <c r="W111" s="26"/>
      <c r="X111" s="203" t="n">
        <v>2</v>
      </c>
      <c r="Y111" s="176"/>
      <c r="Z111" s="177"/>
      <c r="AA111" s="1"/>
    </row>
    <row r="112" customFormat="false" ht="15.75" hidden="false" customHeight="true" outlineLevel="0" collapsed="false">
      <c r="A112" s="174"/>
      <c r="B112" s="97" t="s">
        <v>48</v>
      </c>
      <c r="C112" s="98" t="n">
        <v>3</v>
      </c>
      <c r="D112" s="98" t="n">
        <v>1</v>
      </c>
      <c r="E112" s="98" t="n">
        <v>1</v>
      </c>
      <c r="F112" s="99"/>
      <c r="G112" s="142"/>
      <c r="H112" s="143"/>
      <c r="I112" s="143"/>
      <c r="J112" s="144"/>
      <c r="K112" s="146"/>
      <c r="L112" s="143"/>
      <c r="M112" s="143"/>
      <c r="N112" s="144"/>
      <c r="O112" s="145" t="n">
        <v>3</v>
      </c>
      <c r="P112" s="132" t="n">
        <v>3</v>
      </c>
      <c r="Q112" s="132" t="n">
        <v>4</v>
      </c>
      <c r="R112" s="133"/>
      <c r="S112" s="134"/>
      <c r="T112" s="135"/>
      <c r="U112" s="135"/>
      <c r="V112" s="137"/>
      <c r="W112" s="26"/>
      <c r="X112" s="203" t="n">
        <v>3</v>
      </c>
      <c r="Y112" s="176"/>
      <c r="Z112" s="177"/>
      <c r="AA112" s="1"/>
    </row>
    <row r="113" customFormat="false" ht="15.75" hidden="false" customHeight="true" outlineLevel="0" collapsed="false">
      <c r="A113" s="150"/>
      <c r="B113" s="110" t="s">
        <v>49</v>
      </c>
      <c r="C113" s="151" t="n">
        <v>4</v>
      </c>
      <c r="D113" s="151" t="n">
        <v>1</v>
      </c>
      <c r="E113" s="151" t="n">
        <v>2</v>
      </c>
      <c r="F113" s="152"/>
      <c r="G113" s="153"/>
      <c r="H113" s="154"/>
      <c r="I113" s="154"/>
      <c r="J113" s="155"/>
      <c r="K113" s="156"/>
      <c r="L113" s="154"/>
      <c r="M113" s="154"/>
      <c r="N113" s="155"/>
      <c r="O113" s="156"/>
      <c r="P113" s="154"/>
      <c r="Q113" s="154"/>
      <c r="R113" s="155"/>
      <c r="S113" s="157" t="n">
        <v>2</v>
      </c>
      <c r="T113" s="158" t="n">
        <v>2</v>
      </c>
      <c r="U113" s="158"/>
      <c r="V113" s="159"/>
      <c r="W113" s="26"/>
      <c r="X113" s="160" t="n">
        <v>3</v>
      </c>
      <c r="Y113" s="161"/>
      <c r="Z113" s="162"/>
      <c r="AA113" s="1"/>
    </row>
    <row r="114" customFormat="false" ht="15.75" hidden="false" customHeight="true" outlineLevel="0" collapsed="false">
      <c r="A114" s="204" t="s">
        <v>92</v>
      </c>
      <c r="B114" s="97" t="s">
        <v>46</v>
      </c>
      <c r="C114" s="98" t="s">
        <v>93</v>
      </c>
      <c r="D114" s="98" t="s">
        <v>94</v>
      </c>
      <c r="E114" s="98" t="s">
        <v>95</v>
      </c>
      <c r="F114" s="99"/>
      <c r="G114" s="131"/>
      <c r="H114" s="132"/>
      <c r="I114" s="132"/>
      <c r="J114" s="133"/>
      <c r="K114" s="134"/>
      <c r="L114" s="135"/>
      <c r="M114" s="135"/>
      <c r="N114" s="136"/>
      <c r="O114" s="134"/>
      <c r="P114" s="135"/>
      <c r="Q114" s="135"/>
      <c r="R114" s="136"/>
      <c r="S114" s="134"/>
      <c r="T114" s="135"/>
      <c r="U114" s="135"/>
      <c r="V114" s="137"/>
      <c r="W114" s="26"/>
      <c r="X114" s="171" t="s">
        <v>95</v>
      </c>
      <c r="Y114" s="172"/>
      <c r="Z114" s="173"/>
      <c r="AA114" s="1"/>
    </row>
    <row r="115" customFormat="false" ht="15.75" hidden="false" customHeight="true" outlineLevel="0" collapsed="false">
      <c r="A115" s="174"/>
      <c r="B115" s="97" t="s">
        <v>47</v>
      </c>
      <c r="C115" s="98" t="s">
        <v>95</v>
      </c>
      <c r="D115" s="98" t="s">
        <v>94</v>
      </c>
      <c r="E115" s="98" t="s">
        <v>96</v>
      </c>
      <c r="F115" s="99"/>
      <c r="G115" s="142"/>
      <c r="H115" s="143"/>
      <c r="I115" s="143"/>
      <c r="J115" s="144"/>
      <c r="K115" s="145"/>
      <c r="L115" s="132"/>
      <c r="M115" s="132"/>
      <c r="N115" s="133"/>
      <c r="O115" s="134"/>
      <c r="P115" s="135"/>
      <c r="Q115" s="135"/>
      <c r="R115" s="136"/>
      <c r="S115" s="134"/>
      <c r="T115" s="135"/>
      <c r="U115" s="135"/>
      <c r="V115" s="137"/>
      <c r="W115" s="26"/>
      <c r="X115" s="203" t="s">
        <v>27</v>
      </c>
      <c r="Y115" s="176"/>
      <c r="Z115" s="177"/>
      <c r="AA115" s="1"/>
    </row>
    <row r="116" customFormat="false" ht="15.75" hidden="false" customHeight="true" outlineLevel="0" collapsed="false">
      <c r="A116" s="174"/>
      <c r="B116" s="97" t="s">
        <v>48</v>
      </c>
      <c r="C116" s="98" t="s">
        <v>27</v>
      </c>
      <c r="D116" s="98" t="s">
        <v>96</v>
      </c>
      <c r="E116" s="98" t="s">
        <v>96</v>
      </c>
      <c r="F116" s="99"/>
      <c r="G116" s="142"/>
      <c r="H116" s="143"/>
      <c r="I116" s="143"/>
      <c r="J116" s="144"/>
      <c r="K116" s="146"/>
      <c r="L116" s="143"/>
      <c r="M116" s="143"/>
      <c r="N116" s="144"/>
      <c r="O116" s="145"/>
      <c r="P116" s="132"/>
      <c r="Q116" s="132"/>
      <c r="R116" s="133"/>
      <c r="S116" s="134"/>
      <c r="T116" s="135"/>
      <c r="U116" s="135"/>
      <c r="V116" s="137"/>
      <c r="W116" s="26"/>
      <c r="X116" s="203" t="s">
        <v>27</v>
      </c>
      <c r="Y116" s="176"/>
      <c r="Z116" s="177"/>
      <c r="AA116" s="1"/>
    </row>
    <row r="117" customFormat="false" ht="15.75" hidden="false" customHeight="true" outlineLevel="0" collapsed="false">
      <c r="A117" s="150"/>
      <c r="B117" s="110" t="s">
        <v>49</v>
      </c>
      <c r="C117" s="151" t="s">
        <v>27</v>
      </c>
      <c r="D117" s="151" t="s">
        <v>96</v>
      </c>
      <c r="E117" s="151" t="s">
        <v>96</v>
      </c>
      <c r="F117" s="152"/>
      <c r="G117" s="153"/>
      <c r="H117" s="154"/>
      <c r="I117" s="154"/>
      <c r="J117" s="155"/>
      <c r="K117" s="156"/>
      <c r="L117" s="154"/>
      <c r="M117" s="154"/>
      <c r="N117" s="155"/>
      <c r="O117" s="156"/>
      <c r="P117" s="154"/>
      <c r="Q117" s="154"/>
      <c r="R117" s="155"/>
      <c r="S117" s="157"/>
      <c r="T117" s="158"/>
      <c r="U117" s="158"/>
      <c r="V117" s="159"/>
      <c r="W117" s="26"/>
      <c r="X117" s="160" t="s">
        <v>27</v>
      </c>
      <c r="Y117" s="161"/>
      <c r="Z117" s="162"/>
      <c r="AA117" s="1"/>
    </row>
    <row r="118" customFormat="false" ht="15.75" hidden="false" customHeight="true" outlineLevel="0" collapsed="false">
      <c r="A118" s="204" t="s">
        <v>97</v>
      </c>
      <c r="B118" s="97" t="s">
        <v>46</v>
      </c>
      <c r="C118" s="98" t="s">
        <v>98</v>
      </c>
      <c r="D118" s="98" t="s">
        <v>99</v>
      </c>
      <c r="E118" s="98" t="s">
        <v>99</v>
      </c>
      <c r="F118" s="99"/>
      <c r="G118" s="131"/>
      <c r="H118" s="132"/>
      <c r="I118" s="132"/>
      <c r="J118" s="133"/>
      <c r="K118" s="134"/>
      <c r="L118" s="135"/>
      <c r="M118" s="135"/>
      <c r="N118" s="136"/>
      <c r="O118" s="134"/>
      <c r="P118" s="135"/>
      <c r="Q118" s="135"/>
      <c r="R118" s="136"/>
      <c r="S118" s="134"/>
      <c r="T118" s="135"/>
      <c r="U118" s="135"/>
      <c r="V118" s="137"/>
      <c r="W118" s="26"/>
      <c r="X118" s="171"/>
      <c r="Y118" s="172"/>
      <c r="Z118" s="173"/>
      <c r="AA118" s="1"/>
    </row>
    <row r="119" customFormat="false" ht="15.75" hidden="false" customHeight="true" outlineLevel="0" collapsed="false">
      <c r="A119" s="174"/>
      <c r="B119" s="97" t="s">
        <v>47</v>
      </c>
      <c r="C119" s="98" t="s">
        <v>100</v>
      </c>
      <c r="D119" s="98" t="s">
        <v>99</v>
      </c>
      <c r="E119" s="98" t="s">
        <v>95</v>
      </c>
      <c r="F119" s="99"/>
      <c r="G119" s="142"/>
      <c r="H119" s="143"/>
      <c r="I119" s="143"/>
      <c r="J119" s="144"/>
      <c r="K119" s="145"/>
      <c r="L119" s="132"/>
      <c r="M119" s="132"/>
      <c r="N119" s="133"/>
      <c r="O119" s="134"/>
      <c r="P119" s="135"/>
      <c r="Q119" s="135"/>
      <c r="R119" s="136"/>
      <c r="S119" s="134"/>
      <c r="T119" s="135"/>
      <c r="U119" s="135"/>
      <c r="V119" s="137"/>
      <c r="W119" s="26"/>
      <c r="X119" s="203"/>
      <c r="Y119" s="176"/>
      <c r="Z119" s="177"/>
      <c r="AA119" s="1"/>
    </row>
    <row r="120" customFormat="false" ht="15.75" hidden="false" customHeight="true" outlineLevel="0" collapsed="false">
      <c r="A120" s="174"/>
      <c r="B120" s="97" t="s">
        <v>48</v>
      </c>
      <c r="C120" s="98" t="s">
        <v>99</v>
      </c>
      <c r="D120" s="98" t="s">
        <v>99</v>
      </c>
      <c r="E120" s="98" t="s">
        <v>101</v>
      </c>
      <c r="F120" s="99"/>
      <c r="G120" s="142"/>
      <c r="H120" s="143"/>
      <c r="I120" s="143"/>
      <c r="J120" s="144"/>
      <c r="K120" s="146"/>
      <c r="L120" s="143"/>
      <c r="M120" s="143"/>
      <c r="N120" s="144"/>
      <c r="O120" s="145"/>
      <c r="P120" s="132"/>
      <c r="Q120" s="132"/>
      <c r="R120" s="133"/>
      <c r="S120" s="134"/>
      <c r="T120" s="135"/>
      <c r="U120" s="135"/>
      <c r="V120" s="137"/>
      <c r="W120" s="26"/>
      <c r="X120" s="203"/>
      <c r="Y120" s="176"/>
      <c r="Z120" s="177"/>
      <c r="AA120" s="1"/>
    </row>
    <row r="121" customFormat="false" ht="15.75" hidden="false" customHeight="true" outlineLevel="0" collapsed="false">
      <c r="A121" s="150"/>
      <c r="B121" s="110" t="s">
        <v>49</v>
      </c>
      <c r="C121" s="151" t="s">
        <v>99</v>
      </c>
      <c r="D121" s="151" t="s">
        <v>99</v>
      </c>
      <c r="E121" s="151" t="s">
        <v>102</v>
      </c>
      <c r="F121" s="152"/>
      <c r="G121" s="153"/>
      <c r="H121" s="154"/>
      <c r="I121" s="154"/>
      <c r="J121" s="155"/>
      <c r="K121" s="156"/>
      <c r="L121" s="154"/>
      <c r="M121" s="154"/>
      <c r="N121" s="155"/>
      <c r="O121" s="156"/>
      <c r="P121" s="154"/>
      <c r="Q121" s="154"/>
      <c r="R121" s="155"/>
      <c r="S121" s="157"/>
      <c r="T121" s="158"/>
      <c r="U121" s="158"/>
      <c r="V121" s="159"/>
      <c r="W121" s="26"/>
      <c r="X121" s="160"/>
      <c r="Y121" s="161"/>
      <c r="Z121" s="162"/>
      <c r="AA121" s="1"/>
    </row>
    <row r="122" customFormat="false" ht="15.75" hidden="false" customHeight="true" outlineLevel="0" collapsed="false">
      <c r="A122" s="204" t="s">
        <v>103</v>
      </c>
      <c r="B122" s="97" t="s">
        <v>46</v>
      </c>
      <c r="C122" s="98" t="s">
        <v>104</v>
      </c>
      <c r="D122" s="98" t="s">
        <v>105</v>
      </c>
      <c r="E122" s="98" t="s">
        <v>106</v>
      </c>
      <c r="F122" s="99"/>
      <c r="G122" s="131"/>
      <c r="H122" s="132"/>
      <c r="I122" s="132"/>
      <c r="J122" s="133"/>
      <c r="K122" s="134"/>
      <c r="L122" s="135"/>
      <c r="M122" s="135"/>
      <c r="N122" s="136"/>
      <c r="O122" s="134"/>
      <c r="P122" s="135"/>
      <c r="Q122" s="135"/>
      <c r="R122" s="136"/>
      <c r="S122" s="134"/>
      <c r="T122" s="135"/>
      <c r="U122" s="135"/>
      <c r="V122" s="137"/>
      <c r="W122" s="26"/>
      <c r="X122" s="171"/>
      <c r="Y122" s="172"/>
      <c r="Z122" s="173"/>
      <c r="AA122" s="1"/>
    </row>
    <row r="123" customFormat="false" ht="15.75" hidden="false" customHeight="true" outlineLevel="0" collapsed="false">
      <c r="A123" s="174"/>
      <c r="B123" s="97" t="s">
        <v>47</v>
      </c>
      <c r="C123" s="98" t="s">
        <v>107</v>
      </c>
      <c r="D123" s="98" t="s">
        <v>108</v>
      </c>
      <c r="E123" s="98" t="s">
        <v>99</v>
      </c>
      <c r="F123" s="99"/>
      <c r="G123" s="142"/>
      <c r="H123" s="143"/>
      <c r="I123" s="143"/>
      <c r="J123" s="144"/>
      <c r="K123" s="145"/>
      <c r="L123" s="132"/>
      <c r="M123" s="132"/>
      <c r="N123" s="133"/>
      <c r="O123" s="134"/>
      <c r="P123" s="135"/>
      <c r="Q123" s="135"/>
      <c r="R123" s="136"/>
      <c r="S123" s="134"/>
      <c r="T123" s="135"/>
      <c r="U123" s="135"/>
      <c r="V123" s="137"/>
      <c r="W123" s="26"/>
      <c r="X123" s="203"/>
      <c r="Y123" s="176"/>
      <c r="Z123" s="177"/>
      <c r="AA123" s="1"/>
    </row>
    <row r="124" customFormat="false" ht="41.25" hidden="false" customHeight="true" outlineLevel="0" collapsed="false">
      <c r="A124" s="174"/>
      <c r="B124" s="97" t="s">
        <v>48</v>
      </c>
      <c r="C124" s="98" t="s">
        <v>109</v>
      </c>
      <c r="D124" s="98" t="s">
        <v>110</v>
      </c>
      <c r="E124" s="98" t="s">
        <v>96</v>
      </c>
      <c r="F124" s="99"/>
      <c r="G124" s="142"/>
      <c r="H124" s="143"/>
      <c r="I124" s="143"/>
      <c r="J124" s="144"/>
      <c r="K124" s="146"/>
      <c r="L124" s="143"/>
      <c r="M124" s="143"/>
      <c r="N124" s="144"/>
      <c r="O124" s="145"/>
      <c r="P124" s="132"/>
      <c r="Q124" s="132"/>
      <c r="R124" s="133"/>
      <c r="S124" s="134"/>
      <c r="T124" s="135"/>
      <c r="U124" s="135"/>
      <c r="V124" s="137"/>
      <c r="W124" s="26"/>
      <c r="X124" s="205"/>
      <c r="Y124" s="206"/>
      <c r="Z124" s="207"/>
      <c r="AA124" s="208"/>
    </row>
    <row r="125" customFormat="false" ht="69" hidden="false" customHeight="true" outlineLevel="0" collapsed="false">
      <c r="A125" s="150"/>
      <c r="B125" s="110" t="s">
        <v>49</v>
      </c>
      <c r="C125" s="151" t="s">
        <v>111</v>
      </c>
      <c r="D125" s="151" t="s">
        <v>112</v>
      </c>
      <c r="E125" s="151" t="s">
        <v>101</v>
      </c>
      <c r="F125" s="152"/>
      <c r="G125" s="153"/>
      <c r="H125" s="154"/>
      <c r="I125" s="154"/>
      <c r="J125" s="155"/>
      <c r="K125" s="156"/>
      <c r="L125" s="154"/>
      <c r="M125" s="154"/>
      <c r="N125" s="155"/>
      <c r="O125" s="156"/>
      <c r="P125" s="154"/>
      <c r="Q125" s="154"/>
      <c r="R125" s="155"/>
      <c r="S125" s="157"/>
      <c r="T125" s="158"/>
      <c r="U125" s="158"/>
      <c r="V125" s="159"/>
      <c r="W125" s="26"/>
      <c r="X125" s="160"/>
      <c r="Y125" s="161"/>
      <c r="Z125" s="162"/>
      <c r="AA125" s="208"/>
    </row>
    <row r="126" customFormat="false" ht="15.75" hidden="false" customHeight="true" outlineLevel="0" collapsed="false">
      <c r="A126" s="204" t="s">
        <v>113</v>
      </c>
      <c r="B126" s="97" t="s">
        <v>46</v>
      </c>
      <c r="C126" s="98" t="n">
        <v>1</v>
      </c>
      <c r="D126" s="98" t="n">
        <v>1</v>
      </c>
      <c r="E126" s="98" t="n">
        <v>1</v>
      </c>
      <c r="F126" s="99"/>
      <c r="G126" s="131"/>
      <c r="H126" s="132"/>
      <c r="I126" s="132"/>
      <c r="J126" s="133"/>
      <c r="K126" s="134"/>
      <c r="L126" s="135"/>
      <c r="M126" s="135"/>
      <c r="N126" s="136"/>
      <c r="O126" s="134"/>
      <c r="P126" s="135"/>
      <c r="Q126" s="135"/>
      <c r="R126" s="136"/>
      <c r="S126" s="134"/>
      <c r="T126" s="135"/>
      <c r="U126" s="135"/>
      <c r="V126" s="137"/>
      <c r="W126" s="26"/>
      <c r="X126" s="171" t="n">
        <v>1</v>
      </c>
      <c r="Y126" s="172"/>
      <c r="Z126" s="173"/>
      <c r="AA126" s="1"/>
    </row>
    <row r="127" customFormat="false" ht="15.75" hidden="false" customHeight="true" outlineLevel="0" collapsed="false">
      <c r="A127" s="174"/>
      <c r="B127" s="97" t="s">
        <v>47</v>
      </c>
      <c r="C127" s="98" t="n">
        <v>1</v>
      </c>
      <c r="D127" s="98" t="n">
        <v>1</v>
      </c>
      <c r="E127" s="98" t="n">
        <v>2</v>
      </c>
      <c r="F127" s="99"/>
      <c r="G127" s="142"/>
      <c r="H127" s="143"/>
      <c r="I127" s="143"/>
      <c r="J127" s="144"/>
      <c r="K127" s="145"/>
      <c r="L127" s="132"/>
      <c r="M127" s="132"/>
      <c r="N127" s="133"/>
      <c r="O127" s="134"/>
      <c r="P127" s="135"/>
      <c r="Q127" s="135"/>
      <c r="R127" s="136"/>
      <c r="S127" s="134"/>
      <c r="T127" s="135"/>
      <c r="U127" s="135"/>
      <c r="V127" s="137"/>
      <c r="W127" s="26"/>
      <c r="X127" s="203" t="n">
        <v>1</v>
      </c>
      <c r="Y127" s="176"/>
      <c r="Z127" s="177"/>
      <c r="AA127" s="1"/>
    </row>
    <row r="128" customFormat="false" ht="15.75" hidden="false" customHeight="true" outlineLevel="0" collapsed="false">
      <c r="A128" s="174"/>
      <c r="B128" s="97" t="s">
        <v>48</v>
      </c>
      <c r="C128" s="98" t="n">
        <v>1</v>
      </c>
      <c r="D128" s="98" t="n">
        <v>1</v>
      </c>
      <c r="E128" s="98" t="n">
        <v>1</v>
      </c>
      <c r="F128" s="99"/>
      <c r="G128" s="142"/>
      <c r="H128" s="143"/>
      <c r="I128" s="143"/>
      <c r="J128" s="144"/>
      <c r="K128" s="146"/>
      <c r="L128" s="143"/>
      <c r="M128" s="143"/>
      <c r="N128" s="144"/>
      <c r="O128" s="145"/>
      <c r="P128" s="132"/>
      <c r="Q128" s="132"/>
      <c r="R128" s="133"/>
      <c r="S128" s="134"/>
      <c r="T128" s="135"/>
      <c r="U128" s="135"/>
      <c r="V128" s="137"/>
      <c r="W128" s="26"/>
      <c r="X128" s="203" t="n">
        <v>1</v>
      </c>
      <c r="Y128" s="176"/>
      <c r="Z128" s="177"/>
      <c r="AA128" s="1"/>
    </row>
    <row r="129" customFormat="false" ht="15.75" hidden="false" customHeight="true" outlineLevel="0" collapsed="false">
      <c r="A129" s="150"/>
      <c r="B129" s="110" t="s">
        <v>49</v>
      </c>
      <c r="C129" s="151" t="n">
        <v>1</v>
      </c>
      <c r="D129" s="151" t="n">
        <v>1</v>
      </c>
      <c r="E129" s="151" t="n">
        <v>1</v>
      </c>
      <c r="F129" s="152"/>
      <c r="G129" s="153"/>
      <c r="H129" s="154"/>
      <c r="I129" s="154"/>
      <c r="J129" s="155"/>
      <c r="K129" s="156"/>
      <c r="L129" s="154"/>
      <c r="M129" s="154"/>
      <c r="N129" s="155"/>
      <c r="O129" s="156"/>
      <c r="P129" s="154"/>
      <c r="Q129" s="154"/>
      <c r="R129" s="155"/>
      <c r="S129" s="157"/>
      <c r="T129" s="158"/>
      <c r="U129" s="158"/>
      <c r="V129" s="159"/>
      <c r="W129" s="26"/>
      <c r="X129" s="160" t="n">
        <v>1</v>
      </c>
      <c r="Y129" s="161"/>
      <c r="Z129" s="162"/>
      <c r="AA129" s="1"/>
    </row>
    <row r="130" customFormat="false" ht="15.75" hidden="false" customHeight="true" outlineLevel="0" collapsed="false">
      <c r="A130" s="204" t="s">
        <v>114</v>
      </c>
      <c r="B130" s="97" t="s">
        <v>46</v>
      </c>
      <c r="C130" s="98" t="n">
        <v>3</v>
      </c>
      <c r="D130" s="98" t="n">
        <v>2</v>
      </c>
      <c r="E130" s="98" t="n">
        <v>2</v>
      </c>
      <c r="F130" s="99"/>
      <c r="G130" s="131"/>
      <c r="H130" s="132"/>
      <c r="I130" s="132"/>
      <c r="J130" s="133"/>
      <c r="K130" s="134"/>
      <c r="L130" s="135"/>
      <c r="M130" s="135"/>
      <c r="N130" s="136"/>
      <c r="O130" s="134"/>
      <c r="P130" s="135"/>
      <c r="Q130" s="135"/>
      <c r="R130" s="136"/>
      <c r="S130" s="134"/>
      <c r="T130" s="135"/>
      <c r="U130" s="135"/>
      <c r="V130" s="137"/>
      <c r="W130" s="26"/>
      <c r="X130" s="171" t="n">
        <v>3</v>
      </c>
      <c r="Y130" s="172" t="n">
        <v>1</v>
      </c>
      <c r="Z130" s="173" t="n">
        <v>5</v>
      </c>
      <c r="AA130" s="1"/>
    </row>
    <row r="131" customFormat="false" ht="15.75" hidden="false" customHeight="true" outlineLevel="0" collapsed="false">
      <c r="A131" s="174"/>
      <c r="B131" s="97" t="s">
        <v>47</v>
      </c>
      <c r="C131" s="98" t="n">
        <v>5</v>
      </c>
      <c r="D131" s="98" t="n">
        <v>4</v>
      </c>
      <c r="E131" s="98" t="n">
        <v>5</v>
      </c>
      <c r="F131" s="99"/>
      <c r="G131" s="142"/>
      <c r="H131" s="143"/>
      <c r="I131" s="143"/>
      <c r="J131" s="144"/>
      <c r="K131" s="145"/>
      <c r="L131" s="132"/>
      <c r="M131" s="132"/>
      <c r="N131" s="133"/>
      <c r="O131" s="134"/>
      <c r="P131" s="135"/>
      <c r="Q131" s="135"/>
      <c r="R131" s="136"/>
      <c r="S131" s="134"/>
      <c r="T131" s="135"/>
      <c r="U131" s="135"/>
      <c r="V131" s="137"/>
      <c r="W131" s="26"/>
      <c r="X131" s="203" t="n">
        <v>5</v>
      </c>
      <c r="Y131" s="176" t="n">
        <v>4</v>
      </c>
      <c r="Z131" s="177" t="n">
        <v>6</v>
      </c>
      <c r="AA131" s="1"/>
    </row>
    <row r="132" customFormat="false" ht="15.75" hidden="false" customHeight="true" outlineLevel="0" collapsed="false">
      <c r="A132" s="174"/>
      <c r="B132" s="97" t="s">
        <v>48</v>
      </c>
      <c r="C132" s="98" t="n">
        <v>8</v>
      </c>
      <c r="D132" s="98" t="n">
        <v>6</v>
      </c>
      <c r="E132" s="98" t="n">
        <v>11</v>
      </c>
      <c r="F132" s="99"/>
      <c r="G132" s="142"/>
      <c r="H132" s="143"/>
      <c r="I132" s="143"/>
      <c r="J132" s="144"/>
      <c r="K132" s="146"/>
      <c r="L132" s="143"/>
      <c r="M132" s="143"/>
      <c r="N132" s="144"/>
      <c r="O132" s="145"/>
      <c r="P132" s="132"/>
      <c r="Q132" s="132"/>
      <c r="R132" s="133"/>
      <c r="S132" s="134"/>
      <c r="T132" s="135"/>
      <c r="U132" s="135"/>
      <c r="V132" s="137"/>
      <c r="W132" s="26"/>
      <c r="X132" s="203" t="n">
        <v>9</v>
      </c>
      <c r="Y132" s="178" t="n">
        <v>7</v>
      </c>
      <c r="Z132" s="179" t="n">
        <v>11</v>
      </c>
      <c r="AA132" s="1"/>
    </row>
    <row r="133" customFormat="false" ht="15.75" hidden="false" customHeight="true" outlineLevel="0" collapsed="false">
      <c r="A133" s="150"/>
      <c r="B133" s="110" t="s">
        <v>49</v>
      </c>
      <c r="C133" s="151" t="n">
        <v>12</v>
      </c>
      <c r="D133" s="151" t="n">
        <v>12</v>
      </c>
      <c r="E133" s="151" t="n">
        <v>12</v>
      </c>
      <c r="F133" s="152"/>
      <c r="G133" s="153"/>
      <c r="H133" s="154"/>
      <c r="I133" s="154"/>
      <c r="J133" s="155"/>
      <c r="K133" s="156"/>
      <c r="L133" s="154"/>
      <c r="M133" s="154"/>
      <c r="N133" s="155"/>
      <c r="O133" s="156"/>
      <c r="P133" s="154"/>
      <c r="Q133" s="154"/>
      <c r="R133" s="155"/>
      <c r="S133" s="157"/>
      <c r="T133" s="158"/>
      <c r="U133" s="158"/>
      <c r="V133" s="159"/>
      <c r="W133" s="26"/>
      <c r="X133" s="160" t="n">
        <v>12</v>
      </c>
      <c r="Y133" s="161" t="n">
        <v>12</v>
      </c>
      <c r="Z133" s="162" t="n">
        <v>12</v>
      </c>
      <c r="AA133" s="1"/>
    </row>
    <row r="134" customFormat="false" ht="15.75" hidden="false" customHeight="true" outlineLevel="0" collapsed="false">
      <c r="A134" s="204" t="s">
        <v>115</v>
      </c>
      <c r="B134" s="97" t="s">
        <v>46</v>
      </c>
      <c r="C134" s="98" t="s">
        <v>116</v>
      </c>
      <c r="D134" s="98" t="s">
        <v>117</v>
      </c>
      <c r="E134" s="98" t="s">
        <v>116</v>
      </c>
      <c r="F134" s="99"/>
      <c r="G134" s="131"/>
      <c r="H134" s="132"/>
      <c r="I134" s="132"/>
      <c r="J134" s="133"/>
      <c r="K134" s="134"/>
      <c r="L134" s="135"/>
      <c r="M134" s="135"/>
      <c r="N134" s="136"/>
      <c r="O134" s="134"/>
      <c r="P134" s="135"/>
      <c r="Q134" s="135"/>
      <c r="R134" s="136"/>
      <c r="S134" s="134"/>
      <c r="T134" s="135"/>
      <c r="U134" s="135"/>
      <c r="V134" s="137"/>
      <c r="W134" s="26"/>
      <c r="X134" s="171" t="s">
        <v>116</v>
      </c>
      <c r="Y134" s="171"/>
      <c r="Z134" s="171"/>
      <c r="AA134" s="1"/>
    </row>
    <row r="135" customFormat="false" ht="15.75" hidden="false" customHeight="true" outlineLevel="0" collapsed="false">
      <c r="A135" s="174"/>
      <c r="B135" s="97" t="s">
        <v>47</v>
      </c>
      <c r="C135" s="98" t="s">
        <v>116</v>
      </c>
      <c r="D135" s="98" t="s">
        <v>117</v>
      </c>
      <c r="E135" s="98" t="s">
        <v>116</v>
      </c>
      <c r="F135" s="99"/>
      <c r="G135" s="142"/>
      <c r="H135" s="143"/>
      <c r="I135" s="143"/>
      <c r="J135" s="144"/>
      <c r="K135" s="145"/>
      <c r="L135" s="132"/>
      <c r="M135" s="132"/>
      <c r="N135" s="133"/>
      <c r="O135" s="134"/>
      <c r="P135" s="135"/>
      <c r="Q135" s="135"/>
      <c r="R135" s="136"/>
      <c r="S135" s="134"/>
      <c r="T135" s="135"/>
      <c r="U135" s="135"/>
      <c r="V135" s="137"/>
      <c r="W135" s="26"/>
      <c r="X135" s="203" t="s">
        <v>116</v>
      </c>
      <c r="Y135" s="203"/>
      <c r="Z135" s="203"/>
      <c r="AA135" s="1"/>
    </row>
    <row r="136" customFormat="false" ht="15.75" hidden="false" customHeight="true" outlineLevel="0" collapsed="false">
      <c r="A136" s="174"/>
      <c r="B136" s="97" t="s">
        <v>48</v>
      </c>
      <c r="C136" s="98" t="s">
        <v>116</v>
      </c>
      <c r="D136" s="98" t="s">
        <v>117</v>
      </c>
      <c r="E136" s="98" t="s">
        <v>117</v>
      </c>
      <c r="F136" s="99"/>
      <c r="G136" s="142"/>
      <c r="H136" s="143"/>
      <c r="I136" s="143"/>
      <c r="J136" s="144"/>
      <c r="K136" s="146"/>
      <c r="L136" s="143"/>
      <c r="M136" s="143"/>
      <c r="N136" s="144"/>
      <c r="O136" s="145"/>
      <c r="P136" s="132"/>
      <c r="Q136" s="132"/>
      <c r="R136" s="133"/>
      <c r="S136" s="134"/>
      <c r="T136" s="135"/>
      <c r="U136" s="135"/>
      <c r="V136" s="137"/>
      <c r="W136" s="26"/>
      <c r="X136" s="203" t="s">
        <v>117</v>
      </c>
      <c r="Y136" s="176"/>
      <c r="Z136" s="177"/>
      <c r="AA136" s="1"/>
    </row>
    <row r="137" customFormat="false" ht="15.75" hidden="false" customHeight="true" outlineLevel="0" collapsed="false">
      <c r="A137" s="150"/>
      <c r="B137" s="110" t="s">
        <v>49</v>
      </c>
      <c r="C137" s="151" t="s">
        <v>118</v>
      </c>
      <c r="D137" s="151" t="s">
        <v>117</v>
      </c>
      <c r="E137" s="151" t="s">
        <v>117</v>
      </c>
      <c r="F137" s="152"/>
      <c r="G137" s="153"/>
      <c r="H137" s="154"/>
      <c r="I137" s="154"/>
      <c r="J137" s="155"/>
      <c r="K137" s="156"/>
      <c r="L137" s="154"/>
      <c r="M137" s="154"/>
      <c r="N137" s="155"/>
      <c r="O137" s="156"/>
      <c r="P137" s="154"/>
      <c r="Q137" s="154"/>
      <c r="R137" s="155"/>
      <c r="S137" s="157"/>
      <c r="T137" s="158"/>
      <c r="U137" s="158"/>
      <c r="V137" s="159"/>
      <c r="W137" s="26"/>
      <c r="X137" s="160" t="s">
        <v>117</v>
      </c>
      <c r="Y137" s="161"/>
      <c r="Z137" s="162"/>
      <c r="AA137" s="1"/>
    </row>
    <row r="138" customFormat="false" ht="15.75" hidden="false" customHeight="true" outlineLevel="0" collapsed="false">
      <c r="A138" s="204" t="s">
        <v>119</v>
      </c>
      <c r="B138" s="97" t="s">
        <v>46</v>
      </c>
      <c r="C138" s="98" t="s">
        <v>120</v>
      </c>
      <c r="D138" s="98" t="s">
        <v>121</v>
      </c>
      <c r="E138" s="98" t="s">
        <v>122</v>
      </c>
      <c r="F138" s="99"/>
      <c r="G138" s="131"/>
      <c r="H138" s="132"/>
      <c r="I138" s="132"/>
      <c r="J138" s="133"/>
      <c r="K138" s="134"/>
      <c r="L138" s="135"/>
      <c r="M138" s="135"/>
      <c r="N138" s="136"/>
      <c r="O138" s="134"/>
      <c r="P138" s="135"/>
      <c r="Q138" s="135"/>
      <c r="R138" s="136"/>
      <c r="S138" s="134"/>
      <c r="T138" s="135"/>
      <c r="U138" s="135"/>
      <c r="V138" s="137"/>
      <c r="W138" s="26"/>
      <c r="X138" s="171" t="s">
        <v>123</v>
      </c>
      <c r="Y138" s="172"/>
      <c r="Z138" s="173"/>
      <c r="AA138" s="1"/>
    </row>
    <row r="139" customFormat="false" ht="15.75" hidden="false" customHeight="true" outlineLevel="0" collapsed="false">
      <c r="A139" s="174"/>
      <c r="B139" s="97" t="s">
        <v>47</v>
      </c>
      <c r="C139" s="98" t="s">
        <v>124</v>
      </c>
      <c r="D139" s="98" t="s">
        <v>125</v>
      </c>
      <c r="E139" s="98" t="s">
        <v>126</v>
      </c>
      <c r="F139" s="99"/>
      <c r="G139" s="142"/>
      <c r="H139" s="143"/>
      <c r="I139" s="143"/>
      <c r="J139" s="144"/>
      <c r="K139" s="145"/>
      <c r="L139" s="132"/>
      <c r="M139" s="132"/>
      <c r="N139" s="133"/>
      <c r="O139" s="134"/>
      <c r="P139" s="135"/>
      <c r="Q139" s="135"/>
      <c r="R139" s="136"/>
      <c r="S139" s="134"/>
      <c r="T139" s="135"/>
      <c r="U139" s="135"/>
      <c r="V139" s="137"/>
      <c r="W139" s="26"/>
      <c r="X139" s="203" t="s">
        <v>127</v>
      </c>
      <c r="Y139" s="176"/>
      <c r="Z139" s="177"/>
      <c r="AA139" s="1"/>
    </row>
    <row r="140" customFormat="false" ht="15.75" hidden="false" customHeight="true" outlineLevel="0" collapsed="false">
      <c r="A140" s="174"/>
      <c r="B140" s="97" t="s">
        <v>48</v>
      </c>
      <c r="C140" s="98" t="s">
        <v>128</v>
      </c>
      <c r="D140" s="98" t="s">
        <v>128</v>
      </c>
      <c r="E140" s="98" t="s">
        <v>129</v>
      </c>
      <c r="F140" s="99"/>
      <c r="G140" s="142"/>
      <c r="H140" s="143"/>
      <c r="I140" s="143"/>
      <c r="J140" s="144"/>
      <c r="K140" s="146"/>
      <c r="L140" s="143"/>
      <c r="M140" s="143"/>
      <c r="N140" s="144"/>
      <c r="O140" s="145"/>
      <c r="P140" s="132"/>
      <c r="Q140" s="132"/>
      <c r="R140" s="133"/>
      <c r="S140" s="134"/>
      <c r="T140" s="135"/>
      <c r="U140" s="135"/>
      <c r="V140" s="137"/>
      <c r="W140" s="26"/>
      <c r="X140" s="203" t="s">
        <v>130</v>
      </c>
      <c r="Y140" s="176"/>
      <c r="Z140" s="177"/>
      <c r="AA140" s="1"/>
    </row>
    <row r="141" customFormat="false" ht="15.75" hidden="false" customHeight="true" outlineLevel="0" collapsed="false">
      <c r="A141" s="150"/>
      <c r="B141" s="110" t="s">
        <v>49</v>
      </c>
      <c r="C141" s="151" t="s">
        <v>131</v>
      </c>
      <c r="D141" s="151" t="s">
        <v>131</v>
      </c>
      <c r="E141" s="151" t="s">
        <v>132</v>
      </c>
      <c r="F141" s="152"/>
      <c r="G141" s="153"/>
      <c r="H141" s="154"/>
      <c r="I141" s="154"/>
      <c r="J141" s="155"/>
      <c r="K141" s="156"/>
      <c r="L141" s="154"/>
      <c r="M141" s="154"/>
      <c r="N141" s="155"/>
      <c r="O141" s="156"/>
      <c r="P141" s="154"/>
      <c r="Q141" s="154"/>
      <c r="R141" s="155"/>
      <c r="S141" s="157"/>
      <c r="T141" s="158"/>
      <c r="U141" s="158"/>
      <c r="V141" s="159"/>
      <c r="W141" s="26"/>
      <c r="X141" s="160" t="s">
        <v>133</v>
      </c>
      <c r="Y141" s="161"/>
      <c r="Z141" s="162"/>
      <c r="AA141" s="1"/>
    </row>
    <row r="142" customFormat="false" ht="15.75" hidden="false" customHeight="true" outlineLevel="0" collapsed="false">
      <c r="A142" s="204" t="s">
        <v>134</v>
      </c>
      <c r="B142" s="97" t="s">
        <v>46</v>
      </c>
      <c r="C142" s="98"/>
      <c r="D142" s="98"/>
      <c r="E142" s="98"/>
      <c r="F142" s="99"/>
      <c r="G142" s="131" t="n">
        <v>1</v>
      </c>
      <c r="H142" s="132" t="n">
        <v>3</v>
      </c>
      <c r="I142" s="132" t="n">
        <v>3</v>
      </c>
      <c r="J142" s="133"/>
      <c r="K142" s="134"/>
      <c r="L142" s="135"/>
      <c r="M142" s="135"/>
      <c r="N142" s="136"/>
      <c r="O142" s="134"/>
      <c r="P142" s="135"/>
      <c r="Q142" s="135"/>
      <c r="R142" s="136"/>
      <c r="S142" s="134"/>
      <c r="T142" s="135"/>
      <c r="U142" s="135"/>
      <c r="V142" s="137"/>
      <c r="W142" s="26"/>
      <c r="X142" s="171" t="n">
        <v>3</v>
      </c>
      <c r="Y142" s="172" t="n">
        <v>2</v>
      </c>
      <c r="Z142" s="173" t="n">
        <v>4</v>
      </c>
      <c r="AA142" s="1"/>
    </row>
    <row r="143" customFormat="false" ht="15.75" hidden="false" customHeight="true" outlineLevel="0" collapsed="false">
      <c r="A143" s="174"/>
      <c r="B143" s="97" t="s">
        <v>47</v>
      </c>
      <c r="C143" s="98"/>
      <c r="D143" s="98"/>
      <c r="E143" s="98"/>
      <c r="F143" s="99"/>
      <c r="G143" s="142"/>
      <c r="H143" s="143"/>
      <c r="I143" s="143"/>
      <c r="J143" s="144"/>
      <c r="K143" s="145" t="n">
        <v>2</v>
      </c>
      <c r="L143" s="132" t="n">
        <v>4</v>
      </c>
      <c r="M143" s="132" t="n">
        <v>3</v>
      </c>
      <c r="N143" s="133"/>
      <c r="O143" s="134"/>
      <c r="P143" s="135"/>
      <c r="Q143" s="135"/>
      <c r="R143" s="136"/>
      <c r="S143" s="134"/>
      <c r="T143" s="135"/>
      <c r="U143" s="135"/>
      <c r="V143" s="137"/>
      <c r="W143" s="26"/>
      <c r="X143" s="203" t="n">
        <v>3</v>
      </c>
      <c r="Y143" s="176" t="n">
        <v>2</v>
      </c>
      <c r="Z143" s="177" t="n">
        <v>4</v>
      </c>
      <c r="AA143" s="1"/>
    </row>
    <row r="144" customFormat="false" ht="15.75" hidden="false" customHeight="true" outlineLevel="0" collapsed="false">
      <c r="A144" s="174"/>
      <c r="B144" s="97" t="s">
        <v>48</v>
      </c>
      <c r="C144" s="98"/>
      <c r="D144" s="98"/>
      <c r="E144" s="98"/>
      <c r="F144" s="99"/>
      <c r="G144" s="142"/>
      <c r="H144" s="143"/>
      <c r="I144" s="143"/>
      <c r="J144" s="144"/>
      <c r="K144" s="146"/>
      <c r="L144" s="143"/>
      <c r="M144" s="143"/>
      <c r="N144" s="144"/>
      <c r="O144" s="145" t="n">
        <v>3</v>
      </c>
      <c r="P144" s="132" t="n">
        <v>4</v>
      </c>
      <c r="Q144" s="132" t="n">
        <v>4</v>
      </c>
      <c r="R144" s="133"/>
      <c r="S144" s="134"/>
      <c r="T144" s="135"/>
      <c r="U144" s="135"/>
      <c r="V144" s="137"/>
      <c r="W144" s="26"/>
      <c r="X144" s="203" t="n">
        <v>4</v>
      </c>
      <c r="Y144" s="176" t="n">
        <v>3</v>
      </c>
      <c r="Z144" s="177" t="n">
        <v>5</v>
      </c>
      <c r="AA144" s="1"/>
    </row>
    <row r="145" customFormat="false" ht="15.75" hidden="false" customHeight="true" outlineLevel="0" collapsed="false">
      <c r="A145" s="150"/>
      <c r="B145" s="110" t="s">
        <v>49</v>
      </c>
      <c r="C145" s="151"/>
      <c r="D145" s="151"/>
      <c r="E145" s="151"/>
      <c r="F145" s="152"/>
      <c r="G145" s="153"/>
      <c r="H145" s="154"/>
      <c r="I145" s="154"/>
      <c r="J145" s="155"/>
      <c r="K145" s="156"/>
      <c r="L145" s="154"/>
      <c r="M145" s="154"/>
      <c r="N145" s="155"/>
      <c r="O145" s="156"/>
      <c r="P145" s="154"/>
      <c r="Q145" s="154"/>
      <c r="R145" s="155"/>
      <c r="S145" s="157" t="n">
        <v>5</v>
      </c>
      <c r="T145" s="158" t="n">
        <v>5</v>
      </c>
      <c r="U145" s="158" t="n">
        <v>5</v>
      </c>
      <c r="V145" s="159"/>
      <c r="W145" s="26"/>
      <c r="X145" s="160" t="n">
        <v>5</v>
      </c>
      <c r="Y145" s="161" t="n">
        <v>4</v>
      </c>
      <c r="Z145" s="162" t="n">
        <v>6</v>
      </c>
      <c r="AA145" s="1"/>
    </row>
    <row r="146" customFormat="false" ht="15.75" hidden="false" customHeight="true" outlineLevel="0" collapsed="false">
      <c r="A146" s="204" t="s">
        <v>135</v>
      </c>
      <c r="B146" s="97" t="s">
        <v>46</v>
      </c>
      <c r="C146" s="98"/>
      <c r="D146" s="98"/>
      <c r="E146" s="98"/>
      <c r="F146" s="99"/>
      <c r="G146" s="131" t="n">
        <v>2</v>
      </c>
      <c r="H146" s="132" t="n">
        <v>4</v>
      </c>
      <c r="I146" s="132" t="n">
        <v>4</v>
      </c>
      <c r="J146" s="133"/>
      <c r="K146" s="134"/>
      <c r="L146" s="135"/>
      <c r="M146" s="135"/>
      <c r="N146" s="136"/>
      <c r="O146" s="134"/>
      <c r="P146" s="135"/>
      <c r="Q146" s="135"/>
      <c r="R146" s="136"/>
      <c r="S146" s="134"/>
      <c r="T146" s="135"/>
      <c r="U146" s="135"/>
      <c r="V146" s="137"/>
      <c r="W146" s="26"/>
      <c r="X146" s="171" t="n">
        <v>3</v>
      </c>
      <c r="Y146" s="172" t="n">
        <v>2</v>
      </c>
      <c r="Z146" s="173" t="n">
        <v>4</v>
      </c>
      <c r="AA146" s="1"/>
    </row>
    <row r="147" customFormat="false" ht="15.75" hidden="false" customHeight="true" outlineLevel="0" collapsed="false">
      <c r="A147" s="174"/>
      <c r="B147" s="97" t="s">
        <v>47</v>
      </c>
      <c r="C147" s="98"/>
      <c r="D147" s="98"/>
      <c r="E147" s="98"/>
      <c r="F147" s="99"/>
      <c r="G147" s="142"/>
      <c r="H147" s="143"/>
      <c r="I147" s="143"/>
      <c r="J147" s="144"/>
      <c r="K147" s="145" t="n">
        <v>4</v>
      </c>
      <c r="L147" s="132" t="n">
        <v>4</v>
      </c>
      <c r="M147" s="132" t="n">
        <v>3</v>
      </c>
      <c r="N147" s="133"/>
      <c r="O147" s="134"/>
      <c r="P147" s="135"/>
      <c r="Q147" s="135"/>
      <c r="R147" s="136"/>
      <c r="S147" s="134"/>
      <c r="T147" s="135"/>
      <c r="U147" s="135"/>
      <c r="V147" s="137"/>
      <c r="W147" s="26"/>
      <c r="X147" s="203" t="n">
        <v>4</v>
      </c>
      <c r="Y147" s="176" t="n">
        <v>3</v>
      </c>
      <c r="Z147" s="177" t="n">
        <v>5</v>
      </c>
      <c r="AA147" s="1"/>
    </row>
    <row r="148" customFormat="false" ht="13.5" hidden="false" customHeight="true" outlineLevel="0" collapsed="false">
      <c r="A148" s="174"/>
      <c r="B148" s="97" t="s">
        <v>48</v>
      </c>
      <c r="C148" s="98"/>
      <c r="D148" s="98"/>
      <c r="E148" s="98"/>
      <c r="F148" s="99"/>
      <c r="G148" s="142"/>
      <c r="H148" s="143"/>
      <c r="I148" s="143"/>
      <c r="J148" s="144"/>
      <c r="K148" s="146"/>
      <c r="L148" s="143"/>
      <c r="M148" s="143"/>
      <c r="N148" s="144"/>
      <c r="O148" s="145" t="n">
        <v>3</v>
      </c>
      <c r="P148" s="132" t="n">
        <v>6</v>
      </c>
      <c r="Q148" s="132" t="n">
        <v>5</v>
      </c>
      <c r="R148" s="133"/>
      <c r="S148" s="134"/>
      <c r="T148" s="135"/>
      <c r="U148" s="135"/>
      <c r="V148" s="137"/>
      <c r="W148" s="26"/>
      <c r="X148" s="205" t="n">
        <v>4</v>
      </c>
      <c r="Y148" s="206" t="n">
        <v>3</v>
      </c>
      <c r="Z148" s="207" t="n">
        <v>5</v>
      </c>
      <c r="AA148" s="208"/>
    </row>
    <row r="149" customFormat="false" ht="14.25" hidden="false" customHeight="true" outlineLevel="0" collapsed="false">
      <c r="A149" s="150"/>
      <c r="B149" s="110" t="s">
        <v>49</v>
      </c>
      <c r="C149" s="151"/>
      <c r="D149" s="151"/>
      <c r="E149" s="151"/>
      <c r="F149" s="152"/>
      <c r="G149" s="153"/>
      <c r="H149" s="154"/>
      <c r="I149" s="154"/>
      <c r="J149" s="155"/>
      <c r="K149" s="156"/>
      <c r="L149" s="154"/>
      <c r="M149" s="154"/>
      <c r="N149" s="155"/>
      <c r="O149" s="156"/>
      <c r="P149" s="154"/>
      <c r="Q149" s="154"/>
      <c r="R149" s="155"/>
      <c r="S149" s="157" t="n">
        <v>4</v>
      </c>
      <c r="T149" s="158" t="n">
        <v>5</v>
      </c>
      <c r="U149" s="158" t="n">
        <v>5</v>
      </c>
      <c r="V149" s="159"/>
      <c r="W149" s="26"/>
      <c r="X149" s="160" t="n">
        <v>5</v>
      </c>
      <c r="Y149" s="161" t="n">
        <v>4</v>
      </c>
      <c r="Z149" s="162" t="n">
        <v>6</v>
      </c>
      <c r="AA149" s="208"/>
    </row>
    <row r="150" customFormat="false" ht="15.75" hidden="false" customHeight="true" outlineLevel="0" collapsed="false">
      <c r="A150" s="204" t="s">
        <v>136</v>
      </c>
      <c r="B150" s="97" t="s">
        <v>46</v>
      </c>
      <c r="C150" s="98"/>
      <c r="D150" s="98"/>
      <c r="E150" s="98"/>
      <c r="F150" s="99"/>
      <c r="G150" s="131" t="n">
        <v>2</v>
      </c>
      <c r="H150" s="132" t="n">
        <v>3</v>
      </c>
      <c r="I150" s="132" t="n">
        <v>3</v>
      </c>
      <c r="J150" s="133"/>
      <c r="K150" s="134"/>
      <c r="L150" s="135"/>
      <c r="M150" s="135"/>
      <c r="N150" s="136"/>
      <c r="O150" s="134"/>
      <c r="P150" s="135"/>
      <c r="Q150" s="135"/>
      <c r="R150" s="136"/>
      <c r="S150" s="134"/>
      <c r="T150" s="135"/>
      <c r="U150" s="135"/>
      <c r="V150" s="137"/>
      <c r="W150" s="26"/>
      <c r="X150" s="171" t="n">
        <v>3</v>
      </c>
      <c r="Y150" s="172" t="n">
        <v>2</v>
      </c>
      <c r="Z150" s="173" t="n">
        <v>4</v>
      </c>
      <c r="AA150" s="1"/>
    </row>
    <row r="151" customFormat="false" ht="15.75" hidden="false" customHeight="true" outlineLevel="0" collapsed="false">
      <c r="A151" s="174"/>
      <c r="B151" s="97" t="s">
        <v>47</v>
      </c>
      <c r="C151" s="98"/>
      <c r="D151" s="98"/>
      <c r="E151" s="98"/>
      <c r="F151" s="99"/>
      <c r="G151" s="142"/>
      <c r="H151" s="143"/>
      <c r="I151" s="143"/>
      <c r="J151" s="144"/>
      <c r="K151" s="145" t="n">
        <v>3</v>
      </c>
      <c r="L151" s="132" t="n">
        <v>3</v>
      </c>
      <c r="M151" s="132" t="n">
        <v>2</v>
      </c>
      <c r="N151" s="133"/>
      <c r="O151" s="134"/>
      <c r="P151" s="135"/>
      <c r="Q151" s="135"/>
      <c r="R151" s="136"/>
      <c r="S151" s="134"/>
      <c r="T151" s="135"/>
      <c r="U151" s="135"/>
      <c r="V151" s="137"/>
      <c r="W151" s="26"/>
      <c r="X151" s="203" t="n">
        <v>2</v>
      </c>
      <c r="Y151" s="176" t="n">
        <v>1</v>
      </c>
      <c r="Z151" s="177" t="n">
        <v>3</v>
      </c>
      <c r="AA151" s="1"/>
    </row>
    <row r="152" customFormat="false" ht="15.75" hidden="false" customHeight="true" outlineLevel="0" collapsed="false">
      <c r="A152" s="174"/>
      <c r="B152" s="97" t="s">
        <v>48</v>
      </c>
      <c r="C152" s="98"/>
      <c r="D152" s="98"/>
      <c r="E152" s="98"/>
      <c r="F152" s="99"/>
      <c r="G152" s="142"/>
      <c r="H152" s="143"/>
      <c r="I152" s="143"/>
      <c r="J152" s="144"/>
      <c r="K152" s="146"/>
      <c r="L152" s="143"/>
      <c r="M152" s="143"/>
      <c r="N152" s="144"/>
      <c r="O152" s="145" t="n">
        <v>3</v>
      </c>
      <c r="P152" s="132" t="n">
        <v>5</v>
      </c>
      <c r="Q152" s="132" t="n">
        <v>4</v>
      </c>
      <c r="R152" s="133"/>
      <c r="S152" s="134"/>
      <c r="T152" s="135"/>
      <c r="U152" s="135"/>
      <c r="V152" s="137"/>
      <c r="W152" s="26"/>
      <c r="X152" s="203" t="n">
        <v>4</v>
      </c>
      <c r="Y152" s="176" t="n">
        <v>3</v>
      </c>
      <c r="Z152" s="177" t="n">
        <v>5</v>
      </c>
      <c r="AA152" s="1"/>
    </row>
    <row r="153" customFormat="false" ht="15.75" hidden="false" customHeight="true" outlineLevel="0" collapsed="false">
      <c r="A153" s="150"/>
      <c r="B153" s="110" t="s">
        <v>49</v>
      </c>
      <c r="C153" s="151"/>
      <c r="D153" s="151"/>
      <c r="E153" s="151"/>
      <c r="F153" s="152"/>
      <c r="G153" s="153"/>
      <c r="H153" s="154"/>
      <c r="I153" s="154"/>
      <c r="J153" s="155"/>
      <c r="K153" s="156"/>
      <c r="L153" s="154"/>
      <c r="M153" s="154"/>
      <c r="N153" s="155"/>
      <c r="O153" s="156"/>
      <c r="P153" s="154"/>
      <c r="Q153" s="154"/>
      <c r="R153" s="155"/>
      <c r="S153" s="157" t="n">
        <v>2</v>
      </c>
      <c r="T153" s="158" t="n">
        <v>4</v>
      </c>
      <c r="U153" s="158" t="n">
        <v>4</v>
      </c>
      <c r="V153" s="159"/>
      <c r="W153" s="26"/>
      <c r="X153" s="160" t="n">
        <v>3</v>
      </c>
      <c r="Y153" s="161" t="n">
        <v>2</v>
      </c>
      <c r="Z153" s="162" t="n">
        <v>4</v>
      </c>
      <c r="AA153" s="1"/>
    </row>
    <row r="154" customFormat="false" ht="15.75" hidden="false" customHeight="true" outlineLevel="0" collapsed="false">
      <c r="A154" s="204" t="s">
        <v>137</v>
      </c>
      <c r="B154" s="97" t="s">
        <v>46</v>
      </c>
      <c r="C154" s="98"/>
      <c r="D154" s="98"/>
      <c r="E154" s="98"/>
      <c r="F154" s="99"/>
      <c r="G154" s="131" t="n">
        <v>0</v>
      </c>
      <c r="H154" s="132" t="n">
        <v>0</v>
      </c>
      <c r="I154" s="132" t="n">
        <v>0</v>
      </c>
      <c r="J154" s="133"/>
      <c r="K154" s="134"/>
      <c r="L154" s="135"/>
      <c r="M154" s="135"/>
      <c r="N154" s="136"/>
      <c r="O154" s="134"/>
      <c r="P154" s="135"/>
      <c r="Q154" s="135"/>
      <c r="R154" s="136"/>
      <c r="S154" s="134"/>
      <c r="T154" s="135"/>
      <c r="U154" s="135"/>
      <c r="V154" s="137"/>
      <c r="W154" s="26"/>
      <c r="X154" s="171" t="n">
        <v>0</v>
      </c>
      <c r="Y154" s="172"/>
      <c r="Z154" s="173"/>
      <c r="AA154" s="1"/>
    </row>
    <row r="155" customFormat="false" ht="15.75" hidden="false" customHeight="true" outlineLevel="0" collapsed="false">
      <c r="A155" s="174"/>
      <c r="B155" s="97" t="s">
        <v>47</v>
      </c>
      <c r="C155" s="98"/>
      <c r="D155" s="98"/>
      <c r="E155" s="98"/>
      <c r="F155" s="99"/>
      <c r="G155" s="142"/>
      <c r="H155" s="143"/>
      <c r="I155" s="143"/>
      <c r="J155" s="144"/>
      <c r="K155" s="145" t="n">
        <v>-1</v>
      </c>
      <c r="L155" s="132" t="n">
        <v>0</v>
      </c>
      <c r="M155" s="132" t="n">
        <v>-1.5</v>
      </c>
      <c r="N155" s="133"/>
      <c r="O155" s="134"/>
      <c r="P155" s="135"/>
      <c r="Q155" s="135"/>
      <c r="R155" s="136"/>
      <c r="S155" s="134"/>
      <c r="T155" s="135"/>
      <c r="U155" s="135"/>
      <c r="V155" s="137"/>
      <c r="W155" s="26"/>
      <c r="X155" s="203" t="n">
        <v>0</v>
      </c>
      <c r="Y155" s="176"/>
      <c r="Z155" s="177"/>
      <c r="AA155" s="1"/>
    </row>
    <row r="156" customFormat="false" ht="15.75" hidden="false" customHeight="true" outlineLevel="0" collapsed="false">
      <c r="A156" s="174"/>
      <c r="B156" s="97" t="s">
        <v>48</v>
      </c>
      <c r="C156" s="98"/>
      <c r="D156" s="98"/>
      <c r="E156" s="98"/>
      <c r="F156" s="99"/>
      <c r="G156" s="142"/>
      <c r="H156" s="143"/>
      <c r="I156" s="143"/>
      <c r="J156" s="144"/>
      <c r="K156" s="146"/>
      <c r="L156" s="143"/>
      <c r="M156" s="143"/>
      <c r="N156" s="144"/>
      <c r="O156" s="145" t="n">
        <v>0</v>
      </c>
      <c r="P156" s="132" t="n">
        <v>1</v>
      </c>
      <c r="Q156" s="132" t="n">
        <v>0</v>
      </c>
      <c r="R156" s="133"/>
      <c r="S156" s="134"/>
      <c r="T156" s="135"/>
      <c r="U156" s="135"/>
      <c r="V156" s="137"/>
      <c r="W156" s="26"/>
      <c r="X156" s="203" t="n">
        <v>1</v>
      </c>
      <c r="Y156" s="176" t="n">
        <v>0</v>
      </c>
      <c r="Z156" s="177" t="n">
        <v>1</v>
      </c>
      <c r="AA156" s="1"/>
    </row>
    <row r="157" customFormat="false" ht="15.75" hidden="false" customHeight="true" outlineLevel="0" collapsed="false">
      <c r="A157" s="150"/>
      <c r="B157" s="110" t="s">
        <v>49</v>
      </c>
      <c r="C157" s="151"/>
      <c r="D157" s="151"/>
      <c r="E157" s="151"/>
      <c r="F157" s="152"/>
      <c r="G157" s="153"/>
      <c r="H157" s="154"/>
      <c r="I157" s="154"/>
      <c r="J157" s="155"/>
      <c r="K157" s="156"/>
      <c r="L157" s="154"/>
      <c r="M157" s="154"/>
      <c r="N157" s="155"/>
      <c r="O157" s="156"/>
      <c r="P157" s="154"/>
      <c r="Q157" s="154"/>
      <c r="R157" s="155"/>
      <c r="S157" s="157" t="n">
        <v>2</v>
      </c>
      <c r="T157" s="158" t="n">
        <v>3</v>
      </c>
      <c r="U157" s="158" t="n">
        <v>3</v>
      </c>
      <c r="V157" s="159"/>
      <c r="W157" s="26"/>
      <c r="X157" s="168" t="n">
        <v>2</v>
      </c>
      <c r="Y157" s="161" t="n">
        <v>2</v>
      </c>
      <c r="Z157" s="162" t="n">
        <v>3</v>
      </c>
      <c r="AA157" s="1"/>
    </row>
    <row r="158" customFormat="false" ht="15.75" hidden="false" customHeight="true" outlineLevel="0" collapsed="false">
      <c r="A158" s="204" t="s">
        <v>138</v>
      </c>
      <c r="B158" s="97" t="s">
        <v>46</v>
      </c>
      <c r="C158" s="98"/>
      <c r="D158" s="98"/>
      <c r="E158" s="98"/>
      <c r="F158" s="99"/>
      <c r="G158" s="131" t="n">
        <v>1</v>
      </c>
      <c r="H158" s="132" t="n">
        <v>3</v>
      </c>
      <c r="I158" s="132" t="n">
        <v>1</v>
      </c>
      <c r="J158" s="133"/>
      <c r="K158" s="134"/>
      <c r="L158" s="135"/>
      <c r="M158" s="135"/>
      <c r="N158" s="136"/>
      <c r="O158" s="134"/>
      <c r="P158" s="135"/>
      <c r="Q158" s="135"/>
      <c r="R158" s="136"/>
      <c r="S158" s="134"/>
      <c r="T158" s="135"/>
      <c r="U158" s="135"/>
      <c r="V158" s="137"/>
      <c r="W158" s="26"/>
      <c r="X158" s="171" t="n">
        <v>3</v>
      </c>
      <c r="Y158" s="172" t="n">
        <v>2</v>
      </c>
      <c r="Z158" s="173" t="n">
        <v>4</v>
      </c>
      <c r="AA158" s="1"/>
    </row>
    <row r="159" customFormat="false" ht="15.75" hidden="false" customHeight="true" outlineLevel="0" collapsed="false">
      <c r="A159" s="174"/>
      <c r="B159" s="97" t="s">
        <v>47</v>
      </c>
      <c r="C159" s="98"/>
      <c r="D159" s="98"/>
      <c r="E159" s="98"/>
      <c r="F159" s="99"/>
      <c r="G159" s="142"/>
      <c r="H159" s="143"/>
      <c r="I159" s="143"/>
      <c r="J159" s="144"/>
      <c r="K159" s="145" t="n">
        <v>1</v>
      </c>
      <c r="L159" s="132" t="n">
        <v>3</v>
      </c>
      <c r="M159" s="132" t="n">
        <v>2</v>
      </c>
      <c r="N159" s="133"/>
      <c r="O159" s="134"/>
      <c r="P159" s="135"/>
      <c r="Q159" s="135"/>
      <c r="R159" s="136"/>
      <c r="S159" s="134"/>
      <c r="T159" s="135"/>
      <c r="U159" s="135"/>
      <c r="V159" s="137"/>
      <c r="W159" s="26"/>
      <c r="X159" s="203" t="n">
        <v>2</v>
      </c>
      <c r="Y159" s="176" t="n">
        <v>1</v>
      </c>
      <c r="Z159" s="177" t="n">
        <v>3</v>
      </c>
      <c r="AA159" s="1"/>
    </row>
    <row r="160" customFormat="false" ht="15.75" hidden="false" customHeight="true" outlineLevel="0" collapsed="false">
      <c r="A160" s="174"/>
      <c r="B160" s="97" t="s">
        <v>48</v>
      </c>
      <c r="C160" s="98"/>
      <c r="D160" s="98"/>
      <c r="E160" s="98"/>
      <c r="F160" s="99"/>
      <c r="G160" s="142"/>
      <c r="H160" s="143"/>
      <c r="I160" s="143"/>
      <c r="J160" s="144"/>
      <c r="K160" s="146"/>
      <c r="L160" s="143"/>
      <c r="M160" s="143"/>
      <c r="N160" s="144"/>
      <c r="O160" s="145" t="n">
        <v>1</v>
      </c>
      <c r="P160" s="132" t="n">
        <v>3</v>
      </c>
      <c r="Q160" s="132" t="n">
        <v>2</v>
      </c>
      <c r="R160" s="133"/>
      <c r="S160" s="134"/>
      <c r="T160" s="135"/>
      <c r="U160" s="135"/>
      <c r="V160" s="137"/>
      <c r="W160" s="26"/>
      <c r="X160" s="203" t="n">
        <v>2</v>
      </c>
      <c r="Y160" s="176" t="n">
        <v>1</v>
      </c>
      <c r="Z160" s="177" t="n">
        <v>3</v>
      </c>
      <c r="AA160" s="1"/>
    </row>
    <row r="161" customFormat="false" ht="15.75" hidden="false" customHeight="true" outlineLevel="0" collapsed="false">
      <c r="A161" s="150"/>
      <c r="B161" s="110" t="s">
        <v>49</v>
      </c>
      <c r="C161" s="151"/>
      <c r="D161" s="151"/>
      <c r="E161" s="151"/>
      <c r="F161" s="152"/>
      <c r="G161" s="153"/>
      <c r="H161" s="154"/>
      <c r="I161" s="154"/>
      <c r="J161" s="155"/>
      <c r="K161" s="156"/>
      <c r="L161" s="154"/>
      <c r="M161" s="154"/>
      <c r="N161" s="155"/>
      <c r="O161" s="156"/>
      <c r="P161" s="154"/>
      <c r="Q161" s="154"/>
      <c r="R161" s="155"/>
      <c r="S161" s="157" t="n">
        <v>2</v>
      </c>
      <c r="T161" s="158" t="n">
        <v>1</v>
      </c>
      <c r="U161" s="158" t="n">
        <v>0</v>
      </c>
      <c r="V161" s="159"/>
      <c r="W161" s="26"/>
      <c r="X161" s="160" t="n">
        <v>2</v>
      </c>
      <c r="Y161" s="161" t="n">
        <v>1</v>
      </c>
      <c r="Z161" s="162" t="n">
        <v>3</v>
      </c>
      <c r="AA161" s="1"/>
    </row>
    <row r="162" customFormat="false" ht="15.75" hidden="false" customHeight="true" outlineLevel="0" collapsed="false">
      <c r="A162" s="204" t="s">
        <v>139</v>
      </c>
      <c r="B162" s="97" t="s">
        <v>46</v>
      </c>
      <c r="C162" s="98"/>
      <c r="D162" s="98"/>
      <c r="E162" s="98"/>
      <c r="F162" s="99"/>
      <c r="G162" s="131" t="n">
        <v>3</v>
      </c>
      <c r="H162" s="132" t="n">
        <v>2</v>
      </c>
      <c r="I162" s="132" t="n">
        <v>2</v>
      </c>
      <c r="J162" s="133"/>
      <c r="K162" s="134"/>
      <c r="L162" s="135"/>
      <c r="M162" s="135"/>
      <c r="N162" s="136"/>
      <c r="O162" s="134"/>
      <c r="P162" s="135"/>
      <c r="Q162" s="135"/>
      <c r="R162" s="136"/>
      <c r="S162" s="134"/>
      <c r="T162" s="135"/>
      <c r="U162" s="135"/>
      <c r="V162" s="137"/>
      <c r="W162" s="26"/>
      <c r="X162" s="171" t="n">
        <v>2</v>
      </c>
      <c r="Y162" s="172" t="n">
        <v>1</v>
      </c>
      <c r="Z162" s="173" t="n">
        <v>3</v>
      </c>
      <c r="AA162" s="1"/>
    </row>
    <row r="163" customFormat="false" ht="15.75" hidden="false" customHeight="true" outlineLevel="0" collapsed="false">
      <c r="A163" s="174"/>
      <c r="B163" s="97" t="s">
        <v>47</v>
      </c>
      <c r="C163" s="98"/>
      <c r="D163" s="98"/>
      <c r="E163" s="98"/>
      <c r="F163" s="99"/>
      <c r="G163" s="142"/>
      <c r="H163" s="143"/>
      <c r="I163" s="143"/>
      <c r="J163" s="144"/>
      <c r="K163" s="145" t="n">
        <v>3</v>
      </c>
      <c r="L163" s="132" t="n">
        <v>1</v>
      </c>
      <c r="M163" s="132" t="n">
        <v>2</v>
      </c>
      <c r="N163" s="133"/>
      <c r="O163" s="134"/>
      <c r="P163" s="135"/>
      <c r="Q163" s="135"/>
      <c r="R163" s="136"/>
      <c r="S163" s="134"/>
      <c r="T163" s="135"/>
      <c r="U163" s="135"/>
      <c r="V163" s="137"/>
      <c r="W163" s="26"/>
      <c r="X163" s="203" t="n">
        <v>2</v>
      </c>
      <c r="Y163" s="176" t="n">
        <v>1</v>
      </c>
      <c r="Z163" s="177" t="n">
        <v>3</v>
      </c>
      <c r="AA163" s="1"/>
    </row>
    <row r="164" customFormat="false" ht="15.75" hidden="false" customHeight="true" outlineLevel="0" collapsed="false">
      <c r="A164" s="174"/>
      <c r="B164" s="97" t="s">
        <v>48</v>
      </c>
      <c r="C164" s="98"/>
      <c r="D164" s="98"/>
      <c r="E164" s="98"/>
      <c r="F164" s="99"/>
      <c r="G164" s="142"/>
      <c r="H164" s="143"/>
      <c r="I164" s="143"/>
      <c r="J164" s="144"/>
      <c r="K164" s="146"/>
      <c r="L164" s="143"/>
      <c r="M164" s="143"/>
      <c r="N164" s="144"/>
      <c r="O164" s="145" t="n">
        <v>3</v>
      </c>
      <c r="P164" s="132" t="n">
        <v>2</v>
      </c>
      <c r="Q164" s="132" t="n">
        <v>4</v>
      </c>
      <c r="R164" s="133"/>
      <c r="S164" s="134"/>
      <c r="T164" s="135"/>
      <c r="U164" s="135"/>
      <c r="V164" s="137"/>
      <c r="W164" s="26"/>
      <c r="X164" s="203" t="n">
        <v>3</v>
      </c>
      <c r="Y164" s="176" t="n">
        <v>2</v>
      </c>
      <c r="Z164" s="177" t="n">
        <v>4</v>
      </c>
      <c r="AA164" s="1"/>
    </row>
    <row r="165" customFormat="false" ht="15.75" hidden="false" customHeight="true" outlineLevel="0" collapsed="false">
      <c r="A165" s="150"/>
      <c r="B165" s="110" t="s">
        <v>49</v>
      </c>
      <c r="C165" s="151"/>
      <c r="D165" s="151"/>
      <c r="E165" s="151"/>
      <c r="F165" s="152"/>
      <c r="G165" s="153"/>
      <c r="H165" s="154"/>
      <c r="I165" s="154"/>
      <c r="J165" s="155"/>
      <c r="K165" s="156"/>
      <c r="L165" s="154"/>
      <c r="M165" s="154"/>
      <c r="N165" s="155"/>
      <c r="O165" s="156"/>
      <c r="P165" s="154"/>
      <c r="Q165" s="154"/>
      <c r="R165" s="155"/>
      <c r="S165" s="157" t="n">
        <v>3</v>
      </c>
      <c r="T165" s="158" t="n">
        <v>2</v>
      </c>
      <c r="U165" s="158" t="n">
        <v>5</v>
      </c>
      <c r="V165" s="159"/>
      <c r="W165" s="26"/>
      <c r="X165" s="160" t="n">
        <v>3</v>
      </c>
      <c r="Y165" s="161" t="n">
        <v>2</v>
      </c>
      <c r="Z165" s="162" t="n">
        <v>4</v>
      </c>
      <c r="AA165" s="1"/>
    </row>
    <row r="166" customFormat="false" ht="15.75" hidden="false" customHeight="true" outlineLevel="0" collapsed="false">
      <c r="A166" s="204" t="s">
        <v>140</v>
      </c>
      <c r="B166" s="97" t="s">
        <v>46</v>
      </c>
      <c r="C166" s="98" t="n">
        <v>0</v>
      </c>
      <c r="D166" s="98" t="n">
        <v>0</v>
      </c>
      <c r="E166" s="98"/>
      <c r="F166" s="99"/>
      <c r="G166" s="131" t="n">
        <v>0</v>
      </c>
      <c r="H166" s="132" t="n">
        <v>0</v>
      </c>
      <c r="I166" s="132" t="n">
        <v>0</v>
      </c>
      <c r="J166" s="133"/>
      <c r="K166" s="134"/>
      <c r="L166" s="135"/>
      <c r="M166" s="135"/>
      <c r="N166" s="136"/>
      <c r="O166" s="134"/>
      <c r="P166" s="135"/>
      <c r="Q166" s="135"/>
      <c r="R166" s="136"/>
      <c r="S166" s="134"/>
      <c r="T166" s="135"/>
      <c r="U166" s="135"/>
      <c r="V166" s="137"/>
      <c r="W166" s="26"/>
      <c r="X166" s="171" t="n">
        <v>0</v>
      </c>
      <c r="Y166" s="172"/>
      <c r="Z166" s="173"/>
      <c r="AA166" s="1"/>
    </row>
    <row r="167" customFormat="false" ht="15.75" hidden="false" customHeight="true" outlineLevel="0" collapsed="false">
      <c r="A167" s="174"/>
      <c r="B167" s="97" t="s">
        <v>47</v>
      </c>
      <c r="C167" s="98" t="n">
        <v>1</v>
      </c>
      <c r="D167" s="98" t="n">
        <v>0</v>
      </c>
      <c r="E167" s="98"/>
      <c r="F167" s="99"/>
      <c r="G167" s="142"/>
      <c r="H167" s="143"/>
      <c r="I167" s="143"/>
      <c r="J167" s="144"/>
      <c r="K167" s="145" t="n">
        <v>1</v>
      </c>
      <c r="L167" s="132" t="n">
        <v>0</v>
      </c>
      <c r="M167" s="132" t="n">
        <v>0</v>
      </c>
      <c r="N167" s="133"/>
      <c r="O167" s="134"/>
      <c r="P167" s="135"/>
      <c r="Q167" s="135"/>
      <c r="R167" s="136"/>
      <c r="S167" s="134"/>
      <c r="T167" s="135"/>
      <c r="U167" s="135"/>
      <c r="V167" s="137"/>
      <c r="W167" s="26"/>
      <c r="X167" s="203" t="n">
        <v>0</v>
      </c>
      <c r="Y167" s="176"/>
      <c r="Z167" s="177"/>
      <c r="AA167" s="1"/>
    </row>
    <row r="168" customFormat="false" ht="13.5" hidden="false" customHeight="true" outlineLevel="0" collapsed="false">
      <c r="A168" s="174"/>
      <c r="B168" s="97" t="s">
        <v>48</v>
      </c>
      <c r="C168" s="98" t="n">
        <v>2</v>
      </c>
      <c r="D168" s="98" t="n">
        <v>1</v>
      </c>
      <c r="E168" s="98"/>
      <c r="F168" s="99"/>
      <c r="G168" s="142"/>
      <c r="H168" s="143"/>
      <c r="I168" s="143"/>
      <c r="J168" s="144"/>
      <c r="K168" s="146"/>
      <c r="L168" s="143"/>
      <c r="M168" s="143"/>
      <c r="N168" s="144"/>
      <c r="O168" s="145" t="n">
        <v>1</v>
      </c>
      <c r="P168" s="132" t="n">
        <v>2</v>
      </c>
      <c r="Q168" s="132" t="n">
        <v>1</v>
      </c>
      <c r="R168" s="133"/>
      <c r="S168" s="134"/>
      <c r="T168" s="135"/>
      <c r="U168" s="135"/>
      <c r="V168" s="137"/>
      <c r="W168" s="26"/>
      <c r="X168" s="209" t="n">
        <v>1.5</v>
      </c>
      <c r="Y168" s="166" t="n">
        <v>1</v>
      </c>
      <c r="Z168" s="167" t="n">
        <v>2</v>
      </c>
      <c r="AA168" s="208"/>
    </row>
    <row r="169" customFormat="false" ht="14.25" hidden="false" customHeight="true" outlineLevel="0" collapsed="false">
      <c r="A169" s="150"/>
      <c r="B169" s="110" t="s">
        <v>49</v>
      </c>
      <c r="C169" s="151" t="n">
        <v>3</v>
      </c>
      <c r="D169" s="151" t="n">
        <v>1</v>
      </c>
      <c r="E169" s="151"/>
      <c r="F169" s="152"/>
      <c r="G169" s="153"/>
      <c r="H169" s="154"/>
      <c r="I169" s="154"/>
      <c r="J169" s="155"/>
      <c r="K169" s="156"/>
      <c r="L169" s="154"/>
      <c r="M169" s="154"/>
      <c r="N169" s="155"/>
      <c r="O169" s="156"/>
      <c r="P169" s="154"/>
      <c r="Q169" s="154"/>
      <c r="R169" s="155"/>
      <c r="S169" s="157" t="n">
        <v>1</v>
      </c>
      <c r="T169" s="158" t="n">
        <v>4</v>
      </c>
      <c r="U169" s="158" t="n">
        <v>2</v>
      </c>
      <c r="V169" s="159"/>
      <c r="W169" s="26"/>
      <c r="X169" s="160" t="n">
        <v>2</v>
      </c>
      <c r="Y169" s="169" t="n">
        <v>1</v>
      </c>
      <c r="Z169" s="170" t="n">
        <v>2</v>
      </c>
      <c r="AA169" s="208"/>
    </row>
    <row r="170" customFormat="false" ht="15.75" hidden="false" customHeight="true" outlineLevel="0" collapsed="false">
      <c r="A170" s="204" t="s">
        <v>141</v>
      </c>
      <c r="B170" s="97" t="s">
        <v>46</v>
      </c>
      <c r="C170" s="98" t="n">
        <v>0</v>
      </c>
      <c r="D170" s="98" t="n">
        <v>0</v>
      </c>
      <c r="E170" s="98"/>
      <c r="F170" s="99"/>
      <c r="G170" s="131" t="n">
        <v>0</v>
      </c>
      <c r="H170" s="132" t="n">
        <v>0</v>
      </c>
      <c r="I170" s="132" t="n">
        <v>0</v>
      </c>
      <c r="J170" s="133"/>
      <c r="K170" s="134"/>
      <c r="L170" s="135"/>
      <c r="M170" s="135"/>
      <c r="N170" s="136"/>
      <c r="O170" s="134"/>
      <c r="P170" s="135"/>
      <c r="Q170" s="135"/>
      <c r="R170" s="136"/>
      <c r="S170" s="134"/>
      <c r="T170" s="135"/>
      <c r="U170" s="135"/>
      <c r="V170" s="137"/>
      <c r="W170" s="26"/>
      <c r="X170" s="171" t="n">
        <v>0</v>
      </c>
      <c r="Y170" s="172"/>
      <c r="Z170" s="173"/>
      <c r="AA170" s="1"/>
    </row>
    <row r="171" customFormat="false" ht="15.75" hidden="false" customHeight="true" outlineLevel="0" collapsed="false">
      <c r="A171" s="174"/>
      <c r="B171" s="97" t="s">
        <v>47</v>
      </c>
      <c r="C171" s="98" t="n">
        <v>0</v>
      </c>
      <c r="D171" s="98" t="n">
        <v>1</v>
      </c>
      <c r="E171" s="98"/>
      <c r="F171" s="99"/>
      <c r="G171" s="142"/>
      <c r="H171" s="143"/>
      <c r="I171" s="143"/>
      <c r="J171" s="144"/>
      <c r="K171" s="145" t="n">
        <v>0</v>
      </c>
      <c r="L171" s="132" t="n">
        <v>0</v>
      </c>
      <c r="M171" s="132" t="n">
        <v>0</v>
      </c>
      <c r="N171" s="133"/>
      <c r="O171" s="134"/>
      <c r="P171" s="135"/>
      <c r="Q171" s="135"/>
      <c r="R171" s="136"/>
      <c r="S171" s="134"/>
      <c r="T171" s="135"/>
      <c r="U171" s="135"/>
      <c r="V171" s="137"/>
      <c r="W171" s="26"/>
      <c r="X171" s="203" t="n">
        <v>0</v>
      </c>
      <c r="Y171" s="176"/>
      <c r="Z171" s="177"/>
      <c r="AA171" s="1"/>
    </row>
    <row r="172" customFormat="false" ht="15.75" hidden="false" customHeight="true" outlineLevel="0" collapsed="false">
      <c r="A172" s="174"/>
      <c r="B172" s="97" t="s">
        <v>48</v>
      </c>
      <c r="C172" s="98" t="n">
        <v>1</v>
      </c>
      <c r="D172" s="98" t="n">
        <v>2</v>
      </c>
      <c r="E172" s="98"/>
      <c r="F172" s="99"/>
      <c r="G172" s="142"/>
      <c r="H172" s="143"/>
      <c r="I172" s="143"/>
      <c r="J172" s="144"/>
      <c r="K172" s="146"/>
      <c r="L172" s="143"/>
      <c r="M172" s="143"/>
      <c r="N172" s="144"/>
      <c r="O172" s="145" t="n">
        <v>2</v>
      </c>
      <c r="P172" s="132" t="n">
        <v>2</v>
      </c>
      <c r="Q172" s="132" t="n">
        <v>2</v>
      </c>
      <c r="R172" s="133"/>
      <c r="S172" s="134"/>
      <c r="T172" s="135"/>
      <c r="U172" s="135"/>
      <c r="V172" s="137"/>
      <c r="W172" s="26"/>
      <c r="X172" s="203" t="n">
        <v>2</v>
      </c>
      <c r="Y172" s="176" t="n">
        <v>1</v>
      </c>
      <c r="Z172" s="177" t="n">
        <v>3</v>
      </c>
      <c r="AA172" s="1"/>
    </row>
    <row r="173" customFormat="false" ht="15.75" hidden="false" customHeight="true" outlineLevel="0" collapsed="false">
      <c r="A173" s="150"/>
      <c r="B173" s="110" t="s">
        <v>49</v>
      </c>
      <c r="C173" s="151" t="n">
        <v>1</v>
      </c>
      <c r="D173" s="151" t="n">
        <v>3</v>
      </c>
      <c r="E173" s="151"/>
      <c r="F173" s="152"/>
      <c r="G173" s="153"/>
      <c r="H173" s="154"/>
      <c r="I173" s="154"/>
      <c r="J173" s="155"/>
      <c r="K173" s="156"/>
      <c r="L173" s="154"/>
      <c r="M173" s="154"/>
      <c r="N173" s="155"/>
      <c r="O173" s="156"/>
      <c r="P173" s="154"/>
      <c r="Q173" s="154"/>
      <c r="R173" s="155"/>
      <c r="S173" s="157" t="n">
        <v>3</v>
      </c>
      <c r="T173" s="158" t="n">
        <v>5</v>
      </c>
      <c r="U173" s="158" t="n">
        <v>3</v>
      </c>
      <c r="V173" s="159"/>
      <c r="W173" s="26"/>
      <c r="X173" s="160" t="n">
        <v>3</v>
      </c>
      <c r="Y173" s="161" t="n">
        <v>2</v>
      </c>
      <c r="Z173" s="162" t="n">
        <v>4</v>
      </c>
      <c r="AA173" s="1"/>
    </row>
    <row r="174" customFormat="false" ht="15.75" hidden="false" customHeight="true" outlineLevel="0" collapsed="false">
      <c r="A174" s="204" t="s">
        <v>142</v>
      </c>
      <c r="B174" s="97" t="s">
        <v>46</v>
      </c>
      <c r="C174" s="98"/>
      <c r="D174" s="98"/>
      <c r="E174" s="98"/>
      <c r="F174" s="99"/>
      <c r="G174" s="131" t="n">
        <v>10</v>
      </c>
      <c r="H174" s="132" t="n">
        <v>1</v>
      </c>
      <c r="I174" s="132"/>
      <c r="J174" s="133"/>
      <c r="K174" s="134"/>
      <c r="L174" s="135"/>
      <c r="M174" s="135"/>
      <c r="N174" s="136"/>
      <c r="O174" s="134"/>
      <c r="P174" s="135"/>
      <c r="Q174" s="135"/>
      <c r="R174" s="136"/>
      <c r="S174" s="134"/>
      <c r="T174" s="135"/>
      <c r="U174" s="135"/>
      <c r="V174" s="137"/>
      <c r="W174" s="26"/>
      <c r="X174" s="171" t="n">
        <v>4</v>
      </c>
      <c r="Y174" s="202" t="n">
        <v>3</v>
      </c>
      <c r="Z174" s="173" t="n">
        <v>5</v>
      </c>
      <c r="AA174" s="1"/>
    </row>
    <row r="175" customFormat="false" ht="15.75" hidden="false" customHeight="true" outlineLevel="0" collapsed="false">
      <c r="A175" s="174"/>
      <c r="B175" s="97" t="s">
        <v>47</v>
      </c>
      <c r="C175" s="98"/>
      <c r="D175" s="98"/>
      <c r="E175" s="98"/>
      <c r="F175" s="99"/>
      <c r="G175" s="142"/>
      <c r="H175" s="143"/>
      <c r="I175" s="143"/>
      <c r="J175" s="144"/>
      <c r="K175" s="145" t="n">
        <v>3</v>
      </c>
      <c r="L175" s="132" t="n">
        <v>6</v>
      </c>
      <c r="M175" s="132"/>
      <c r="N175" s="133"/>
      <c r="O175" s="134"/>
      <c r="P175" s="135"/>
      <c r="Q175" s="135"/>
      <c r="R175" s="136"/>
      <c r="S175" s="134"/>
      <c r="T175" s="135"/>
      <c r="U175" s="135"/>
      <c r="V175" s="137"/>
      <c r="W175" s="26"/>
      <c r="X175" s="203" t="n">
        <v>3</v>
      </c>
      <c r="Y175" s="176" t="n">
        <v>2</v>
      </c>
      <c r="Z175" s="177" t="n">
        <v>4</v>
      </c>
      <c r="AA175" s="1"/>
    </row>
    <row r="176" customFormat="false" ht="15.75" hidden="false" customHeight="true" outlineLevel="0" collapsed="false">
      <c r="A176" s="174"/>
      <c r="B176" s="97" t="s">
        <v>48</v>
      </c>
      <c r="C176" s="98"/>
      <c r="D176" s="98"/>
      <c r="E176" s="98"/>
      <c r="F176" s="99"/>
      <c r="G176" s="142"/>
      <c r="H176" s="143"/>
      <c r="I176" s="143"/>
      <c r="J176" s="144"/>
      <c r="K176" s="146"/>
      <c r="L176" s="143"/>
      <c r="M176" s="143"/>
      <c r="N176" s="144"/>
      <c r="O176" s="145" t="n">
        <v>8</v>
      </c>
      <c r="P176" s="132" t="n">
        <v>12</v>
      </c>
      <c r="Q176" s="132"/>
      <c r="R176" s="133"/>
      <c r="S176" s="134"/>
      <c r="T176" s="135"/>
      <c r="U176" s="135"/>
      <c r="V176" s="137"/>
      <c r="W176" s="26"/>
      <c r="X176" s="203" t="n">
        <v>5</v>
      </c>
      <c r="Y176" s="176" t="n">
        <v>4</v>
      </c>
      <c r="Z176" s="177" t="n">
        <v>6</v>
      </c>
      <c r="AA176" s="1"/>
    </row>
    <row r="177" customFormat="false" ht="15.75" hidden="false" customHeight="true" outlineLevel="0" collapsed="false">
      <c r="A177" s="150"/>
      <c r="B177" s="110" t="s">
        <v>49</v>
      </c>
      <c r="C177" s="151"/>
      <c r="D177" s="151"/>
      <c r="E177" s="151"/>
      <c r="F177" s="152"/>
      <c r="G177" s="153"/>
      <c r="H177" s="154"/>
      <c r="I177" s="154"/>
      <c r="J177" s="155"/>
      <c r="K177" s="156"/>
      <c r="L177" s="154"/>
      <c r="M177" s="154"/>
      <c r="N177" s="155"/>
      <c r="O177" s="156"/>
      <c r="P177" s="154"/>
      <c r="Q177" s="154"/>
      <c r="R177" s="155"/>
      <c r="S177" s="157" t="n">
        <v>1</v>
      </c>
      <c r="T177" s="158" t="n">
        <v>0</v>
      </c>
      <c r="U177" s="158"/>
      <c r="V177" s="159"/>
      <c r="W177" s="26"/>
      <c r="X177" s="160" t="n">
        <v>0</v>
      </c>
      <c r="Y177" s="161"/>
      <c r="Z177" s="162"/>
      <c r="AA177" s="1"/>
    </row>
    <row r="178" customFormat="false" ht="15.75" hidden="false" customHeight="true" outlineLevel="0" collapsed="false">
      <c r="A178" s="204" t="s">
        <v>143</v>
      </c>
      <c r="B178" s="97" t="s">
        <v>46</v>
      </c>
      <c r="C178" s="98"/>
      <c r="D178" s="98"/>
      <c r="E178" s="98"/>
      <c r="F178" s="99"/>
      <c r="G178" s="131"/>
      <c r="H178" s="132"/>
      <c r="I178" s="132"/>
      <c r="J178" s="133"/>
      <c r="K178" s="134"/>
      <c r="L178" s="135"/>
      <c r="M178" s="135"/>
      <c r="N178" s="136"/>
      <c r="O178" s="134"/>
      <c r="P178" s="135"/>
      <c r="Q178" s="135"/>
      <c r="R178" s="136"/>
      <c r="S178" s="134"/>
      <c r="T178" s="135"/>
      <c r="U178" s="135"/>
      <c r="V178" s="137"/>
      <c r="W178" s="26"/>
      <c r="X178" s="171" t="n">
        <v>0</v>
      </c>
      <c r="Y178" s="172"/>
      <c r="Z178" s="173"/>
      <c r="AA178" s="1"/>
    </row>
    <row r="179" customFormat="false" ht="15.75" hidden="false" customHeight="true" outlineLevel="0" collapsed="false">
      <c r="A179" s="174"/>
      <c r="B179" s="97" t="s">
        <v>47</v>
      </c>
      <c r="C179" s="98"/>
      <c r="D179" s="98"/>
      <c r="E179" s="98"/>
      <c r="F179" s="99"/>
      <c r="G179" s="142"/>
      <c r="H179" s="143"/>
      <c r="I179" s="143"/>
      <c r="J179" s="144"/>
      <c r="K179" s="145"/>
      <c r="L179" s="132"/>
      <c r="M179" s="132"/>
      <c r="N179" s="133"/>
      <c r="O179" s="134"/>
      <c r="P179" s="135"/>
      <c r="Q179" s="135"/>
      <c r="R179" s="136"/>
      <c r="S179" s="134"/>
      <c r="T179" s="135"/>
      <c r="U179" s="135"/>
      <c r="V179" s="137"/>
      <c r="W179" s="26"/>
      <c r="X179" s="203" t="n">
        <v>0</v>
      </c>
      <c r="Y179" s="176"/>
      <c r="Z179" s="177"/>
      <c r="AA179" s="1"/>
    </row>
    <row r="180" customFormat="false" ht="13.5" hidden="false" customHeight="true" outlineLevel="0" collapsed="false">
      <c r="A180" s="174"/>
      <c r="B180" s="97" t="s">
        <v>48</v>
      </c>
      <c r="C180" s="98"/>
      <c r="D180" s="98"/>
      <c r="E180" s="98"/>
      <c r="F180" s="99"/>
      <c r="G180" s="142"/>
      <c r="H180" s="143"/>
      <c r="I180" s="143"/>
      <c r="J180" s="144"/>
      <c r="K180" s="146"/>
      <c r="L180" s="143"/>
      <c r="M180" s="143"/>
      <c r="N180" s="144"/>
      <c r="O180" s="145"/>
      <c r="P180" s="132"/>
      <c r="Q180" s="132"/>
      <c r="R180" s="133"/>
      <c r="S180" s="134"/>
      <c r="T180" s="135"/>
      <c r="U180" s="135"/>
      <c r="V180" s="137"/>
      <c r="W180" s="26"/>
      <c r="X180" s="205" t="n">
        <v>0</v>
      </c>
      <c r="Y180" s="206"/>
      <c r="Z180" s="207"/>
      <c r="AA180" s="208"/>
    </row>
    <row r="181" customFormat="false" ht="14.25" hidden="false" customHeight="true" outlineLevel="0" collapsed="false">
      <c r="A181" s="150"/>
      <c r="B181" s="110" t="s">
        <v>49</v>
      </c>
      <c r="C181" s="151"/>
      <c r="D181" s="151"/>
      <c r="E181" s="151"/>
      <c r="F181" s="152"/>
      <c r="G181" s="153"/>
      <c r="H181" s="154"/>
      <c r="I181" s="154"/>
      <c r="J181" s="155"/>
      <c r="K181" s="156"/>
      <c r="L181" s="154"/>
      <c r="M181" s="154"/>
      <c r="N181" s="155"/>
      <c r="O181" s="156"/>
      <c r="P181" s="154"/>
      <c r="Q181" s="154"/>
      <c r="R181" s="155"/>
      <c r="S181" s="157" t="n">
        <v>0</v>
      </c>
      <c r="T181" s="158" t="n">
        <v>1</v>
      </c>
      <c r="U181" s="158" t="n">
        <v>1</v>
      </c>
      <c r="V181" s="159"/>
      <c r="W181" s="26"/>
      <c r="X181" s="168" t="n">
        <v>0.5</v>
      </c>
      <c r="Y181" s="169" t="n">
        <v>0</v>
      </c>
      <c r="Z181" s="162" t="n">
        <v>1</v>
      </c>
      <c r="AA181" s="208"/>
    </row>
    <row r="182" customFormat="false" ht="12" hidden="false" customHeight="true" outlineLevel="0" collapsed="false">
      <c r="B182" s="208"/>
      <c r="C182" s="208"/>
      <c r="D182" s="208"/>
      <c r="E182" s="208"/>
      <c r="F182" s="208"/>
      <c r="G182" s="208"/>
      <c r="H182" s="208"/>
      <c r="I182" s="208"/>
      <c r="J182" s="208"/>
      <c r="K182" s="208"/>
      <c r="L182" s="208"/>
      <c r="M182" s="208"/>
      <c r="N182" s="208"/>
      <c r="O182" s="208"/>
      <c r="P182" s="208"/>
      <c r="Q182" s="208"/>
      <c r="R182" s="208"/>
      <c r="S182" s="208"/>
      <c r="T182" s="208"/>
      <c r="U182" s="208"/>
      <c r="V182" s="208"/>
      <c r="W182" s="208"/>
      <c r="X182" s="208"/>
      <c r="Y182" s="208"/>
      <c r="Z182" s="208"/>
    </row>
    <row r="183" customFormat="false" ht="12" hidden="false" customHeight="true" outlineLevel="0" collapsed="false">
      <c r="B183" s="208"/>
      <c r="C183" s="208"/>
      <c r="D183" s="208"/>
      <c r="E183" s="208"/>
      <c r="F183" s="208"/>
      <c r="G183" s="208"/>
      <c r="H183" s="208"/>
      <c r="I183" s="208"/>
      <c r="J183" s="208"/>
      <c r="K183" s="208"/>
      <c r="L183" s="208"/>
      <c r="M183" s="208"/>
      <c r="N183" s="208"/>
      <c r="O183" s="208"/>
      <c r="P183" s="208"/>
      <c r="Q183" s="208"/>
      <c r="R183" s="208"/>
      <c r="S183" s="208"/>
      <c r="T183" s="208"/>
      <c r="U183" s="208"/>
      <c r="V183" s="208"/>
      <c r="W183" s="208"/>
      <c r="X183" s="208"/>
      <c r="Y183" s="208"/>
      <c r="Z183" s="208"/>
    </row>
    <row r="184" customFormat="false" ht="12" hidden="false" customHeight="true" outlineLevel="0" collapsed="false">
      <c r="B184" s="208"/>
      <c r="C184" s="208"/>
      <c r="D184" s="208"/>
      <c r="E184" s="208"/>
      <c r="F184" s="208"/>
      <c r="G184" s="208"/>
      <c r="H184" s="208"/>
      <c r="I184" s="208"/>
      <c r="J184" s="208"/>
      <c r="K184" s="208"/>
      <c r="L184" s="208"/>
      <c r="M184" s="208"/>
      <c r="N184" s="208"/>
      <c r="O184" s="208"/>
      <c r="P184" s="208"/>
      <c r="Q184" s="208"/>
      <c r="R184" s="208"/>
      <c r="S184" s="208"/>
      <c r="T184" s="208"/>
      <c r="U184" s="208"/>
      <c r="V184" s="208"/>
      <c r="W184" s="208"/>
      <c r="X184" s="208"/>
      <c r="Y184" s="208"/>
      <c r="Z184" s="208"/>
    </row>
    <row r="185" customFormat="false" ht="12" hidden="false" customHeight="true" outlineLevel="0" collapsed="false">
      <c r="B185" s="208"/>
      <c r="C185" s="208"/>
      <c r="D185" s="208"/>
      <c r="E185" s="208"/>
      <c r="F185" s="208"/>
      <c r="G185" s="208"/>
      <c r="H185" s="208"/>
      <c r="I185" s="208"/>
      <c r="J185" s="208"/>
      <c r="K185" s="208"/>
      <c r="L185" s="208"/>
      <c r="M185" s="208"/>
      <c r="N185" s="208"/>
      <c r="O185" s="208"/>
      <c r="P185" s="208"/>
      <c r="Q185" s="208"/>
      <c r="R185" s="208"/>
      <c r="S185" s="208"/>
      <c r="T185" s="208"/>
      <c r="U185" s="208"/>
      <c r="V185" s="208"/>
      <c r="W185" s="208"/>
      <c r="X185" s="208"/>
      <c r="Y185" s="208"/>
      <c r="Z185" s="208"/>
    </row>
    <row r="186" customFormat="false" ht="12" hidden="false" customHeight="true" outlineLevel="0" collapsed="false">
      <c r="B186" s="208"/>
      <c r="C186" s="208"/>
      <c r="D186" s="208"/>
      <c r="E186" s="208"/>
      <c r="F186" s="208"/>
      <c r="G186" s="208"/>
      <c r="H186" s="208"/>
      <c r="I186" s="208"/>
      <c r="J186" s="208"/>
      <c r="K186" s="208"/>
      <c r="L186" s="208"/>
      <c r="M186" s="208"/>
      <c r="N186" s="208"/>
      <c r="O186" s="208"/>
      <c r="P186" s="208"/>
      <c r="Q186" s="208"/>
      <c r="R186" s="208"/>
      <c r="S186" s="208"/>
      <c r="T186" s="208"/>
      <c r="U186" s="208"/>
      <c r="V186" s="208"/>
      <c r="W186" s="208"/>
      <c r="X186" s="208"/>
      <c r="Y186" s="208"/>
      <c r="Z186" s="208"/>
    </row>
    <row r="187" customFormat="false" ht="12" hidden="false" customHeight="true" outlineLevel="0" collapsed="false">
      <c r="B187" s="208"/>
      <c r="C187" s="208"/>
      <c r="D187" s="208"/>
      <c r="E187" s="208"/>
      <c r="F187" s="208"/>
      <c r="G187" s="208"/>
      <c r="H187" s="208"/>
      <c r="I187" s="208"/>
      <c r="J187" s="208"/>
      <c r="K187" s="208"/>
      <c r="L187" s="208"/>
      <c r="M187" s="208"/>
      <c r="N187" s="208"/>
      <c r="O187" s="208"/>
      <c r="P187" s="208"/>
      <c r="Q187" s="208"/>
      <c r="R187" s="208"/>
      <c r="S187" s="208"/>
      <c r="T187" s="208"/>
      <c r="U187" s="208"/>
      <c r="V187" s="208"/>
      <c r="W187" s="208"/>
      <c r="X187" s="208"/>
      <c r="Y187" s="208"/>
      <c r="Z187" s="208"/>
    </row>
    <row r="188" customFormat="false" ht="12" hidden="false" customHeight="true" outlineLevel="0" collapsed="false">
      <c r="B188" s="208"/>
      <c r="C188" s="208"/>
      <c r="D188" s="208"/>
      <c r="E188" s="208"/>
      <c r="F188" s="208"/>
      <c r="G188" s="208"/>
      <c r="H188" s="208"/>
      <c r="I188" s="208"/>
      <c r="J188" s="208"/>
      <c r="K188" s="208"/>
      <c r="L188" s="208"/>
      <c r="M188" s="208"/>
      <c r="N188" s="208"/>
      <c r="O188" s="208"/>
      <c r="P188" s="208"/>
      <c r="Q188" s="208"/>
      <c r="R188" s="208"/>
      <c r="S188" s="208"/>
      <c r="T188" s="208"/>
      <c r="U188" s="208"/>
      <c r="V188" s="208"/>
      <c r="W188" s="208"/>
      <c r="X188" s="208"/>
      <c r="Y188" s="208"/>
      <c r="Z188" s="208"/>
    </row>
    <row r="189" customFormat="false" ht="12" hidden="false" customHeight="true" outlineLevel="0" collapsed="false">
      <c r="B189" s="208"/>
      <c r="C189" s="208"/>
      <c r="D189" s="208"/>
      <c r="E189" s="208"/>
      <c r="F189" s="208"/>
      <c r="G189" s="208"/>
      <c r="H189" s="208"/>
      <c r="I189" s="208"/>
      <c r="J189" s="208"/>
      <c r="K189" s="208"/>
      <c r="L189" s="208"/>
      <c r="M189" s="208"/>
      <c r="N189" s="208"/>
      <c r="O189" s="208"/>
      <c r="P189" s="208"/>
      <c r="Q189" s="208"/>
      <c r="R189" s="208"/>
      <c r="S189" s="208"/>
      <c r="T189" s="208"/>
      <c r="U189" s="208"/>
      <c r="V189" s="208"/>
      <c r="W189" s="208"/>
      <c r="X189" s="208"/>
      <c r="Y189" s="208"/>
      <c r="Z189" s="208"/>
    </row>
    <row r="190" customFormat="false" ht="12" hidden="false" customHeight="true" outlineLevel="0" collapsed="false">
      <c r="B190" s="208"/>
      <c r="C190" s="208"/>
      <c r="D190" s="208"/>
      <c r="E190" s="208"/>
      <c r="F190" s="208"/>
      <c r="G190" s="208"/>
      <c r="H190" s="208"/>
      <c r="I190" s="208"/>
      <c r="J190" s="208"/>
      <c r="K190" s="208"/>
      <c r="L190" s="208"/>
      <c r="M190" s="208"/>
      <c r="N190" s="208"/>
      <c r="O190" s="208"/>
      <c r="P190" s="208"/>
      <c r="Q190" s="208"/>
      <c r="R190" s="208"/>
      <c r="S190" s="208"/>
      <c r="T190" s="208"/>
      <c r="U190" s="208"/>
      <c r="V190" s="208"/>
      <c r="W190" s="208"/>
      <c r="X190" s="208"/>
      <c r="Y190" s="208"/>
      <c r="Z190" s="208"/>
    </row>
    <row r="191" customFormat="false" ht="12" hidden="false" customHeight="true" outlineLevel="0" collapsed="false">
      <c r="B191" s="208"/>
      <c r="C191" s="208"/>
      <c r="D191" s="208"/>
      <c r="E191" s="208"/>
      <c r="F191" s="208"/>
      <c r="G191" s="208"/>
      <c r="H191" s="208"/>
      <c r="I191" s="208"/>
      <c r="J191" s="208"/>
      <c r="K191" s="208"/>
      <c r="L191" s="208"/>
      <c r="M191" s="208"/>
      <c r="N191" s="208"/>
      <c r="O191" s="208"/>
      <c r="P191" s="208"/>
      <c r="Q191" s="208"/>
      <c r="R191" s="208"/>
      <c r="S191" s="208"/>
      <c r="T191" s="208"/>
      <c r="U191" s="208"/>
      <c r="V191" s="208"/>
      <c r="W191" s="208"/>
      <c r="X191" s="208"/>
      <c r="Y191" s="208"/>
      <c r="Z191" s="208"/>
    </row>
    <row r="192" customFormat="false" ht="12" hidden="false" customHeight="true" outlineLevel="0" collapsed="false">
      <c r="B192" s="208"/>
      <c r="C192" s="208"/>
      <c r="D192" s="208"/>
      <c r="E192" s="208"/>
      <c r="F192" s="208"/>
      <c r="G192" s="208"/>
      <c r="H192" s="208"/>
      <c r="I192" s="208"/>
      <c r="J192" s="208"/>
      <c r="K192" s="208"/>
      <c r="L192" s="208"/>
      <c r="M192" s="208"/>
      <c r="N192" s="208"/>
      <c r="O192" s="208"/>
      <c r="P192" s="208"/>
      <c r="Q192" s="208"/>
      <c r="R192" s="208"/>
      <c r="S192" s="208"/>
      <c r="T192" s="208"/>
      <c r="U192" s="208"/>
      <c r="V192" s="208"/>
      <c r="W192" s="208"/>
      <c r="X192" s="208"/>
      <c r="Y192" s="208"/>
      <c r="Z192" s="208"/>
    </row>
    <row r="193" customFormat="false" ht="12" hidden="false" customHeight="true" outlineLevel="0" collapsed="false">
      <c r="B193" s="208"/>
      <c r="C193" s="208"/>
      <c r="D193" s="208"/>
      <c r="E193" s="208"/>
      <c r="F193" s="208"/>
      <c r="G193" s="208"/>
      <c r="H193" s="208"/>
      <c r="I193" s="208"/>
      <c r="J193" s="208"/>
      <c r="K193" s="208"/>
      <c r="L193" s="208"/>
      <c r="M193" s="208"/>
      <c r="N193" s="208"/>
      <c r="O193" s="208"/>
      <c r="P193" s="208"/>
      <c r="Q193" s="208"/>
      <c r="R193" s="208"/>
      <c r="S193" s="208"/>
      <c r="T193" s="208"/>
      <c r="U193" s="208"/>
      <c r="V193" s="208"/>
      <c r="W193" s="208"/>
      <c r="X193" s="208"/>
      <c r="Y193" s="208"/>
      <c r="Z193" s="208"/>
    </row>
    <row r="194" customFormat="false" ht="12" hidden="false" customHeight="true" outlineLevel="0" collapsed="false">
      <c r="B194" s="208"/>
      <c r="C194" s="208"/>
      <c r="D194" s="208"/>
      <c r="E194" s="208"/>
      <c r="F194" s="208"/>
      <c r="G194" s="208"/>
      <c r="H194" s="208"/>
      <c r="I194" s="208"/>
      <c r="J194" s="208"/>
      <c r="K194" s="208"/>
      <c r="L194" s="208"/>
      <c r="M194" s="208"/>
      <c r="N194" s="208"/>
      <c r="O194" s="208"/>
      <c r="P194" s="208"/>
      <c r="Q194" s="208"/>
      <c r="R194" s="208"/>
      <c r="S194" s="208"/>
      <c r="T194" s="208"/>
      <c r="U194" s="208"/>
      <c r="V194" s="208"/>
      <c r="W194" s="208"/>
      <c r="X194" s="208"/>
      <c r="Y194" s="208"/>
      <c r="Z194" s="208"/>
    </row>
    <row r="195" customFormat="false" ht="12" hidden="false" customHeight="true" outlineLevel="0" collapsed="false">
      <c r="B195" s="208"/>
      <c r="C195" s="208"/>
      <c r="D195" s="208"/>
      <c r="E195" s="208"/>
      <c r="F195" s="208"/>
      <c r="G195" s="208"/>
      <c r="H195" s="208"/>
      <c r="I195" s="208"/>
      <c r="J195" s="208"/>
      <c r="K195" s="208"/>
      <c r="L195" s="208"/>
      <c r="M195" s="208"/>
      <c r="N195" s="208"/>
      <c r="O195" s="208"/>
      <c r="P195" s="208"/>
      <c r="Q195" s="208"/>
      <c r="R195" s="208"/>
      <c r="S195" s="208"/>
      <c r="T195" s="208"/>
      <c r="U195" s="208"/>
      <c r="V195" s="208"/>
      <c r="W195" s="208"/>
      <c r="X195" s="208"/>
      <c r="Y195" s="208"/>
      <c r="Z195" s="208"/>
    </row>
    <row r="196" customFormat="false" ht="12" hidden="false" customHeight="true" outlineLevel="0" collapsed="false">
      <c r="B196" s="208"/>
      <c r="C196" s="208"/>
      <c r="D196" s="208"/>
      <c r="E196" s="208"/>
      <c r="F196" s="208"/>
      <c r="G196" s="208"/>
      <c r="H196" s="208"/>
      <c r="I196" s="208"/>
      <c r="J196" s="208"/>
      <c r="K196" s="208"/>
      <c r="L196" s="208"/>
      <c r="M196" s="208"/>
      <c r="N196" s="208"/>
      <c r="O196" s="208"/>
      <c r="P196" s="208"/>
      <c r="Q196" s="208"/>
      <c r="R196" s="208"/>
      <c r="S196" s="208"/>
      <c r="T196" s="208"/>
      <c r="U196" s="208"/>
      <c r="V196" s="208"/>
      <c r="W196" s="208"/>
      <c r="X196" s="208"/>
      <c r="Y196" s="208"/>
      <c r="Z196" s="208"/>
    </row>
    <row r="197" customFormat="false" ht="12" hidden="false" customHeight="true" outlineLevel="0" collapsed="false">
      <c r="B197" s="208"/>
      <c r="C197" s="208"/>
      <c r="D197" s="208"/>
      <c r="E197" s="208"/>
      <c r="F197" s="208"/>
      <c r="G197" s="208"/>
      <c r="H197" s="208"/>
      <c r="I197" s="208"/>
      <c r="J197" s="208"/>
      <c r="K197" s="208"/>
      <c r="L197" s="208"/>
      <c r="M197" s="208"/>
      <c r="N197" s="208"/>
      <c r="O197" s="208"/>
      <c r="P197" s="208"/>
      <c r="Q197" s="208"/>
      <c r="R197" s="208"/>
      <c r="S197" s="208"/>
      <c r="T197" s="208"/>
      <c r="U197" s="208"/>
      <c r="V197" s="208"/>
      <c r="W197" s="208"/>
      <c r="X197" s="208"/>
      <c r="Y197" s="208"/>
      <c r="Z197" s="208"/>
    </row>
    <row r="198" customFormat="false" ht="12" hidden="false" customHeight="true" outlineLevel="0" collapsed="false">
      <c r="B198" s="208"/>
      <c r="C198" s="208"/>
      <c r="D198" s="208"/>
      <c r="E198" s="208"/>
      <c r="F198" s="208"/>
      <c r="G198" s="208"/>
      <c r="H198" s="208"/>
      <c r="I198" s="208"/>
      <c r="J198" s="208"/>
      <c r="K198" s="208"/>
      <c r="L198" s="208"/>
      <c r="M198" s="208"/>
      <c r="N198" s="208"/>
      <c r="O198" s="208"/>
      <c r="P198" s="208"/>
      <c r="Q198" s="208"/>
      <c r="R198" s="208"/>
      <c r="S198" s="208"/>
      <c r="T198" s="208"/>
      <c r="U198" s="208"/>
      <c r="V198" s="208"/>
      <c r="W198" s="208"/>
      <c r="X198" s="208"/>
      <c r="Y198" s="208"/>
      <c r="Z198" s="208"/>
    </row>
    <row r="199" customFormat="false" ht="12" hidden="false" customHeight="true" outlineLevel="0" collapsed="false">
      <c r="B199" s="208"/>
      <c r="C199" s="208"/>
      <c r="D199" s="208"/>
      <c r="E199" s="208"/>
      <c r="F199" s="208"/>
      <c r="G199" s="208"/>
      <c r="H199" s="208"/>
      <c r="I199" s="208"/>
      <c r="J199" s="208"/>
      <c r="K199" s="208"/>
      <c r="L199" s="208"/>
      <c r="M199" s="208"/>
      <c r="N199" s="208"/>
      <c r="O199" s="208"/>
      <c r="P199" s="208"/>
      <c r="Q199" s="208"/>
      <c r="R199" s="208"/>
      <c r="S199" s="208"/>
      <c r="T199" s="208"/>
      <c r="U199" s="208"/>
      <c r="V199" s="208"/>
      <c r="W199" s="208"/>
      <c r="X199" s="208"/>
      <c r="Y199" s="208"/>
      <c r="Z199" s="208"/>
    </row>
    <row r="200" customFormat="false" ht="12" hidden="false" customHeight="true" outlineLevel="0" collapsed="false">
      <c r="B200" s="208"/>
      <c r="C200" s="208"/>
      <c r="D200" s="208"/>
      <c r="E200" s="208"/>
      <c r="F200" s="208"/>
      <c r="G200" s="208"/>
      <c r="H200" s="208"/>
      <c r="I200" s="208"/>
      <c r="J200" s="208"/>
      <c r="K200" s="208"/>
      <c r="L200" s="208"/>
      <c r="M200" s="208"/>
      <c r="N200" s="208"/>
      <c r="O200" s="208"/>
      <c r="P200" s="208"/>
      <c r="Q200" s="208"/>
      <c r="R200" s="208"/>
      <c r="S200" s="208"/>
      <c r="T200" s="208"/>
      <c r="U200" s="208"/>
      <c r="V200" s="208"/>
      <c r="W200" s="208"/>
      <c r="X200" s="208"/>
      <c r="Y200" s="208"/>
      <c r="Z200" s="208"/>
    </row>
    <row r="201" customFormat="false" ht="12" hidden="false" customHeight="true" outlineLevel="0" collapsed="false">
      <c r="B201" s="208"/>
      <c r="C201" s="208"/>
      <c r="D201" s="208"/>
      <c r="E201" s="208"/>
      <c r="F201" s="208"/>
      <c r="G201" s="208"/>
      <c r="H201" s="208"/>
      <c r="I201" s="208"/>
      <c r="J201" s="208"/>
      <c r="K201" s="208"/>
      <c r="L201" s="208"/>
      <c r="M201" s="208"/>
      <c r="N201" s="208"/>
      <c r="O201" s="208"/>
      <c r="P201" s="208"/>
      <c r="Q201" s="208"/>
      <c r="R201" s="208"/>
      <c r="S201" s="208"/>
      <c r="T201" s="208"/>
      <c r="U201" s="208"/>
      <c r="V201" s="208"/>
      <c r="W201" s="208"/>
      <c r="X201" s="208"/>
      <c r="Y201" s="208"/>
      <c r="Z201" s="208"/>
    </row>
    <row r="202" customFormat="false" ht="12" hidden="false" customHeight="true" outlineLevel="0" collapsed="false">
      <c r="B202" s="208"/>
      <c r="C202" s="208"/>
      <c r="D202" s="208"/>
      <c r="E202" s="208"/>
      <c r="F202" s="208"/>
      <c r="G202" s="208"/>
      <c r="H202" s="208"/>
      <c r="I202" s="208"/>
      <c r="J202" s="208"/>
      <c r="K202" s="208"/>
      <c r="L202" s="208"/>
      <c r="M202" s="208"/>
      <c r="N202" s="208"/>
      <c r="O202" s="208"/>
      <c r="P202" s="208"/>
      <c r="Q202" s="208"/>
      <c r="R202" s="208"/>
      <c r="S202" s="208"/>
      <c r="T202" s="208"/>
      <c r="U202" s="208"/>
      <c r="V202" s="208"/>
      <c r="W202" s="208"/>
      <c r="X202" s="208"/>
      <c r="Y202" s="208"/>
      <c r="Z202" s="208"/>
    </row>
    <row r="203" customFormat="false" ht="12" hidden="false" customHeight="true" outlineLevel="0" collapsed="false">
      <c r="B203" s="208"/>
      <c r="C203" s="208"/>
      <c r="D203" s="208"/>
      <c r="E203" s="208"/>
      <c r="F203" s="208"/>
      <c r="G203" s="208"/>
      <c r="H203" s="208"/>
      <c r="I203" s="208"/>
      <c r="J203" s="208"/>
      <c r="K203" s="208"/>
      <c r="L203" s="208"/>
      <c r="M203" s="208"/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</row>
    <row r="204" customFormat="false" ht="12" hidden="false" customHeight="true" outlineLevel="0" collapsed="false">
      <c r="B204" s="208"/>
      <c r="C204" s="208"/>
      <c r="D204" s="208"/>
      <c r="E204" s="208"/>
      <c r="F204" s="208"/>
      <c r="G204" s="208"/>
      <c r="H204" s="208"/>
      <c r="I204" s="208"/>
      <c r="J204" s="208"/>
      <c r="K204" s="208"/>
      <c r="L204" s="208"/>
      <c r="M204" s="208"/>
      <c r="N204" s="208"/>
      <c r="O204" s="208"/>
      <c r="P204" s="208"/>
      <c r="Q204" s="208"/>
      <c r="R204" s="208"/>
      <c r="S204" s="208"/>
      <c r="T204" s="208"/>
      <c r="U204" s="208"/>
      <c r="V204" s="208"/>
      <c r="W204" s="208"/>
      <c r="X204" s="208"/>
      <c r="Y204" s="208"/>
      <c r="Z204" s="208"/>
    </row>
    <row r="205" customFormat="false" ht="12" hidden="false" customHeight="true" outlineLevel="0" collapsed="false">
      <c r="B205" s="208"/>
      <c r="C205" s="208"/>
      <c r="D205" s="208"/>
      <c r="E205" s="208"/>
      <c r="F205" s="208"/>
      <c r="G205" s="208"/>
      <c r="H205" s="208"/>
      <c r="I205" s="208"/>
      <c r="J205" s="208"/>
      <c r="K205" s="208"/>
      <c r="L205" s="208"/>
      <c r="M205" s="208"/>
      <c r="N205" s="208"/>
      <c r="O205" s="208"/>
      <c r="P205" s="208"/>
      <c r="Q205" s="208"/>
      <c r="R205" s="208"/>
      <c r="S205" s="208"/>
      <c r="T205" s="208"/>
      <c r="U205" s="208"/>
      <c r="V205" s="208"/>
      <c r="W205" s="208"/>
      <c r="X205" s="208"/>
      <c r="Y205" s="208"/>
      <c r="Z205" s="208"/>
    </row>
    <row r="206" customFormat="false" ht="12" hidden="false" customHeight="true" outlineLevel="0" collapsed="false">
      <c r="B206" s="208"/>
      <c r="C206" s="208"/>
      <c r="D206" s="208"/>
      <c r="E206" s="208"/>
      <c r="F206" s="208"/>
      <c r="G206" s="208"/>
      <c r="H206" s="208"/>
      <c r="I206" s="208"/>
      <c r="J206" s="208"/>
      <c r="K206" s="208"/>
      <c r="L206" s="208"/>
      <c r="M206" s="208"/>
      <c r="N206" s="208"/>
      <c r="O206" s="208"/>
      <c r="P206" s="208"/>
      <c r="Q206" s="208"/>
      <c r="R206" s="208"/>
      <c r="S206" s="208"/>
      <c r="T206" s="208"/>
      <c r="U206" s="208"/>
      <c r="V206" s="208"/>
      <c r="W206" s="208"/>
      <c r="X206" s="208"/>
      <c r="Y206" s="208"/>
      <c r="Z206" s="208"/>
    </row>
    <row r="207" customFormat="false" ht="12" hidden="false" customHeight="true" outlineLevel="0" collapsed="false">
      <c r="B207" s="208"/>
      <c r="C207" s="208"/>
      <c r="D207" s="208"/>
      <c r="E207" s="208"/>
      <c r="F207" s="208"/>
      <c r="G207" s="208"/>
      <c r="H207" s="208"/>
      <c r="I207" s="208"/>
      <c r="J207" s="208"/>
      <c r="K207" s="208"/>
      <c r="L207" s="208"/>
      <c r="M207" s="208"/>
      <c r="N207" s="208"/>
      <c r="O207" s="208"/>
      <c r="P207" s="208"/>
      <c r="Q207" s="208"/>
      <c r="R207" s="208"/>
      <c r="S207" s="208"/>
      <c r="T207" s="208"/>
      <c r="U207" s="208"/>
      <c r="V207" s="208"/>
      <c r="W207" s="208"/>
      <c r="X207" s="208"/>
      <c r="Y207" s="208"/>
      <c r="Z207" s="208"/>
    </row>
    <row r="208" customFormat="false" ht="12" hidden="false" customHeight="true" outlineLevel="0" collapsed="false">
      <c r="B208" s="208"/>
      <c r="C208" s="208"/>
      <c r="D208" s="208"/>
      <c r="E208" s="208"/>
      <c r="F208" s="208"/>
      <c r="G208" s="208"/>
      <c r="H208" s="208"/>
      <c r="I208" s="208"/>
      <c r="J208" s="208"/>
      <c r="K208" s="208"/>
      <c r="L208" s="208"/>
      <c r="M208" s="208"/>
      <c r="N208" s="208"/>
      <c r="O208" s="208"/>
      <c r="P208" s="208"/>
      <c r="Q208" s="208"/>
      <c r="R208" s="208"/>
      <c r="S208" s="208"/>
      <c r="T208" s="208"/>
      <c r="U208" s="208"/>
      <c r="V208" s="208"/>
      <c r="W208" s="208"/>
      <c r="X208" s="208"/>
      <c r="Y208" s="208"/>
      <c r="Z208" s="208"/>
    </row>
    <row r="209" customFormat="false" ht="12" hidden="false" customHeight="true" outlineLevel="0" collapsed="false">
      <c r="B209" s="208"/>
      <c r="C209" s="208"/>
      <c r="D209" s="208"/>
      <c r="E209" s="208"/>
      <c r="F209" s="208"/>
      <c r="G209" s="208"/>
      <c r="H209" s="208"/>
      <c r="I209" s="208"/>
      <c r="J209" s="208"/>
      <c r="K209" s="208"/>
      <c r="L209" s="208"/>
      <c r="M209" s="208"/>
      <c r="N209" s="208"/>
      <c r="O209" s="208"/>
      <c r="P209" s="208"/>
      <c r="Q209" s="208"/>
      <c r="R209" s="208"/>
      <c r="S209" s="208"/>
      <c r="T209" s="208"/>
      <c r="U209" s="208"/>
      <c r="V209" s="208"/>
      <c r="W209" s="208"/>
      <c r="X209" s="208"/>
      <c r="Y209" s="208"/>
      <c r="Z209" s="208"/>
    </row>
    <row r="210" customFormat="false" ht="12" hidden="false" customHeight="true" outlineLevel="0" collapsed="false">
      <c r="B210" s="208"/>
      <c r="C210" s="208"/>
      <c r="D210" s="208"/>
      <c r="E210" s="208"/>
      <c r="F210" s="208"/>
      <c r="G210" s="208"/>
      <c r="H210" s="208"/>
      <c r="I210" s="208"/>
      <c r="J210" s="208"/>
      <c r="K210" s="208"/>
      <c r="L210" s="208"/>
      <c r="M210" s="208"/>
      <c r="N210" s="208"/>
      <c r="O210" s="208"/>
      <c r="P210" s="208"/>
      <c r="Q210" s="208"/>
      <c r="R210" s="208"/>
      <c r="S210" s="208"/>
      <c r="T210" s="208"/>
      <c r="U210" s="208"/>
      <c r="V210" s="208"/>
      <c r="W210" s="208"/>
      <c r="X210" s="208"/>
      <c r="Y210" s="208"/>
      <c r="Z210" s="208"/>
    </row>
    <row r="211" customFormat="false" ht="12" hidden="false" customHeight="true" outlineLevel="0" collapsed="false">
      <c r="B211" s="208"/>
      <c r="C211" s="208"/>
      <c r="D211" s="208"/>
      <c r="E211" s="208"/>
      <c r="F211" s="208"/>
      <c r="G211" s="208"/>
      <c r="H211" s="208"/>
      <c r="I211" s="208"/>
      <c r="J211" s="208"/>
      <c r="K211" s="208"/>
      <c r="L211" s="208"/>
      <c r="M211" s="208"/>
      <c r="N211" s="208"/>
      <c r="O211" s="208"/>
      <c r="P211" s="208"/>
      <c r="Q211" s="208"/>
      <c r="R211" s="208"/>
      <c r="S211" s="208"/>
      <c r="T211" s="208"/>
      <c r="U211" s="208"/>
      <c r="V211" s="208"/>
      <c r="W211" s="208"/>
      <c r="X211" s="208"/>
      <c r="Y211" s="208"/>
      <c r="Z211" s="208"/>
    </row>
    <row r="212" customFormat="false" ht="12" hidden="false" customHeight="true" outlineLevel="0" collapsed="false">
      <c r="B212" s="208"/>
      <c r="C212" s="208"/>
      <c r="D212" s="208"/>
      <c r="E212" s="208"/>
      <c r="F212" s="208"/>
      <c r="G212" s="208"/>
      <c r="H212" s="208"/>
      <c r="I212" s="208"/>
      <c r="J212" s="208"/>
      <c r="K212" s="208"/>
      <c r="L212" s="208"/>
      <c r="M212" s="208"/>
      <c r="N212" s="208"/>
      <c r="O212" s="208"/>
      <c r="P212" s="208"/>
      <c r="Q212" s="208"/>
      <c r="R212" s="208"/>
      <c r="S212" s="208"/>
      <c r="T212" s="208"/>
      <c r="U212" s="208"/>
      <c r="V212" s="208"/>
      <c r="W212" s="208"/>
      <c r="X212" s="208"/>
      <c r="Y212" s="208"/>
      <c r="Z212" s="208"/>
    </row>
    <row r="213" customFormat="false" ht="12" hidden="false" customHeight="true" outlineLevel="0" collapsed="false">
      <c r="B213" s="208"/>
      <c r="C213" s="208"/>
      <c r="D213" s="208"/>
      <c r="E213" s="208"/>
      <c r="F213" s="208"/>
      <c r="G213" s="208"/>
      <c r="H213" s="208"/>
      <c r="I213" s="208"/>
      <c r="J213" s="208"/>
      <c r="K213" s="208"/>
      <c r="L213" s="208"/>
      <c r="M213" s="208"/>
      <c r="N213" s="208"/>
      <c r="O213" s="208"/>
      <c r="P213" s="208"/>
      <c r="Q213" s="208"/>
      <c r="R213" s="208"/>
      <c r="S213" s="208"/>
      <c r="T213" s="208"/>
      <c r="U213" s="208"/>
      <c r="V213" s="208"/>
      <c r="W213" s="208"/>
      <c r="X213" s="208"/>
      <c r="Y213" s="208"/>
      <c r="Z213" s="208"/>
    </row>
    <row r="214" customFormat="false" ht="12" hidden="false" customHeight="true" outlineLevel="0" collapsed="false">
      <c r="B214" s="208"/>
      <c r="C214" s="208"/>
      <c r="D214" s="208"/>
      <c r="E214" s="208"/>
      <c r="F214" s="208"/>
      <c r="G214" s="208"/>
      <c r="H214" s="208"/>
      <c r="I214" s="208"/>
      <c r="J214" s="208"/>
      <c r="K214" s="208"/>
      <c r="L214" s="208"/>
      <c r="M214" s="208"/>
      <c r="N214" s="208"/>
      <c r="O214" s="208"/>
      <c r="P214" s="208"/>
      <c r="Q214" s="208"/>
      <c r="R214" s="208"/>
      <c r="S214" s="208"/>
      <c r="T214" s="208"/>
      <c r="U214" s="208"/>
      <c r="V214" s="208"/>
      <c r="W214" s="208"/>
      <c r="X214" s="208"/>
      <c r="Y214" s="208"/>
      <c r="Z214" s="208"/>
    </row>
    <row r="215" customFormat="false" ht="12" hidden="false" customHeight="true" outlineLevel="0" collapsed="false">
      <c r="B215" s="208"/>
      <c r="C215" s="208"/>
      <c r="D215" s="208"/>
      <c r="E215" s="208"/>
      <c r="F215" s="208"/>
      <c r="G215" s="208"/>
      <c r="H215" s="208"/>
      <c r="I215" s="208"/>
      <c r="J215" s="208"/>
      <c r="K215" s="208"/>
      <c r="L215" s="208"/>
      <c r="M215" s="208"/>
      <c r="N215" s="208"/>
      <c r="O215" s="208"/>
      <c r="P215" s="208"/>
      <c r="Q215" s="208"/>
      <c r="R215" s="208"/>
      <c r="S215" s="208"/>
      <c r="T215" s="208"/>
      <c r="U215" s="208"/>
      <c r="V215" s="208"/>
      <c r="W215" s="208"/>
      <c r="X215" s="208"/>
      <c r="Y215" s="208"/>
      <c r="Z215" s="208"/>
    </row>
    <row r="216" customFormat="false" ht="12" hidden="false" customHeight="true" outlineLevel="0" collapsed="false">
      <c r="B216" s="208"/>
      <c r="C216" s="208"/>
      <c r="D216" s="208"/>
      <c r="E216" s="208"/>
      <c r="F216" s="208"/>
      <c r="G216" s="208"/>
      <c r="H216" s="208"/>
      <c r="I216" s="208"/>
      <c r="J216" s="208"/>
      <c r="K216" s="208"/>
      <c r="L216" s="208"/>
      <c r="M216" s="208"/>
      <c r="N216" s="208"/>
      <c r="O216" s="208"/>
      <c r="P216" s="208"/>
      <c r="Q216" s="208"/>
      <c r="R216" s="208"/>
      <c r="S216" s="208"/>
      <c r="T216" s="208"/>
      <c r="U216" s="208"/>
      <c r="V216" s="208"/>
      <c r="W216" s="208"/>
      <c r="X216" s="208"/>
      <c r="Y216" s="208"/>
      <c r="Z216" s="208"/>
    </row>
    <row r="217" customFormat="false" ht="12" hidden="false" customHeight="true" outlineLevel="0" collapsed="false">
      <c r="B217" s="208"/>
      <c r="C217" s="208"/>
      <c r="D217" s="208"/>
      <c r="E217" s="208"/>
      <c r="F217" s="208"/>
      <c r="G217" s="208"/>
      <c r="H217" s="208"/>
      <c r="I217" s="208"/>
      <c r="J217" s="208"/>
      <c r="K217" s="208"/>
      <c r="L217" s="208"/>
      <c r="M217" s="208"/>
      <c r="N217" s="208"/>
      <c r="O217" s="208"/>
      <c r="P217" s="208"/>
      <c r="Q217" s="208"/>
      <c r="R217" s="208"/>
      <c r="S217" s="208"/>
      <c r="T217" s="208"/>
      <c r="U217" s="208"/>
      <c r="V217" s="208"/>
      <c r="W217" s="208"/>
      <c r="X217" s="208"/>
      <c r="Y217" s="208"/>
      <c r="Z217" s="208"/>
    </row>
    <row r="218" customFormat="false" ht="12" hidden="false" customHeight="true" outlineLevel="0" collapsed="false">
      <c r="B218" s="208"/>
      <c r="C218" s="208"/>
      <c r="D218" s="208"/>
      <c r="E218" s="208"/>
      <c r="F218" s="208"/>
      <c r="G218" s="208"/>
      <c r="H218" s="208"/>
      <c r="I218" s="208"/>
      <c r="J218" s="208"/>
      <c r="K218" s="208"/>
      <c r="L218" s="208"/>
      <c r="M218" s="208"/>
      <c r="N218" s="208"/>
      <c r="O218" s="208"/>
      <c r="P218" s="208"/>
      <c r="Q218" s="208"/>
      <c r="R218" s="208"/>
      <c r="S218" s="208"/>
      <c r="T218" s="208"/>
      <c r="U218" s="208"/>
      <c r="V218" s="208"/>
      <c r="W218" s="208"/>
      <c r="X218" s="208"/>
      <c r="Y218" s="208"/>
      <c r="Z218" s="208"/>
    </row>
    <row r="219" customFormat="false" ht="12" hidden="false" customHeight="true" outlineLevel="0" collapsed="false">
      <c r="B219" s="208"/>
      <c r="C219" s="208"/>
      <c r="D219" s="208"/>
      <c r="E219" s="208"/>
      <c r="F219" s="208"/>
      <c r="G219" s="208"/>
      <c r="H219" s="208"/>
      <c r="I219" s="208"/>
      <c r="J219" s="208"/>
      <c r="K219" s="208"/>
      <c r="L219" s="208"/>
      <c r="M219" s="208"/>
      <c r="N219" s="208"/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</row>
    <row r="220" customFormat="false" ht="12" hidden="false" customHeight="true" outlineLevel="0" collapsed="false">
      <c r="B220" s="208"/>
      <c r="C220" s="208"/>
      <c r="D220" s="208"/>
      <c r="E220" s="208"/>
      <c r="F220" s="208"/>
      <c r="G220" s="208"/>
      <c r="H220" s="208"/>
      <c r="I220" s="208"/>
      <c r="J220" s="208"/>
      <c r="K220" s="208"/>
      <c r="L220" s="208"/>
      <c r="M220" s="208"/>
      <c r="N220" s="208"/>
      <c r="O220" s="208"/>
      <c r="P220" s="208"/>
      <c r="Q220" s="208"/>
      <c r="R220" s="208"/>
      <c r="S220" s="208"/>
      <c r="T220" s="208"/>
      <c r="U220" s="208"/>
      <c r="V220" s="208"/>
      <c r="W220" s="208"/>
      <c r="X220" s="208"/>
      <c r="Y220" s="208"/>
      <c r="Z220" s="208"/>
    </row>
    <row r="221" customFormat="false" ht="12" hidden="false" customHeight="true" outlineLevel="0" collapsed="false">
      <c r="B221" s="208"/>
      <c r="C221" s="208"/>
      <c r="D221" s="208"/>
      <c r="E221" s="208"/>
      <c r="F221" s="208"/>
      <c r="G221" s="208"/>
      <c r="H221" s="208"/>
      <c r="I221" s="208"/>
      <c r="J221" s="208"/>
      <c r="K221" s="208"/>
      <c r="L221" s="208"/>
      <c r="M221" s="208"/>
      <c r="N221" s="208"/>
      <c r="O221" s="208"/>
      <c r="P221" s="208"/>
      <c r="Q221" s="208"/>
      <c r="R221" s="208"/>
      <c r="S221" s="208"/>
      <c r="T221" s="208"/>
      <c r="U221" s="208"/>
      <c r="V221" s="208"/>
      <c r="W221" s="208"/>
      <c r="X221" s="208"/>
      <c r="Y221" s="208"/>
      <c r="Z221" s="208"/>
    </row>
    <row r="222" customFormat="false" ht="12" hidden="false" customHeight="true" outlineLevel="0" collapsed="false">
      <c r="B222" s="208"/>
      <c r="C222" s="208"/>
      <c r="D222" s="208"/>
      <c r="E222" s="208"/>
      <c r="F222" s="208"/>
      <c r="G222" s="208"/>
      <c r="H222" s="208"/>
      <c r="I222" s="208"/>
      <c r="J222" s="208"/>
      <c r="K222" s="208"/>
      <c r="L222" s="208"/>
      <c r="M222" s="208"/>
      <c r="N222" s="208"/>
      <c r="O222" s="208"/>
      <c r="P222" s="208"/>
      <c r="Q222" s="208"/>
      <c r="R222" s="208"/>
      <c r="S222" s="208"/>
      <c r="T222" s="208"/>
      <c r="U222" s="208"/>
      <c r="V222" s="208"/>
      <c r="W222" s="208"/>
      <c r="X222" s="208"/>
      <c r="Y222" s="208"/>
      <c r="Z222" s="208"/>
    </row>
    <row r="223" customFormat="false" ht="12" hidden="false" customHeight="true" outlineLevel="0" collapsed="false">
      <c r="B223" s="208"/>
      <c r="C223" s="208"/>
      <c r="D223" s="208"/>
      <c r="E223" s="208"/>
      <c r="F223" s="208"/>
      <c r="G223" s="208"/>
      <c r="H223" s="208"/>
      <c r="I223" s="208"/>
      <c r="J223" s="208"/>
      <c r="K223" s="208"/>
      <c r="L223" s="208"/>
      <c r="M223" s="208"/>
      <c r="N223" s="208"/>
      <c r="O223" s="208"/>
      <c r="P223" s="208"/>
      <c r="Q223" s="208"/>
      <c r="R223" s="208"/>
      <c r="S223" s="208"/>
      <c r="T223" s="208"/>
      <c r="U223" s="208"/>
      <c r="V223" s="208"/>
      <c r="W223" s="208"/>
      <c r="X223" s="208"/>
      <c r="Y223" s="208"/>
      <c r="Z223" s="208"/>
    </row>
    <row r="224" customFormat="false" ht="12" hidden="false" customHeight="true" outlineLevel="0" collapsed="false">
      <c r="B224" s="208"/>
      <c r="C224" s="208"/>
      <c r="D224" s="208"/>
      <c r="E224" s="208"/>
      <c r="F224" s="208"/>
      <c r="G224" s="208"/>
      <c r="H224" s="208"/>
      <c r="I224" s="208"/>
      <c r="J224" s="208"/>
      <c r="K224" s="208"/>
      <c r="L224" s="208"/>
      <c r="M224" s="208"/>
      <c r="N224" s="208"/>
      <c r="O224" s="208"/>
      <c r="P224" s="208"/>
      <c r="Q224" s="208"/>
      <c r="R224" s="208"/>
      <c r="S224" s="208"/>
      <c r="T224" s="208"/>
      <c r="U224" s="208"/>
      <c r="V224" s="208"/>
      <c r="W224" s="208"/>
      <c r="X224" s="208"/>
      <c r="Y224" s="208"/>
      <c r="Z224" s="208"/>
    </row>
    <row r="225" customFormat="false" ht="12" hidden="false" customHeight="true" outlineLevel="0" collapsed="false">
      <c r="B225" s="208"/>
      <c r="C225" s="208"/>
      <c r="D225" s="208"/>
      <c r="E225" s="208"/>
      <c r="F225" s="208"/>
      <c r="G225" s="208"/>
      <c r="H225" s="208"/>
      <c r="I225" s="208"/>
      <c r="J225" s="208"/>
      <c r="K225" s="208"/>
      <c r="L225" s="208"/>
      <c r="M225" s="208"/>
      <c r="N225" s="208"/>
      <c r="O225" s="208"/>
      <c r="P225" s="208"/>
      <c r="Q225" s="208"/>
      <c r="R225" s="208"/>
      <c r="S225" s="208"/>
      <c r="T225" s="208"/>
      <c r="U225" s="208"/>
      <c r="V225" s="208"/>
      <c r="W225" s="208"/>
      <c r="X225" s="208"/>
      <c r="Y225" s="208"/>
      <c r="Z225" s="208"/>
    </row>
    <row r="226" customFormat="false" ht="12" hidden="false" customHeight="true" outlineLevel="0" collapsed="false">
      <c r="B226" s="208"/>
      <c r="C226" s="208"/>
      <c r="D226" s="208"/>
      <c r="E226" s="208"/>
      <c r="F226" s="208"/>
      <c r="G226" s="208"/>
      <c r="H226" s="208"/>
      <c r="I226" s="208"/>
      <c r="J226" s="208"/>
      <c r="K226" s="208"/>
      <c r="L226" s="208"/>
      <c r="M226" s="208"/>
      <c r="N226" s="208"/>
      <c r="O226" s="208"/>
      <c r="P226" s="208"/>
      <c r="Q226" s="208"/>
      <c r="R226" s="208"/>
      <c r="S226" s="208"/>
      <c r="T226" s="208"/>
      <c r="U226" s="208"/>
      <c r="V226" s="208"/>
      <c r="W226" s="208"/>
      <c r="X226" s="208"/>
      <c r="Y226" s="208"/>
      <c r="Z226" s="208"/>
    </row>
    <row r="227" customFormat="false" ht="12" hidden="false" customHeight="true" outlineLevel="0" collapsed="false">
      <c r="B227" s="208"/>
      <c r="C227" s="208"/>
      <c r="D227" s="208"/>
      <c r="E227" s="208"/>
      <c r="F227" s="208"/>
      <c r="G227" s="208"/>
      <c r="H227" s="208"/>
      <c r="I227" s="208"/>
      <c r="J227" s="208"/>
      <c r="K227" s="208"/>
      <c r="L227" s="208"/>
      <c r="M227" s="208"/>
      <c r="N227" s="208"/>
      <c r="O227" s="208"/>
      <c r="P227" s="208"/>
      <c r="Q227" s="208"/>
      <c r="R227" s="208"/>
      <c r="S227" s="208"/>
      <c r="T227" s="208"/>
      <c r="U227" s="208"/>
      <c r="V227" s="208"/>
      <c r="W227" s="208"/>
      <c r="X227" s="208"/>
      <c r="Y227" s="208"/>
      <c r="Z227" s="208"/>
    </row>
    <row r="228" customFormat="false" ht="12" hidden="false" customHeight="true" outlineLevel="0" collapsed="false">
      <c r="B228" s="208"/>
      <c r="C228" s="208"/>
      <c r="D228" s="208"/>
      <c r="E228" s="208"/>
      <c r="F228" s="208"/>
      <c r="G228" s="208"/>
      <c r="H228" s="208"/>
      <c r="I228" s="208"/>
      <c r="J228" s="208"/>
      <c r="K228" s="208"/>
      <c r="L228" s="208"/>
      <c r="M228" s="208"/>
      <c r="N228" s="208"/>
      <c r="O228" s="208"/>
      <c r="P228" s="208"/>
      <c r="Q228" s="208"/>
      <c r="R228" s="208"/>
      <c r="S228" s="208"/>
      <c r="T228" s="208"/>
      <c r="U228" s="208"/>
      <c r="V228" s="208"/>
      <c r="W228" s="208"/>
      <c r="X228" s="208"/>
      <c r="Y228" s="208"/>
      <c r="Z228" s="208"/>
    </row>
    <row r="229" customFormat="false" ht="12" hidden="false" customHeight="true" outlineLevel="0" collapsed="false">
      <c r="B229" s="208"/>
      <c r="C229" s="208"/>
      <c r="D229" s="208"/>
      <c r="E229" s="208"/>
      <c r="F229" s="208"/>
      <c r="G229" s="208"/>
      <c r="H229" s="208"/>
      <c r="I229" s="208"/>
      <c r="J229" s="208"/>
      <c r="K229" s="208"/>
      <c r="L229" s="208"/>
      <c r="M229" s="208"/>
      <c r="N229" s="208"/>
      <c r="O229" s="208"/>
      <c r="P229" s="208"/>
      <c r="Q229" s="208"/>
      <c r="R229" s="208"/>
      <c r="S229" s="208"/>
      <c r="T229" s="208"/>
      <c r="U229" s="208"/>
      <c r="V229" s="208"/>
      <c r="W229" s="208"/>
      <c r="X229" s="208"/>
      <c r="Y229" s="208"/>
      <c r="Z229" s="208"/>
    </row>
    <row r="230" customFormat="false" ht="12" hidden="false" customHeight="true" outlineLevel="0" collapsed="false">
      <c r="B230" s="208"/>
      <c r="C230" s="208"/>
      <c r="D230" s="208"/>
      <c r="E230" s="208"/>
      <c r="F230" s="208"/>
      <c r="G230" s="208"/>
      <c r="H230" s="208"/>
      <c r="I230" s="208"/>
      <c r="J230" s="208"/>
      <c r="K230" s="208"/>
      <c r="L230" s="208"/>
      <c r="M230" s="208"/>
      <c r="N230" s="208"/>
      <c r="O230" s="208"/>
      <c r="P230" s="208"/>
      <c r="Q230" s="208"/>
      <c r="R230" s="208"/>
      <c r="S230" s="208"/>
      <c r="T230" s="208"/>
      <c r="U230" s="208"/>
      <c r="V230" s="208"/>
      <c r="W230" s="208"/>
      <c r="X230" s="208"/>
      <c r="Y230" s="208"/>
      <c r="Z230" s="208"/>
    </row>
    <row r="231" customFormat="false" ht="12" hidden="false" customHeight="true" outlineLevel="0" collapsed="false">
      <c r="B231" s="208"/>
      <c r="C231" s="208"/>
      <c r="D231" s="208"/>
      <c r="E231" s="208"/>
      <c r="F231" s="208"/>
      <c r="G231" s="208"/>
      <c r="H231" s="208"/>
      <c r="I231" s="208"/>
      <c r="J231" s="208"/>
      <c r="K231" s="208"/>
      <c r="L231" s="208"/>
      <c r="M231" s="208"/>
      <c r="N231" s="208"/>
      <c r="O231" s="208"/>
      <c r="P231" s="208"/>
      <c r="Q231" s="208"/>
      <c r="R231" s="208"/>
      <c r="S231" s="208"/>
      <c r="T231" s="208"/>
      <c r="U231" s="208"/>
      <c r="V231" s="208"/>
      <c r="W231" s="208"/>
      <c r="X231" s="208"/>
      <c r="Y231" s="208"/>
      <c r="Z231" s="208"/>
    </row>
    <row r="232" customFormat="false" ht="12" hidden="false" customHeight="true" outlineLevel="0" collapsed="false">
      <c r="B232" s="208"/>
      <c r="C232" s="208"/>
      <c r="D232" s="208"/>
      <c r="E232" s="208"/>
      <c r="F232" s="208"/>
      <c r="G232" s="208"/>
      <c r="H232" s="208"/>
      <c r="I232" s="208"/>
      <c r="J232" s="208"/>
      <c r="K232" s="208"/>
      <c r="L232" s="208"/>
      <c r="M232" s="208"/>
      <c r="N232" s="208"/>
      <c r="O232" s="208"/>
      <c r="P232" s="208"/>
      <c r="Q232" s="208"/>
      <c r="R232" s="208"/>
      <c r="S232" s="208"/>
      <c r="T232" s="208"/>
      <c r="U232" s="208"/>
      <c r="V232" s="208"/>
      <c r="W232" s="208"/>
      <c r="X232" s="208"/>
      <c r="Y232" s="208"/>
      <c r="Z232" s="208"/>
    </row>
    <row r="233" customFormat="false" ht="12" hidden="false" customHeight="true" outlineLevel="0" collapsed="false">
      <c r="B233" s="208"/>
      <c r="C233" s="208"/>
      <c r="D233" s="208"/>
      <c r="E233" s="208"/>
      <c r="F233" s="208"/>
      <c r="G233" s="208"/>
      <c r="H233" s="208"/>
      <c r="I233" s="208"/>
      <c r="J233" s="208"/>
      <c r="K233" s="208"/>
      <c r="L233" s="208"/>
      <c r="M233" s="208"/>
      <c r="N233" s="208"/>
      <c r="O233" s="208"/>
      <c r="P233" s="208"/>
      <c r="Q233" s="208"/>
      <c r="R233" s="208"/>
      <c r="S233" s="208"/>
      <c r="T233" s="208"/>
      <c r="U233" s="208"/>
      <c r="V233" s="208"/>
      <c r="W233" s="208"/>
      <c r="X233" s="208"/>
      <c r="Y233" s="208"/>
      <c r="Z233" s="208"/>
    </row>
    <row r="234" customFormat="false" ht="12" hidden="false" customHeight="true" outlineLevel="0" collapsed="false">
      <c r="B234" s="208"/>
      <c r="C234" s="208"/>
      <c r="D234" s="208"/>
      <c r="E234" s="208"/>
      <c r="F234" s="208"/>
      <c r="G234" s="208"/>
      <c r="H234" s="208"/>
      <c r="I234" s="208"/>
      <c r="J234" s="208"/>
      <c r="K234" s="208"/>
      <c r="L234" s="208"/>
      <c r="M234" s="208"/>
      <c r="N234" s="208"/>
      <c r="O234" s="208"/>
      <c r="P234" s="208"/>
      <c r="Q234" s="208"/>
      <c r="R234" s="208"/>
      <c r="S234" s="208"/>
      <c r="T234" s="208"/>
      <c r="U234" s="208"/>
      <c r="V234" s="208"/>
      <c r="W234" s="208"/>
      <c r="X234" s="208"/>
      <c r="Y234" s="208"/>
      <c r="Z234" s="208"/>
    </row>
    <row r="235" customFormat="false" ht="12" hidden="false" customHeight="true" outlineLevel="0" collapsed="false">
      <c r="B235" s="208"/>
      <c r="C235" s="208"/>
      <c r="D235" s="208"/>
      <c r="E235" s="208"/>
      <c r="F235" s="208"/>
      <c r="G235" s="208"/>
      <c r="H235" s="208"/>
      <c r="I235" s="208"/>
      <c r="J235" s="208"/>
      <c r="K235" s="208"/>
      <c r="L235" s="208"/>
      <c r="M235" s="208"/>
      <c r="N235" s="208"/>
      <c r="O235" s="208"/>
      <c r="P235" s="208"/>
      <c r="Q235" s="208"/>
      <c r="R235" s="208"/>
      <c r="S235" s="208"/>
      <c r="T235" s="208"/>
      <c r="U235" s="208"/>
      <c r="V235" s="208"/>
      <c r="W235" s="208"/>
      <c r="X235" s="208"/>
      <c r="Y235" s="208"/>
      <c r="Z235" s="208"/>
    </row>
    <row r="236" customFormat="false" ht="12" hidden="false" customHeight="true" outlineLevel="0" collapsed="false">
      <c r="B236" s="208"/>
      <c r="C236" s="208"/>
      <c r="D236" s="208"/>
      <c r="E236" s="208"/>
      <c r="F236" s="208"/>
      <c r="G236" s="208"/>
      <c r="H236" s="208"/>
      <c r="I236" s="208"/>
      <c r="J236" s="208"/>
      <c r="K236" s="208"/>
      <c r="L236" s="208"/>
      <c r="M236" s="208"/>
      <c r="N236" s="208"/>
      <c r="O236" s="208"/>
      <c r="P236" s="208"/>
      <c r="Q236" s="208"/>
      <c r="R236" s="208"/>
      <c r="S236" s="208"/>
      <c r="T236" s="208"/>
      <c r="U236" s="208"/>
      <c r="V236" s="208"/>
      <c r="W236" s="208"/>
      <c r="X236" s="208"/>
      <c r="Y236" s="208"/>
      <c r="Z236" s="208"/>
    </row>
    <row r="237" customFormat="false" ht="12" hidden="false" customHeight="true" outlineLevel="0" collapsed="false">
      <c r="B237" s="208"/>
      <c r="C237" s="208"/>
      <c r="D237" s="208"/>
      <c r="E237" s="208"/>
      <c r="F237" s="208"/>
      <c r="G237" s="208"/>
      <c r="H237" s="208"/>
      <c r="I237" s="208"/>
      <c r="J237" s="208"/>
      <c r="K237" s="208"/>
      <c r="L237" s="208"/>
      <c r="M237" s="208"/>
      <c r="N237" s="208"/>
      <c r="O237" s="208"/>
      <c r="P237" s="208"/>
      <c r="Q237" s="208"/>
      <c r="R237" s="208"/>
      <c r="S237" s="208"/>
      <c r="T237" s="208"/>
      <c r="U237" s="208"/>
      <c r="V237" s="208"/>
      <c r="W237" s="208"/>
      <c r="X237" s="208"/>
      <c r="Y237" s="208"/>
      <c r="Z237" s="208"/>
    </row>
    <row r="238" customFormat="false" ht="12" hidden="false" customHeight="true" outlineLevel="0" collapsed="false">
      <c r="B238" s="208"/>
      <c r="C238" s="208"/>
      <c r="D238" s="208"/>
      <c r="E238" s="208"/>
      <c r="F238" s="208"/>
      <c r="G238" s="208"/>
      <c r="H238" s="208"/>
      <c r="I238" s="208"/>
      <c r="J238" s="208"/>
      <c r="K238" s="208"/>
      <c r="L238" s="208"/>
      <c r="M238" s="208"/>
      <c r="N238" s="208"/>
      <c r="O238" s="208"/>
      <c r="P238" s="208"/>
      <c r="Q238" s="208"/>
      <c r="R238" s="208"/>
      <c r="S238" s="208"/>
      <c r="T238" s="208"/>
      <c r="U238" s="208"/>
      <c r="V238" s="208"/>
      <c r="W238" s="208"/>
      <c r="X238" s="208"/>
      <c r="Y238" s="208"/>
      <c r="Z238" s="208"/>
    </row>
    <row r="239" customFormat="false" ht="12" hidden="false" customHeight="true" outlineLevel="0" collapsed="false">
      <c r="B239" s="208"/>
      <c r="C239" s="208"/>
      <c r="D239" s="208"/>
      <c r="E239" s="208"/>
      <c r="F239" s="208"/>
      <c r="G239" s="208"/>
      <c r="H239" s="208"/>
      <c r="I239" s="208"/>
      <c r="J239" s="208"/>
      <c r="K239" s="208"/>
      <c r="L239" s="208"/>
      <c r="M239" s="208"/>
      <c r="N239" s="208"/>
      <c r="O239" s="208"/>
      <c r="P239" s="208"/>
      <c r="Q239" s="208"/>
      <c r="R239" s="208"/>
      <c r="S239" s="208"/>
      <c r="T239" s="208"/>
      <c r="U239" s="208"/>
      <c r="V239" s="208"/>
      <c r="W239" s="208"/>
      <c r="X239" s="208"/>
      <c r="Y239" s="208"/>
      <c r="Z239" s="208"/>
    </row>
    <row r="240" customFormat="false" ht="12" hidden="false" customHeight="true" outlineLevel="0" collapsed="false">
      <c r="B240" s="208"/>
      <c r="C240" s="208"/>
      <c r="D240" s="208"/>
      <c r="E240" s="208"/>
      <c r="F240" s="208"/>
      <c r="G240" s="208"/>
      <c r="H240" s="208"/>
      <c r="I240" s="208"/>
      <c r="J240" s="208"/>
      <c r="K240" s="208"/>
      <c r="L240" s="208"/>
      <c r="M240" s="208"/>
      <c r="N240" s="208"/>
      <c r="O240" s="208"/>
      <c r="P240" s="208"/>
      <c r="Q240" s="208"/>
      <c r="R240" s="208"/>
      <c r="S240" s="208"/>
      <c r="T240" s="208"/>
      <c r="U240" s="208"/>
      <c r="V240" s="208"/>
      <c r="W240" s="208"/>
      <c r="X240" s="208"/>
      <c r="Y240" s="208"/>
      <c r="Z240" s="208"/>
    </row>
    <row r="241" customFormat="false" ht="12" hidden="false" customHeight="true" outlineLevel="0" collapsed="false">
      <c r="B241" s="208"/>
      <c r="C241" s="208"/>
      <c r="D241" s="208"/>
      <c r="E241" s="208"/>
      <c r="F241" s="208"/>
      <c r="G241" s="208"/>
      <c r="H241" s="208"/>
      <c r="I241" s="208"/>
      <c r="J241" s="208"/>
      <c r="K241" s="208"/>
      <c r="L241" s="208"/>
      <c r="M241" s="208"/>
      <c r="N241" s="208"/>
      <c r="O241" s="208"/>
      <c r="P241" s="208"/>
      <c r="Q241" s="208"/>
      <c r="R241" s="208"/>
      <c r="S241" s="208"/>
      <c r="T241" s="208"/>
      <c r="U241" s="208"/>
      <c r="V241" s="208"/>
      <c r="W241" s="208"/>
      <c r="X241" s="208"/>
      <c r="Y241" s="208"/>
      <c r="Z241" s="208"/>
    </row>
    <row r="242" customFormat="false" ht="12" hidden="false" customHeight="true" outlineLevel="0" collapsed="false">
      <c r="B242" s="208"/>
      <c r="C242" s="208"/>
      <c r="D242" s="208"/>
      <c r="E242" s="208"/>
      <c r="F242" s="208"/>
      <c r="G242" s="208"/>
      <c r="H242" s="208"/>
      <c r="I242" s="208"/>
      <c r="J242" s="208"/>
      <c r="K242" s="208"/>
      <c r="L242" s="208"/>
      <c r="M242" s="208"/>
      <c r="N242" s="208"/>
      <c r="O242" s="208"/>
      <c r="P242" s="208"/>
      <c r="Q242" s="208"/>
      <c r="R242" s="208"/>
      <c r="S242" s="208"/>
      <c r="T242" s="208"/>
      <c r="U242" s="208"/>
      <c r="V242" s="208"/>
      <c r="W242" s="208"/>
      <c r="X242" s="208"/>
      <c r="Y242" s="208"/>
      <c r="Z242" s="208"/>
    </row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777" activePane="bottomRight" state="frozen"/>
      <selection pane="topLeft" activeCell="A1" activeCellId="0" sqref="A1"/>
      <selection pane="topRight" activeCell="B1" activeCellId="0" sqref="B1"/>
      <selection pane="bottomLeft" activeCell="A777" activeCellId="0" sqref="A777"/>
      <selection pane="bottomRight" activeCell="Z8" activeCellId="0" sqref="Z8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7.5"/>
    <col collapsed="false" customWidth="true" hidden="false" outlineLevel="0" max="4" min="2" style="0" width="12.75"/>
    <col collapsed="false" customWidth="true" hidden="true" outlineLevel="0" max="5" min="5" style="0" width="12.75"/>
    <col collapsed="false" customWidth="true" hidden="false" outlineLevel="0" max="6" min="6" style="0" width="1.88"/>
    <col collapsed="false" customWidth="true" hidden="false" outlineLevel="0" max="9" min="7" style="0" width="12.75"/>
    <col collapsed="false" customWidth="true" hidden="true" outlineLevel="0" max="10" min="10" style="0" width="12.75"/>
    <col collapsed="false" customWidth="true" hidden="false" outlineLevel="0" max="11" min="11" style="0" width="1.88"/>
    <col collapsed="false" customWidth="true" hidden="false" outlineLevel="0" max="14" min="12" style="0" width="12.75"/>
    <col collapsed="false" customWidth="true" hidden="true" outlineLevel="0" max="15" min="15" style="0" width="12.75"/>
    <col collapsed="false" customWidth="true" hidden="false" outlineLevel="0" max="16" min="16" style="0" width="1.88"/>
    <col collapsed="false" customWidth="true" hidden="false" outlineLevel="0" max="19" min="17" style="0" width="12.75"/>
    <col collapsed="false" customWidth="true" hidden="true" outlineLevel="0" max="20" min="20" style="0" width="12.75"/>
    <col collapsed="false" customWidth="true" hidden="false" outlineLevel="0" max="21" min="21" style="0" width="1.88"/>
    <col collapsed="false" customWidth="true" hidden="false" outlineLevel="0" max="22" min="22" style="0" width="11.5"/>
    <col collapsed="false" customWidth="true" hidden="false" outlineLevel="0" max="25" min="23" style="0" width="11.12"/>
    <col collapsed="false" customWidth="true" hidden="false" outlineLevel="0" max="32" min="26" style="0" width="9.13"/>
    <col collapsed="false" customWidth="true" hidden="false" outlineLevel="0" max="1024" min="966" style="0" width="11.52"/>
  </cols>
  <sheetData>
    <row r="1" customFormat="false" ht="15" hidden="false" customHeight="true" outlineLevel="0" collapsed="false">
      <c r="A1" s="210" t="str">
        <f aca="false">IF(WB!A1="","",WB!A1)</f>
        <v>SAMPLE HEA BASELINES 2015</v>
      </c>
      <c r="B1" s="210" t="str">
        <f aca="false">IF(WB!B1="","",WB!B1)</f>
        <v>Kasungu Lilongwe Plains (KAS)</v>
      </c>
      <c r="C1" s="211"/>
      <c r="D1" s="211"/>
      <c r="E1" s="211"/>
      <c r="F1" s="211"/>
      <c r="G1" s="212"/>
      <c r="H1" s="212"/>
      <c r="I1" s="212"/>
      <c r="J1" s="212"/>
      <c r="K1" s="211"/>
      <c r="L1" s="212"/>
      <c r="M1" s="212"/>
      <c r="N1" s="212"/>
      <c r="O1" s="212"/>
      <c r="P1" s="211"/>
      <c r="Q1" s="212"/>
      <c r="R1" s="212"/>
      <c r="S1" s="212"/>
      <c r="T1" s="212"/>
      <c r="U1" s="211"/>
      <c r="V1" s="23" t="str">
        <f aca="false">IF(B1="","",B1)</f>
        <v>Kasungu Lilongwe Plains (KAS)</v>
      </c>
      <c r="W1" s="22"/>
      <c r="X1" s="22"/>
      <c r="Y1" s="22"/>
      <c r="Z1" s="27"/>
      <c r="AA1" s="27"/>
      <c r="AB1" s="27"/>
      <c r="AC1" s="27"/>
      <c r="AD1" s="27"/>
      <c r="AE1" s="27"/>
      <c r="AF1" s="27"/>
    </row>
    <row r="2" customFormat="false" ht="14.25" hidden="false" customHeight="true" outlineLevel="0" collapsed="false">
      <c r="A2" s="213"/>
      <c r="B2" s="214"/>
      <c r="C2" s="215"/>
      <c r="D2" s="215"/>
      <c r="E2" s="215"/>
      <c r="F2" s="216"/>
      <c r="G2" s="215"/>
      <c r="H2" s="215"/>
      <c r="I2" s="215"/>
      <c r="J2" s="215"/>
      <c r="K2" s="216"/>
      <c r="L2" s="215"/>
      <c r="M2" s="215"/>
      <c r="N2" s="215"/>
      <c r="O2" s="215"/>
      <c r="P2" s="216"/>
      <c r="Q2" s="215"/>
      <c r="R2" s="215"/>
      <c r="S2" s="215"/>
      <c r="T2" s="215"/>
      <c r="U2" s="216"/>
      <c r="V2" s="33" t="s">
        <v>144</v>
      </c>
      <c r="W2" s="217"/>
      <c r="X2" s="217"/>
      <c r="Y2" s="217"/>
      <c r="Z2" s="1"/>
      <c r="AA2" s="1"/>
      <c r="AB2" s="1"/>
      <c r="AC2" s="1"/>
      <c r="AD2" s="1"/>
      <c r="AE2" s="1"/>
      <c r="AF2" s="1"/>
    </row>
    <row r="3" customFormat="false" ht="14.25" hidden="false" customHeight="true" outlineLevel="0" collapsed="false">
      <c r="A3" s="218" t="s">
        <v>45</v>
      </c>
      <c r="B3" s="44" t="s">
        <v>145</v>
      </c>
      <c r="C3" s="44" t="s">
        <v>145</v>
      </c>
      <c r="D3" s="44" t="s">
        <v>145</v>
      </c>
      <c r="E3" s="44"/>
      <c r="F3" s="219"/>
      <c r="G3" s="44" t="s">
        <v>146</v>
      </c>
      <c r="H3" s="44" t="s">
        <v>146</v>
      </c>
      <c r="I3" s="44" t="s">
        <v>146</v>
      </c>
      <c r="J3" s="44"/>
      <c r="K3" s="219"/>
      <c r="L3" s="44" t="s">
        <v>147</v>
      </c>
      <c r="M3" s="44" t="s">
        <v>147</v>
      </c>
      <c r="N3" s="44" t="s">
        <v>147</v>
      </c>
      <c r="O3" s="44"/>
      <c r="P3" s="219"/>
      <c r="Q3" s="44" t="s">
        <v>148</v>
      </c>
      <c r="R3" s="44" t="s">
        <v>148</v>
      </c>
      <c r="S3" s="44" t="s">
        <v>148</v>
      </c>
      <c r="T3" s="44"/>
      <c r="U3" s="219"/>
      <c r="V3" s="220" t="s">
        <v>149</v>
      </c>
      <c r="W3" s="48"/>
      <c r="X3" s="48"/>
      <c r="Y3" s="48"/>
      <c r="Z3" s="1"/>
      <c r="AA3" s="1"/>
      <c r="AB3" s="1"/>
      <c r="AC3" s="1"/>
      <c r="AD3" s="1"/>
      <c r="AE3" s="1"/>
      <c r="AF3" s="1"/>
    </row>
    <row r="4" customFormat="false" ht="28.5" hidden="false" customHeight="true" outlineLevel="0" collapsed="false">
      <c r="A4" s="221" t="s">
        <v>150</v>
      </c>
      <c r="B4" s="222" t="str">
        <f aca="false">IF(WB!G4="","",WB!G4)</f>
        <v>Kasungu</v>
      </c>
      <c r="C4" s="223" t="str">
        <f aca="false">IF(WB!H4="","",WB!H4)</f>
        <v>Kasungu</v>
      </c>
      <c r="D4" s="223" t="str">
        <f aca="false">IF(WB!I4="","",WB!I4)</f>
        <v>Mchinji</v>
      </c>
      <c r="E4" s="223"/>
      <c r="F4" s="224"/>
      <c r="G4" s="223" t="str">
        <f aca="false">IF(WB!K4="","",WB!K4)</f>
        <v>Kasungu</v>
      </c>
      <c r="H4" s="223" t="str">
        <f aca="false">IF(WB!L4="","",WB!L4)</f>
        <v>Kasungu</v>
      </c>
      <c r="I4" s="223" t="str">
        <f aca="false">IF(WB!M4="","",WB!M4)</f>
        <v>Mchinji</v>
      </c>
      <c r="J4" s="223"/>
      <c r="K4" s="224"/>
      <c r="L4" s="223" t="str">
        <f aca="false">IF(WB!O4="","",WB!O4)</f>
        <v>Kasungu</v>
      </c>
      <c r="M4" s="223" t="str">
        <f aca="false">IF(WB!P4="","",WB!P4)</f>
        <v>Kasungu</v>
      </c>
      <c r="N4" s="223" t="str">
        <f aca="false">IF(WB!Q4="","",WB!Q4)</f>
        <v>Mchinji</v>
      </c>
      <c r="O4" s="223"/>
      <c r="P4" s="224"/>
      <c r="Q4" s="223" t="str">
        <f aca="false">IF(WB!S4="","",WB!S4)</f>
        <v>Kasungu</v>
      </c>
      <c r="R4" s="223" t="str">
        <f aca="false">IF(WB!T4="","",WB!T4)</f>
        <v>Kasungu</v>
      </c>
      <c r="S4" s="223" t="str">
        <f aca="false">IF(WB!U4="","",WB!U4)</f>
        <v>Mchinji</v>
      </c>
      <c r="T4" s="223"/>
      <c r="U4" s="224"/>
      <c r="V4" s="59" t="s">
        <v>151</v>
      </c>
      <c r="W4" s="59" t="s">
        <v>146</v>
      </c>
      <c r="X4" s="59" t="s">
        <v>147</v>
      </c>
      <c r="Y4" s="59" t="s">
        <v>148</v>
      </c>
      <c r="Z4" s="69"/>
      <c r="AA4" s="69"/>
      <c r="AB4" s="69"/>
      <c r="AC4" s="69"/>
      <c r="AD4" s="69"/>
      <c r="AE4" s="69"/>
      <c r="AF4" s="69"/>
    </row>
    <row r="5" customFormat="false" ht="27" hidden="false" customHeight="true" outlineLevel="0" collapsed="false">
      <c r="A5" s="225" t="s">
        <v>152</v>
      </c>
      <c r="B5" s="223" t="str">
        <f aca="false">IF(WB!G5="","",WB!G5)</f>
        <v>Kalikokha</v>
      </c>
      <c r="C5" s="223" t="str">
        <f aca="false">IF(WB!H5="","",WB!H5)</f>
        <v>Njobvu</v>
      </c>
      <c r="D5" s="223" t="str">
        <f aca="false">IF(WB!I5="","",WB!I5)</f>
        <v>Maole</v>
      </c>
      <c r="E5" s="223"/>
      <c r="F5" s="226"/>
      <c r="G5" s="223" t="str">
        <f aca="false">IF(WB!K5="","",WB!K5)</f>
        <v>Kalikokha</v>
      </c>
      <c r="H5" s="223" t="str">
        <f aca="false">IF(WB!L5="","",WB!L5)</f>
        <v>Njobvu</v>
      </c>
      <c r="I5" s="223" t="str">
        <f aca="false">IF(WB!M5="","",WB!M5)</f>
        <v>Maole</v>
      </c>
      <c r="J5" s="223"/>
      <c r="K5" s="226"/>
      <c r="L5" s="223" t="str">
        <f aca="false">IF(WB!O5="","",WB!O5)</f>
        <v>Kalikokha</v>
      </c>
      <c r="M5" s="223" t="str">
        <f aca="false">IF(WB!P5="","",WB!P5)</f>
        <v>Njobvu</v>
      </c>
      <c r="N5" s="223" t="str">
        <f aca="false">IF(WB!Q5="","",WB!Q5)</f>
        <v>Maole</v>
      </c>
      <c r="O5" s="223"/>
      <c r="P5" s="226"/>
      <c r="Q5" s="223" t="str">
        <f aca="false">IF(WB!S5="","",WB!S5)</f>
        <v>Kalikokha</v>
      </c>
      <c r="R5" s="223" t="str">
        <f aca="false">IF(WB!T5="","",WB!T5)</f>
        <v>Njobvu</v>
      </c>
      <c r="S5" s="223" t="str">
        <f aca="false">IF(WB!U5="","",WB!U5)</f>
        <v>Maole</v>
      </c>
      <c r="T5" s="223"/>
      <c r="U5" s="226"/>
      <c r="V5" s="63"/>
      <c r="W5" s="74"/>
      <c r="X5" s="74"/>
      <c r="Y5" s="74"/>
      <c r="Z5" s="69"/>
      <c r="AA5" s="69"/>
      <c r="AB5" s="69"/>
      <c r="AC5" s="69"/>
      <c r="AD5" s="69"/>
      <c r="AE5" s="69"/>
      <c r="AF5" s="69"/>
    </row>
    <row r="6" customFormat="false" ht="14.25" hidden="false" customHeight="true" outlineLevel="0" collapsed="false">
      <c r="A6" s="225" t="s">
        <v>153</v>
      </c>
      <c r="B6" s="223" t="str">
        <f aca="false">IF(WB!G6="","",WB!G6)</f>
        <v/>
      </c>
      <c r="C6" s="223" t="str">
        <f aca="false">IF(WB!H6="","",WB!H6)</f>
        <v/>
      </c>
      <c r="D6" s="223" t="str">
        <f aca="false">IF(WB!I6="","",WB!I6)</f>
        <v/>
      </c>
      <c r="E6" s="223"/>
      <c r="F6" s="227"/>
      <c r="G6" s="223" t="str">
        <f aca="false">IF(WB!K6="","",WB!K6)</f>
        <v/>
      </c>
      <c r="H6" s="223" t="str">
        <f aca="false">IF(WB!L6="","",WB!L6)</f>
        <v/>
      </c>
      <c r="I6" s="223" t="str">
        <f aca="false">IF(WB!M6="","",WB!M6)</f>
        <v/>
      </c>
      <c r="J6" s="223"/>
      <c r="K6" s="227"/>
      <c r="L6" s="223" t="str">
        <f aca="false">IF(WB!O6="","",WB!O6)</f>
        <v/>
      </c>
      <c r="M6" s="223" t="str">
        <f aca="false">IF(WB!P6="","",WB!P6)</f>
        <v/>
      </c>
      <c r="N6" s="223" t="str">
        <f aca="false">IF(WB!Q6="","",WB!Q6)</f>
        <v/>
      </c>
      <c r="O6" s="223"/>
      <c r="P6" s="227"/>
      <c r="Q6" s="223" t="str">
        <f aca="false">IF(WB!S6="","",WB!S6)</f>
        <v/>
      </c>
      <c r="R6" s="223" t="str">
        <f aca="false">IF(WB!T6="","",WB!T6)</f>
        <v/>
      </c>
      <c r="S6" s="223" t="str">
        <f aca="false">IF(WB!U6="","",WB!U6)</f>
        <v/>
      </c>
      <c r="T6" s="223"/>
      <c r="U6" s="227"/>
      <c r="V6" s="74"/>
      <c r="W6" s="74"/>
      <c r="X6" s="74"/>
      <c r="Y6" s="74"/>
      <c r="Z6" s="69"/>
      <c r="AA6" s="69"/>
      <c r="AB6" s="69"/>
      <c r="AC6" s="69"/>
      <c r="AD6" s="69"/>
      <c r="AE6" s="69"/>
      <c r="AF6" s="69"/>
    </row>
    <row r="7" customFormat="false" ht="39.75" hidden="false" customHeight="true" outlineLevel="0" collapsed="false">
      <c r="A7" s="228" t="s">
        <v>62</v>
      </c>
      <c r="B7" s="229" t="str">
        <f aca="false">IF(WB!G7="","",WB!G7)</f>
        <v>Goodwell Mzembe, Mervis Chakwela</v>
      </c>
      <c r="C7" s="230" t="str">
        <f aca="false">IF(WB!H7="","",WB!H7)</f>
        <v>Goodwell Mzembe</v>
      </c>
      <c r="D7" s="230" t="str">
        <f aca="false">IF(WB!I7="","",WB!I7)</f>
        <v>Mayamiko Kalinde</v>
      </c>
      <c r="E7" s="230"/>
      <c r="F7" s="231"/>
      <c r="G7" s="230" t="str">
        <f aca="false">IF(WB!K7="","",WB!K7)</f>
        <v>Mayamiko Kalinde</v>
      </c>
      <c r="H7" s="230" t="str">
        <f aca="false">IF(WB!L7="","",WB!L7)</f>
        <v>Mayamiko Kalinde</v>
      </c>
      <c r="I7" s="230" t="str">
        <f aca="false">IF(WB!M7="","",WB!M7)</f>
        <v>Mervis Chakwela</v>
      </c>
      <c r="J7" s="230"/>
      <c r="K7" s="231"/>
      <c r="L7" s="230" t="str">
        <f aca="false">IF(WB!O7="","",WB!O7)</f>
        <v>Joseph Dimisoni</v>
      </c>
      <c r="M7" s="230" t="str">
        <f aca="false">IF(WB!P7="","",WB!P7)</f>
        <v>Joseph Dimisoni</v>
      </c>
      <c r="N7" s="230" t="str">
        <f aca="false">IF(WB!Q7="","",WB!Q7)</f>
        <v>Joseph Dimisoni</v>
      </c>
      <c r="O7" s="230"/>
      <c r="P7" s="231"/>
      <c r="Q7" s="230" t="str">
        <f aca="false">IF(WB!S7="","",WB!S7)</f>
        <v>Yuda Kanjila, Mervis Chakwela</v>
      </c>
      <c r="R7" s="230" t="str">
        <f aca="false">IF(WB!T7="","",WB!T7)</f>
        <v>Yuda Kanjila</v>
      </c>
      <c r="S7" s="230" t="str">
        <f aca="false">IF(WB!U7="","",WB!U7)</f>
        <v>Yuda Kanjila</v>
      </c>
      <c r="T7" s="230"/>
      <c r="U7" s="231"/>
      <c r="V7" s="232"/>
      <c r="W7" s="232"/>
      <c r="X7" s="232"/>
      <c r="Y7" s="232"/>
      <c r="Z7" s="69"/>
      <c r="AA7" s="69"/>
      <c r="AB7" s="69"/>
      <c r="AC7" s="69"/>
      <c r="AD7" s="69"/>
      <c r="AE7" s="69"/>
      <c r="AF7" s="69"/>
    </row>
    <row r="8" customFormat="false" ht="15.75" hidden="false" customHeight="true" outlineLevel="0" collapsed="false">
      <c r="A8" s="221" t="s">
        <v>154</v>
      </c>
      <c r="B8" s="233"/>
      <c r="C8" s="233"/>
      <c r="D8" s="233"/>
      <c r="E8" s="233"/>
      <c r="F8" s="234"/>
      <c r="G8" s="233"/>
      <c r="H8" s="233"/>
      <c r="I8" s="233"/>
      <c r="J8" s="233"/>
      <c r="K8" s="234"/>
      <c r="L8" s="233"/>
      <c r="M8" s="233"/>
      <c r="N8" s="233"/>
      <c r="O8" s="233"/>
      <c r="P8" s="234"/>
      <c r="Q8" s="233"/>
      <c r="R8" s="233"/>
      <c r="S8" s="233"/>
      <c r="T8" s="233"/>
      <c r="U8" s="234"/>
      <c r="V8" s="17" t="s">
        <v>36</v>
      </c>
      <c r="W8" s="17" t="s">
        <v>36</v>
      </c>
      <c r="X8" s="17" t="s">
        <v>36</v>
      </c>
      <c r="Y8" s="17" t="s">
        <v>36</v>
      </c>
      <c r="Z8" s="69"/>
      <c r="AA8" s="69"/>
      <c r="AB8" s="69"/>
      <c r="AC8" s="69"/>
      <c r="AD8" s="69"/>
      <c r="AE8" s="69"/>
      <c r="AF8" s="69"/>
    </row>
    <row r="9" customFormat="false" ht="15.75" hidden="false" customHeight="true" outlineLevel="0" collapsed="false">
      <c r="A9" s="228" t="s">
        <v>155</v>
      </c>
      <c r="B9" s="232"/>
      <c r="C9" s="232"/>
      <c r="D9" s="232"/>
      <c r="E9" s="232"/>
      <c r="F9" s="231"/>
      <c r="G9" s="232"/>
      <c r="H9" s="232"/>
      <c r="I9" s="232"/>
      <c r="J9" s="232"/>
      <c r="K9" s="231"/>
      <c r="L9" s="232"/>
      <c r="M9" s="232"/>
      <c r="N9" s="232"/>
      <c r="O9" s="232"/>
      <c r="P9" s="231"/>
      <c r="Q9" s="232"/>
      <c r="R9" s="232"/>
      <c r="S9" s="232"/>
      <c r="T9" s="232"/>
      <c r="U9" s="231"/>
      <c r="V9" s="232"/>
      <c r="W9" s="232"/>
      <c r="X9" s="232"/>
      <c r="Y9" s="232"/>
      <c r="Z9" s="69"/>
      <c r="AA9" s="69"/>
      <c r="AB9" s="69"/>
      <c r="AC9" s="69"/>
      <c r="AD9" s="69"/>
      <c r="AE9" s="69"/>
      <c r="AF9" s="69"/>
    </row>
    <row r="10" customFormat="false" ht="15.75" hidden="false" customHeight="true" outlineLevel="0" collapsed="false">
      <c r="A10" s="235" t="s">
        <v>156</v>
      </c>
      <c r="B10" s="236" t="n">
        <f aca="false">SUM(B11:B16)</f>
        <v>1.01897097195042</v>
      </c>
      <c r="C10" s="236" t="n">
        <f aca="false">SUM(C11:C16)</f>
        <v>0.965956162209176</v>
      </c>
      <c r="D10" s="236" t="n">
        <f aca="false">SUM(D11:D16)</f>
        <v>0.980563600782779</v>
      </c>
      <c r="E10" s="236"/>
      <c r="F10" s="237"/>
      <c r="G10" s="236" t="n">
        <f aca="false">SUM(G11:G16)</f>
        <v>1.00566797129811</v>
      </c>
      <c r="H10" s="236" t="n">
        <f aca="false">SUM(H11:H16)</f>
        <v>1.1625633212189</v>
      </c>
      <c r="I10" s="236" t="n">
        <f aca="false">SUM(I11:I16)</f>
        <v>1.02019539465101</v>
      </c>
      <c r="J10" s="236"/>
      <c r="K10" s="237"/>
      <c r="L10" s="236" t="n">
        <f aca="false">SUM(L11:L16)</f>
        <v>1.04139737508154</v>
      </c>
      <c r="M10" s="236" t="n">
        <f aca="false">SUM(M11:M16)</f>
        <v>1.039089543379</v>
      </c>
      <c r="N10" s="236" t="n">
        <f aca="false">SUM(N11:N16)</f>
        <v>1.06368101761252</v>
      </c>
      <c r="O10" s="236"/>
      <c r="P10" s="237"/>
      <c r="Q10" s="236" t="n">
        <f aca="false">SUM(Q11:Q16)</f>
        <v>1.13336757990868</v>
      </c>
      <c r="R10" s="236" t="n">
        <f aca="false">SUM(R11:R16)</f>
        <v>1.09571591650359</v>
      </c>
      <c r="S10" s="236" t="n">
        <f aca="false">SUM(S11:S16)</f>
        <v>1.10525179386823</v>
      </c>
      <c r="T10" s="236"/>
      <c r="U10" s="237"/>
      <c r="V10" s="238" t="n">
        <f aca="false">SUM(V11:V16)</f>
        <v>0.935596067468083</v>
      </c>
      <c r="W10" s="238" t="n">
        <f aca="false">SUM(W11:W16)</f>
        <v>1.02662828068214</v>
      </c>
      <c r="X10" s="238" t="e">
        <f aca="false">SUM(X11:X16)</f>
        <v>#REF!</v>
      </c>
      <c r="Y10" s="238" t="e">
        <f aca="false">SUM(Y11:Y16)</f>
        <v>#REF!</v>
      </c>
      <c r="Z10" s="69"/>
      <c r="AA10" s="69"/>
      <c r="AB10" s="69"/>
      <c r="AC10" s="69"/>
      <c r="AD10" s="69"/>
      <c r="AE10" s="69"/>
      <c r="AF10" s="69"/>
    </row>
    <row r="11" customFormat="false" ht="15.75" hidden="false" customHeight="true" outlineLevel="0" collapsed="false">
      <c r="A11" s="239" t="s">
        <v>102</v>
      </c>
      <c r="B11" s="240" t="n">
        <f aca="false">SUM(B700:B719)</f>
        <v>0.620914872798434</v>
      </c>
      <c r="C11" s="240" t="n">
        <f aca="false">SUM(C700:C719)</f>
        <v>0.429810828440965</v>
      </c>
      <c r="D11" s="240" t="n">
        <f aca="false">SUM(D700:D719)</f>
        <v>0.609637964774951</v>
      </c>
      <c r="E11" s="240"/>
      <c r="F11" s="26"/>
      <c r="G11" s="240" t="n">
        <f aca="false">SUM(G700:G719)</f>
        <v>0.546495977386388</v>
      </c>
      <c r="H11" s="240" t="n">
        <f aca="false">SUM(H700:H719)</f>
        <v>0.488867533314696</v>
      </c>
      <c r="I11" s="240" t="n">
        <f aca="false">SUM(I700:I719)</f>
        <v>0.627321545056379</v>
      </c>
      <c r="J11" s="240"/>
      <c r="K11" s="26"/>
      <c r="L11" s="240" t="n">
        <f aca="false">SUM(L700:L719)</f>
        <v>0.821423135464231</v>
      </c>
      <c r="M11" s="240" t="n">
        <f aca="false">SUM(M700:M719)</f>
        <v>0.793075668623614</v>
      </c>
      <c r="N11" s="240" t="n">
        <f aca="false">SUM(N700:N719)</f>
        <v>0.848695368558382</v>
      </c>
      <c r="O11" s="240"/>
      <c r="P11" s="26"/>
      <c r="Q11" s="240" t="n">
        <f aca="false">SUM(Q700:Q719)</f>
        <v>0.81471787345075</v>
      </c>
      <c r="R11" s="240" t="n">
        <f aca="false">SUM(R700:R719)</f>
        <v>0.894724396607958</v>
      </c>
      <c r="S11" s="240" t="n">
        <f aca="false">SUM(S700:S719)</f>
        <v>0.872488584474886</v>
      </c>
      <c r="T11" s="240"/>
      <c r="U11" s="26"/>
      <c r="V11" s="241" t="n">
        <f aca="false">SUM(V700:V719)</f>
        <v>0.530267449445532</v>
      </c>
      <c r="W11" s="241" t="n">
        <f aca="false">SUM(W700:W719)</f>
        <v>0.587510949585314</v>
      </c>
      <c r="X11" s="241" t="n">
        <f aca="false">SUM(X700:X719)</f>
        <v>0.806849315068493</v>
      </c>
      <c r="Y11" s="241" t="n">
        <f aca="false">SUM(Y700:Y719)</f>
        <v>0.872581720663912</v>
      </c>
      <c r="Z11" s="69"/>
      <c r="AA11" s="69"/>
      <c r="AB11" s="69"/>
      <c r="AC11" s="69"/>
      <c r="AD11" s="69"/>
      <c r="AE11" s="69"/>
      <c r="AF11" s="69"/>
    </row>
    <row r="12" customFormat="false" ht="15.75" hidden="false" customHeight="true" outlineLevel="0" collapsed="false">
      <c r="A12" s="239" t="s">
        <v>157</v>
      </c>
      <c r="B12" s="240" t="n">
        <f aca="false">SUM(B690:B699)</f>
        <v>0</v>
      </c>
      <c r="C12" s="240" t="n">
        <f aca="false">SUM(C690:C699)</f>
        <v>0</v>
      </c>
      <c r="D12" s="240" t="n">
        <f aca="false">SUM(D690:D699)</f>
        <v>0</v>
      </c>
      <c r="E12" s="240"/>
      <c r="F12" s="26"/>
      <c r="G12" s="240" t="n">
        <f aca="false">SUM(G690:G699)</f>
        <v>0</v>
      </c>
      <c r="H12" s="240" t="n">
        <f aca="false">SUM(H690:H699)</f>
        <v>0</v>
      </c>
      <c r="I12" s="240" t="n">
        <f aca="false">SUM(I690:I699)</f>
        <v>0</v>
      </c>
      <c r="J12" s="240"/>
      <c r="K12" s="26"/>
      <c r="L12" s="240" t="n">
        <f aca="false">SUM(L690:L699)</f>
        <v>0.0365514242226571</v>
      </c>
      <c r="M12" s="240" t="n">
        <f aca="false">SUM(M690:M699)</f>
        <v>0</v>
      </c>
      <c r="N12" s="240" t="n">
        <f aca="false">SUM(N690:N699)</f>
        <v>0.00834964122635355</v>
      </c>
      <c r="O12" s="240"/>
      <c r="P12" s="26"/>
      <c r="Q12" s="240" t="n">
        <f aca="false">SUM(Q690:Q699)</f>
        <v>0.0605348988910633</v>
      </c>
      <c r="R12" s="240" t="n">
        <f aca="false">SUM(R690:R699)</f>
        <v>0</v>
      </c>
      <c r="S12" s="240" t="n">
        <f aca="false">SUM(S690:S699)</f>
        <v>0.0156555772994129</v>
      </c>
      <c r="T12" s="240"/>
      <c r="U12" s="26"/>
      <c r="V12" s="241" t="n">
        <f aca="false">SUM(V690:V699)</f>
        <v>0</v>
      </c>
      <c r="W12" s="241" t="n">
        <f aca="false">SUM(W690:W699)</f>
        <v>0</v>
      </c>
      <c r="X12" s="241" t="e">
        <f aca="false">SUM(X690:X699)</f>
        <v>#REF!</v>
      </c>
      <c r="Y12" s="241" t="e">
        <f aca="false">SUM(Y690:Y699)</f>
        <v>#REF!</v>
      </c>
      <c r="Z12" s="69"/>
      <c r="AA12" s="69"/>
      <c r="AB12" s="69"/>
      <c r="AC12" s="69"/>
      <c r="AD12" s="69"/>
      <c r="AE12" s="69"/>
      <c r="AF12" s="69"/>
    </row>
    <row r="13" customFormat="false" ht="15.75" hidden="false" customHeight="true" outlineLevel="0" collapsed="false">
      <c r="A13" s="239" t="s">
        <v>158</v>
      </c>
      <c r="B13" s="240" t="n">
        <f aca="false">SUM(B723:B727)</f>
        <v>0.170489236790607</v>
      </c>
      <c r="C13" s="240" t="n">
        <f aca="false">SUM(C723:C727)</f>
        <v>0.0833333333333333</v>
      </c>
      <c r="D13" s="240" t="n">
        <f aca="false">SUM(D723:D727)</f>
        <v>0.269920091324201</v>
      </c>
      <c r="E13" s="240"/>
      <c r="F13" s="26"/>
      <c r="G13" s="240" t="n">
        <f aca="false">SUM(G723:G727)</f>
        <v>0.319667318982387</v>
      </c>
      <c r="H13" s="240" t="n">
        <f aca="false">SUM(H723:H727)</f>
        <v>0.548783897120492</v>
      </c>
      <c r="I13" s="240" t="n">
        <f aca="false">SUM(I723:I727)</f>
        <v>0.252208554654739</v>
      </c>
      <c r="J13" s="240"/>
      <c r="K13" s="26"/>
      <c r="L13" s="240" t="n">
        <f aca="false">SUM(L723:L727)</f>
        <v>0</v>
      </c>
      <c r="M13" s="240" t="n">
        <f aca="false">SUM(M723:M727)</f>
        <v>0</v>
      </c>
      <c r="N13" s="240" t="n">
        <f aca="false">SUM(N723:N727)</f>
        <v>0</v>
      </c>
      <c r="O13" s="240"/>
      <c r="P13" s="26"/>
      <c r="Q13" s="240" t="n">
        <f aca="false">SUM(Q723:Q727)</f>
        <v>0</v>
      </c>
      <c r="R13" s="240" t="n">
        <f aca="false">SUM(R723:R727)</f>
        <v>0</v>
      </c>
      <c r="S13" s="240" t="n">
        <f aca="false">SUM(S723:S727)</f>
        <v>0</v>
      </c>
      <c r="T13" s="240"/>
      <c r="U13" s="26"/>
      <c r="V13" s="241" t="n">
        <f aca="false">SUM(V723:V727)</f>
        <v>0.216791948560246</v>
      </c>
      <c r="W13" s="241" t="n">
        <f aca="false">SUM(W723:W727)</f>
        <v>0.314603336128972</v>
      </c>
      <c r="X13" s="241" t="n">
        <f aca="false">SUM(X723:X727)</f>
        <v>0</v>
      </c>
      <c r="Y13" s="241" t="n">
        <f aca="false">SUM(Y723:Y727)</f>
        <v>0</v>
      </c>
      <c r="Z13" s="69"/>
      <c r="AA13" s="69"/>
      <c r="AB13" s="69"/>
      <c r="AC13" s="69"/>
      <c r="AD13" s="69"/>
      <c r="AE13" s="69"/>
      <c r="AF13" s="69"/>
    </row>
    <row r="14" customFormat="false" ht="15.75" hidden="false" customHeight="true" outlineLevel="0" collapsed="false">
      <c r="A14" s="239" t="s">
        <v>159</v>
      </c>
      <c r="B14" s="240" t="n">
        <f aca="false">SUM(B728:B740)</f>
        <v>0.170489236790607</v>
      </c>
      <c r="C14" s="240" t="n">
        <f aca="false">SUM(C728:C740)</f>
        <v>0.407276286149163</v>
      </c>
      <c r="D14" s="240" t="n">
        <f aca="false">SUM(D728:D740)</f>
        <v>0.0667589693411611</v>
      </c>
      <c r="E14" s="240"/>
      <c r="F14" s="26"/>
      <c r="G14" s="240" t="n">
        <f aca="false">SUM(G728:G740)</f>
        <v>0.139504674929332</v>
      </c>
      <c r="H14" s="240" t="n">
        <f aca="false">SUM(H728:H740)</f>
        <v>0.0858812785388128</v>
      </c>
      <c r="I14" s="240" t="n">
        <f aca="false">SUM(I728:I740)</f>
        <v>0.140665294939894</v>
      </c>
      <c r="J14" s="240"/>
      <c r="K14" s="26"/>
      <c r="L14" s="240" t="n">
        <f aca="false">SUM(L728:L740)</f>
        <v>0.183422815394651</v>
      </c>
      <c r="M14" s="240" t="n">
        <f aca="false">SUM(M728:M740)</f>
        <v>0.246013874755382</v>
      </c>
      <c r="N14" s="240" t="n">
        <f aca="false">SUM(N728:N740)</f>
        <v>0.206636007827789</v>
      </c>
      <c r="O14" s="240"/>
      <c r="P14" s="26"/>
      <c r="Q14" s="240" t="n">
        <f aca="false">SUM(Q728:Q740)</f>
        <v>0.258114807566862</v>
      </c>
      <c r="R14" s="240" t="n">
        <f aca="false">SUM(R728:R740)</f>
        <v>0.200991519895629</v>
      </c>
      <c r="S14" s="240" t="n">
        <f aca="false">SUM(S728:S740)</f>
        <v>0.217107632093933</v>
      </c>
      <c r="T14" s="240"/>
      <c r="U14" s="26"/>
      <c r="V14" s="241" t="n">
        <f aca="false">SUM(V728:V740)</f>
        <v>0.168967197838039</v>
      </c>
      <c r="W14" s="241" t="n">
        <f aca="false">SUM(W728:W740)</f>
        <v>0.12451399496785</v>
      </c>
      <c r="X14" s="241" t="n">
        <f aca="false">SUM(X728:X740)</f>
        <v>0.242493476842792</v>
      </c>
      <c r="Y14" s="241" t="n">
        <f aca="false">SUM(Y728:Y740)</f>
        <v>0.207406537653113</v>
      </c>
      <c r="Z14" s="69"/>
      <c r="AA14" s="69"/>
      <c r="AB14" s="69"/>
      <c r="AC14" s="69"/>
      <c r="AD14" s="69"/>
      <c r="AE14" s="69"/>
      <c r="AF14" s="69"/>
    </row>
    <row r="15" customFormat="false" ht="15.75" hidden="false" customHeight="true" outlineLevel="0" collapsed="false">
      <c r="A15" s="239" t="s">
        <v>160</v>
      </c>
      <c r="B15" s="240" t="n">
        <f aca="false">SUM(B741:B745)</f>
        <v>0.0570776255707763</v>
      </c>
      <c r="C15" s="240" t="n">
        <f aca="false">SUM(C741:C745)</f>
        <v>0.0455357142857143</v>
      </c>
      <c r="D15" s="240" t="n">
        <f aca="false">SUM(D741:D745)</f>
        <v>0.0342465753424658</v>
      </c>
      <c r="E15" s="240"/>
      <c r="F15" s="26"/>
      <c r="G15" s="240" t="n">
        <f aca="false">SUM(G741:G745)</f>
        <v>0</v>
      </c>
      <c r="H15" s="240" t="n">
        <f aca="false">SUM(H741:H745)</f>
        <v>0.039030612244898</v>
      </c>
      <c r="I15" s="240" t="n">
        <f aca="false">SUM(I741:I745)</f>
        <v>0</v>
      </c>
      <c r="J15" s="240"/>
      <c r="K15" s="26"/>
      <c r="L15" s="240" t="n">
        <f aca="false">SUM(L741:L745)</f>
        <v>0</v>
      </c>
      <c r="M15" s="240" t="n">
        <f aca="false">SUM(M741:M745)</f>
        <v>0</v>
      </c>
      <c r="N15" s="240" t="n">
        <f aca="false">SUM(N741:N745)</f>
        <v>0</v>
      </c>
      <c r="O15" s="240"/>
      <c r="P15" s="26"/>
      <c r="Q15" s="240" t="n">
        <f aca="false">SUM(Q741:Q745)</f>
        <v>0</v>
      </c>
      <c r="R15" s="240" t="n">
        <f aca="false">SUM(R741:R745)</f>
        <v>0</v>
      </c>
      <c r="S15" s="240" t="n">
        <f aca="false">SUM(S741:S745)</f>
        <v>0</v>
      </c>
      <c r="T15" s="240"/>
      <c r="U15" s="26"/>
      <c r="V15" s="241" t="n">
        <f aca="false">SUM(V741:V745)</f>
        <v>0.0195694716242661</v>
      </c>
      <c r="W15" s="241" t="n">
        <f aca="false">SUM(W741:W745)</f>
        <v>0</v>
      </c>
      <c r="X15" s="241" t="n">
        <f aca="false">SUM(X741:X745)</f>
        <v>0</v>
      </c>
      <c r="Y15" s="241" t="n">
        <f aca="false">SUM(Y741:Y745)</f>
        <v>0</v>
      </c>
      <c r="Z15" s="69"/>
      <c r="AA15" s="69"/>
      <c r="AB15" s="69"/>
      <c r="AC15" s="69"/>
      <c r="AD15" s="69"/>
      <c r="AE15" s="69"/>
      <c r="AF15" s="69"/>
    </row>
    <row r="16" customFormat="false" ht="15.75" hidden="false" customHeight="true" outlineLevel="0" collapsed="false">
      <c r="A16" s="239" t="s">
        <v>161</v>
      </c>
      <c r="B16" s="240" t="n">
        <f aca="false">SUM(B746:B749)+SUM(B720:B721)</f>
        <v>0</v>
      </c>
      <c r="C16" s="240" t="n">
        <f aca="false">SUM(C746:C749)+SUM(C720:C721)</f>
        <v>0</v>
      </c>
      <c r="D16" s="240" t="n">
        <f aca="false">SUM(D746:D749)+SUM(D720:D721)</f>
        <v>0</v>
      </c>
      <c r="E16" s="240"/>
      <c r="F16" s="26"/>
      <c r="G16" s="240" t="n">
        <f aca="false">SUM(G746:G749)+SUM(G720:G721)</f>
        <v>0</v>
      </c>
      <c r="H16" s="240" t="n">
        <f aca="false">SUM(H746:H749)+SUM(H720:H721)</f>
        <v>0</v>
      </c>
      <c r="I16" s="240" t="n">
        <f aca="false">SUM(I746:I749)+SUM(I720:I721)</f>
        <v>0</v>
      </c>
      <c r="J16" s="240"/>
      <c r="K16" s="26"/>
      <c r="L16" s="240" t="n">
        <f aca="false">SUM(L746:L749)+SUM(L720:L721)</f>
        <v>0</v>
      </c>
      <c r="M16" s="240" t="n">
        <f aca="false">SUM(M746:M749)+SUM(M720:M721)</f>
        <v>0</v>
      </c>
      <c r="N16" s="240" t="n">
        <f aca="false">SUM(N746:N749)+SUM(N720:N721)</f>
        <v>0</v>
      </c>
      <c r="O16" s="240"/>
      <c r="P16" s="26"/>
      <c r="Q16" s="240" t="n">
        <f aca="false">SUM(Q746:Q749)+SUM(Q720:Q721)</f>
        <v>0</v>
      </c>
      <c r="R16" s="240" t="n">
        <f aca="false">SUM(R746:R749)+SUM(R720:R721)</f>
        <v>0</v>
      </c>
      <c r="S16" s="240" t="n">
        <f aca="false">SUM(S746:S749)+SUM(S720:S721)</f>
        <v>0</v>
      </c>
      <c r="T16" s="240"/>
      <c r="U16" s="26"/>
      <c r="V16" s="241" t="n">
        <f aca="false">SUM(V746:V749)+SUM(V720:V721)</f>
        <v>0</v>
      </c>
      <c r="W16" s="241" t="n">
        <f aca="false">SUM(W746:W749)+SUM(W720:W721)</f>
        <v>0</v>
      </c>
      <c r="X16" s="241" t="n">
        <f aca="false">SUM(X746:X749)+SUM(X720:X721)</f>
        <v>0</v>
      </c>
      <c r="Y16" s="241" t="n">
        <f aca="false">SUM(Y746:Y749)+SUM(Y720:Y721)</f>
        <v>0</v>
      </c>
      <c r="Z16" s="69"/>
      <c r="AA16" s="69"/>
      <c r="AB16" s="69"/>
      <c r="AC16" s="69"/>
      <c r="AD16" s="69"/>
      <c r="AE16" s="69"/>
      <c r="AF16" s="69"/>
    </row>
    <row r="17" customFormat="false" ht="15.75" hidden="false" customHeight="true" outlineLevel="0" collapsed="false">
      <c r="A17" s="235" t="s">
        <v>162</v>
      </c>
      <c r="B17" s="242" t="n">
        <f aca="false">SUM(B18:B24)</f>
        <v>54400</v>
      </c>
      <c r="C17" s="242" t="n">
        <f aca="false">SUM(C18:C24)</f>
        <v>90000</v>
      </c>
      <c r="D17" s="242" t="n">
        <f aca="false">SUM(D18:D24)</f>
        <v>84350</v>
      </c>
      <c r="E17" s="242"/>
      <c r="F17" s="243"/>
      <c r="G17" s="242" t="n">
        <f aca="false">SUM(G18:G24)</f>
        <v>174600</v>
      </c>
      <c r="H17" s="242" t="n">
        <f aca="false">SUM(H18:H24)</f>
        <v>135850</v>
      </c>
      <c r="I17" s="242" t="n">
        <f aca="false">SUM(I18:I24)</f>
        <v>165080</v>
      </c>
      <c r="J17" s="242"/>
      <c r="K17" s="243"/>
      <c r="L17" s="242" t="n">
        <f aca="false">SUM(L18:L24)</f>
        <v>843550</v>
      </c>
      <c r="M17" s="242" t="n">
        <f aca="false">SUM(M18:M24)</f>
        <v>727530</v>
      </c>
      <c r="N17" s="242" t="n">
        <f aca="false">SUM(N18:N24)</f>
        <v>801100</v>
      </c>
      <c r="O17" s="242"/>
      <c r="P17" s="243"/>
      <c r="Q17" s="242" t="n">
        <f aca="false">SUM(Q18:Q24)</f>
        <v>2127400</v>
      </c>
      <c r="R17" s="242" t="n">
        <f aca="false">SUM(R18:R24)</f>
        <v>2824000</v>
      </c>
      <c r="S17" s="242" t="n">
        <f aca="false">SUM(S18:S24)</f>
        <v>1706000</v>
      </c>
      <c r="T17" s="242"/>
      <c r="U17" s="243"/>
      <c r="V17" s="244" t="e">
        <f aca="false">SUM(V18:V24)</f>
        <v>#REF!</v>
      </c>
      <c r="W17" s="244" t="e">
        <f aca="false">SUM(W18:W24)</f>
        <v>#REF!</v>
      </c>
      <c r="X17" s="244" t="e">
        <f aca="false">SUM(X18:X24)</f>
        <v>#REF!</v>
      </c>
      <c r="Y17" s="244" t="e">
        <f aca="false">SUM(Y18:Y24)</f>
        <v>#REF!</v>
      </c>
      <c r="Z17" s="69"/>
      <c r="AA17" s="69"/>
      <c r="AB17" s="69"/>
      <c r="AC17" s="69"/>
      <c r="AD17" s="69"/>
      <c r="AE17" s="69"/>
      <c r="AF17" s="69"/>
    </row>
    <row r="18" customFormat="false" ht="15.75" hidden="false" customHeight="true" outlineLevel="0" collapsed="false">
      <c r="A18" s="245" t="s">
        <v>96</v>
      </c>
      <c r="B18" s="246" t="n">
        <f aca="false">SUM(B781:B799)+SUM(B802:B813)</f>
        <v>40000</v>
      </c>
      <c r="C18" s="246" t="n">
        <f aca="false">SUM(C781:C799)+SUM(C802:C813)</f>
        <v>0</v>
      </c>
      <c r="D18" s="246" t="n">
        <f aca="false">SUM(D781:D799)+SUM(D802:D813)</f>
        <v>27150</v>
      </c>
      <c r="E18" s="246"/>
      <c r="F18" s="243"/>
      <c r="G18" s="246" t="n">
        <f aca="false">SUM(G781:G799)+SUM(G802:G813)</f>
        <v>32000</v>
      </c>
      <c r="H18" s="246" t="n">
        <f aca="false">SUM(H781:H799)+SUM(H802:H813)</f>
        <v>26250</v>
      </c>
      <c r="I18" s="246" t="n">
        <f aca="false">SUM(I781:I799)+SUM(I802:I813)</f>
        <v>51880</v>
      </c>
      <c r="J18" s="246"/>
      <c r="K18" s="243"/>
      <c r="L18" s="246" t="n">
        <f aca="false">SUM(L781:L799)+SUM(L802:L813)</f>
        <v>614550</v>
      </c>
      <c r="M18" s="246" t="n">
        <f aca="false">SUM(M781:M799)+SUM(M802:M813)</f>
        <v>547530</v>
      </c>
      <c r="N18" s="246" t="n">
        <f aca="false">SUM(N781:N799)+SUM(N802:N813)</f>
        <v>571000</v>
      </c>
      <c r="O18" s="246"/>
      <c r="P18" s="243"/>
      <c r="Q18" s="246" t="n">
        <f aca="false">SUM(Q781:Q799)+SUM(Q802:Q813)</f>
        <v>1318400</v>
      </c>
      <c r="R18" s="246" t="n">
        <f aca="false">SUM(R781:R799)+SUM(R802:R813)</f>
        <v>1434000</v>
      </c>
      <c r="S18" s="246" t="n">
        <f aca="false">SUM(S781:S799)+SUM(S802:S813)</f>
        <v>1080000</v>
      </c>
      <c r="T18" s="246"/>
      <c r="U18" s="243"/>
      <c r="V18" s="247" t="n">
        <f aca="false">SUM(V781:V799)+SUM(V802:V813)</f>
        <v>34050</v>
      </c>
      <c r="W18" s="247" t="n">
        <f aca="false">SUM(W781:W799)+SUM(W802:W813)</f>
        <v>56850</v>
      </c>
      <c r="X18" s="247" t="n">
        <f aca="false">SUM(X781:X799)+SUM(X802:X813)</f>
        <v>642600</v>
      </c>
      <c r="Y18" s="247" t="n">
        <f aca="false">SUM(Y781:Y799)+SUM(Y802:Y813)</f>
        <v>906100</v>
      </c>
      <c r="Z18" s="248"/>
      <c r="AA18" s="248"/>
      <c r="AB18" s="248"/>
      <c r="AC18" s="248"/>
      <c r="AD18" s="248"/>
      <c r="AE18" s="248"/>
      <c r="AF18" s="248"/>
    </row>
    <row r="19" customFormat="false" ht="15.75" hidden="false" customHeight="true" outlineLevel="0" collapsed="false">
      <c r="A19" s="245" t="s">
        <v>163</v>
      </c>
      <c r="B19" s="246" t="n">
        <f aca="false">SUM(B754:B769)</f>
        <v>0</v>
      </c>
      <c r="C19" s="246" t="n">
        <f aca="false">SUM(C754:C769)</f>
        <v>0</v>
      </c>
      <c r="D19" s="246" t="n">
        <f aca="false">SUM(D754:D769)</f>
        <v>0</v>
      </c>
      <c r="E19" s="246"/>
      <c r="F19" s="243"/>
      <c r="G19" s="246" t="n">
        <f aca="false">SUM(G754:G769)</f>
        <v>0</v>
      </c>
      <c r="H19" s="246" t="n">
        <f aca="false">SUM(H754:H769)</f>
        <v>0</v>
      </c>
      <c r="I19" s="246" t="n">
        <f aca="false">SUM(I754:I769)</f>
        <v>0</v>
      </c>
      <c r="J19" s="246"/>
      <c r="K19" s="243"/>
      <c r="L19" s="246" t="n">
        <f aca="false">SUM(L754:L769)</f>
        <v>36000</v>
      </c>
      <c r="M19" s="246" t="n">
        <f aca="false">SUM(M754:M769)</f>
        <v>0</v>
      </c>
      <c r="N19" s="246" t="n">
        <f aca="false">SUM(N754:N769)</f>
        <v>26500</v>
      </c>
      <c r="O19" s="246"/>
      <c r="P19" s="243"/>
      <c r="Q19" s="246" t="n">
        <f aca="false">SUM(Q754:Q769)</f>
        <v>0</v>
      </c>
      <c r="R19" s="246" t="n">
        <f aca="false">SUM(R754:R769)</f>
        <v>0</v>
      </c>
      <c r="S19" s="246" t="n">
        <f aca="false">SUM(S754:S769)</f>
        <v>18000</v>
      </c>
      <c r="T19" s="246"/>
      <c r="U19" s="243"/>
      <c r="V19" s="247" t="n">
        <f aca="false">SUM(V754:V769)</f>
        <v>0</v>
      </c>
      <c r="W19" s="247" t="n">
        <f aca="false">SUM(W754:W769)</f>
        <v>0</v>
      </c>
      <c r="X19" s="247" t="n">
        <f aca="false">SUM(X754:X769)</f>
        <v>26400</v>
      </c>
      <c r="Y19" s="247" t="n">
        <f aca="false">SUM(Y754:Y769)</f>
        <v>13200</v>
      </c>
      <c r="Z19" s="248"/>
      <c r="AA19" s="248"/>
      <c r="AB19" s="248"/>
      <c r="AC19" s="248"/>
      <c r="AD19" s="248"/>
      <c r="AE19" s="248"/>
      <c r="AF19" s="248"/>
    </row>
    <row r="20" customFormat="false" ht="15.75" hidden="false" customHeight="true" outlineLevel="0" collapsed="false">
      <c r="A20" s="245" t="s">
        <v>99</v>
      </c>
      <c r="B20" s="246" t="n">
        <f aca="false">SUM(B770:B780)</f>
        <v>0</v>
      </c>
      <c r="C20" s="246" t="n">
        <f aca="false">SUM(C770:C780)</f>
        <v>0</v>
      </c>
      <c r="D20" s="246" t="n">
        <f aca="false">SUM(D770:D780)</f>
        <v>1000</v>
      </c>
      <c r="E20" s="246"/>
      <c r="F20" s="243"/>
      <c r="G20" s="246" t="n">
        <f aca="false">SUM(G770:G780)</f>
        <v>72000</v>
      </c>
      <c r="H20" s="246" t="n">
        <f aca="false">SUM(H770:H780)</f>
        <v>0</v>
      </c>
      <c r="I20" s="246" t="n">
        <f aca="false">SUM(I770:I780)</f>
        <v>40000</v>
      </c>
      <c r="J20" s="246"/>
      <c r="K20" s="243"/>
      <c r="L20" s="246" t="n">
        <f aca="false">SUM(L770:L780)</f>
        <v>193000</v>
      </c>
      <c r="M20" s="246" t="n">
        <f aca="false">SUM(M770:M780)</f>
        <v>74000</v>
      </c>
      <c r="N20" s="246" t="n">
        <f aca="false">SUM(N770:N780)</f>
        <v>203600</v>
      </c>
      <c r="O20" s="246"/>
      <c r="P20" s="243"/>
      <c r="Q20" s="246" t="n">
        <f aca="false">SUM(Q770:Q780)</f>
        <v>365000</v>
      </c>
      <c r="R20" s="246" t="n">
        <f aca="false">SUM(R770:R780)</f>
        <v>390000</v>
      </c>
      <c r="S20" s="246" t="n">
        <f aca="false">SUM(S770:S780)</f>
        <v>210000</v>
      </c>
      <c r="T20" s="246"/>
      <c r="U20" s="243"/>
      <c r="V20" s="247" t="e">
        <f aca="false">SUM(V770:V780)</f>
        <v>#REF!</v>
      </c>
      <c r="W20" s="247" t="e">
        <f aca="false">SUM(W770:W780)</f>
        <v>#REF!</v>
      </c>
      <c r="X20" s="247" t="e">
        <f aca="false">SUM(X770:X780)</f>
        <v>#REF!</v>
      </c>
      <c r="Y20" s="247" t="e">
        <f aca="false">SUM(Y770:Y780)</f>
        <v>#REF!</v>
      </c>
      <c r="Z20" s="248"/>
      <c r="AA20" s="248"/>
      <c r="AB20" s="248"/>
      <c r="AC20" s="248"/>
      <c r="AD20" s="248"/>
      <c r="AE20" s="248"/>
      <c r="AF20" s="248"/>
    </row>
    <row r="21" customFormat="false" ht="15.75" hidden="false" customHeight="true" outlineLevel="0" collapsed="false">
      <c r="A21" s="245" t="s">
        <v>164</v>
      </c>
      <c r="B21" s="246" t="n">
        <f aca="false">SUM(B814:B820)</f>
        <v>0</v>
      </c>
      <c r="C21" s="246" t="n">
        <f aca="false">SUM(C814:C820)</f>
        <v>90000</v>
      </c>
      <c r="D21" s="246" t="n">
        <f aca="false">SUM(D814:D820)</f>
        <v>55000</v>
      </c>
      <c r="E21" s="246"/>
      <c r="F21" s="243"/>
      <c r="G21" s="246" t="n">
        <f aca="false">SUM(G814:G820)</f>
        <v>17000</v>
      </c>
      <c r="H21" s="246" t="n">
        <f aca="false">SUM(H814:H820)</f>
        <v>78000</v>
      </c>
      <c r="I21" s="246" t="n">
        <f aca="false">SUM(I814:I820)</f>
        <v>69000</v>
      </c>
      <c r="J21" s="246"/>
      <c r="K21" s="243"/>
      <c r="L21" s="246" t="n">
        <f aca="false">SUM(L814:L820)</f>
        <v>0</v>
      </c>
      <c r="M21" s="246" t="n">
        <f aca="false">SUM(M814:M820)</f>
        <v>0</v>
      </c>
      <c r="N21" s="246" t="n">
        <f aca="false">SUM(N814:N820)</f>
        <v>0</v>
      </c>
      <c r="O21" s="246"/>
      <c r="P21" s="243"/>
      <c r="Q21" s="246" t="n">
        <f aca="false">SUM(Q814:Q820)</f>
        <v>0</v>
      </c>
      <c r="R21" s="246" t="n">
        <f aca="false">SUM(R814:R820)</f>
        <v>0</v>
      </c>
      <c r="S21" s="246" t="n">
        <f aca="false">SUM(S814:S820)</f>
        <v>0</v>
      </c>
      <c r="T21" s="246"/>
      <c r="U21" s="243"/>
      <c r="V21" s="247" t="n">
        <f aca="false">SUM(V814:V820)</f>
        <v>32400</v>
      </c>
      <c r="W21" s="247" t="n">
        <f aca="false">SUM(W814:W820)</f>
        <v>49500</v>
      </c>
      <c r="X21" s="247" t="n">
        <f aca="false">SUM(X814:X820)</f>
        <v>0</v>
      </c>
      <c r="Y21" s="247" t="n">
        <f aca="false">SUM(Y814:Y820)</f>
        <v>0</v>
      </c>
      <c r="Z21" s="248"/>
      <c r="AA21" s="248"/>
      <c r="AB21" s="248"/>
      <c r="AC21" s="248"/>
      <c r="AD21" s="248"/>
      <c r="AE21" s="248"/>
      <c r="AF21" s="248"/>
    </row>
    <row r="22" customFormat="false" ht="15.75" hidden="false" customHeight="true" outlineLevel="0" collapsed="false">
      <c r="A22" s="245" t="s">
        <v>165</v>
      </c>
      <c r="B22" s="246" t="n">
        <f aca="false">SUM(B821:B824)</f>
        <v>14400</v>
      </c>
      <c r="C22" s="246" t="n">
        <f aca="false">SUM(C821:C824)</f>
        <v>0</v>
      </c>
      <c r="D22" s="246" t="n">
        <f aca="false">SUM(D821:D824)</f>
        <v>1200</v>
      </c>
      <c r="E22" s="246"/>
      <c r="F22" s="243"/>
      <c r="G22" s="246" t="n">
        <f aca="false">SUM(G821:G824)</f>
        <v>53600</v>
      </c>
      <c r="H22" s="246" t="n">
        <f aca="false">SUM(H821:H824)</f>
        <v>31600</v>
      </c>
      <c r="I22" s="246" t="n">
        <f aca="false">SUM(I821:I824)</f>
        <v>4200</v>
      </c>
      <c r="J22" s="246"/>
      <c r="K22" s="243"/>
      <c r="L22" s="246" t="n">
        <f aca="false">SUM(L821:L824)</f>
        <v>0</v>
      </c>
      <c r="M22" s="246" t="n">
        <f aca="false">SUM(M821:M824)</f>
        <v>36000</v>
      </c>
      <c r="N22" s="246" t="n">
        <f aca="false">SUM(N821:N824)</f>
        <v>0</v>
      </c>
      <c r="O22" s="246"/>
      <c r="P22" s="243"/>
      <c r="Q22" s="246" t="n">
        <f aca="false">SUM(Q821:Q824)</f>
        <v>224000</v>
      </c>
      <c r="R22" s="246" t="n">
        <f aca="false">SUM(R821:R824)</f>
        <v>300000</v>
      </c>
      <c r="S22" s="246" t="n">
        <f aca="false">SUM(S821:S824)</f>
        <v>164000</v>
      </c>
      <c r="T22" s="246"/>
      <c r="U22" s="243"/>
      <c r="V22" s="247" t="n">
        <f aca="false">SUM(V821:V824)</f>
        <v>22500</v>
      </c>
      <c r="W22" s="247" t="n">
        <f aca="false">SUM(W821:W824)</f>
        <v>26000</v>
      </c>
      <c r="X22" s="247" t="n">
        <f aca="false">SUM(X821:X824)</f>
        <v>45000</v>
      </c>
      <c r="Y22" s="247" t="n">
        <f aca="false">SUM(Y821:Y824)</f>
        <v>137800</v>
      </c>
      <c r="Z22" s="248"/>
      <c r="AA22" s="248"/>
      <c r="AB22" s="248"/>
      <c r="AC22" s="248"/>
      <c r="AD22" s="248"/>
      <c r="AE22" s="248"/>
      <c r="AF22" s="248"/>
    </row>
    <row r="23" customFormat="false" ht="15.75" hidden="false" customHeight="true" outlineLevel="0" collapsed="false">
      <c r="A23" s="245" t="s">
        <v>166</v>
      </c>
      <c r="B23" s="246" t="n">
        <f aca="false">SUM(B825:B826)</f>
        <v>0</v>
      </c>
      <c r="C23" s="246" t="n">
        <f aca="false">SUM(C825:C826)</f>
        <v>0</v>
      </c>
      <c r="D23" s="246" t="n">
        <f aca="false">SUM(D825:D826)</f>
        <v>0</v>
      </c>
      <c r="E23" s="246"/>
      <c r="F23" s="243"/>
      <c r="G23" s="246" t="n">
        <f aca="false">SUM(G825:G826)</f>
        <v>0</v>
      </c>
      <c r="H23" s="246" t="n">
        <f aca="false">SUM(H825:H826)</f>
        <v>0</v>
      </c>
      <c r="I23" s="246" t="n">
        <f aca="false">SUM(I825:I826)</f>
        <v>0</v>
      </c>
      <c r="J23" s="246"/>
      <c r="K23" s="243"/>
      <c r="L23" s="246" t="n">
        <f aca="false">SUM(L825:L826)</f>
        <v>0</v>
      </c>
      <c r="M23" s="246" t="n">
        <f aca="false">SUM(M825:M826)</f>
        <v>0</v>
      </c>
      <c r="N23" s="246" t="n">
        <f aca="false">SUM(N825:N826)</f>
        <v>0</v>
      </c>
      <c r="O23" s="246"/>
      <c r="P23" s="243"/>
      <c r="Q23" s="246" t="n">
        <f aca="false">SUM(Q825:Q826)</f>
        <v>0</v>
      </c>
      <c r="R23" s="246" t="n">
        <f aca="false">SUM(R825:R826)</f>
        <v>0</v>
      </c>
      <c r="S23" s="246" t="n">
        <f aca="false">SUM(S825:S826)</f>
        <v>0</v>
      </c>
      <c r="T23" s="246"/>
      <c r="U23" s="243"/>
      <c r="V23" s="247" t="n">
        <f aca="false">SUM(V825:V826)</f>
        <v>0</v>
      </c>
      <c r="W23" s="247" t="n">
        <f aca="false">SUM(W825:W826)</f>
        <v>0</v>
      </c>
      <c r="X23" s="247" t="n">
        <f aca="false">SUM(X825:X826)</f>
        <v>0</v>
      </c>
      <c r="Y23" s="247" t="n">
        <f aca="false">SUM(Y825:Y826)</f>
        <v>0</v>
      </c>
      <c r="Z23" s="248"/>
      <c r="AA23" s="248"/>
      <c r="AB23" s="248"/>
      <c r="AC23" s="248"/>
      <c r="AD23" s="248"/>
      <c r="AE23" s="248"/>
      <c r="AF23" s="248"/>
    </row>
    <row r="24" customFormat="false" ht="15.75" hidden="false" customHeight="true" outlineLevel="0" collapsed="false">
      <c r="A24" s="245" t="s">
        <v>167</v>
      </c>
      <c r="B24" s="246" t="n">
        <f aca="false">SUM(B827:B829)+SUM(B800:B801)</f>
        <v>0</v>
      </c>
      <c r="C24" s="246" t="n">
        <f aca="false">SUM(C827:C829)+SUM(C800:C801)</f>
        <v>0</v>
      </c>
      <c r="D24" s="246" t="n">
        <f aca="false">SUM(D827:D829)+SUM(D800:D801)</f>
        <v>0</v>
      </c>
      <c r="E24" s="246"/>
      <c r="F24" s="243"/>
      <c r="G24" s="246" t="n">
        <f aca="false">SUM(G827:G829)+SUM(G800:G801)</f>
        <v>0</v>
      </c>
      <c r="H24" s="246" t="n">
        <f aca="false">SUM(H827:H829)+SUM(H800:H801)</f>
        <v>0</v>
      </c>
      <c r="I24" s="246" t="n">
        <f aca="false">SUM(I827:I829)+SUM(I800:I801)</f>
        <v>0</v>
      </c>
      <c r="J24" s="246"/>
      <c r="K24" s="243"/>
      <c r="L24" s="246" t="n">
        <f aca="false">SUM(L827:L829)+SUM(L800:L801)</f>
        <v>0</v>
      </c>
      <c r="M24" s="246" t="n">
        <f aca="false">SUM(M827:M829)+SUM(M800:M801)</f>
        <v>70000</v>
      </c>
      <c r="N24" s="246" t="n">
        <f aca="false">SUM(N827:N829)+SUM(N800:N801)</f>
        <v>0</v>
      </c>
      <c r="O24" s="246"/>
      <c r="P24" s="243"/>
      <c r="Q24" s="246" t="n">
        <f aca="false">SUM(Q827:Q829)+SUM(Q800:Q801)</f>
        <v>220000</v>
      </c>
      <c r="R24" s="246" t="n">
        <f aca="false">SUM(R827:R829)+SUM(R800:R801)</f>
        <v>700000</v>
      </c>
      <c r="S24" s="246" t="n">
        <f aca="false">SUM(S827:S829)+SUM(S800:S801)</f>
        <v>234000</v>
      </c>
      <c r="T24" s="246"/>
      <c r="U24" s="243"/>
      <c r="V24" s="247" t="n">
        <f aca="false">SUM(V827:V829)+SUM(V800:V801)</f>
        <v>0</v>
      </c>
      <c r="W24" s="247" t="n">
        <f aca="false">SUM(W827:W829)+SUM(W800:W801)</f>
        <v>0</v>
      </c>
      <c r="X24" s="247" t="n">
        <f aca="false">SUM(X827:X829)+SUM(X800:X801)</f>
        <v>0</v>
      </c>
      <c r="Y24" s="247" t="n">
        <f aca="false">SUM(Y827:Y829)+SUM(Y800:Y801)</f>
        <v>230000</v>
      </c>
      <c r="Z24" s="69"/>
      <c r="AA24" s="69"/>
      <c r="AB24" s="69"/>
      <c r="AC24" s="69"/>
      <c r="AD24" s="69"/>
      <c r="AE24" s="69"/>
      <c r="AF24" s="69"/>
    </row>
    <row r="25" customFormat="false" ht="15.75" hidden="false" customHeight="true" outlineLevel="0" collapsed="false">
      <c r="A25" s="235" t="s">
        <v>168</v>
      </c>
      <c r="B25" s="242" t="n">
        <f aca="false">SUM(B26:B35)</f>
        <v>49604</v>
      </c>
      <c r="C25" s="242" t="n">
        <f aca="false">SUM(C26:C35)</f>
        <v>89326</v>
      </c>
      <c r="D25" s="242" t="n">
        <f aca="false">SUM(D26:D35)</f>
        <v>83864</v>
      </c>
      <c r="E25" s="242"/>
      <c r="F25" s="243"/>
      <c r="G25" s="242" t="n">
        <f aca="false">SUM(G26:G35)</f>
        <v>173850</v>
      </c>
      <c r="H25" s="242" t="n">
        <f aca="false">SUM(H26:H35)</f>
        <v>135220</v>
      </c>
      <c r="I25" s="242" t="n">
        <f aca="false">SUM(I26:I35)</f>
        <v>164580</v>
      </c>
      <c r="J25" s="242"/>
      <c r="K25" s="243"/>
      <c r="L25" s="242" t="n">
        <f aca="false">SUM(L26:L35)</f>
        <v>502619.2</v>
      </c>
      <c r="M25" s="242" t="n">
        <f aca="false">SUM(M26:M35)</f>
        <v>584332</v>
      </c>
      <c r="N25" s="242" t="n">
        <f aca="false">SUM(N26:N35)</f>
        <v>660300</v>
      </c>
      <c r="O25" s="242"/>
      <c r="P25" s="243"/>
      <c r="Q25" s="242" t="n">
        <f aca="false">SUM(Q26:Q35)</f>
        <v>1698650</v>
      </c>
      <c r="R25" s="242" t="n">
        <f aca="false">SUM(R26:R35)</f>
        <v>1999018</v>
      </c>
      <c r="S25" s="242" t="n">
        <f aca="false">SUM(S26:S35)</f>
        <v>1549758</v>
      </c>
      <c r="T25" s="242"/>
      <c r="U25" s="243"/>
      <c r="V25" s="244" t="n">
        <f aca="false">SUM(V26:V35)</f>
        <v>87672.5</v>
      </c>
      <c r="W25" s="244" t="n">
        <f aca="false">SUM(W26:W35)</f>
        <v>138978.56</v>
      </c>
      <c r="X25" s="244" t="n">
        <f aca="false">SUM(X26:X35)</f>
        <v>693344</v>
      </c>
      <c r="Y25" s="244" t="n">
        <f aca="false">SUM(Y26:Y35)</f>
        <v>1310312</v>
      </c>
      <c r="Z25" s="69"/>
      <c r="AA25" s="69"/>
      <c r="AB25" s="69"/>
      <c r="AC25" s="69"/>
      <c r="AD25" s="69"/>
      <c r="AE25" s="69"/>
      <c r="AF25" s="69"/>
    </row>
    <row r="26" customFormat="false" ht="15.75" hidden="false" customHeight="true" outlineLevel="0" collapsed="false">
      <c r="A26" s="225" t="s">
        <v>169</v>
      </c>
      <c r="B26" s="249" t="n">
        <f aca="false">B833</f>
        <v>15984</v>
      </c>
      <c r="C26" s="249" t="n">
        <f aca="false">C833</f>
        <v>40000</v>
      </c>
      <c r="D26" s="249" t="n">
        <f aca="false">D833</f>
        <v>15000</v>
      </c>
      <c r="E26" s="249"/>
      <c r="F26" s="250"/>
      <c r="G26" s="249" t="n">
        <f aca="false">G833</f>
        <v>17250</v>
      </c>
      <c r="H26" s="249" t="n">
        <f aca="false">H833</f>
        <v>12700</v>
      </c>
      <c r="I26" s="249" t="n">
        <f aca="false">I833</f>
        <v>23850</v>
      </c>
      <c r="J26" s="249"/>
      <c r="K26" s="250"/>
      <c r="L26" s="249" t="n">
        <f aca="false">L833</f>
        <v>4500</v>
      </c>
      <c r="M26" s="249" t="n">
        <f aca="false">M833</f>
        <v>14280</v>
      </c>
      <c r="N26" s="249" t="n">
        <f aca="false">N833</f>
        <v>14500</v>
      </c>
      <c r="O26" s="249"/>
      <c r="P26" s="250"/>
      <c r="Q26" s="249" t="n">
        <f aca="false">Q833</f>
        <v>41600</v>
      </c>
      <c r="R26" s="249" t="n">
        <f aca="false">R833</f>
        <v>67200</v>
      </c>
      <c r="S26" s="249" t="n">
        <f aca="false">S833</f>
        <v>15000</v>
      </c>
      <c r="T26" s="249"/>
      <c r="U26" s="250"/>
      <c r="V26" s="251" t="n">
        <f aca="false">V833</f>
        <v>20250</v>
      </c>
      <c r="W26" s="251" t="n">
        <f aca="false">W833</f>
        <v>14398.56</v>
      </c>
      <c r="X26" s="251" t="n">
        <f aca="false">X833</f>
        <v>26190</v>
      </c>
      <c r="Y26" s="251" t="n">
        <f aca="false">Y833</f>
        <v>41580</v>
      </c>
      <c r="Z26" s="69"/>
      <c r="AA26" s="69"/>
      <c r="AB26" s="69"/>
      <c r="AC26" s="69"/>
      <c r="AD26" s="69"/>
      <c r="AE26" s="69"/>
      <c r="AF26" s="69"/>
    </row>
    <row r="27" customFormat="false" ht="15.75" hidden="false" customHeight="true" outlineLevel="0" collapsed="false">
      <c r="A27" s="225" t="s">
        <v>170</v>
      </c>
      <c r="B27" s="249" t="n">
        <f aca="false">B834</f>
        <v>960</v>
      </c>
      <c r="C27" s="249" t="n">
        <f aca="false">C834</f>
        <v>16896</v>
      </c>
      <c r="D27" s="249" t="n">
        <f aca="false">D834</f>
        <v>9380</v>
      </c>
      <c r="E27" s="249"/>
      <c r="F27" s="250"/>
      <c r="G27" s="249" t="n">
        <f aca="false">G834</f>
        <v>51100</v>
      </c>
      <c r="H27" s="249" t="n">
        <f aca="false">H834</f>
        <v>18600</v>
      </c>
      <c r="I27" s="249" t="n">
        <f aca="false">I834</f>
        <v>29340</v>
      </c>
      <c r="J27" s="249"/>
      <c r="K27" s="250"/>
      <c r="L27" s="249" t="n">
        <f aca="false">L834</f>
        <v>85919.2</v>
      </c>
      <c r="M27" s="249" t="n">
        <f aca="false">M834</f>
        <v>123132</v>
      </c>
      <c r="N27" s="249" t="n">
        <f aca="false">N834</f>
        <v>137840</v>
      </c>
      <c r="O27" s="249"/>
      <c r="P27" s="250"/>
      <c r="Q27" s="249" t="n">
        <f aca="false">Q834</f>
        <v>258800</v>
      </c>
      <c r="R27" s="249" t="n">
        <f aca="false">R834</f>
        <v>211218</v>
      </c>
      <c r="S27" s="249" t="n">
        <f aca="false">S834</f>
        <v>241618</v>
      </c>
      <c r="T27" s="249"/>
      <c r="U27" s="250"/>
      <c r="V27" s="251" t="n">
        <f aca="false">V834</f>
        <v>13772.5</v>
      </c>
      <c r="W27" s="251" t="n">
        <f aca="false">W834</f>
        <v>23380</v>
      </c>
      <c r="X27" s="251" t="n">
        <f aca="false">X834</f>
        <v>131814</v>
      </c>
      <c r="Y27" s="251" t="n">
        <f aca="false">Y834</f>
        <v>192952</v>
      </c>
      <c r="Z27" s="69"/>
      <c r="AA27" s="69"/>
      <c r="AB27" s="69"/>
      <c r="AC27" s="69"/>
      <c r="AD27" s="69"/>
      <c r="AE27" s="69"/>
      <c r="AF27" s="69"/>
    </row>
    <row r="28" customFormat="false" ht="15.75" hidden="false" customHeight="true" outlineLevel="0" collapsed="false">
      <c r="A28" s="225" t="s">
        <v>171</v>
      </c>
      <c r="B28" s="249" t="n">
        <f aca="false">B835</f>
        <v>8020</v>
      </c>
      <c r="C28" s="249" t="n">
        <f aca="false">C835</f>
        <v>21080</v>
      </c>
      <c r="D28" s="249" t="n">
        <f aca="false">D835</f>
        <v>29384</v>
      </c>
      <c r="E28" s="249"/>
      <c r="F28" s="252"/>
      <c r="G28" s="249" t="n">
        <f aca="false">G835</f>
        <v>33400</v>
      </c>
      <c r="H28" s="249" t="n">
        <f aca="false">H835</f>
        <v>25920</v>
      </c>
      <c r="I28" s="249" t="n">
        <f aca="false">I835</f>
        <v>11190</v>
      </c>
      <c r="J28" s="249"/>
      <c r="K28" s="252"/>
      <c r="L28" s="249" t="n">
        <f aca="false">L835</f>
        <v>59900</v>
      </c>
      <c r="M28" s="249" t="n">
        <f aca="false">M835</f>
        <v>59080</v>
      </c>
      <c r="N28" s="249" t="n">
        <f aca="false">N835</f>
        <v>65920</v>
      </c>
      <c r="O28" s="249"/>
      <c r="P28" s="252"/>
      <c r="Q28" s="249" t="n">
        <f aca="false">Q835</f>
        <v>86800</v>
      </c>
      <c r="R28" s="249" t="n">
        <f aca="false">R835</f>
        <v>92200</v>
      </c>
      <c r="S28" s="249" t="n">
        <f aca="false">S835</f>
        <v>64540</v>
      </c>
      <c r="T28" s="249"/>
      <c r="U28" s="252"/>
      <c r="V28" s="251" t="n">
        <f aca="false">V835</f>
        <v>23350</v>
      </c>
      <c r="W28" s="251" t="n">
        <f aca="false">W835</f>
        <v>31200</v>
      </c>
      <c r="X28" s="251" t="n">
        <f aca="false">X835</f>
        <v>61460</v>
      </c>
      <c r="Y28" s="251" t="n">
        <f aca="false">Y835</f>
        <v>86980</v>
      </c>
      <c r="Z28" s="69"/>
      <c r="AA28" s="69"/>
      <c r="AB28" s="69"/>
      <c r="AC28" s="69"/>
      <c r="AD28" s="69"/>
      <c r="AE28" s="69"/>
      <c r="AF28" s="69"/>
    </row>
    <row r="29" customFormat="false" ht="15.75" hidden="false" customHeight="true" outlineLevel="0" collapsed="false">
      <c r="A29" s="225" t="s">
        <v>172</v>
      </c>
      <c r="B29" s="249" t="n">
        <f aca="false">B836</f>
        <v>100</v>
      </c>
      <c r="C29" s="249" t="n">
        <f aca="false">C836</f>
        <v>100</v>
      </c>
      <c r="D29" s="249" t="n">
        <f aca="false">D836</f>
        <v>0</v>
      </c>
      <c r="E29" s="249"/>
      <c r="F29" s="252"/>
      <c r="G29" s="249" t="n">
        <f aca="false">G836</f>
        <v>0</v>
      </c>
      <c r="H29" s="249" t="n">
        <f aca="false">H836</f>
        <v>0</v>
      </c>
      <c r="I29" s="249" t="n">
        <f aca="false">I836</f>
        <v>100</v>
      </c>
      <c r="J29" s="249"/>
      <c r="K29" s="252"/>
      <c r="L29" s="249" t="n">
        <f aca="false">L836</f>
        <v>0</v>
      </c>
      <c r="M29" s="249" t="n">
        <f aca="false">M836</f>
        <v>0</v>
      </c>
      <c r="N29" s="249" t="n">
        <f aca="false">N836</f>
        <v>100</v>
      </c>
      <c r="O29" s="249"/>
      <c r="P29" s="252"/>
      <c r="Q29" s="249" t="n">
        <f aca="false">Q836</f>
        <v>200</v>
      </c>
      <c r="R29" s="249" t="n">
        <f aca="false">R836</f>
        <v>0</v>
      </c>
      <c r="S29" s="249" t="n">
        <f aca="false">S836</f>
        <v>400</v>
      </c>
      <c r="T29" s="249"/>
      <c r="U29" s="252"/>
      <c r="V29" s="251" t="n">
        <f aca="false">V836</f>
        <v>100</v>
      </c>
      <c r="W29" s="251" t="n">
        <f aca="false">W836</f>
        <v>100</v>
      </c>
      <c r="X29" s="251" t="n">
        <f aca="false">X836</f>
        <v>100</v>
      </c>
      <c r="Y29" s="251" t="n">
        <f aca="false">Y836</f>
        <v>100</v>
      </c>
      <c r="Z29" s="69"/>
      <c r="AA29" s="69"/>
      <c r="AB29" s="69"/>
      <c r="AC29" s="69"/>
      <c r="AD29" s="69"/>
      <c r="AE29" s="69"/>
      <c r="AF29" s="69"/>
    </row>
    <row r="30" customFormat="false" ht="15.75" hidden="false" customHeight="true" outlineLevel="0" collapsed="false">
      <c r="A30" s="225" t="s">
        <v>173</v>
      </c>
      <c r="B30" s="249" t="n">
        <f aca="false">B837</f>
        <v>1500</v>
      </c>
      <c r="C30" s="249" t="n">
        <f aca="false">C837</f>
        <v>500</v>
      </c>
      <c r="D30" s="249" t="n">
        <f aca="false">D837</f>
        <v>1100</v>
      </c>
      <c r="E30" s="249"/>
      <c r="F30" s="253"/>
      <c r="G30" s="249" t="n">
        <f aca="false">G837</f>
        <v>15100</v>
      </c>
      <c r="H30" s="249" t="n">
        <f aca="false">H837</f>
        <v>11500</v>
      </c>
      <c r="I30" s="249" t="n">
        <f aca="false">I837</f>
        <v>37000</v>
      </c>
      <c r="J30" s="249"/>
      <c r="K30" s="253"/>
      <c r="L30" s="249" t="n">
        <f aca="false">L837</f>
        <v>171000</v>
      </c>
      <c r="M30" s="249" t="n">
        <f aca="false">M837</f>
        <v>233900</v>
      </c>
      <c r="N30" s="249" t="n">
        <f aca="false">N837</f>
        <v>167440</v>
      </c>
      <c r="O30" s="249"/>
      <c r="P30" s="253"/>
      <c r="Q30" s="249" t="n">
        <f aca="false">Q837</f>
        <v>937250</v>
      </c>
      <c r="R30" s="249" t="n">
        <f aca="false">R837</f>
        <v>1307500</v>
      </c>
      <c r="S30" s="249" t="n">
        <f aca="false">S837</f>
        <v>923800</v>
      </c>
      <c r="T30" s="249"/>
      <c r="U30" s="253"/>
      <c r="V30" s="251" t="n">
        <f aca="false">V837</f>
        <v>3300</v>
      </c>
      <c r="W30" s="251" t="n">
        <f aca="false">W837</f>
        <v>11700</v>
      </c>
      <c r="X30" s="251" t="n">
        <f aca="false">X837</f>
        <v>208480</v>
      </c>
      <c r="Y30" s="251" t="n">
        <f aca="false">Y837</f>
        <v>671400</v>
      </c>
      <c r="Z30" s="69"/>
      <c r="AA30" s="69"/>
      <c r="AB30" s="69"/>
      <c r="AC30" s="69"/>
      <c r="AD30" s="69"/>
      <c r="AE30" s="69"/>
      <c r="AF30" s="69"/>
    </row>
    <row r="31" customFormat="false" ht="15.75" hidden="false" customHeight="true" outlineLevel="0" collapsed="false">
      <c r="A31" s="225" t="s">
        <v>174</v>
      </c>
      <c r="B31" s="249" t="n">
        <f aca="false">B838</f>
        <v>11200</v>
      </c>
      <c r="C31" s="249" t="n">
        <f aca="false">C838</f>
        <v>1250</v>
      </c>
      <c r="D31" s="249" t="n">
        <f aca="false">D838</f>
        <v>8000</v>
      </c>
      <c r="E31" s="249"/>
      <c r="F31" s="254"/>
      <c r="G31" s="249" t="n">
        <f aca="false">G838</f>
        <v>17000</v>
      </c>
      <c r="H31" s="249" t="n">
        <f aca="false">H838</f>
        <v>20000</v>
      </c>
      <c r="I31" s="249" t="n">
        <f aca="false">I838</f>
        <v>8000</v>
      </c>
      <c r="J31" s="249"/>
      <c r="K31" s="254"/>
      <c r="L31" s="249" t="n">
        <f aca="false">L838</f>
        <v>41300</v>
      </c>
      <c r="M31" s="249" t="n">
        <f aca="false">M838</f>
        <v>35940</v>
      </c>
      <c r="N31" s="249" t="n">
        <f aca="false">N838</f>
        <v>58500</v>
      </c>
      <c r="O31" s="249"/>
      <c r="P31" s="254"/>
      <c r="Q31" s="249" t="n">
        <f aca="false">Q838</f>
        <v>115000</v>
      </c>
      <c r="R31" s="249" t="n">
        <f aca="false">R838</f>
        <v>130000</v>
      </c>
      <c r="S31" s="249" t="n">
        <f aca="false">S838</f>
        <v>190000</v>
      </c>
      <c r="T31" s="249"/>
      <c r="U31" s="254"/>
      <c r="V31" s="251" t="n">
        <f aca="false">V838</f>
        <v>10400</v>
      </c>
      <c r="W31" s="251" t="n">
        <f aca="false">W838</f>
        <v>13500</v>
      </c>
      <c r="X31" s="251" t="n">
        <f aca="false">X838</f>
        <v>86000</v>
      </c>
      <c r="Y31" s="251" t="n">
        <f aca="false">Y838</f>
        <v>117000</v>
      </c>
      <c r="Z31" s="69"/>
      <c r="AA31" s="69"/>
      <c r="AB31" s="69"/>
      <c r="AC31" s="69"/>
      <c r="AD31" s="69"/>
      <c r="AE31" s="69"/>
      <c r="AF31" s="69"/>
    </row>
    <row r="32" customFormat="false" ht="15.75" hidden="false" customHeight="true" outlineLevel="0" collapsed="false">
      <c r="A32" s="225" t="s">
        <v>175</v>
      </c>
      <c r="B32" s="249" t="n">
        <f aca="false">B839</f>
        <v>9000</v>
      </c>
      <c r="C32" s="249" t="n">
        <f aca="false">C839</f>
        <v>9000</v>
      </c>
      <c r="D32" s="249" t="n">
        <f aca="false">D839</f>
        <v>13000</v>
      </c>
      <c r="E32" s="249"/>
      <c r="F32" s="255"/>
      <c r="G32" s="249" t="n">
        <f aca="false">G839</f>
        <v>20000</v>
      </c>
      <c r="H32" s="249" t="n">
        <f aca="false">H839</f>
        <v>30000</v>
      </c>
      <c r="I32" s="249" t="n">
        <f aca="false">I839</f>
        <v>15000</v>
      </c>
      <c r="J32" s="249"/>
      <c r="K32" s="255"/>
      <c r="L32" s="249" t="n">
        <f aca="false">L839</f>
        <v>50000</v>
      </c>
      <c r="M32" s="249" t="n">
        <f aca="false">M839</f>
        <v>50000</v>
      </c>
      <c r="N32" s="249" t="n">
        <f aca="false">N839</f>
        <v>70000</v>
      </c>
      <c r="O32" s="249"/>
      <c r="P32" s="255"/>
      <c r="Q32" s="249" t="n">
        <f aca="false">Q839</f>
        <v>100000</v>
      </c>
      <c r="R32" s="249" t="n">
        <f aca="false">R839</f>
        <v>100000</v>
      </c>
      <c r="S32" s="249" t="n">
        <f aca="false">S839</f>
        <v>80000</v>
      </c>
      <c r="T32" s="249"/>
      <c r="U32" s="255"/>
      <c r="V32" s="251" t="n">
        <f aca="false">V839</f>
        <v>6800</v>
      </c>
      <c r="W32" s="251" t="n">
        <f aca="false">W839</f>
        <v>20000</v>
      </c>
      <c r="X32" s="251" t="n">
        <f aca="false">X839</f>
        <v>81500</v>
      </c>
      <c r="Y32" s="251" t="n">
        <f aca="false">Y839</f>
        <v>102000</v>
      </c>
      <c r="Z32" s="69"/>
      <c r="AA32" s="69"/>
      <c r="AB32" s="69"/>
      <c r="AC32" s="69"/>
      <c r="AD32" s="69"/>
      <c r="AE32" s="69"/>
      <c r="AF32" s="69"/>
    </row>
    <row r="33" customFormat="false" ht="15.75" hidden="false" customHeight="true" outlineLevel="0" collapsed="false">
      <c r="A33" s="225" t="s">
        <v>176</v>
      </c>
      <c r="B33" s="249" t="n">
        <f aca="false">B677</f>
        <v>0</v>
      </c>
      <c r="C33" s="249" t="n">
        <f aca="false">C677</f>
        <v>0</v>
      </c>
      <c r="D33" s="249" t="n">
        <f aca="false">D677</f>
        <v>0</v>
      </c>
      <c r="E33" s="249"/>
      <c r="F33" s="255"/>
      <c r="G33" s="249" t="n">
        <f aca="false">G677</f>
        <v>2000</v>
      </c>
      <c r="H33" s="249" t="n">
        <f aca="false">H677</f>
        <v>3000</v>
      </c>
      <c r="I33" s="249" t="n">
        <f aca="false">I677</f>
        <v>0</v>
      </c>
      <c r="J33" s="249"/>
      <c r="K33" s="255"/>
      <c r="L33" s="249" t="n">
        <f aca="false">L677</f>
        <v>5000</v>
      </c>
      <c r="M33" s="249" t="n">
        <f aca="false">M677</f>
        <v>11000</v>
      </c>
      <c r="N33" s="249" t="n">
        <f aca="false">N677</f>
        <v>15000</v>
      </c>
      <c r="O33" s="249"/>
      <c r="P33" s="255"/>
      <c r="Q33" s="249" t="n">
        <f aca="false">Q677</f>
        <v>14000</v>
      </c>
      <c r="R33" s="249" t="n">
        <f aca="false">R677</f>
        <v>12400</v>
      </c>
      <c r="S33" s="249" t="n">
        <f aca="false">S677</f>
        <v>0</v>
      </c>
      <c r="T33" s="249"/>
      <c r="U33" s="255"/>
      <c r="V33" s="251" t="n">
        <f aca="false">V677</f>
        <v>1500</v>
      </c>
      <c r="W33" s="251" t="n">
        <f aca="false">W677</f>
        <v>3000</v>
      </c>
      <c r="X33" s="251" t="n">
        <f aca="false">X677</f>
        <v>12400</v>
      </c>
      <c r="Y33" s="251" t="n">
        <f aca="false">Y677</f>
        <v>18300</v>
      </c>
      <c r="Z33" s="69"/>
      <c r="AA33" s="69"/>
      <c r="AB33" s="69"/>
      <c r="AC33" s="69"/>
      <c r="AD33" s="69"/>
      <c r="AE33" s="69"/>
      <c r="AF33" s="69"/>
    </row>
    <row r="34" customFormat="false" ht="15.75" hidden="false" customHeight="true" outlineLevel="0" collapsed="false">
      <c r="A34" s="225" t="s">
        <v>177</v>
      </c>
      <c r="B34" s="249" t="n">
        <f aca="false">B678</f>
        <v>1040</v>
      </c>
      <c r="C34" s="249" t="n">
        <f aca="false">C678</f>
        <v>500</v>
      </c>
      <c r="D34" s="249" t="n">
        <f aca="false">D678</f>
        <v>0</v>
      </c>
      <c r="E34" s="249"/>
      <c r="F34" s="255"/>
      <c r="G34" s="249" t="n">
        <f aca="false">G678</f>
        <v>9000</v>
      </c>
      <c r="H34" s="249" t="n">
        <f aca="false">H678</f>
        <v>7500</v>
      </c>
      <c r="I34" s="249" t="n">
        <f aca="false">I678</f>
        <v>13100</v>
      </c>
      <c r="J34" s="249"/>
      <c r="K34" s="255"/>
      <c r="L34" s="249" t="n">
        <f aca="false">L678</f>
        <v>10000</v>
      </c>
      <c r="M34" s="249" t="n">
        <f aca="false">M678</f>
        <v>10000</v>
      </c>
      <c r="N34" s="249" t="n">
        <f aca="false">N678</f>
        <v>18000</v>
      </c>
      <c r="O34" s="249"/>
      <c r="P34" s="255"/>
      <c r="Q34" s="249" t="n">
        <f aca="false">Q678</f>
        <v>75000</v>
      </c>
      <c r="R34" s="249" t="n">
        <f aca="false">R678</f>
        <v>3500</v>
      </c>
      <c r="S34" s="249" t="n">
        <f aca="false">S678</f>
        <v>2400</v>
      </c>
      <c r="T34" s="249"/>
      <c r="U34" s="255"/>
      <c r="V34" s="251" t="n">
        <f aca="false">V678</f>
        <v>2800</v>
      </c>
      <c r="W34" s="251" t="n">
        <f aca="false">W678</f>
        <v>9000</v>
      </c>
      <c r="X34" s="251" t="n">
        <f aca="false">X678</f>
        <v>17000</v>
      </c>
      <c r="Y34" s="251" t="n">
        <f aca="false">Y678</f>
        <v>22000</v>
      </c>
      <c r="Z34" s="69"/>
      <c r="AA34" s="69"/>
      <c r="AB34" s="69"/>
      <c r="AC34" s="69"/>
      <c r="AD34" s="69"/>
      <c r="AE34" s="69"/>
      <c r="AF34" s="69"/>
    </row>
    <row r="35" customFormat="false" ht="15.75" hidden="false" customHeight="true" outlineLevel="0" collapsed="false">
      <c r="A35" s="225" t="s">
        <v>178</v>
      </c>
      <c r="B35" s="256" t="n">
        <f aca="false">SUM(B679:B680)</f>
        <v>1800</v>
      </c>
      <c r="C35" s="256" t="n">
        <f aca="false">SUM(C679:C680)</f>
        <v>0</v>
      </c>
      <c r="D35" s="256" t="n">
        <f aca="false">SUM(D679:D680)</f>
        <v>8000</v>
      </c>
      <c r="E35" s="256"/>
      <c r="F35" s="255"/>
      <c r="G35" s="256" t="n">
        <f aca="false">SUM(G679:G680)</f>
        <v>9000</v>
      </c>
      <c r="H35" s="256" t="n">
        <f aca="false">SUM(H679:H680)</f>
        <v>6000</v>
      </c>
      <c r="I35" s="256" t="n">
        <f aca="false">SUM(I679:I680)</f>
        <v>27000</v>
      </c>
      <c r="J35" s="256"/>
      <c r="K35" s="255"/>
      <c r="L35" s="256" t="n">
        <f aca="false">SUM(L679:L680)</f>
        <v>75000</v>
      </c>
      <c r="M35" s="256" t="n">
        <f aca="false">SUM(M679:M680)</f>
        <v>47000</v>
      </c>
      <c r="N35" s="256" t="n">
        <f aca="false">SUM(N679:N680)</f>
        <v>113000</v>
      </c>
      <c r="O35" s="256"/>
      <c r="P35" s="255"/>
      <c r="Q35" s="256" t="n">
        <f aca="false">SUM(Q679:Q680)</f>
        <v>70000</v>
      </c>
      <c r="R35" s="256" t="n">
        <f aca="false">SUM(R679:R680)</f>
        <v>75000</v>
      </c>
      <c r="S35" s="256" t="n">
        <f aca="false">SUM(S679:S680)</f>
        <v>32000</v>
      </c>
      <c r="T35" s="256"/>
      <c r="U35" s="255"/>
      <c r="V35" s="257" t="n">
        <f aca="false">SUM(V679:V680)</f>
        <v>5400</v>
      </c>
      <c r="W35" s="257" t="n">
        <f aca="false">SUM(W679:W680)</f>
        <v>12700</v>
      </c>
      <c r="X35" s="257" t="n">
        <f aca="false">SUM(X679:X680)</f>
        <v>68400</v>
      </c>
      <c r="Y35" s="257" t="n">
        <f aca="false">SUM(Y679:Y680)</f>
        <v>58000</v>
      </c>
      <c r="Z35" s="69"/>
      <c r="AA35" s="69"/>
      <c r="AB35" s="69"/>
      <c r="AC35" s="69"/>
      <c r="AD35" s="69"/>
      <c r="AE35" s="69"/>
      <c r="AF35" s="69"/>
    </row>
    <row r="36" customFormat="false" ht="15.75" hidden="false" customHeight="true" outlineLevel="0" collapsed="false">
      <c r="A36" s="225" t="s">
        <v>179</v>
      </c>
      <c r="B36" s="240" t="n">
        <f aca="false">B26/B17</f>
        <v>0.293823529411765</v>
      </c>
      <c r="C36" s="240" t="n">
        <f aca="false">C26/C17</f>
        <v>0.444444444444444</v>
      </c>
      <c r="D36" s="240" t="n">
        <f aca="false">D26/D17</f>
        <v>0.1778304682869</v>
      </c>
      <c r="E36" s="240"/>
      <c r="F36" s="258"/>
      <c r="G36" s="240" t="n">
        <f aca="false">G26/G17</f>
        <v>0.0987972508591065</v>
      </c>
      <c r="H36" s="240" t="n">
        <f aca="false">H26/H17</f>
        <v>0.0934854619065145</v>
      </c>
      <c r="I36" s="240" t="n">
        <f aca="false">I26/I17</f>
        <v>0.144475405863824</v>
      </c>
      <c r="J36" s="240"/>
      <c r="K36" s="258"/>
      <c r="L36" s="240" t="n">
        <f aca="false">L26/L17</f>
        <v>0.00533459783059688</v>
      </c>
      <c r="M36" s="240" t="n">
        <f aca="false">M26/M17</f>
        <v>0.0196280565749866</v>
      </c>
      <c r="N36" s="240" t="n">
        <f aca="false">N26/N17</f>
        <v>0.0181001123455249</v>
      </c>
      <c r="O36" s="240"/>
      <c r="P36" s="258"/>
      <c r="Q36" s="240" t="n">
        <f aca="false">Q26/Q17</f>
        <v>0.0195543856350475</v>
      </c>
      <c r="R36" s="240" t="n">
        <f aca="false">R26/R17</f>
        <v>0.0237960339943343</v>
      </c>
      <c r="S36" s="240" t="n">
        <f aca="false">S26/S17</f>
        <v>0.00879249706916764</v>
      </c>
      <c r="T36" s="240"/>
      <c r="U36" s="258"/>
      <c r="V36" s="241" t="e">
        <f aca="false">V26/V17</f>
        <v>#REF!</v>
      </c>
      <c r="W36" s="241" t="e">
        <f aca="false">W26/W17</f>
        <v>#REF!</v>
      </c>
      <c r="X36" s="241" t="e">
        <f aca="false">X26/X17</f>
        <v>#REF!</v>
      </c>
      <c r="Y36" s="241" t="e">
        <f aca="false">Y26/Y17</f>
        <v>#REF!</v>
      </c>
      <c r="Z36" s="69"/>
      <c r="AA36" s="69"/>
      <c r="AB36" s="69"/>
      <c r="AC36" s="69"/>
      <c r="AD36" s="69"/>
      <c r="AE36" s="69"/>
      <c r="AF36" s="69"/>
    </row>
    <row r="37" customFormat="false" ht="15.75" hidden="false" customHeight="true" outlineLevel="0" collapsed="false">
      <c r="A37" s="259" t="s">
        <v>180</v>
      </c>
      <c r="B37" s="260" t="n">
        <f aca="false">B17-B25</f>
        <v>4796</v>
      </c>
      <c r="C37" s="260" t="n">
        <f aca="false">C17-C25</f>
        <v>674</v>
      </c>
      <c r="D37" s="260" t="n">
        <f aca="false">D17-D25</f>
        <v>486</v>
      </c>
      <c r="E37" s="260"/>
      <c r="F37" s="261"/>
      <c r="G37" s="260" t="n">
        <f aca="false">G17-G25</f>
        <v>750</v>
      </c>
      <c r="H37" s="260" t="n">
        <f aca="false">H17-H25</f>
        <v>630</v>
      </c>
      <c r="I37" s="260" t="n">
        <f aca="false">I17-I25</f>
        <v>500</v>
      </c>
      <c r="J37" s="260"/>
      <c r="K37" s="261"/>
      <c r="L37" s="260" t="n">
        <f aca="false">L17-L25</f>
        <v>340930.8</v>
      </c>
      <c r="M37" s="260" t="n">
        <f aca="false">M17-M25</f>
        <v>143198</v>
      </c>
      <c r="N37" s="260" t="n">
        <f aca="false">N17-N25</f>
        <v>140800</v>
      </c>
      <c r="O37" s="260"/>
      <c r="P37" s="261"/>
      <c r="Q37" s="260" t="n">
        <f aca="false">Q17-Q25</f>
        <v>428750</v>
      </c>
      <c r="R37" s="260" t="n">
        <f aca="false">R17-R25</f>
        <v>824982</v>
      </c>
      <c r="S37" s="260" t="n">
        <f aca="false">S17-S25</f>
        <v>156242</v>
      </c>
      <c r="T37" s="260"/>
      <c r="U37" s="261"/>
      <c r="V37" s="262" t="e">
        <f aca="false">V17-V25</f>
        <v>#REF!</v>
      </c>
      <c r="W37" s="262" t="e">
        <f aca="false">W17-W25</f>
        <v>#REF!</v>
      </c>
      <c r="X37" s="262" t="e">
        <f aca="false">X17-X25</f>
        <v>#REF!</v>
      </c>
      <c r="Y37" s="262" t="e">
        <f aca="false">Y17-Y25</f>
        <v>#REF!</v>
      </c>
      <c r="Z37" s="69"/>
      <c r="AA37" s="69"/>
      <c r="AB37" s="69"/>
      <c r="AC37" s="69"/>
      <c r="AD37" s="69"/>
      <c r="AE37" s="69"/>
      <c r="AF37" s="69"/>
    </row>
    <row r="38" customFormat="false" ht="15.75" hidden="false" customHeight="true" outlineLevel="0" collapsed="false">
      <c r="A38" s="263" t="s">
        <v>72</v>
      </c>
      <c r="B38" s="236"/>
      <c r="C38" s="236"/>
      <c r="D38" s="236"/>
      <c r="E38" s="236"/>
      <c r="F38" s="264"/>
      <c r="G38" s="236"/>
      <c r="H38" s="236"/>
      <c r="I38" s="236"/>
      <c r="J38" s="236"/>
      <c r="K38" s="264"/>
      <c r="L38" s="236"/>
      <c r="M38" s="236"/>
      <c r="N38" s="236"/>
      <c r="O38" s="236"/>
      <c r="P38" s="264"/>
      <c r="Q38" s="236"/>
      <c r="R38" s="236"/>
      <c r="S38" s="236"/>
      <c r="T38" s="236"/>
      <c r="U38" s="264"/>
      <c r="V38" s="238"/>
      <c r="W38" s="238"/>
      <c r="X38" s="238"/>
      <c r="Y38" s="238"/>
      <c r="Z38" s="69"/>
      <c r="AA38" s="69"/>
      <c r="AB38" s="69"/>
      <c r="AC38" s="69"/>
      <c r="AD38" s="69"/>
      <c r="AE38" s="69"/>
      <c r="AF38" s="69"/>
    </row>
    <row r="39" customFormat="false" ht="15.75" hidden="false" customHeight="true" outlineLevel="0" collapsed="false">
      <c r="A39" s="265" t="s">
        <v>181</v>
      </c>
      <c r="B39" s="266"/>
      <c r="C39" s="266"/>
      <c r="D39" s="266"/>
      <c r="E39" s="266"/>
      <c r="F39" s="264"/>
      <c r="G39" s="266"/>
      <c r="H39" s="266"/>
      <c r="I39" s="266"/>
      <c r="J39" s="266"/>
      <c r="K39" s="264"/>
      <c r="L39" s="266"/>
      <c r="M39" s="266"/>
      <c r="N39" s="266"/>
      <c r="O39" s="266"/>
      <c r="P39" s="264"/>
      <c r="Q39" s="266"/>
      <c r="R39" s="266"/>
      <c r="S39" s="266"/>
      <c r="T39" s="266"/>
      <c r="U39" s="264"/>
      <c r="V39" s="267" t="n">
        <f aca="false">IF(WB!X9="","",WB!X9)</f>
        <v>0.31</v>
      </c>
      <c r="W39" s="267" t="n">
        <f aca="false">IF(WB!X10="","",WB!X10)</f>
        <v>0.35</v>
      </c>
      <c r="X39" s="267" t="n">
        <f aca="false">IF(WB!X11="","",WB!X11)</f>
        <v>0.2</v>
      </c>
      <c r="Y39" s="267" t="n">
        <f aca="false">IF(WB!X12="","",WB!X12)</f>
        <v>0.14</v>
      </c>
      <c r="Z39" s="69"/>
      <c r="AA39" s="69"/>
      <c r="AB39" s="69"/>
      <c r="AC39" s="69"/>
      <c r="AD39" s="69"/>
      <c r="AE39" s="69"/>
      <c r="AF39" s="69"/>
    </row>
    <row r="40" customFormat="false" ht="15.75" hidden="false" customHeight="true" outlineLevel="0" collapsed="false">
      <c r="A40" s="265" t="s">
        <v>74</v>
      </c>
      <c r="B40" s="223" t="n">
        <f aca="false">IF(WB!G14="","",WB!G14)</f>
        <v>4</v>
      </c>
      <c r="C40" s="223" t="n">
        <f aca="false">IF(WB!H14="","",WB!H14)</f>
        <v>6</v>
      </c>
      <c r="D40" s="223" t="n">
        <f aca="false">IF(WB!I14="","",WB!I14)</f>
        <v>8</v>
      </c>
      <c r="E40" s="223"/>
      <c r="F40" s="264"/>
      <c r="G40" s="223" t="n">
        <f aca="false">IF(WB!K15="","",WB!K15)</f>
        <v>6</v>
      </c>
      <c r="H40" s="223" t="n">
        <f aca="false">IF(WB!L15="","",WB!L15)</f>
        <v>7</v>
      </c>
      <c r="I40" s="223" t="n">
        <f aca="false">IF(WB!M15="","",WB!M15)</f>
        <v>7</v>
      </c>
      <c r="J40" s="223"/>
      <c r="K40" s="264"/>
      <c r="L40" s="223" t="n">
        <f aca="false">IF(WB!O16="","",WB!O16)</f>
        <v>6</v>
      </c>
      <c r="M40" s="223" t="n">
        <f aca="false">IF(WB!P16="","",WB!P16)</f>
        <v>8</v>
      </c>
      <c r="N40" s="223" t="n">
        <f aca="false">IF(WB!Q16="","",WB!Q16)</f>
        <v>8</v>
      </c>
      <c r="O40" s="223"/>
      <c r="P40" s="264"/>
      <c r="Q40" s="223" t="n">
        <f aca="false">IF(WB!S17="","",WB!S17)</f>
        <v>8</v>
      </c>
      <c r="R40" s="223" t="n">
        <f aca="false">IF(WB!T17="","",WB!T17)</f>
        <v>12</v>
      </c>
      <c r="S40" s="223" t="n">
        <f aca="false">IF(WB!U17="","",WB!U17)</f>
        <v>8</v>
      </c>
      <c r="T40" s="223"/>
      <c r="U40" s="264"/>
      <c r="V40" s="223" t="n">
        <f aca="false">IF(WB!X14="","",WB!X14)</f>
        <v>7</v>
      </c>
      <c r="W40" s="223" t="n">
        <f aca="false">IF(WB!X15="","",WB!X15)</f>
        <v>7</v>
      </c>
      <c r="X40" s="223" t="n">
        <f aca="false">IF(WB!X16="","",WB!X16)</f>
        <v>8</v>
      </c>
      <c r="Y40" s="223" t="n">
        <f aca="false">IF(WB!X17="","",WB!X17)</f>
        <v>9</v>
      </c>
      <c r="Z40" s="69"/>
      <c r="AA40" s="69"/>
      <c r="AB40" s="69"/>
      <c r="AC40" s="69"/>
      <c r="AD40" s="69"/>
      <c r="AE40" s="69"/>
      <c r="AF40" s="69"/>
    </row>
    <row r="41" customFormat="false" ht="15.75" hidden="false" customHeight="true" outlineLevel="0" collapsed="false">
      <c r="A41" s="265" t="s">
        <v>182</v>
      </c>
      <c r="B41" s="223" t="n">
        <f aca="false">IF(WB!G18="","",WB!G18)</f>
        <v>2</v>
      </c>
      <c r="C41" s="223" t="n">
        <f aca="false">IF(WB!H18="","",WB!H18)</f>
        <v>1</v>
      </c>
      <c r="D41" s="223" t="n">
        <f aca="false">IF(WB!I18="","",WB!I18)</f>
        <v>2.5</v>
      </c>
      <c r="E41" s="223"/>
      <c r="F41" s="264"/>
      <c r="G41" s="223" t="n">
        <f aca="false">IF(WB!K19="","",WB!K19)</f>
        <v>3</v>
      </c>
      <c r="H41" s="223" t="n">
        <f aca="false">IF(WB!L19="","",WB!L19)</f>
        <v>1.5</v>
      </c>
      <c r="I41" s="223" t="n">
        <f aca="false">IF(WB!M19="","",WB!M19)</f>
        <v>5</v>
      </c>
      <c r="J41" s="223"/>
      <c r="K41" s="264"/>
      <c r="L41" s="223" t="n">
        <f aca="false">IF(WB!O20="","",WB!O20)</f>
        <v>3</v>
      </c>
      <c r="M41" s="223" t="n">
        <f aca="false">IF(WB!P20="","",WB!P20)</f>
        <v>2.5</v>
      </c>
      <c r="N41" s="223" t="n">
        <f aca="false">IF(WB!Q20="","",WB!Q20)</f>
        <v>3</v>
      </c>
      <c r="O41" s="223"/>
      <c r="P41" s="264"/>
      <c r="Q41" s="223" t="n">
        <f aca="false">IF(WB!S21="","",WB!S21)</f>
        <v>6</v>
      </c>
      <c r="R41" s="223" t="n">
        <f aca="false">IF(WB!T21="","",WB!T21)</f>
        <v>10</v>
      </c>
      <c r="S41" s="223" t="n">
        <f aca="false">IF(WB!U21="","",WB!U21)</f>
        <v>6</v>
      </c>
      <c r="T41" s="223"/>
      <c r="U41" s="264"/>
      <c r="V41" s="223" t="n">
        <f aca="false">IF(WB!X18="","",WB!X18)</f>
        <v>2</v>
      </c>
      <c r="W41" s="223" t="n">
        <f aca="false">IF(WB!X19="","",WB!X19)</f>
        <v>2.5</v>
      </c>
      <c r="X41" s="223" t="n">
        <f aca="false">IF(WB!X20="","",WB!X20)</f>
        <v>4</v>
      </c>
      <c r="Y41" s="223" t="n">
        <f aca="false">IF(WB!X21="","",WB!X21)</f>
        <v>5</v>
      </c>
      <c r="Z41" s="69"/>
      <c r="AA41" s="69"/>
      <c r="AB41" s="69"/>
      <c r="AC41" s="69"/>
      <c r="AD41" s="69"/>
      <c r="AE41" s="69"/>
      <c r="AF41" s="69"/>
    </row>
    <row r="42" customFormat="false" ht="15.75" hidden="false" customHeight="true" outlineLevel="0" collapsed="false">
      <c r="A42" s="265" t="s">
        <v>183</v>
      </c>
      <c r="B42" s="223" t="n">
        <f aca="false">IF(WB!G22="","",WB!G22)</f>
        <v>2</v>
      </c>
      <c r="C42" s="223" t="n">
        <f aca="false">IF(WB!H22="","",WB!H22)</f>
        <v>1</v>
      </c>
      <c r="D42" s="223" t="n">
        <f aca="false">IF(WB!I22="","",WB!I22)</f>
        <v>2.5</v>
      </c>
      <c r="E42" s="223"/>
      <c r="F42" s="264"/>
      <c r="G42" s="223" t="n">
        <f aca="false">IF(WB!K23="","",WB!K23)</f>
        <v>3</v>
      </c>
      <c r="H42" s="223" t="n">
        <f aca="false">IF(WB!L23="","",WB!L23)</f>
        <v>1.5</v>
      </c>
      <c r="I42" s="223" t="n">
        <f aca="false">IF(WB!M23="","",WB!M23)</f>
        <v>3.5</v>
      </c>
      <c r="J42" s="223"/>
      <c r="K42" s="264"/>
      <c r="L42" s="223" t="n">
        <f aca="false">IF(WB!O24="","",WB!O24)</f>
        <v>3</v>
      </c>
      <c r="M42" s="223" t="n">
        <f aca="false">IF(WB!P24="","",WB!P24)</f>
        <v>3.5</v>
      </c>
      <c r="N42" s="223" t="n">
        <f aca="false">IF(WB!Q24="","",WB!Q24)</f>
        <v>3</v>
      </c>
      <c r="O42" s="223"/>
      <c r="P42" s="264"/>
      <c r="Q42" s="223" t="n">
        <f aca="false">IF(WB!S25="","",WB!S25)</f>
        <v>8.5</v>
      </c>
      <c r="R42" s="223" t="n">
        <f aca="false">IF(WB!T25="","",WB!T25)</f>
        <v>13</v>
      </c>
      <c r="S42" s="223" t="n">
        <f aca="false">IF(WB!U25="","",WB!U25)</f>
        <v>9.5</v>
      </c>
      <c r="T42" s="223"/>
      <c r="U42" s="264"/>
      <c r="V42" s="223" t="n">
        <f aca="false">IF(WB!X22="","",WB!X22)</f>
        <v>1.75</v>
      </c>
      <c r="W42" s="223" t="n">
        <f aca="false">IF(WB!X23="","",WB!X23)</f>
        <v>2</v>
      </c>
      <c r="X42" s="223" t="n">
        <f aca="false">IF(WB!X24="","",WB!X24)</f>
        <v>5</v>
      </c>
      <c r="Y42" s="223" t="n">
        <f aca="false">IF(WB!X25="","",WB!X25)</f>
        <v>7</v>
      </c>
      <c r="Z42" s="69"/>
      <c r="AA42" s="69"/>
      <c r="AB42" s="69"/>
      <c r="AC42" s="69"/>
      <c r="AD42" s="69"/>
      <c r="AE42" s="69"/>
      <c r="AF42" s="69"/>
    </row>
    <row r="43" customFormat="false" ht="15.75" hidden="false" customHeight="true" outlineLevel="0" collapsed="false">
      <c r="A43" s="265" t="s">
        <v>184</v>
      </c>
      <c r="B43" s="223" t="n">
        <f aca="false">IF(WB!G26="","",WB!G26)</f>
        <v>1</v>
      </c>
      <c r="C43" s="223" t="n">
        <f aca="false">IF(WB!H26="","",WB!H26)</f>
        <v>1</v>
      </c>
      <c r="D43" s="223" t="n">
        <f aca="false">IF(WB!I26="","",WB!I26)</f>
        <v>2</v>
      </c>
      <c r="E43" s="223"/>
      <c r="F43" s="264"/>
      <c r="G43" s="223" t="n">
        <f aca="false">IF(WB!K27="","",WB!K27)</f>
        <v>2</v>
      </c>
      <c r="H43" s="223" t="n">
        <f aca="false">IF(WB!L27="","",WB!L27)</f>
        <v>1.5</v>
      </c>
      <c r="I43" s="223" t="n">
        <f aca="false">IF(WB!M27="","",WB!M27)</f>
        <v>3</v>
      </c>
      <c r="J43" s="223"/>
      <c r="K43" s="264"/>
      <c r="L43" s="223" t="n">
        <f aca="false">IF(WB!O28="","",WB!O28)</f>
        <v>3</v>
      </c>
      <c r="M43" s="223" t="n">
        <f aca="false">IF(WB!P28="","",WB!P28)</f>
        <v>3.5</v>
      </c>
      <c r="N43" s="223" t="n">
        <f aca="false">IF(WB!Q28="","",WB!Q28)</f>
        <v>3</v>
      </c>
      <c r="O43" s="223"/>
      <c r="P43" s="264"/>
      <c r="Q43" s="223" t="n">
        <f aca="false">IF(WB!S29="","",WB!S29)</f>
        <v>8</v>
      </c>
      <c r="R43" s="223" t="n">
        <f aca="false">IF(WB!T29="","",WB!T29)</f>
        <v>13</v>
      </c>
      <c r="S43" s="223" t="n">
        <f aca="false">IF(WB!U29="","",WB!U29)</f>
        <v>9</v>
      </c>
      <c r="T43" s="223"/>
      <c r="U43" s="264"/>
      <c r="V43" s="223" t="n">
        <f aca="false">IF(WB!X26="","",WB!X26)</f>
        <v>1.5</v>
      </c>
      <c r="W43" s="223" t="n">
        <f aca="false">IF(WB!X27="","",WB!X27)</f>
        <v>1.7</v>
      </c>
      <c r="X43" s="223" t="n">
        <f aca="false">IF(WB!X28="","",WB!X28)</f>
        <v>4.5</v>
      </c>
      <c r="Y43" s="223" t="n">
        <f aca="false">IF(WB!X29="","",WB!X29)</f>
        <v>7</v>
      </c>
      <c r="Z43" s="69"/>
      <c r="AA43" s="69"/>
      <c r="AB43" s="69"/>
      <c r="AC43" s="69"/>
      <c r="AD43" s="69"/>
      <c r="AE43" s="69"/>
      <c r="AF43" s="69"/>
    </row>
    <row r="44" customFormat="false" ht="15.75" hidden="false" customHeight="true" outlineLevel="0" collapsed="false">
      <c r="A44" s="265" t="s">
        <v>185</v>
      </c>
      <c r="B44" s="223" t="n">
        <f aca="false">IF(WB!G30="","",WB!G30)</f>
        <v>1</v>
      </c>
      <c r="C44" s="223" t="n">
        <f aca="false">IF(WB!H30="","",WB!H30)</f>
        <v>0</v>
      </c>
      <c r="D44" s="223" t="n">
        <f aca="false">IF(WB!I30="","",WB!I30)</f>
        <v>0.5</v>
      </c>
      <c r="E44" s="223"/>
      <c r="F44" s="264"/>
      <c r="G44" s="223" t="n">
        <f aca="false">IF(WB!K31="","",WB!K31)</f>
        <v>0</v>
      </c>
      <c r="H44" s="223" t="n">
        <f aca="false">IF(WB!L31="","",WB!L31)</f>
        <v>0.25</v>
      </c>
      <c r="I44" s="223" t="n">
        <f aca="false">IF(WB!M31="","",WB!M31)</f>
        <v>0.5</v>
      </c>
      <c r="J44" s="223"/>
      <c r="K44" s="264"/>
      <c r="L44" s="223" t="n">
        <f aca="false">IF(WB!O32="","",WB!O32)</f>
        <v>0</v>
      </c>
      <c r="M44" s="223" t="n">
        <f aca="false">IF(WB!P32="","",WB!P32)</f>
        <v>0</v>
      </c>
      <c r="N44" s="223" t="n">
        <f aca="false">IF(WB!Q32="","",WB!Q32)</f>
        <v>0</v>
      </c>
      <c r="O44" s="223"/>
      <c r="P44" s="264"/>
      <c r="Q44" s="223" t="n">
        <f aca="false">IF(WB!S33="","",WB!S33)</f>
        <v>0.5</v>
      </c>
      <c r="R44" s="223" t="n">
        <f aca="false">IF(WB!T33="","",WB!T33)</f>
        <v>0</v>
      </c>
      <c r="S44" s="223" t="n">
        <f aca="false">IF(WB!U33="","",WB!U33)</f>
        <v>0.5</v>
      </c>
      <c r="T44" s="223"/>
      <c r="U44" s="264"/>
      <c r="V44" s="223" t="n">
        <f aca="false">IF(WB!X30="","",WB!X30)</f>
        <v>0.25</v>
      </c>
      <c r="W44" s="223" t="n">
        <f aca="false">IF(WB!X31="","",WB!X31)</f>
        <v>0.3</v>
      </c>
      <c r="X44" s="223" t="n">
        <f aca="false">IF(WB!X32="","",WB!X32)</f>
        <v>0.5</v>
      </c>
      <c r="Y44" s="223" t="n">
        <f aca="false">IF(WB!X33="","",WB!X33)</f>
        <v>1</v>
      </c>
      <c r="Z44" s="69"/>
      <c r="AA44" s="69"/>
      <c r="AB44" s="69"/>
      <c r="AC44" s="69"/>
      <c r="AD44" s="69"/>
      <c r="AE44" s="69"/>
      <c r="AF44" s="69"/>
    </row>
    <row r="45" customFormat="false" ht="15.75" hidden="false" customHeight="true" outlineLevel="0" collapsed="false">
      <c r="A45" s="265" t="s">
        <v>186</v>
      </c>
      <c r="B45" s="223" t="e">
        <f aca="false">IF(#REF!="","",#REF!)</f>
        <v>#REF!</v>
      </c>
      <c r="C45" s="223" t="e">
        <f aca="false">IF(#REF!="","",#REF!)</f>
        <v>#REF!</v>
      </c>
      <c r="D45" s="223" t="e">
        <f aca="false">IF(#REF!="","",#REF!)</f>
        <v>#REF!</v>
      </c>
      <c r="E45" s="223"/>
      <c r="F45" s="264"/>
      <c r="G45" s="223" t="e">
        <f aca="false">IF(#REF!="","",#REF!)</f>
        <v>#REF!</v>
      </c>
      <c r="H45" s="223" t="e">
        <f aca="false">IF(#REF!="","",#REF!)</f>
        <v>#REF!</v>
      </c>
      <c r="I45" s="223" t="e">
        <f aca="false">IF(#REF!="","",#REF!)</f>
        <v>#REF!</v>
      </c>
      <c r="J45" s="223"/>
      <c r="K45" s="264"/>
      <c r="L45" s="223" t="e">
        <f aca="false">IF(#REF!="","",#REF!)</f>
        <v>#REF!</v>
      </c>
      <c r="M45" s="223" t="e">
        <f aca="false">IF(#REF!="","",#REF!)</f>
        <v>#REF!</v>
      </c>
      <c r="N45" s="223" t="e">
        <f aca="false">IF(#REF!="","",#REF!)</f>
        <v>#REF!</v>
      </c>
      <c r="O45" s="223"/>
      <c r="P45" s="264"/>
      <c r="Q45" s="223" t="e">
        <f aca="false">IF(#REF!="","",#REF!)</f>
        <v>#REF!</v>
      </c>
      <c r="R45" s="223" t="e">
        <f aca="false">IF(#REF!="","",#REF!)</f>
        <v>#REF!</v>
      </c>
      <c r="S45" s="223" t="e">
        <f aca="false">IF(#REF!="","",#REF!)</f>
        <v>#REF!</v>
      </c>
      <c r="T45" s="223"/>
      <c r="U45" s="264"/>
      <c r="V45" s="223" t="e">
        <f aca="false">IF(#REF!="","",#REF!)</f>
        <v>#REF!</v>
      </c>
      <c r="W45" s="223" t="e">
        <f aca="false">IF(#REF!="","",#REF!)</f>
        <v>#REF!</v>
      </c>
      <c r="X45" s="223" t="e">
        <f aca="false">IF(#REF!="","",#REF!)</f>
        <v>#REF!</v>
      </c>
      <c r="Y45" s="223" t="e">
        <f aca="false">IF(#REF!="","",#REF!)</f>
        <v>#REF!</v>
      </c>
      <c r="Z45" s="69"/>
      <c r="AA45" s="69"/>
      <c r="AB45" s="69"/>
      <c r="AC45" s="69"/>
      <c r="AD45" s="69"/>
      <c r="AE45" s="69"/>
      <c r="AF45" s="69"/>
    </row>
    <row r="46" customFormat="false" ht="15.75" hidden="false" customHeight="true" outlineLevel="0" collapsed="false">
      <c r="A46" s="268" t="s">
        <v>187</v>
      </c>
      <c r="B46" s="223" t="n">
        <f aca="false">IF(WB!G38="","",WB!G38)</f>
        <v>0</v>
      </c>
      <c r="C46" s="223" t="n">
        <f aca="false">IF(WB!H38="","",WB!H38)</f>
        <v>0</v>
      </c>
      <c r="D46" s="223" t="n">
        <f aca="false">IF(WB!I38="","",WB!I38)</f>
        <v>0</v>
      </c>
      <c r="E46" s="223"/>
      <c r="F46" s="264"/>
      <c r="G46" s="223" t="n">
        <f aca="false">IF(WB!K46="","",WB!K46)</f>
        <v>0</v>
      </c>
      <c r="H46" s="223" t="n">
        <f aca="false">IF(WB!L46="","",WB!L46)</f>
        <v>0</v>
      </c>
      <c r="I46" s="223" t="n">
        <f aca="false">IF(WB!M46="","",WB!M46)</f>
        <v>0</v>
      </c>
      <c r="J46" s="223"/>
      <c r="K46" s="264"/>
      <c r="L46" s="223" t="n">
        <f aca="false">IF(WB!O54="","",WB!O54)</f>
        <v>4</v>
      </c>
      <c r="M46" s="223" t="n">
        <f aca="false">IF(WB!P54="","",WB!P54)</f>
        <v>0</v>
      </c>
      <c r="N46" s="223" t="n">
        <f aca="false">IF(WB!Q54="","",WB!Q54)</f>
        <v>6</v>
      </c>
      <c r="O46" s="223"/>
      <c r="P46" s="264"/>
      <c r="Q46" s="223" t="n">
        <f aca="false">IF(WB!S62="","",WB!S62)</f>
        <v>10</v>
      </c>
      <c r="R46" s="223" t="n">
        <f aca="false">IF(WB!T62="","",WB!T62)</f>
        <v>15</v>
      </c>
      <c r="S46" s="223" t="n">
        <f aca="false">IF(WB!U62="","",WB!U62)</f>
        <v>10</v>
      </c>
      <c r="T46" s="223"/>
      <c r="U46" s="264"/>
      <c r="V46" s="223" t="n">
        <f aca="false">IF(WB!X38="","",WB!X38)</f>
        <v>0</v>
      </c>
      <c r="W46" s="223" t="n">
        <f aca="false">IF(WB!X46="","",WB!X46)</f>
        <v>0</v>
      </c>
      <c r="X46" s="223" t="n">
        <f aca="false">IF(WB!X54="","",WB!X54)</f>
        <v>2</v>
      </c>
      <c r="Y46" s="223" t="n">
        <f aca="false">IF(WB!X62="","",WB!X62)</f>
        <v>7.5</v>
      </c>
      <c r="Z46" s="69"/>
      <c r="AA46" s="69"/>
      <c r="AB46" s="69"/>
      <c r="AC46" s="69"/>
      <c r="AD46" s="69"/>
      <c r="AE46" s="69"/>
      <c r="AF46" s="69"/>
    </row>
    <row r="47" customFormat="false" ht="15.75" hidden="false" customHeight="true" outlineLevel="0" collapsed="false">
      <c r="A47" s="265" t="s">
        <v>188</v>
      </c>
      <c r="B47" s="223" t="n">
        <f aca="false">IF(WB!G34="","",WB!G34)</f>
        <v>0</v>
      </c>
      <c r="C47" s="223" t="n">
        <f aca="false">IF(WB!H34="","",WB!H34)</f>
        <v>0</v>
      </c>
      <c r="D47" s="223" t="n">
        <f aca="false">IF(WB!I34="","",WB!I34)</f>
        <v>0</v>
      </c>
      <c r="E47" s="223"/>
      <c r="F47" s="264"/>
      <c r="G47" s="223" t="n">
        <f aca="false">IF(WB!K35="","",WB!K35)</f>
        <v>0</v>
      </c>
      <c r="H47" s="223" t="n">
        <f aca="false">IF(WB!L35="","",WB!L35)</f>
        <v>0</v>
      </c>
      <c r="I47" s="223" t="n">
        <f aca="false">IF(WB!M35="","",WB!M35)</f>
        <v>0</v>
      </c>
      <c r="J47" s="223"/>
      <c r="K47" s="264"/>
      <c r="L47" s="223" t="n">
        <f aca="false">IF(WB!O36="","",WB!O36)</f>
        <v>0</v>
      </c>
      <c r="M47" s="223" t="n">
        <f aca="false">IF(WB!P36="","",WB!P36)</f>
        <v>0</v>
      </c>
      <c r="N47" s="223" t="n">
        <f aca="false">IF(WB!Q36="","",WB!Q36)</f>
        <v>1</v>
      </c>
      <c r="O47" s="223"/>
      <c r="P47" s="264"/>
      <c r="Q47" s="223" t="n">
        <f aca="false">IF(WB!S37="","",WB!S37)</f>
        <v>2</v>
      </c>
      <c r="R47" s="223" t="n">
        <f aca="false">IF(WB!T37="","",WB!T37)</f>
        <v>2</v>
      </c>
      <c r="S47" s="223" t="n">
        <f aca="false">IF(WB!U37="","",WB!U37)</f>
        <v>1.5</v>
      </c>
      <c r="T47" s="223"/>
      <c r="U47" s="264"/>
      <c r="V47" s="223" t="n">
        <f aca="false">IF(WB!X34="","",WB!X34)</f>
        <v>0</v>
      </c>
      <c r="W47" s="223" t="n">
        <f aca="false">IF(WB!X35="","",WB!X35)</f>
        <v>0</v>
      </c>
      <c r="X47" s="223" t="n">
        <f aca="false">IF(WB!X36="","",WB!X36)</f>
        <v>0</v>
      </c>
      <c r="Y47" s="223" t="n">
        <f aca="false">IF(WB!X37="","",WB!X37)</f>
        <v>2</v>
      </c>
      <c r="Z47" s="69"/>
      <c r="AA47" s="69"/>
      <c r="AB47" s="69"/>
      <c r="AC47" s="69"/>
      <c r="AD47" s="69"/>
      <c r="AE47" s="69"/>
      <c r="AF47" s="69"/>
    </row>
    <row r="48" customFormat="false" ht="15.75" hidden="false" customHeight="true" outlineLevel="0" collapsed="false">
      <c r="A48" s="268" t="s">
        <v>189</v>
      </c>
      <c r="B48" s="223" t="n">
        <f aca="false">IF(WB!G70="","",WB!G70)</f>
        <v>0</v>
      </c>
      <c r="C48" s="223" t="n">
        <f aca="false">IF(WB!H70="","",WB!H70)</f>
        <v>0</v>
      </c>
      <c r="D48" s="223" t="n">
        <f aca="false">IF(WB!I70="","",WB!I70)</f>
        <v>0</v>
      </c>
      <c r="E48" s="223"/>
      <c r="F48" s="264"/>
      <c r="G48" s="223" t="n">
        <f aca="false">IF(WB!K78="","",WB!K78)</f>
        <v>4</v>
      </c>
      <c r="H48" s="223" t="n">
        <f aca="false">IF(WB!L78="","",WB!L78)</f>
        <v>0</v>
      </c>
      <c r="I48" s="223" t="n">
        <f aca="false">IF(WB!M78="","",WB!M78)</f>
        <v>2</v>
      </c>
      <c r="J48" s="223"/>
      <c r="K48" s="264"/>
      <c r="L48" s="223" t="n">
        <f aca="false">IF(WB!O86="","",WB!O86)</f>
        <v>8</v>
      </c>
      <c r="M48" s="223" t="n">
        <f aca="false">IF(WB!P86="","",WB!P86)</f>
        <v>7</v>
      </c>
      <c r="N48" s="223" t="n">
        <f aca="false">IF(WB!Q86="","",WB!Q86)</f>
        <v>10</v>
      </c>
      <c r="O48" s="223"/>
      <c r="P48" s="264"/>
      <c r="Q48" s="223" t="n">
        <f aca="false">IF(WB!S94="","",WB!S94)</f>
        <v>15</v>
      </c>
      <c r="R48" s="223" t="n">
        <f aca="false">IF(WB!T94="","",WB!T94)</f>
        <v>15</v>
      </c>
      <c r="S48" s="223" t="n">
        <f aca="false">IF(WB!U94="","",WB!U94)</f>
        <v>10</v>
      </c>
      <c r="T48" s="223"/>
      <c r="U48" s="264"/>
      <c r="V48" s="223" t="n">
        <f aca="false">IF(WB!X70="","",WB!X70)</f>
        <v>0</v>
      </c>
      <c r="W48" s="223" t="n">
        <f aca="false">IF(WB!X78="","",WB!X78)</f>
        <v>1.5</v>
      </c>
      <c r="X48" s="223" t="n">
        <f aca="false">IF(WB!X86="","",WB!X86)</f>
        <v>7</v>
      </c>
      <c r="Y48" s="223" t="n">
        <f aca="false">IF(WB!X94="","",WB!X94)</f>
        <v>13</v>
      </c>
      <c r="Z48" s="69"/>
      <c r="AA48" s="69"/>
      <c r="AB48" s="69"/>
      <c r="AC48" s="69"/>
      <c r="AD48" s="69"/>
      <c r="AE48" s="69"/>
      <c r="AF48" s="69"/>
    </row>
    <row r="49" customFormat="false" ht="15.75" hidden="false" customHeight="true" outlineLevel="0" collapsed="false">
      <c r="A49" s="268" t="s">
        <v>190</v>
      </c>
      <c r="B49" s="223" t="e">
        <f aca="false">IF(#REF!="","",#REF!)</f>
        <v>#REF!</v>
      </c>
      <c r="C49" s="223" t="e">
        <f aca="false">IF(#REF!="","",#REF!)</f>
        <v>#REF!</v>
      </c>
      <c r="D49" s="223" t="e">
        <f aca="false">IF(#REF!="","",#REF!)</f>
        <v>#REF!</v>
      </c>
      <c r="E49" s="223"/>
      <c r="F49" s="264"/>
      <c r="G49" s="223" t="e">
        <f aca="false">IF(#REF!="","",#REF!)</f>
        <v>#REF!</v>
      </c>
      <c r="H49" s="223" t="e">
        <f aca="false">IF(#REF!="","",#REF!)</f>
        <v>#REF!</v>
      </c>
      <c r="I49" s="223" t="e">
        <f aca="false">IF(#REF!="","",#REF!)</f>
        <v>#REF!</v>
      </c>
      <c r="J49" s="223"/>
      <c r="K49" s="264"/>
      <c r="L49" s="223" t="e">
        <f aca="false">IF(#REF!="","",#REF!)</f>
        <v>#REF!</v>
      </c>
      <c r="M49" s="223" t="e">
        <f aca="false">IF(#REF!="","",#REF!)</f>
        <v>#REF!</v>
      </c>
      <c r="N49" s="223" t="e">
        <f aca="false">IF(#REF!="","",#REF!)</f>
        <v>#REF!</v>
      </c>
      <c r="O49" s="223"/>
      <c r="P49" s="264"/>
      <c r="Q49" s="223" t="e">
        <f aca="false">IF(#REF!="","",#REF!)</f>
        <v>#REF!</v>
      </c>
      <c r="R49" s="223" t="e">
        <f aca="false">IF(#REF!="","",#REF!)</f>
        <v>#REF!</v>
      </c>
      <c r="S49" s="223" t="e">
        <f aca="false">IF(#REF!="","",#REF!)</f>
        <v>#REF!</v>
      </c>
      <c r="T49" s="223"/>
      <c r="U49" s="264"/>
      <c r="V49" s="223" t="e">
        <f aca="false">IF(#REF!="","",#REF!)</f>
        <v>#REF!</v>
      </c>
      <c r="W49" s="223" t="e">
        <f aca="false">IF(#REF!="","",#REF!)</f>
        <v>#REF!</v>
      </c>
      <c r="X49" s="223" t="e">
        <f aca="false">IF(#REF!="","",#REF!)</f>
        <v>#REF!</v>
      </c>
      <c r="Y49" s="223" t="e">
        <f aca="false">IF(#REF!="","",#REF!)</f>
        <v>#REF!</v>
      </c>
      <c r="Z49" s="69"/>
      <c r="AA49" s="69"/>
      <c r="AB49" s="69"/>
      <c r="AC49" s="69"/>
      <c r="AD49" s="69"/>
      <c r="AE49" s="69"/>
      <c r="AF49" s="69"/>
    </row>
    <row r="50" customFormat="false" ht="15.75" hidden="false" customHeight="true" outlineLevel="0" collapsed="false">
      <c r="A50" s="268" t="s">
        <v>191</v>
      </c>
      <c r="B50" s="223" t="e">
        <f aca="false">IF(#REF!="","",#REF!)</f>
        <v>#REF!</v>
      </c>
      <c r="C50" s="223" t="e">
        <f aca="false">IF(#REF!="","",#REF!)</f>
        <v>#REF!</v>
      </c>
      <c r="D50" s="223" t="e">
        <f aca="false">IF(#REF!="","",#REF!)</f>
        <v>#REF!</v>
      </c>
      <c r="E50" s="223"/>
      <c r="F50" s="264"/>
      <c r="G50" s="223" t="e">
        <f aca="false">IF(#REF!="","",#REF!)</f>
        <v>#REF!</v>
      </c>
      <c r="H50" s="223" t="e">
        <f aca="false">IF(#REF!="","",#REF!)</f>
        <v>#REF!</v>
      </c>
      <c r="I50" s="223" t="e">
        <f aca="false">IF(#REF!="","",#REF!)</f>
        <v>#REF!</v>
      </c>
      <c r="J50" s="223"/>
      <c r="K50" s="264"/>
      <c r="L50" s="223" t="e">
        <f aca="false">IF(#REF!="","",#REF!)</f>
        <v>#REF!</v>
      </c>
      <c r="M50" s="223" t="e">
        <f aca="false">IF(#REF!="","",#REF!)</f>
        <v>#REF!</v>
      </c>
      <c r="N50" s="223" t="e">
        <f aca="false">IF(#REF!="","",#REF!)</f>
        <v>#REF!</v>
      </c>
      <c r="O50" s="223"/>
      <c r="P50" s="264"/>
      <c r="Q50" s="223" t="e">
        <f aca="false">IF(#REF!="","",#REF!)</f>
        <v>#REF!</v>
      </c>
      <c r="R50" s="223" t="e">
        <f aca="false">IF(#REF!="","",#REF!)</f>
        <v>#REF!</v>
      </c>
      <c r="S50" s="223" t="e">
        <f aca="false">IF(#REF!="","",#REF!)</f>
        <v>#REF!</v>
      </c>
      <c r="T50" s="223"/>
      <c r="U50" s="264"/>
      <c r="V50" s="223" t="e">
        <f aca="false">IF(#REF!="","",#REF!)</f>
        <v>#REF!</v>
      </c>
      <c r="W50" s="223" t="e">
        <f aca="false">IF(#REF!="","",#REF!)</f>
        <v>#REF!</v>
      </c>
      <c r="X50" s="223" t="e">
        <f aca="false">IF(#REF!="","",#REF!)</f>
        <v>#REF!</v>
      </c>
      <c r="Y50" s="223" t="e">
        <f aca="false">IF(#REF!="","",#REF!)</f>
        <v>#REF!</v>
      </c>
      <c r="Z50" s="69"/>
      <c r="AA50" s="69"/>
      <c r="AB50" s="69"/>
      <c r="AC50" s="69"/>
      <c r="AD50" s="69"/>
      <c r="AE50" s="69"/>
      <c r="AF50" s="69"/>
    </row>
    <row r="51" customFormat="false" ht="15.75" hidden="false" customHeight="true" outlineLevel="0" collapsed="false">
      <c r="A51" s="269" t="s">
        <v>192</v>
      </c>
      <c r="B51" s="223" t="n">
        <f aca="false">IF(WB!G102="","",WB!G102)</f>
        <v>3</v>
      </c>
      <c r="C51" s="223" t="n">
        <f aca="false">IF(WB!H102="","",WB!H102)</f>
        <v>0</v>
      </c>
      <c r="D51" s="223" t="n">
        <f aca="false">IF(WB!I102="","",WB!I102)</f>
        <v>6</v>
      </c>
      <c r="E51" s="223"/>
      <c r="F51" s="264"/>
      <c r="G51" s="223" t="n">
        <f aca="false">IF(WB!K103="","",WB!K103)</f>
        <v>8</v>
      </c>
      <c r="H51" s="223" t="n">
        <f aca="false">IF(WB!L103="","",WB!L103)</f>
        <v>12</v>
      </c>
      <c r="I51" s="223" t="n">
        <f aca="false">IF(WB!M103="","",WB!M103)</f>
        <v>5</v>
      </c>
      <c r="J51" s="223"/>
      <c r="K51" s="264"/>
      <c r="L51" s="223" t="n">
        <f aca="false">IF(WB!O104="","",WB!O104)</f>
        <v>14</v>
      </c>
      <c r="M51" s="223" t="n">
        <f aca="false">IF(WB!P104="","",WB!P104)</f>
        <v>25</v>
      </c>
      <c r="N51" s="223" t="n">
        <f aca="false">IF(WB!Q104="","",WB!Q104)</f>
        <v>25</v>
      </c>
      <c r="O51" s="223"/>
      <c r="P51" s="264"/>
      <c r="Q51" s="223" t="n">
        <f aca="false">IF(WB!S105="","",WB!S105)</f>
        <v>30</v>
      </c>
      <c r="R51" s="223" t="n">
        <f aca="false">IF(WB!T105="","",WB!T105)</f>
        <v>30</v>
      </c>
      <c r="S51" s="223" t="n">
        <f aca="false">IF(WB!U105="","",WB!U105)</f>
        <v>25</v>
      </c>
      <c r="T51" s="223"/>
      <c r="U51" s="264"/>
      <c r="V51" s="223" t="n">
        <f aca="false">IF(WB!X102="","",WB!X102)</f>
        <v>4</v>
      </c>
      <c r="W51" s="223" t="n">
        <f aca="false">IF(WB!X103="","",WB!X103)</f>
        <v>8</v>
      </c>
      <c r="X51" s="223" t="n">
        <f aca="false">IF(WB!X104="","",WB!X104)</f>
        <v>20</v>
      </c>
      <c r="Y51" s="223" t="n">
        <f aca="false">IF(WB!X105="","",WB!X105)</f>
        <v>25</v>
      </c>
      <c r="Z51" s="69"/>
      <c r="AA51" s="69"/>
      <c r="AB51" s="69"/>
      <c r="AC51" s="69"/>
      <c r="AD51" s="69"/>
      <c r="AE51" s="69"/>
      <c r="AF51" s="69"/>
    </row>
    <row r="52" customFormat="false" ht="15.75" hidden="false" customHeight="true" outlineLevel="0" collapsed="false">
      <c r="A52" s="270" t="e">
        <f aca="false">#REF!</f>
        <v>#REF!</v>
      </c>
      <c r="B52" s="223" t="e">
        <f aca="false">IF(#REF!="","",#REF!)</f>
        <v>#REF!</v>
      </c>
      <c r="C52" s="223" t="e">
        <f aca="false">IF(#REF!="","",#REF!)</f>
        <v>#REF!</v>
      </c>
      <c r="D52" s="223" t="e">
        <f aca="false">IF(#REF!="","",#REF!)</f>
        <v>#REF!</v>
      </c>
      <c r="E52" s="223"/>
      <c r="F52" s="264"/>
      <c r="G52" s="223" t="e">
        <f aca="false">IF(#REF!="","",#REF!)</f>
        <v>#REF!</v>
      </c>
      <c r="H52" s="223" t="e">
        <f aca="false">IF(#REF!="","",#REF!)</f>
        <v>#REF!</v>
      </c>
      <c r="I52" s="223" t="e">
        <f aca="false">IF(#REF!="","",#REF!)</f>
        <v>#REF!</v>
      </c>
      <c r="J52" s="223"/>
      <c r="K52" s="264"/>
      <c r="L52" s="223" t="e">
        <f aca="false">IF(#REF!="","",#REF!)</f>
        <v>#REF!</v>
      </c>
      <c r="M52" s="223" t="e">
        <f aca="false">IF(#REF!="","",#REF!)</f>
        <v>#REF!</v>
      </c>
      <c r="N52" s="223" t="e">
        <f aca="false">IF(#REF!="","",#REF!)</f>
        <v>#REF!</v>
      </c>
      <c r="O52" s="223"/>
      <c r="P52" s="264"/>
      <c r="Q52" s="223" t="e">
        <f aca="false">IF(#REF!="","",#REF!)</f>
        <v>#REF!</v>
      </c>
      <c r="R52" s="223" t="e">
        <f aca="false">IF(#REF!="","",#REF!)</f>
        <v>#REF!</v>
      </c>
      <c r="S52" s="223" t="e">
        <f aca="false">IF(#REF!="","",#REF!)</f>
        <v>#REF!</v>
      </c>
      <c r="T52" s="223"/>
      <c r="U52" s="264"/>
      <c r="V52" s="223" t="e">
        <f aca="false">IF(#REF!="","",#REF!)</f>
        <v>#REF!</v>
      </c>
      <c r="W52" s="223" t="e">
        <f aca="false">IF(#REF!="","",#REF!)</f>
        <v>#REF!</v>
      </c>
      <c r="X52" s="223" t="e">
        <f aca="false">IF(#REF!="","",#REF!)</f>
        <v>#REF!</v>
      </c>
      <c r="Y52" s="223" t="e">
        <f aca="false">IF(#REF!="","",#REF!)</f>
        <v>#REF!</v>
      </c>
      <c r="Z52" s="69"/>
      <c r="AA52" s="69"/>
      <c r="AB52" s="69"/>
      <c r="AC52" s="69"/>
      <c r="AD52" s="69"/>
      <c r="AE52" s="69"/>
      <c r="AF52" s="69"/>
    </row>
    <row r="53" customFormat="false" ht="15.75" hidden="false" customHeight="true" outlineLevel="0" collapsed="false">
      <c r="A53" s="268" t="e">
        <f aca="false">#REF!</f>
        <v>#REF!</v>
      </c>
      <c r="B53" s="223" t="e">
        <f aca="false">IF(#REF!="","",#REF!)</f>
        <v>#REF!</v>
      </c>
      <c r="C53" s="223" t="e">
        <f aca="false">IF(#REF!="","",#REF!)</f>
        <v>#REF!</v>
      </c>
      <c r="D53" s="223" t="e">
        <f aca="false">IF(#REF!="","",#REF!)</f>
        <v>#REF!</v>
      </c>
      <c r="E53" s="223"/>
      <c r="F53" s="271"/>
      <c r="G53" s="223" t="e">
        <f aca="false">IF(#REF!="","",#REF!)</f>
        <v>#REF!</v>
      </c>
      <c r="H53" s="223" t="e">
        <f aca="false">IF(#REF!="","",#REF!)</f>
        <v>#REF!</v>
      </c>
      <c r="I53" s="223" t="e">
        <f aca="false">IF(#REF!="","",#REF!)</f>
        <v>#REF!</v>
      </c>
      <c r="J53" s="223"/>
      <c r="K53" s="271"/>
      <c r="L53" s="223" t="e">
        <f aca="false">IF(#REF!="","",#REF!)</f>
        <v>#REF!</v>
      </c>
      <c r="M53" s="223" t="e">
        <f aca="false">IF(#REF!="","",#REF!)</f>
        <v>#REF!</v>
      </c>
      <c r="N53" s="223" t="e">
        <f aca="false">IF(#REF!="","",#REF!)</f>
        <v>#REF!</v>
      </c>
      <c r="O53" s="223"/>
      <c r="P53" s="271"/>
      <c r="Q53" s="223" t="e">
        <f aca="false">IF(#REF!="","",#REF!)</f>
        <v>#REF!</v>
      </c>
      <c r="R53" s="223" t="e">
        <f aca="false">IF(#REF!="","",#REF!)</f>
        <v>#REF!</v>
      </c>
      <c r="S53" s="223" t="e">
        <f aca="false">IF(#REF!="","",#REF!)</f>
        <v>#REF!</v>
      </c>
      <c r="T53" s="223"/>
      <c r="U53" s="271"/>
      <c r="V53" s="223" t="e">
        <f aca="false">IF(#REF!="","",#REF!)</f>
        <v>#REF!</v>
      </c>
      <c r="W53" s="223" t="e">
        <f aca="false">IF(#REF!="","",#REF!)</f>
        <v>#REF!</v>
      </c>
      <c r="X53" s="223" t="e">
        <f aca="false">IF(#REF!="","",#REF!)</f>
        <v>#REF!</v>
      </c>
      <c r="Y53" s="223" t="e">
        <f aca="false">IF(#REF!="","",#REF!)</f>
        <v>#REF!</v>
      </c>
      <c r="Z53" s="69"/>
      <c r="AA53" s="69"/>
      <c r="AB53" s="69"/>
      <c r="AC53" s="69"/>
      <c r="AD53" s="69"/>
      <c r="AE53" s="69"/>
      <c r="AF53" s="69"/>
    </row>
    <row r="54" customFormat="false" ht="15.75" hidden="false" customHeight="true" outlineLevel="0" collapsed="false">
      <c r="A54" s="268" t="e">
        <f aca="false">#REF!</f>
        <v>#REF!</v>
      </c>
      <c r="B54" s="223" t="e">
        <f aca="false">IF(#REF!="","",#REF!)</f>
        <v>#REF!</v>
      </c>
      <c r="C54" s="223" t="e">
        <f aca="false">IF(#REF!="","",#REF!)</f>
        <v>#REF!</v>
      </c>
      <c r="D54" s="223" t="e">
        <f aca="false">IF(#REF!="","",#REF!)</f>
        <v>#REF!</v>
      </c>
      <c r="E54" s="223"/>
      <c r="F54" s="258"/>
      <c r="G54" s="223" t="e">
        <f aca="false">IF(#REF!="","",#REF!)</f>
        <v>#REF!</v>
      </c>
      <c r="H54" s="223" t="e">
        <f aca="false">IF(#REF!="","",#REF!)</f>
        <v>#REF!</v>
      </c>
      <c r="I54" s="223" t="e">
        <f aca="false">IF(#REF!="","",#REF!)</f>
        <v>#REF!</v>
      </c>
      <c r="J54" s="223"/>
      <c r="K54" s="258"/>
      <c r="L54" s="223" t="e">
        <f aca="false">IF(#REF!="","",#REF!)</f>
        <v>#REF!</v>
      </c>
      <c r="M54" s="223" t="e">
        <f aca="false">IF(#REF!="","",#REF!)</f>
        <v>#REF!</v>
      </c>
      <c r="N54" s="223" t="e">
        <f aca="false">IF(#REF!="","",#REF!)</f>
        <v>#REF!</v>
      </c>
      <c r="O54" s="223"/>
      <c r="P54" s="258"/>
      <c r="Q54" s="223" t="e">
        <f aca="false">IF(#REF!="","",#REF!)</f>
        <v>#REF!</v>
      </c>
      <c r="R54" s="223" t="e">
        <f aca="false">IF(#REF!="","",#REF!)</f>
        <v>#REF!</v>
      </c>
      <c r="S54" s="223" t="e">
        <f aca="false">IF(#REF!="","",#REF!)</f>
        <v>#REF!</v>
      </c>
      <c r="T54" s="223"/>
      <c r="U54" s="258"/>
      <c r="V54" s="223" t="e">
        <f aca="false">IF(#REF!="","",#REF!)</f>
        <v>#REF!</v>
      </c>
      <c r="W54" s="223" t="e">
        <f aca="false">IF(#REF!="","",#REF!)</f>
        <v>#REF!</v>
      </c>
      <c r="X54" s="223" t="e">
        <f aca="false">IF(#REF!="","",#REF!)</f>
        <v>#REF!</v>
      </c>
      <c r="Y54" s="223" t="e">
        <f aca="false">IF(#REF!="","",#REF!)</f>
        <v>#REF!</v>
      </c>
      <c r="Z54" s="69"/>
      <c r="AA54" s="69"/>
      <c r="AB54" s="69"/>
      <c r="AC54" s="69"/>
      <c r="AD54" s="69"/>
      <c r="AE54" s="69"/>
      <c r="AF54" s="69"/>
    </row>
    <row r="55" customFormat="false" ht="15.75" hidden="false" customHeight="true" outlineLevel="0" collapsed="false">
      <c r="A55" s="268" t="str">
        <f aca="false">WB!A106</f>
        <v>Main food crops</v>
      </c>
      <c r="B55" s="223" t="n">
        <f aca="false">IF(WB!G106="","",WB!G106)</f>
        <v>2</v>
      </c>
      <c r="C55" s="223" t="n">
        <f aca="false">IF(WB!H106="","",WB!H106)</f>
        <v>2</v>
      </c>
      <c r="D55" s="223" t="n">
        <f aca="false">IF(WB!I106="","",WB!I106)</f>
        <v>2</v>
      </c>
      <c r="E55" s="223"/>
      <c r="F55" s="272"/>
      <c r="G55" s="223" t="n">
        <f aca="false">IF(WB!K107="","",WB!K107)</f>
        <v>4</v>
      </c>
      <c r="H55" s="223" t="n">
        <f aca="false">IF(WB!L107="","",WB!L107)</f>
        <v>3</v>
      </c>
      <c r="I55" s="223" t="n">
        <f aca="false">IF(WB!M107="","",WB!M107)</f>
        <v>3</v>
      </c>
      <c r="J55" s="223"/>
      <c r="K55" s="272"/>
      <c r="L55" s="223" t="n">
        <f aca="false">IF(WB!O108="","",WB!O108)</f>
        <v>6</v>
      </c>
      <c r="M55" s="223" t="n">
        <f aca="false">IF(WB!P108="","",WB!P108)</f>
        <v>7</v>
      </c>
      <c r="N55" s="223" t="n">
        <f aca="false">IF(WB!Q108="","",WB!Q108)</f>
        <v>4</v>
      </c>
      <c r="O55" s="223"/>
      <c r="P55" s="272"/>
      <c r="Q55" s="223" t="n">
        <f aca="false">IF(WB!S109="","",WB!S109)</f>
        <v>5</v>
      </c>
      <c r="R55" s="223" t="n">
        <f aca="false">IF(WB!T109="","",WB!T109)</f>
        <v>4</v>
      </c>
      <c r="S55" s="223" t="n">
        <f aca="false">IF(WB!U109="","",WB!U109)</f>
        <v>5</v>
      </c>
      <c r="T55" s="223"/>
      <c r="U55" s="272"/>
      <c r="V55" s="223" t="n">
        <f aca="false">IF(WB!X106="","",WB!X106)</f>
        <v>3</v>
      </c>
      <c r="W55" s="223" t="n">
        <f aca="false">IF(WB!X107="","",WB!X107)</f>
        <v>3</v>
      </c>
      <c r="X55" s="223" t="n">
        <f aca="false">IF(WB!X108="","",WB!X108)</f>
        <v>4</v>
      </c>
      <c r="Y55" s="223" t="n">
        <f aca="false">IF(WB!X109="","",WB!X109)</f>
        <v>4</v>
      </c>
      <c r="Z55" s="69"/>
      <c r="AA55" s="69"/>
      <c r="AB55" s="69"/>
      <c r="AC55" s="69"/>
      <c r="AD55" s="69"/>
      <c r="AE55" s="69"/>
      <c r="AF55" s="69"/>
    </row>
    <row r="56" customFormat="false" ht="15.75" hidden="false" customHeight="true" outlineLevel="0" collapsed="false">
      <c r="A56" s="268" t="str">
        <f aca="false">WB!A110</f>
        <v>Main cash crops</v>
      </c>
      <c r="B56" s="223" t="n">
        <f aca="false">IF(WB!G110="","",WB!G110)</f>
        <v>1</v>
      </c>
      <c r="C56" s="223" t="n">
        <f aca="false">IF(WB!H110="","",WB!H110)</f>
        <v>1</v>
      </c>
      <c r="D56" s="223" t="n">
        <f aca="false">IF(WB!I110="","",WB!I110)</f>
        <v>3</v>
      </c>
      <c r="E56" s="223"/>
      <c r="F56" s="273"/>
      <c r="G56" s="223" t="n">
        <f aca="false">IF(WB!K111="","",WB!K111)</f>
        <v>2</v>
      </c>
      <c r="H56" s="223" t="n">
        <f aca="false">IF(WB!L111="","",WB!L111)</f>
        <v>1</v>
      </c>
      <c r="I56" s="223" t="n">
        <f aca="false">IF(WB!M111="","",WB!M111)</f>
        <v>4</v>
      </c>
      <c r="J56" s="223"/>
      <c r="K56" s="273"/>
      <c r="L56" s="223" t="n">
        <f aca="false">IF(WB!O112="","",WB!O112)</f>
        <v>3</v>
      </c>
      <c r="M56" s="223" t="n">
        <f aca="false">IF(WB!P112="","",WB!P112)</f>
        <v>3</v>
      </c>
      <c r="N56" s="223" t="n">
        <f aca="false">IF(WB!Q112="","",WB!Q112)</f>
        <v>4</v>
      </c>
      <c r="O56" s="223"/>
      <c r="P56" s="273"/>
      <c r="Q56" s="223" t="n">
        <f aca="false">IF(WB!S113="","",WB!S113)</f>
        <v>2</v>
      </c>
      <c r="R56" s="223" t="n">
        <f aca="false">IF(WB!T113="","",WB!T113)</f>
        <v>2</v>
      </c>
      <c r="S56" s="223" t="str">
        <f aca="false">IF(WB!U113="","",WB!U113)</f>
        <v/>
      </c>
      <c r="T56" s="223"/>
      <c r="U56" s="273"/>
      <c r="V56" s="223" t="n">
        <f aca="false">IF(WB!X110="","",WB!X110)</f>
        <v>2</v>
      </c>
      <c r="W56" s="223" t="n">
        <f aca="false">IF(WB!X111="","",WB!X111)</f>
        <v>2</v>
      </c>
      <c r="X56" s="223" t="n">
        <f aca="false">IF(WB!X112="","",WB!X112)</f>
        <v>3</v>
      </c>
      <c r="Y56" s="223" t="n">
        <f aca="false">IF(WB!X113="","",WB!X113)</f>
        <v>3</v>
      </c>
      <c r="Z56" s="69"/>
      <c r="AA56" s="69"/>
      <c r="AB56" s="69"/>
      <c r="AC56" s="69"/>
      <c r="AD56" s="69"/>
      <c r="AE56" s="69"/>
      <c r="AF56" s="69"/>
    </row>
    <row r="57" customFormat="false" ht="15.75" hidden="false" customHeight="true" outlineLevel="0" collapsed="false">
      <c r="A57" s="274" t="str">
        <f aca="false">WB!A114</f>
        <v>Main source of cash income 1st</v>
      </c>
      <c r="B57" s="223" t="str">
        <f aca="false">IF(WB!G114="","",WB!G114)</f>
        <v/>
      </c>
      <c r="C57" s="223" t="str">
        <f aca="false">IF(WB!H114="","",WB!H114)</f>
        <v/>
      </c>
      <c r="D57" s="223" t="str">
        <f aca="false">IF(WB!I114="","",WB!I114)</f>
        <v/>
      </c>
      <c r="E57" s="223"/>
      <c r="F57" s="275"/>
      <c r="G57" s="223" t="str">
        <f aca="false">IF(WB!K115="","",WB!K115)</f>
        <v/>
      </c>
      <c r="H57" s="223" t="str">
        <f aca="false">IF(WB!L115="","",WB!L115)</f>
        <v/>
      </c>
      <c r="I57" s="223" t="str">
        <f aca="false">IF(WB!M115="","",WB!M115)</f>
        <v/>
      </c>
      <c r="J57" s="223"/>
      <c r="K57" s="275"/>
      <c r="L57" s="223" t="str">
        <f aca="false">IF(WB!O116="","",WB!O116)</f>
        <v/>
      </c>
      <c r="M57" s="223" t="str">
        <f aca="false">IF(WB!P116="","",WB!P116)</f>
        <v/>
      </c>
      <c r="N57" s="223" t="str">
        <f aca="false">IF(WB!Q116="","",WB!Q116)</f>
        <v/>
      </c>
      <c r="O57" s="223"/>
      <c r="P57" s="275"/>
      <c r="Q57" s="223" t="str">
        <f aca="false">IF(WB!S117="","",WB!S117)</f>
        <v/>
      </c>
      <c r="R57" s="223" t="str">
        <f aca="false">IF(WB!T117="","",WB!T117)</f>
        <v/>
      </c>
      <c r="S57" s="223" t="str">
        <f aca="false">IF(WB!U117="","",WB!U117)</f>
        <v/>
      </c>
      <c r="T57" s="223"/>
      <c r="U57" s="275"/>
      <c r="V57" s="223" t="str">
        <f aca="false">IF(WB!X114="","",WB!X114)</f>
        <v>Hiring out labour</v>
      </c>
      <c r="W57" s="223" t="str">
        <f aca="false">IF(WB!X115="","",WB!X115)</f>
        <v>Crop sales</v>
      </c>
      <c r="X57" s="223" t="str">
        <f aca="false">IF(WB!X116="","",WB!X116)</f>
        <v>Crop sales</v>
      </c>
      <c r="Y57" s="223" t="str">
        <f aca="false">IF(WB!X117="","",WB!X117)</f>
        <v>Crop sales</v>
      </c>
      <c r="Z57" s="69"/>
      <c r="AA57" s="69"/>
      <c r="AB57" s="69"/>
      <c r="AC57" s="69"/>
      <c r="AD57" s="69"/>
      <c r="AE57" s="69"/>
      <c r="AF57" s="69"/>
    </row>
    <row r="58" customFormat="false" ht="15.75" hidden="false" customHeight="true" outlineLevel="0" collapsed="false">
      <c r="A58" s="276" t="s">
        <v>193</v>
      </c>
      <c r="B58" s="277"/>
      <c r="C58" s="277"/>
      <c r="D58" s="277"/>
      <c r="E58" s="277"/>
      <c r="F58" s="275"/>
      <c r="G58" s="277"/>
      <c r="H58" s="277"/>
      <c r="I58" s="277"/>
      <c r="J58" s="277"/>
      <c r="K58" s="275"/>
      <c r="L58" s="277"/>
      <c r="M58" s="277"/>
      <c r="N58" s="277"/>
      <c r="O58" s="277"/>
      <c r="P58" s="275"/>
      <c r="Q58" s="277"/>
      <c r="R58" s="277"/>
      <c r="S58" s="277"/>
      <c r="T58" s="277"/>
      <c r="U58" s="275"/>
      <c r="V58" s="278"/>
      <c r="W58" s="278"/>
      <c r="X58" s="278"/>
      <c r="Y58" s="278"/>
      <c r="Z58" s="69"/>
      <c r="AA58" s="69"/>
      <c r="AB58" s="69"/>
      <c r="AC58" s="69"/>
      <c r="AD58" s="69"/>
      <c r="AE58" s="69"/>
      <c r="AF58" s="69"/>
    </row>
    <row r="59" customFormat="false" ht="15.75" hidden="true" customHeight="true" outlineLevel="0" collapsed="false">
      <c r="A59" s="279" t="s">
        <v>194</v>
      </c>
      <c r="B59" s="132"/>
      <c r="C59" s="132"/>
      <c r="D59" s="132"/>
      <c r="E59" s="132"/>
      <c r="F59" s="275"/>
      <c r="G59" s="132"/>
      <c r="H59" s="132"/>
      <c r="I59" s="132"/>
      <c r="J59" s="132"/>
      <c r="K59" s="275"/>
      <c r="L59" s="132"/>
      <c r="M59" s="132"/>
      <c r="N59" s="132"/>
      <c r="O59" s="132"/>
      <c r="P59" s="275"/>
      <c r="Q59" s="132"/>
      <c r="R59" s="132"/>
      <c r="S59" s="132"/>
      <c r="T59" s="132"/>
      <c r="U59" s="275"/>
      <c r="V59" s="164"/>
      <c r="W59" s="164"/>
      <c r="X59" s="164"/>
      <c r="Y59" s="164"/>
      <c r="Z59" s="1"/>
      <c r="AA59" s="69"/>
      <c r="AB59" s="69"/>
      <c r="AC59" s="69"/>
      <c r="AD59" s="69"/>
      <c r="AE59" s="69"/>
      <c r="AF59" s="69"/>
    </row>
    <row r="60" customFormat="false" ht="15.75" hidden="true" customHeight="true" outlineLevel="0" collapsed="false">
      <c r="A60" s="268" t="s">
        <v>195</v>
      </c>
      <c r="B60" s="192"/>
      <c r="C60" s="192"/>
      <c r="D60" s="192"/>
      <c r="E60" s="192"/>
      <c r="F60" s="280"/>
      <c r="G60" s="192"/>
      <c r="H60" s="192"/>
      <c r="I60" s="192"/>
      <c r="J60" s="192"/>
      <c r="K60" s="280"/>
      <c r="L60" s="192"/>
      <c r="M60" s="192"/>
      <c r="N60" s="192"/>
      <c r="O60" s="192"/>
      <c r="P60" s="280"/>
      <c r="Q60" s="192"/>
      <c r="R60" s="192"/>
      <c r="S60" s="192"/>
      <c r="T60" s="192"/>
      <c r="U60" s="280"/>
      <c r="V60" s="281" t="e">
        <f aca="false">#REF!</f>
        <v>#REF!</v>
      </c>
      <c r="W60" s="281" t="e">
        <f aca="false">#REF!</f>
        <v>#REF!</v>
      </c>
      <c r="X60" s="281" t="e">
        <f aca="false">#REF!</f>
        <v>#REF!</v>
      </c>
      <c r="Y60" s="281" t="e">
        <f aca="false">#REF!</f>
        <v>#REF!</v>
      </c>
      <c r="Z60" s="1"/>
      <c r="AA60" s="69"/>
      <c r="AB60" s="69"/>
      <c r="AC60" s="69"/>
      <c r="AD60" s="69"/>
      <c r="AE60" s="69"/>
      <c r="AF60" s="69"/>
    </row>
    <row r="61" customFormat="false" ht="15.75" hidden="true" customHeight="true" outlineLevel="0" collapsed="false">
      <c r="A61" s="282" t="s">
        <v>196</v>
      </c>
      <c r="B61" s="192"/>
      <c r="C61" s="192"/>
      <c r="D61" s="192"/>
      <c r="E61" s="192"/>
      <c r="F61" s="272"/>
      <c r="G61" s="192"/>
      <c r="H61" s="192"/>
      <c r="I61" s="192"/>
      <c r="J61" s="192"/>
      <c r="K61" s="272"/>
      <c r="L61" s="192"/>
      <c r="M61" s="192"/>
      <c r="N61" s="192"/>
      <c r="O61" s="192"/>
      <c r="P61" s="272"/>
      <c r="Q61" s="192"/>
      <c r="R61" s="192"/>
      <c r="S61" s="192"/>
      <c r="T61" s="192"/>
      <c r="U61" s="272"/>
      <c r="V61" s="206"/>
      <c r="W61" s="206"/>
      <c r="X61" s="206"/>
      <c r="Y61" s="206"/>
      <c r="Z61" s="1"/>
      <c r="AA61" s="69"/>
      <c r="AB61" s="69"/>
      <c r="AC61" s="69"/>
      <c r="AD61" s="69"/>
      <c r="AE61" s="69"/>
      <c r="AF61" s="69"/>
    </row>
    <row r="62" customFormat="false" ht="15.75" hidden="true" customHeight="true" outlineLevel="0" collapsed="false">
      <c r="A62" s="269" t="s">
        <v>197</v>
      </c>
      <c r="B62" s="283"/>
      <c r="C62" s="283"/>
      <c r="D62" s="283"/>
      <c r="E62" s="283"/>
      <c r="F62" s="275"/>
      <c r="G62" s="283"/>
      <c r="H62" s="283"/>
      <c r="I62" s="283"/>
      <c r="J62" s="283"/>
      <c r="K62" s="275"/>
      <c r="L62" s="283"/>
      <c r="M62" s="283"/>
      <c r="N62" s="283"/>
      <c r="O62" s="283"/>
      <c r="P62" s="275"/>
      <c r="Q62" s="283"/>
      <c r="R62" s="283"/>
      <c r="S62" s="283"/>
      <c r="T62" s="283"/>
      <c r="U62" s="275"/>
      <c r="V62" s="176"/>
      <c r="W62" s="176"/>
      <c r="X62" s="176"/>
      <c r="Y62" s="176"/>
      <c r="Z62" s="1"/>
      <c r="AA62" s="69"/>
      <c r="AB62" s="69"/>
      <c r="AC62" s="69"/>
      <c r="AD62" s="69"/>
      <c r="AE62" s="69"/>
      <c r="AF62" s="69"/>
    </row>
    <row r="63" customFormat="false" ht="15.75" hidden="true" customHeight="true" outlineLevel="0" collapsed="false">
      <c r="A63" s="269" t="s">
        <v>198</v>
      </c>
      <c r="B63" s="284" t="str">
        <f aca="false">IF(B62="","",B60*B61*B62)</f>
        <v/>
      </c>
      <c r="C63" s="284" t="str">
        <f aca="false">IF(C62="","",C60*C61*C62)</f>
        <v/>
      </c>
      <c r="D63" s="284" t="str">
        <f aca="false">IF(D62="","",D60*D61*D62)</f>
        <v/>
      </c>
      <c r="E63" s="284"/>
      <c r="F63" s="275"/>
      <c r="G63" s="284" t="str">
        <f aca="false">IF(G62="","",G60*G61*G62)</f>
        <v/>
      </c>
      <c r="H63" s="284" t="str">
        <f aca="false">IF(H62="","",H60*H61*H62)</f>
        <v/>
      </c>
      <c r="I63" s="284" t="str">
        <f aca="false">IF(I62="","",I60*I61*I62)</f>
        <v/>
      </c>
      <c r="J63" s="284"/>
      <c r="K63" s="275"/>
      <c r="L63" s="284" t="str">
        <f aca="false">IF(L62="","",L60*L61*L62)</f>
        <v/>
      </c>
      <c r="M63" s="284" t="str">
        <f aca="false">IF(M62="","",M60*M61*M62)</f>
        <v/>
      </c>
      <c r="N63" s="284" t="str">
        <f aca="false">IF(N62="","",N60*N61*N62)</f>
        <v/>
      </c>
      <c r="O63" s="284"/>
      <c r="P63" s="275"/>
      <c r="Q63" s="284" t="str">
        <f aca="false">IF(Q62="","",Q60*Q61*Q62)</f>
        <v/>
      </c>
      <c r="R63" s="284" t="str">
        <f aca="false">IF(R62="","",R60*R61*R62)</f>
        <v/>
      </c>
      <c r="S63" s="284" t="str">
        <f aca="false">IF(S62="","",S60*S61*S62)</f>
        <v/>
      </c>
      <c r="T63" s="284"/>
      <c r="U63" s="275"/>
      <c r="V63" s="285" t="str">
        <f aca="false">IF(V62="","",V60*V61*V62)</f>
        <v/>
      </c>
      <c r="W63" s="285" t="str">
        <f aca="false">IF(W62="","",W60*W61*W62)</f>
        <v/>
      </c>
      <c r="X63" s="285" t="str">
        <f aca="false">IF(X62="","",X60*X61*X62)</f>
        <v/>
      </c>
      <c r="Y63" s="285" t="str">
        <f aca="false">IF(Y62="","",Y60*Y61*Y62)</f>
        <v/>
      </c>
      <c r="Z63" s="1"/>
      <c r="AA63" s="69"/>
      <c r="AB63" s="69"/>
      <c r="AC63" s="69"/>
      <c r="AD63" s="69"/>
      <c r="AE63" s="69"/>
      <c r="AF63" s="69"/>
    </row>
    <row r="64" customFormat="false" ht="15.75" hidden="true" customHeight="true" outlineLevel="0" collapsed="false">
      <c r="A64" s="269" t="s">
        <v>199</v>
      </c>
      <c r="B64" s="283"/>
      <c r="C64" s="283"/>
      <c r="D64" s="283"/>
      <c r="E64" s="283"/>
      <c r="F64" s="275"/>
      <c r="G64" s="283"/>
      <c r="H64" s="283"/>
      <c r="I64" s="283"/>
      <c r="J64" s="283"/>
      <c r="K64" s="275"/>
      <c r="L64" s="283"/>
      <c r="M64" s="283"/>
      <c r="N64" s="283"/>
      <c r="O64" s="283"/>
      <c r="P64" s="275"/>
      <c r="Q64" s="283"/>
      <c r="R64" s="283"/>
      <c r="S64" s="283"/>
      <c r="T64" s="283"/>
      <c r="U64" s="275"/>
      <c r="V64" s="176"/>
      <c r="W64" s="176"/>
      <c r="X64" s="176"/>
      <c r="Y64" s="176"/>
      <c r="Z64" s="1"/>
      <c r="AA64" s="1"/>
      <c r="AB64" s="1"/>
      <c r="AC64" s="1"/>
      <c r="AD64" s="1"/>
      <c r="AE64" s="1"/>
      <c r="AF64" s="1"/>
    </row>
    <row r="65" customFormat="false" ht="15.75" hidden="true" customHeight="true" outlineLevel="0" collapsed="false">
      <c r="A65" s="269" t="s">
        <v>200</v>
      </c>
      <c r="B65" s="283"/>
      <c r="C65" s="283"/>
      <c r="D65" s="283"/>
      <c r="E65" s="283"/>
      <c r="F65" s="275"/>
      <c r="G65" s="283"/>
      <c r="H65" s="283"/>
      <c r="I65" s="283"/>
      <c r="J65" s="283"/>
      <c r="K65" s="275"/>
      <c r="L65" s="283"/>
      <c r="M65" s="283"/>
      <c r="N65" s="283"/>
      <c r="O65" s="283"/>
      <c r="P65" s="275"/>
      <c r="Q65" s="283"/>
      <c r="R65" s="283"/>
      <c r="S65" s="283"/>
      <c r="T65" s="283"/>
      <c r="U65" s="275"/>
      <c r="V65" s="176"/>
      <c r="W65" s="176"/>
      <c r="X65" s="176"/>
      <c r="Y65" s="176"/>
      <c r="Z65" s="1"/>
      <c r="AA65" s="1"/>
      <c r="AB65" s="1"/>
      <c r="AC65" s="1"/>
      <c r="AD65" s="1"/>
      <c r="AE65" s="1"/>
      <c r="AF65" s="1"/>
    </row>
    <row r="66" customFormat="false" ht="15.75" hidden="true" customHeight="true" outlineLevel="0" collapsed="false">
      <c r="A66" s="269" t="s">
        <v>201</v>
      </c>
      <c r="B66" s="286" t="str">
        <f aca="false">IF(B64="","",B64*B65)</f>
        <v/>
      </c>
      <c r="C66" s="286" t="str">
        <f aca="false">IF(C64="","",C64*C65)</f>
        <v/>
      </c>
      <c r="D66" s="286" t="str">
        <f aca="false">IF(D64="","",D64*D65)</f>
        <v/>
      </c>
      <c r="E66" s="286"/>
      <c r="F66" s="287"/>
      <c r="G66" s="286" t="str">
        <f aca="false">IF(G64="","",G64*G65)</f>
        <v/>
      </c>
      <c r="H66" s="286" t="str">
        <f aca="false">IF(H64="","",H64*H65)</f>
        <v/>
      </c>
      <c r="I66" s="286" t="str">
        <f aca="false">IF(I64="","",I64*I65)</f>
        <v/>
      </c>
      <c r="J66" s="286"/>
      <c r="K66" s="287"/>
      <c r="L66" s="286" t="str">
        <f aca="false">IF(L64="","",L64*L65)</f>
        <v/>
      </c>
      <c r="M66" s="286" t="str">
        <f aca="false">IF(M64="","",M64*M65)</f>
        <v/>
      </c>
      <c r="N66" s="286" t="str">
        <f aca="false">IF(N64="","",N64*N65)</f>
        <v/>
      </c>
      <c r="O66" s="286"/>
      <c r="P66" s="287"/>
      <c r="Q66" s="286" t="str">
        <f aca="false">IF(Q64="","",Q64*Q65)</f>
        <v/>
      </c>
      <c r="R66" s="286" t="str">
        <f aca="false">IF(R64="","",R64*R65)</f>
        <v/>
      </c>
      <c r="S66" s="286" t="str">
        <f aca="false">IF(S64="","",S64*S65)</f>
        <v/>
      </c>
      <c r="T66" s="286"/>
      <c r="U66" s="287"/>
      <c r="V66" s="288" t="str">
        <f aca="false">IF(V64="","",V64*V65)</f>
        <v/>
      </c>
      <c r="W66" s="288" t="str">
        <f aca="false">IF(W64="","",W64*W65)</f>
        <v/>
      </c>
      <c r="X66" s="288" t="str">
        <f aca="false">IF(X64="","",X64*X65)</f>
        <v/>
      </c>
      <c r="Y66" s="288" t="str">
        <f aca="false">IF(Y64="","",Y64*Y65)</f>
        <v/>
      </c>
      <c r="Z66" s="1"/>
      <c r="AA66" s="1"/>
      <c r="AB66" s="1"/>
      <c r="AC66" s="1"/>
      <c r="AD66" s="1"/>
      <c r="AE66" s="1"/>
      <c r="AF66" s="1"/>
    </row>
    <row r="67" customFormat="false" ht="15.75" hidden="true" customHeight="true" outlineLevel="0" collapsed="false">
      <c r="A67" s="270" t="s">
        <v>202</v>
      </c>
      <c r="B67" s="289" t="n">
        <v>0</v>
      </c>
      <c r="C67" s="289" t="n">
        <v>0</v>
      </c>
      <c r="D67" s="289" t="n">
        <v>0</v>
      </c>
      <c r="E67" s="289"/>
      <c r="F67" s="290"/>
      <c r="G67" s="289" t="n">
        <v>0</v>
      </c>
      <c r="H67" s="289" t="n">
        <v>0</v>
      </c>
      <c r="I67" s="289" t="n">
        <v>0</v>
      </c>
      <c r="J67" s="289"/>
      <c r="K67" s="290"/>
      <c r="L67" s="289" t="n">
        <v>0</v>
      </c>
      <c r="M67" s="289" t="n">
        <v>0</v>
      </c>
      <c r="N67" s="289" t="n">
        <v>0</v>
      </c>
      <c r="O67" s="289"/>
      <c r="P67" s="290"/>
      <c r="Q67" s="289" t="n">
        <v>0</v>
      </c>
      <c r="R67" s="289" t="n">
        <v>0</v>
      </c>
      <c r="S67" s="289" t="n">
        <v>0</v>
      </c>
      <c r="T67" s="289"/>
      <c r="U67" s="290"/>
      <c r="V67" s="291" t="n">
        <v>0</v>
      </c>
      <c r="W67" s="291" t="n">
        <v>0</v>
      </c>
      <c r="X67" s="291" t="n">
        <v>0</v>
      </c>
      <c r="Y67" s="291" t="n">
        <v>0</v>
      </c>
      <c r="Z67" s="1"/>
      <c r="AA67" s="1"/>
      <c r="AB67" s="1"/>
      <c r="AC67" s="1"/>
      <c r="AD67" s="1"/>
      <c r="AE67" s="1"/>
      <c r="AF67" s="1"/>
    </row>
    <row r="68" customFormat="false" ht="15.75" hidden="true" customHeight="true" outlineLevel="0" collapsed="false">
      <c r="A68" s="270" t="s">
        <v>203</v>
      </c>
      <c r="B68" s="289"/>
      <c r="C68" s="289"/>
      <c r="D68" s="289"/>
      <c r="E68" s="289"/>
      <c r="F68" s="290"/>
      <c r="G68" s="289"/>
      <c r="H68" s="289"/>
      <c r="I68" s="289"/>
      <c r="J68" s="289"/>
      <c r="K68" s="290"/>
      <c r="L68" s="289"/>
      <c r="M68" s="289"/>
      <c r="N68" s="289"/>
      <c r="O68" s="289"/>
      <c r="P68" s="290"/>
      <c r="Q68" s="289"/>
      <c r="R68" s="289"/>
      <c r="S68" s="289"/>
      <c r="T68" s="289"/>
      <c r="U68" s="290"/>
      <c r="V68" s="291"/>
      <c r="W68" s="291"/>
      <c r="X68" s="291"/>
      <c r="Y68" s="291"/>
      <c r="Z68" s="1"/>
      <c r="AA68" s="1"/>
      <c r="AB68" s="1"/>
      <c r="AC68" s="1"/>
      <c r="AD68" s="1"/>
      <c r="AE68" s="1"/>
      <c r="AF68" s="1"/>
    </row>
    <row r="69" customFormat="false" ht="15.75" hidden="true" customHeight="true" outlineLevel="0" collapsed="false">
      <c r="A69" s="282" t="s">
        <v>204</v>
      </c>
      <c r="B69" s="192"/>
      <c r="C69" s="192"/>
      <c r="D69" s="192"/>
      <c r="E69" s="192"/>
      <c r="F69" s="292"/>
      <c r="G69" s="192"/>
      <c r="H69" s="192"/>
      <c r="I69" s="192"/>
      <c r="J69" s="192"/>
      <c r="K69" s="292"/>
      <c r="L69" s="192"/>
      <c r="M69" s="192"/>
      <c r="N69" s="192"/>
      <c r="O69" s="192"/>
      <c r="P69" s="292"/>
      <c r="Q69" s="192"/>
      <c r="R69" s="192"/>
      <c r="S69" s="192"/>
      <c r="T69" s="192"/>
      <c r="U69" s="292"/>
      <c r="V69" s="206"/>
      <c r="W69" s="206"/>
      <c r="X69" s="206"/>
      <c r="Y69" s="206"/>
      <c r="Z69" s="1"/>
      <c r="AA69" s="1"/>
      <c r="AB69" s="1"/>
      <c r="AC69" s="1"/>
      <c r="AD69" s="1"/>
      <c r="AE69" s="1"/>
      <c r="AF69" s="1"/>
    </row>
    <row r="70" customFormat="false" ht="15.75" hidden="true" customHeight="true" outlineLevel="0" collapsed="false">
      <c r="A70" s="269" t="s">
        <v>197</v>
      </c>
      <c r="B70" s="283"/>
      <c r="C70" s="283"/>
      <c r="D70" s="283"/>
      <c r="E70" s="283"/>
      <c r="F70" s="292"/>
      <c r="G70" s="283"/>
      <c r="H70" s="283"/>
      <c r="I70" s="283"/>
      <c r="J70" s="283"/>
      <c r="K70" s="292"/>
      <c r="L70" s="283"/>
      <c r="M70" s="283"/>
      <c r="N70" s="283"/>
      <c r="O70" s="283"/>
      <c r="P70" s="292"/>
      <c r="Q70" s="283"/>
      <c r="R70" s="283"/>
      <c r="S70" s="283"/>
      <c r="T70" s="283"/>
      <c r="U70" s="292"/>
      <c r="V70" s="176"/>
      <c r="W70" s="176"/>
      <c r="X70" s="176"/>
      <c r="Y70" s="176"/>
      <c r="Z70" s="1"/>
      <c r="AA70" s="1"/>
      <c r="AB70" s="1"/>
      <c r="AC70" s="1"/>
      <c r="AD70" s="1"/>
      <c r="AE70" s="1"/>
      <c r="AF70" s="1"/>
    </row>
    <row r="71" customFormat="false" ht="15.75" hidden="true" customHeight="true" outlineLevel="0" collapsed="false">
      <c r="A71" s="269" t="s">
        <v>198</v>
      </c>
      <c r="B71" s="284" t="str">
        <f aca="false">IF(B70="","",B60*B69*B70)</f>
        <v/>
      </c>
      <c r="C71" s="284" t="str">
        <f aca="false">IF(C70="","",C60*C69*C70)</f>
        <v/>
      </c>
      <c r="D71" s="284" t="str">
        <f aca="false">IF(D70="","",D60*D69*D70)</f>
        <v/>
      </c>
      <c r="E71" s="284"/>
      <c r="F71" s="293"/>
      <c r="G71" s="284" t="str">
        <f aca="false">IF(G70="","",G60*G69*G70)</f>
        <v/>
      </c>
      <c r="H71" s="284" t="str">
        <f aca="false">IF(H70="","",H60*H69*H70)</f>
        <v/>
      </c>
      <c r="I71" s="284" t="str">
        <f aca="false">IF(I70="","",I60*I69*I70)</f>
        <v/>
      </c>
      <c r="J71" s="284"/>
      <c r="K71" s="293"/>
      <c r="L71" s="284" t="str">
        <f aca="false">IF(L70="","",L60*L69*L70)</f>
        <v/>
      </c>
      <c r="M71" s="284" t="str">
        <f aca="false">IF(M70="","",M60*M69*M70)</f>
        <v/>
      </c>
      <c r="N71" s="284" t="str">
        <f aca="false">IF(N70="","",N60*N69*N70)</f>
        <v/>
      </c>
      <c r="O71" s="284"/>
      <c r="P71" s="293"/>
      <c r="Q71" s="284" t="str">
        <f aca="false">IF(Q70="","",Q60*Q69*Q70)</f>
        <v/>
      </c>
      <c r="R71" s="284" t="str">
        <f aca="false">IF(R70="","",R60*R69*R70)</f>
        <v/>
      </c>
      <c r="S71" s="284" t="str">
        <f aca="false">IF(S70="","",S60*S69*S70)</f>
        <v/>
      </c>
      <c r="T71" s="284"/>
      <c r="U71" s="293"/>
      <c r="V71" s="285" t="str">
        <f aca="false">IF(V70="","",V60*V69*V70)</f>
        <v/>
      </c>
      <c r="W71" s="285" t="str">
        <f aca="false">IF(W70="","",W60*W69*W70)</f>
        <v/>
      </c>
      <c r="X71" s="285" t="str">
        <f aca="false">IF(X70="","",X60*X69*X70)</f>
        <v/>
      </c>
      <c r="Y71" s="285" t="str">
        <f aca="false">IF(Y70="","",Y60*Y69*Y70)</f>
        <v/>
      </c>
      <c r="Z71" s="1"/>
      <c r="AA71" s="1"/>
      <c r="AB71" s="1"/>
      <c r="AC71" s="1"/>
      <c r="AD71" s="1"/>
      <c r="AE71" s="1"/>
      <c r="AF71" s="1"/>
    </row>
    <row r="72" customFormat="false" ht="15.75" hidden="true" customHeight="true" outlineLevel="0" collapsed="false">
      <c r="A72" s="269" t="s">
        <v>199</v>
      </c>
      <c r="B72" s="283"/>
      <c r="C72" s="283"/>
      <c r="D72" s="283"/>
      <c r="E72" s="283"/>
      <c r="F72" s="272"/>
      <c r="G72" s="283"/>
      <c r="H72" s="283"/>
      <c r="I72" s="283"/>
      <c r="J72" s="283"/>
      <c r="K72" s="272"/>
      <c r="L72" s="283"/>
      <c r="M72" s="283"/>
      <c r="N72" s="283"/>
      <c r="O72" s="283"/>
      <c r="P72" s="272"/>
      <c r="Q72" s="283"/>
      <c r="R72" s="283"/>
      <c r="S72" s="283"/>
      <c r="T72" s="283"/>
      <c r="U72" s="272"/>
      <c r="V72" s="176"/>
      <c r="W72" s="176"/>
      <c r="X72" s="176"/>
      <c r="Y72" s="176"/>
      <c r="Z72" s="1"/>
      <c r="AA72" s="1"/>
      <c r="AB72" s="1"/>
      <c r="AC72" s="1"/>
      <c r="AD72" s="1"/>
      <c r="AE72" s="1"/>
      <c r="AF72" s="1"/>
    </row>
    <row r="73" customFormat="false" ht="15.75" hidden="true" customHeight="true" outlineLevel="0" collapsed="false">
      <c r="A73" s="269" t="s">
        <v>200</v>
      </c>
      <c r="B73" s="283"/>
      <c r="C73" s="283"/>
      <c r="D73" s="283"/>
      <c r="E73" s="283"/>
      <c r="F73" s="294"/>
      <c r="G73" s="283"/>
      <c r="H73" s="283"/>
      <c r="I73" s="283"/>
      <c r="J73" s="283"/>
      <c r="K73" s="294"/>
      <c r="L73" s="283"/>
      <c r="M73" s="283"/>
      <c r="N73" s="283"/>
      <c r="O73" s="283"/>
      <c r="P73" s="294"/>
      <c r="Q73" s="283"/>
      <c r="R73" s="283"/>
      <c r="S73" s="283"/>
      <c r="T73" s="283"/>
      <c r="U73" s="294"/>
      <c r="V73" s="176"/>
      <c r="W73" s="176"/>
      <c r="X73" s="176"/>
      <c r="Y73" s="176"/>
      <c r="Z73" s="1"/>
      <c r="AA73" s="1"/>
      <c r="AB73" s="1"/>
      <c r="AC73" s="1"/>
      <c r="AD73" s="1"/>
      <c r="AE73" s="1"/>
      <c r="AF73" s="1"/>
    </row>
    <row r="74" customFormat="false" ht="15.75" hidden="true" customHeight="true" outlineLevel="0" collapsed="false">
      <c r="A74" s="295" t="s">
        <v>201</v>
      </c>
      <c r="B74" s="284" t="str">
        <f aca="false">IF(B72="","",B72*B73)</f>
        <v/>
      </c>
      <c r="C74" s="284" t="str">
        <f aca="false">IF(C72="","",C72*C73)</f>
        <v/>
      </c>
      <c r="D74" s="284" t="str">
        <f aca="false">IF(D72="","",D72*D73)</f>
        <v/>
      </c>
      <c r="E74" s="284"/>
      <c r="F74" s="280"/>
      <c r="G74" s="284" t="str">
        <f aca="false">IF(G72="","",G72*G73)</f>
        <v/>
      </c>
      <c r="H74" s="284" t="str">
        <f aca="false">IF(H72="","",H72*H73)</f>
        <v/>
      </c>
      <c r="I74" s="284" t="str">
        <f aca="false">IF(I72="","",I72*I73)</f>
        <v/>
      </c>
      <c r="J74" s="284"/>
      <c r="K74" s="280"/>
      <c r="L74" s="284" t="str">
        <f aca="false">IF(L72="","",L72*L73)</f>
        <v/>
      </c>
      <c r="M74" s="284" t="str">
        <f aca="false">IF(M72="","",M72*M73)</f>
        <v/>
      </c>
      <c r="N74" s="284" t="str">
        <f aca="false">IF(N72="","",N72*N73)</f>
        <v/>
      </c>
      <c r="O74" s="284"/>
      <c r="P74" s="280"/>
      <c r="Q74" s="284" t="str">
        <f aca="false">IF(Q72="","",Q72*Q73)</f>
        <v/>
      </c>
      <c r="R74" s="284" t="str">
        <f aca="false">IF(R72="","",R72*R73)</f>
        <v/>
      </c>
      <c r="S74" s="284" t="str">
        <f aca="false">IF(S72="","",S72*S73)</f>
        <v/>
      </c>
      <c r="T74" s="284"/>
      <c r="U74" s="280"/>
      <c r="V74" s="285" t="str">
        <f aca="false">IF(V72="","",V72*V73)</f>
        <v/>
      </c>
      <c r="W74" s="285" t="str">
        <f aca="false">IF(W72="","",W72*W73)</f>
        <v/>
      </c>
      <c r="X74" s="285" t="str">
        <f aca="false">IF(X72="","",X72*X73)</f>
        <v/>
      </c>
      <c r="Y74" s="285" t="str">
        <f aca="false">IF(Y72="","",Y72*Y73)</f>
        <v/>
      </c>
      <c r="Z74" s="1"/>
      <c r="AA74" s="1"/>
      <c r="AB74" s="1"/>
      <c r="AC74" s="1"/>
      <c r="AD74" s="1"/>
      <c r="AE74" s="1"/>
      <c r="AF74" s="1"/>
    </row>
    <row r="75" customFormat="false" ht="15.75" hidden="true" customHeight="true" outlineLevel="0" collapsed="false">
      <c r="A75" s="270" t="s">
        <v>202</v>
      </c>
      <c r="B75" s="289" t="n">
        <v>0</v>
      </c>
      <c r="C75" s="289" t="n">
        <v>0</v>
      </c>
      <c r="D75" s="289" t="n">
        <v>0</v>
      </c>
      <c r="E75" s="289"/>
      <c r="F75" s="280"/>
      <c r="G75" s="289" t="n">
        <v>0</v>
      </c>
      <c r="H75" s="289" t="n">
        <v>0</v>
      </c>
      <c r="I75" s="289" t="n">
        <v>0</v>
      </c>
      <c r="J75" s="289"/>
      <c r="K75" s="280"/>
      <c r="L75" s="289" t="n">
        <v>0</v>
      </c>
      <c r="M75" s="289" t="n">
        <v>0</v>
      </c>
      <c r="N75" s="289" t="n">
        <v>0</v>
      </c>
      <c r="O75" s="289"/>
      <c r="P75" s="280"/>
      <c r="Q75" s="289" t="n">
        <v>0</v>
      </c>
      <c r="R75" s="289" t="n">
        <v>0</v>
      </c>
      <c r="S75" s="289" t="n">
        <v>0</v>
      </c>
      <c r="T75" s="289"/>
      <c r="U75" s="280"/>
      <c r="V75" s="291" t="n">
        <v>0</v>
      </c>
      <c r="W75" s="291" t="n">
        <v>0</v>
      </c>
      <c r="X75" s="291" t="n">
        <v>0</v>
      </c>
      <c r="Y75" s="291" t="n">
        <v>0</v>
      </c>
      <c r="Z75" s="1"/>
      <c r="AA75" s="1"/>
      <c r="AB75" s="1"/>
      <c r="AC75" s="1"/>
      <c r="AD75" s="1"/>
      <c r="AE75" s="1"/>
      <c r="AF75" s="1"/>
    </row>
    <row r="76" customFormat="false" ht="15.75" hidden="true" customHeight="true" outlineLevel="0" collapsed="false">
      <c r="A76" s="270" t="s">
        <v>203</v>
      </c>
      <c r="B76" s="289"/>
      <c r="C76" s="289"/>
      <c r="D76" s="289"/>
      <c r="E76" s="289"/>
      <c r="F76" s="296"/>
      <c r="G76" s="289"/>
      <c r="H76" s="289"/>
      <c r="I76" s="289"/>
      <c r="J76" s="289"/>
      <c r="K76" s="296"/>
      <c r="L76" s="289"/>
      <c r="M76" s="289"/>
      <c r="N76" s="289"/>
      <c r="O76" s="289"/>
      <c r="P76" s="296"/>
      <c r="Q76" s="289"/>
      <c r="R76" s="289"/>
      <c r="S76" s="289"/>
      <c r="T76" s="289"/>
      <c r="U76" s="296"/>
      <c r="V76" s="291"/>
      <c r="W76" s="291"/>
      <c r="X76" s="291"/>
      <c r="Y76" s="291"/>
      <c r="Z76" s="1"/>
      <c r="AA76" s="1"/>
      <c r="AB76" s="1"/>
      <c r="AC76" s="1"/>
      <c r="AD76" s="1"/>
      <c r="AE76" s="1"/>
      <c r="AF76" s="1"/>
    </row>
    <row r="77" customFormat="false" ht="15.75" hidden="true" customHeight="true" outlineLevel="0" collapsed="false">
      <c r="A77" s="270" t="s">
        <v>205</v>
      </c>
      <c r="B77" s="297" t="str">
        <f aca="false">IF(SUM(B63,B71)&gt;0,SUM(B64,B72)/SUM(B63,B71),"")</f>
        <v/>
      </c>
      <c r="C77" s="297" t="str">
        <f aca="false">IF(SUM(C63,C71)&gt;0,SUM(C64,C72)/SUM(C63,C71),"")</f>
        <v/>
      </c>
      <c r="D77" s="297" t="str">
        <f aca="false">IF(SUM(D63,D71)&gt;0,SUM(D64,D72)/SUM(D63,D71),"")</f>
        <v/>
      </c>
      <c r="E77" s="297"/>
      <c r="F77" s="258"/>
      <c r="G77" s="297" t="str">
        <f aca="false">IF(SUM(G63,G71)&gt;0,SUM(G64,G72)/SUM(G63,G71),"")</f>
        <v/>
      </c>
      <c r="H77" s="297" t="str">
        <f aca="false">IF(SUM(H63,H71)&gt;0,SUM(H64,H72)/SUM(H63,H71),"")</f>
        <v/>
      </c>
      <c r="I77" s="297" t="str">
        <f aca="false">IF(SUM(I63,I71)&gt;0,SUM(I64,I72)/SUM(I63,I71),"")</f>
        <v/>
      </c>
      <c r="J77" s="297"/>
      <c r="K77" s="258"/>
      <c r="L77" s="297" t="str">
        <f aca="false">IF(SUM(L63,L71)&gt;0,SUM(L64,L72)/SUM(L63,L71),"")</f>
        <v/>
      </c>
      <c r="M77" s="297" t="str">
        <f aca="false">IF(SUM(M63,M71)&gt;0,SUM(M64,M72)/SUM(M63,M71),"")</f>
        <v/>
      </c>
      <c r="N77" s="297" t="str">
        <f aca="false">IF(SUM(N63,N71)&gt;0,SUM(N64,N72)/SUM(N63,N71),"")</f>
        <v/>
      </c>
      <c r="O77" s="297"/>
      <c r="P77" s="258"/>
      <c r="Q77" s="297" t="str">
        <f aca="false">IF(SUM(Q63,Q71)&gt;0,SUM(Q64,Q72)/SUM(Q63,Q71),"")</f>
        <v/>
      </c>
      <c r="R77" s="297" t="str">
        <f aca="false">IF(SUM(R63,R71)&gt;0,SUM(R64,R72)/SUM(R63,R71),"")</f>
        <v/>
      </c>
      <c r="S77" s="297" t="str">
        <f aca="false">IF(SUM(S63,S71)&gt;0,SUM(S64,S72)/SUM(S63,S71),"")</f>
        <v/>
      </c>
      <c r="T77" s="297"/>
      <c r="U77" s="258"/>
      <c r="V77" s="298" t="str">
        <f aca="false">IF(SUM(V63,V71)&gt;0,SUM(V64,V72)/SUM(V63,V71),"")</f>
        <v/>
      </c>
      <c r="W77" s="298" t="str">
        <f aca="false">IF(SUM(W63,W71)&gt;0,SUM(W64,W72)/SUM(W63,W71),"")</f>
        <v/>
      </c>
      <c r="X77" s="298" t="str">
        <f aca="false">IF(SUM(X63,X71)&gt;0,SUM(X64,X72)/SUM(X63,X71),"")</f>
        <v/>
      </c>
      <c r="Y77" s="298" t="str">
        <f aca="false">IF(SUM(Y63,Y71)&gt;0,SUM(Y64,Y72)/SUM(Y63,Y71),"")</f>
        <v/>
      </c>
      <c r="Z77" s="1"/>
      <c r="AA77" s="1"/>
      <c r="AB77" s="1"/>
      <c r="AC77" s="1"/>
      <c r="AD77" s="1"/>
      <c r="AE77" s="1"/>
      <c r="AF77" s="1"/>
    </row>
    <row r="78" customFormat="false" ht="15.75" hidden="true" customHeight="true" outlineLevel="0" collapsed="false">
      <c r="A78" s="270" t="s">
        <v>206</v>
      </c>
      <c r="B78" s="299" t="str">
        <f aca="false">IF(SUM(B63,B71)=0,"",SUM(B63,-B64*B67,-B68*B67,B71,-B72*B75,-B76*B75)*0.049)</f>
        <v/>
      </c>
      <c r="C78" s="299" t="str">
        <f aca="false">IF(SUM(C63,C71)=0,"",SUM(C63,-C64*C67,-C68*C67,C71,-C72*C75,-C76*C75)*0.049)</f>
        <v/>
      </c>
      <c r="D78" s="299" t="str">
        <f aca="false">IF(SUM(D63,D71)=0,"",SUM(D63,-D64*D67,-D68*D67,D71,-D72*D75,-D76*D75)*0.049)</f>
        <v/>
      </c>
      <c r="E78" s="299"/>
      <c r="F78" s="272"/>
      <c r="G78" s="299" t="str">
        <f aca="false">IF(SUM(G63,G71)=0,"",SUM(G63,-G64*G67,-G68*G67,G71,-G72*G75,-G76*G75)*0.049)</f>
        <v/>
      </c>
      <c r="H78" s="299" t="str">
        <f aca="false">IF(SUM(H63,H71)=0,"",SUM(H63,-H64*H67,-H68*H67,H71,-H72*H75,-H76*H75)*0.049)</f>
        <v/>
      </c>
      <c r="I78" s="299" t="str">
        <f aca="false">IF(SUM(I63,I71)=0,"",SUM(I63,-I64*I67,-I68*I67,I71,-I72*I75,-I76*I75)*0.049)</f>
        <v/>
      </c>
      <c r="J78" s="299"/>
      <c r="K78" s="272"/>
      <c r="L78" s="299" t="str">
        <f aca="false">IF(SUM(L63,L71)=0,"",SUM(L63,-L64*L67,-L68*L67,L71,-L72*L75,-L76*L75)*0.049)</f>
        <v/>
      </c>
      <c r="M78" s="299" t="str">
        <f aca="false">IF(SUM(M63,M71)=0,"",SUM(M63,-M64*M67,-M68*M67,M71,-M72*M75,-M76*M75)*0.049)</f>
        <v/>
      </c>
      <c r="N78" s="299" t="str">
        <f aca="false">IF(SUM(N63,N71)=0,"",SUM(N63,-N64*N67,-N68*N67,N71,-N72*N75,-N76*N75)*0.049)</f>
        <v/>
      </c>
      <c r="O78" s="299"/>
      <c r="P78" s="272"/>
      <c r="Q78" s="299" t="str">
        <f aca="false">IF(SUM(Q63,Q71)=0,"",SUM(Q63,-Q64*Q67,-Q68*Q67,Q71,-Q72*Q75,-Q76*Q75)*0.049)</f>
        <v/>
      </c>
      <c r="R78" s="299" t="str">
        <f aca="false">IF(SUM(R63,R71)=0,"",SUM(R63,-R64*R67,-R68*R67,R71,-R72*R75,-R76*R75)*0.049)</f>
        <v/>
      </c>
      <c r="S78" s="299" t="str">
        <f aca="false">IF(SUM(S63,S71)=0,"",SUM(S63,-S64*S67,-S68*S67,S71,-S72*S75,-S76*S75)*0.049)</f>
        <v/>
      </c>
      <c r="T78" s="299"/>
      <c r="U78" s="272"/>
      <c r="V78" s="300" t="str">
        <f aca="false">IF(SUM(V63,V71)=0,"",SUM(V63,-V64*V67,-V68*V67,V71,-V72*V75,-V76*V75)*0.049)</f>
        <v/>
      </c>
      <c r="W78" s="300" t="str">
        <f aca="false">IF(SUM(W63,W71)=0,"",SUM(W63,-W64*W67,-W68*W67,W71,-W72*W75,-W76*W75)*0.049)</f>
        <v/>
      </c>
      <c r="X78" s="300" t="str">
        <f aca="false">IF(SUM(X63,X71)=0,"",SUM(X63,-X64*X67,-X68*X67,X71,-X72*X75,-X76*X75)*0.049)</f>
        <v/>
      </c>
      <c r="Y78" s="300" t="str">
        <f aca="false">IF(SUM(Y63,Y71)=0,"",SUM(Y63,-Y64*Y67,-Y68*Y67,Y71,-Y72*Y75,-Y76*Y75)*0.049)</f>
        <v/>
      </c>
      <c r="Z78" s="1"/>
      <c r="AA78" s="1"/>
      <c r="AB78" s="1"/>
      <c r="AC78" s="1"/>
      <c r="AD78" s="1"/>
      <c r="AE78" s="1"/>
      <c r="AF78" s="1"/>
    </row>
    <row r="79" customFormat="false" ht="15.75" hidden="true" customHeight="true" outlineLevel="0" collapsed="false">
      <c r="A79" s="268" t="s">
        <v>207</v>
      </c>
      <c r="B79" s="301"/>
      <c r="C79" s="301"/>
      <c r="D79" s="301"/>
      <c r="E79" s="301"/>
      <c r="F79" s="272"/>
      <c r="G79" s="301"/>
      <c r="H79" s="301"/>
      <c r="I79" s="301"/>
      <c r="J79" s="301"/>
      <c r="K79" s="272"/>
      <c r="L79" s="301"/>
      <c r="M79" s="301"/>
      <c r="N79" s="301"/>
      <c r="O79" s="301"/>
      <c r="P79" s="272"/>
      <c r="Q79" s="301"/>
      <c r="R79" s="301"/>
      <c r="S79" s="301"/>
      <c r="T79" s="301"/>
      <c r="U79" s="272"/>
      <c r="V79" s="302"/>
      <c r="W79" s="302"/>
      <c r="X79" s="302"/>
      <c r="Y79" s="302"/>
      <c r="Z79" s="1"/>
      <c r="AA79" s="1"/>
      <c r="AB79" s="1"/>
      <c r="AC79" s="1"/>
      <c r="AD79" s="1"/>
      <c r="AE79" s="1"/>
      <c r="AF79" s="1"/>
    </row>
    <row r="80" customFormat="false" ht="15.75" hidden="true" customHeight="true" outlineLevel="0" collapsed="false">
      <c r="A80" s="270" t="s">
        <v>208</v>
      </c>
      <c r="B80" s="301"/>
      <c r="C80" s="301"/>
      <c r="D80" s="301"/>
      <c r="E80" s="301"/>
      <c r="F80" s="275"/>
      <c r="G80" s="301"/>
      <c r="H80" s="301"/>
      <c r="I80" s="301"/>
      <c r="J80" s="301"/>
      <c r="K80" s="275"/>
      <c r="L80" s="301"/>
      <c r="M80" s="301"/>
      <c r="N80" s="301"/>
      <c r="O80" s="301"/>
      <c r="P80" s="275"/>
      <c r="Q80" s="301"/>
      <c r="R80" s="301"/>
      <c r="S80" s="301"/>
      <c r="T80" s="301"/>
      <c r="U80" s="275"/>
      <c r="V80" s="302"/>
      <c r="W80" s="302"/>
      <c r="X80" s="302"/>
      <c r="Y80" s="302"/>
      <c r="Z80" s="1"/>
      <c r="AA80" s="1"/>
      <c r="AB80" s="1"/>
      <c r="AC80" s="1"/>
      <c r="AD80" s="1"/>
      <c r="AE80" s="1"/>
      <c r="AF80" s="1"/>
    </row>
    <row r="81" customFormat="false" ht="15.75" hidden="true" customHeight="true" outlineLevel="0" collapsed="false">
      <c r="A81" s="269" t="s">
        <v>209</v>
      </c>
      <c r="B81" s="192"/>
      <c r="C81" s="192"/>
      <c r="D81" s="192"/>
      <c r="E81" s="192"/>
      <c r="F81" s="273"/>
      <c r="G81" s="192"/>
      <c r="H81" s="192"/>
      <c r="I81" s="192"/>
      <c r="J81" s="192"/>
      <c r="K81" s="273"/>
      <c r="L81" s="192"/>
      <c r="M81" s="192"/>
      <c r="N81" s="192"/>
      <c r="O81" s="192"/>
      <c r="P81" s="273"/>
      <c r="Q81" s="192"/>
      <c r="R81" s="192"/>
      <c r="S81" s="192"/>
      <c r="T81" s="192"/>
      <c r="U81" s="273"/>
      <c r="V81" s="206"/>
      <c r="W81" s="206"/>
      <c r="X81" s="206"/>
      <c r="Y81" s="206"/>
      <c r="Z81" s="1"/>
      <c r="AA81" s="1"/>
      <c r="AB81" s="1"/>
      <c r="AC81" s="1"/>
      <c r="AD81" s="1"/>
      <c r="AE81" s="1"/>
      <c r="AF81" s="1"/>
    </row>
    <row r="82" customFormat="false" ht="15.75" hidden="true" customHeight="true" outlineLevel="0" collapsed="false">
      <c r="A82" s="268" t="s">
        <v>210</v>
      </c>
      <c r="B82" s="303" t="str">
        <f aca="false">IF(B80="","",B80*B81)</f>
        <v/>
      </c>
      <c r="C82" s="303" t="str">
        <f aca="false">IF(C80="","",C80*C81)</f>
        <v/>
      </c>
      <c r="D82" s="303" t="str">
        <f aca="false">IF(D80="","",D80*D81)</f>
        <v/>
      </c>
      <c r="E82" s="303"/>
      <c r="F82" s="280"/>
      <c r="G82" s="303" t="str">
        <f aca="false">IF(G80="","",G80*G81)</f>
        <v/>
      </c>
      <c r="H82" s="303" t="str">
        <f aca="false">IF(H80="","",H80*H81)</f>
        <v/>
      </c>
      <c r="I82" s="303" t="str">
        <f aca="false">IF(I80="","",I80*I81)</f>
        <v/>
      </c>
      <c r="J82" s="303"/>
      <c r="K82" s="280"/>
      <c r="L82" s="303" t="str">
        <f aca="false">IF(L80="","",L80*L81)</f>
        <v/>
      </c>
      <c r="M82" s="303" t="str">
        <f aca="false">IF(M80="","",M80*M81)</f>
        <v/>
      </c>
      <c r="N82" s="303" t="str">
        <f aca="false">IF(N80="","",N80*N81)</f>
        <v/>
      </c>
      <c r="O82" s="303"/>
      <c r="P82" s="280"/>
      <c r="Q82" s="303" t="str">
        <f aca="false">IF(Q80="","",Q80*Q81)</f>
        <v/>
      </c>
      <c r="R82" s="303" t="str">
        <f aca="false">IF(R80="","",R80*R81)</f>
        <v/>
      </c>
      <c r="S82" s="303" t="str">
        <f aca="false">IF(S80="","",S80*S81)</f>
        <v/>
      </c>
      <c r="T82" s="303"/>
      <c r="U82" s="280"/>
      <c r="V82" s="304" t="str">
        <f aca="false">IF(V80="","",V80*V81)</f>
        <v/>
      </c>
      <c r="W82" s="304" t="str">
        <f aca="false">IF(W80="","",W80*W81)</f>
        <v/>
      </c>
      <c r="X82" s="304" t="str">
        <f aca="false">IF(X80="","",X80*X81)</f>
        <v/>
      </c>
      <c r="Y82" s="304" t="str">
        <f aca="false">IF(Y80="","",Y80*Y81)</f>
        <v/>
      </c>
      <c r="Z82" s="305"/>
      <c r="AA82" s="305"/>
      <c r="AB82" s="305"/>
      <c r="AC82" s="305"/>
      <c r="AD82" s="305"/>
      <c r="AE82" s="305"/>
      <c r="AF82" s="305"/>
    </row>
    <row r="83" customFormat="false" ht="15.75" hidden="true" customHeight="true" outlineLevel="0" collapsed="false">
      <c r="A83" s="268" t="s">
        <v>211</v>
      </c>
      <c r="B83" s="306" t="str">
        <f aca="false">IF(B78="","",(SUM(B63)*710-SUM(B64,B68)*(710-370*(B67=0))-SUM(B79,B80)*7865)/2100/365/B$40)</f>
        <v/>
      </c>
      <c r="C83" s="306" t="str">
        <f aca="false">IF(C78="","",(SUM(C63)*710-SUM(C64,C68)*(710-370*(C67=0))-SUM(C79,C80)*7865)/2100/365/C$40)</f>
        <v/>
      </c>
      <c r="D83" s="306" t="str">
        <f aca="false">IF(D78="","",(SUM(D63)*710-SUM(D64,D68)*(710-370*(D67=0))-SUM(D79,D80)*7865)/2100/365/D$40)</f>
        <v/>
      </c>
      <c r="E83" s="306"/>
      <c r="F83" s="272"/>
      <c r="G83" s="306" t="str">
        <f aca="false">IF(G78="","",(SUM(G63)*710-SUM(G64,G68)*(710-370*(G67=0))-SUM(G79,G80)*7865)/2100/365/G$40)</f>
        <v/>
      </c>
      <c r="H83" s="306" t="str">
        <f aca="false">IF(H78="","",(SUM(H63)*710-SUM(H64,H68)*(710-370*(H67=0))-SUM(H79,H80)*7865)/2100/365/H$40)</f>
        <v/>
      </c>
      <c r="I83" s="306" t="str">
        <f aca="false">IF(I78="","",(SUM(I63)*710-SUM(I64,I68)*(710-370*(I67=0))-SUM(I79,I80)*7865)/2100/365/I$40)</f>
        <v/>
      </c>
      <c r="J83" s="306"/>
      <c r="K83" s="272"/>
      <c r="L83" s="306" t="str">
        <f aca="false">IF(L78="","",(SUM(L63)*710-SUM(L64,L68)*(710-370*(L67=0))-SUM(L79,L80)*7865)/2100/365/L$40)</f>
        <v/>
      </c>
      <c r="M83" s="306" t="str">
        <f aca="false">IF(M78="","",(SUM(M63)*710-SUM(M64,M68)*(710-370*(M67=0))-SUM(M79,M80)*7865)/2100/365/M$40)</f>
        <v/>
      </c>
      <c r="N83" s="306" t="str">
        <f aca="false">IF(N78="","",(SUM(N63)*710-SUM(N64,N68)*(710-370*(N67=0))-SUM(N79,N80)*7865)/2100/365/N$40)</f>
        <v/>
      </c>
      <c r="O83" s="306"/>
      <c r="P83" s="272"/>
      <c r="Q83" s="306" t="str">
        <f aca="false">IF(Q78="","",(SUM(Q63)*710-SUM(Q64,Q68)*(710-370*(Q67=0))-SUM(Q79,Q80)*7865)/2100/365/Q$40)</f>
        <v/>
      </c>
      <c r="R83" s="306" t="str">
        <f aca="false">IF(R78="","",(SUM(R63)*710-SUM(R64,R68)*(710-370*(R67=0))-SUM(R79,R80)*7865)/2100/365/R$40)</f>
        <v/>
      </c>
      <c r="S83" s="306" t="str">
        <f aca="false">IF(S78="","",(SUM(S63)*710-SUM(S64,S68)*(710-370*(S67=0))-SUM(S79,S80)*7865)/2100/365/S$40)</f>
        <v/>
      </c>
      <c r="T83" s="306"/>
      <c r="U83" s="272"/>
      <c r="V83" s="307" t="str">
        <f aca="false">IF(V78="","",(SUM(V63)*710-SUM(V64,V68)*(710-370*(V67=0))-SUM(V79,V80)*7865)/2100/365/V$40)</f>
        <v/>
      </c>
      <c r="W83" s="307" t="str">
        <f aca="false">IF(W78="","",(SUM(W63)*710-SUM(W64,W68)*(710-370*(W67=0))-SUM(W79,W80)*7865)/2100/365/W$40)</f>
        <v/>
      </c>
      <c r="X83" s="307" t="str">
        <f aca="false">IF(X78="","",(SUM(X63)*710-SUM(X64,X68)*(710-370*(X67=0))-SUM(X79,X80)*7865)/2100/365/X$40)</f>
        <v/>
      </c>
      <c r="Y83" s="307" t="str">
        <f aca="false">IF(Y78="","",(SUM(Y63)*710-SUM(Y64,Y68)*(710-370*(Y67=0))-SUM(Y79,Y80)*7865)/2100/365/Y$40)</f>
        <v/>
      </c>
      <c r="Z83" s="1"/>
      <c r="AA83" s="1"/>
      <c r="AB83" s="1"/>
      <c r="AC83" s="1"/>
      <c r="AD83" s="1"/>
      <c r="AE83" s="1"/>
      <c r="AF83" s="1"/>
    </row>
    <row r="84" customFormat="false" ht="15.75" hidden="true" customHeight="true" outlineLevel="0" collapsed="false">
      <c r="A84" s="268" t="s">
        <v>212</v>
      </c>
      <c r="B84" s="306" t="str">
        <f aca="false">IF(B78="","",(SUM(B71)*710-SUM(B72,B76)*(710-370*(B75=0)))/2100/365/B$40)</f>
        <v/>
      </c>
      <c r="C84" s="306" t="str">
        <f aca="false">IF(C78="","",(SUM(C71)*710-SUM(C72,C76)*(710-370*(C75=0)))/2100/365/C$40)</f>
        <v/>
      </c>
      <c r="D84" s="306" t="str">
        <f aca="false">IF(D78="","",(SUM(D71)*710-SUM(D72,D76)*(710-370*(D75=0)))/2100/365/D$40)</f>
        <v/>
      </c>
      <c r="E84" s="306"/>
      <c r="F84" s="272"/>
      <c r="G84" s="306" t="str">
        <f aca="false">IF(G78="","",(SUM(G71)*710-SUM(G72,G76)*(710-370*(G75=0)))/2100/365/G$40)</f>
        <v/>
      </c>
      <c r="H84" s="306" t="str">
        <f aca="false">IF(H78="","",(SUM(H71)*710-SUM(H72,H76)*(710-370*(H75=0)))/2100/365/H$40)</f>
        <v/>
      </c>
      <c r="I84" s="306" t="str">
        <f aca="false">IF(I78="","",(SUM(I71)*710-SUM(I72,I76)*(710-370*(I75=0)))/2100/365/I$40)</f>
        <v/>
      </c>
      <c r="J84" s="306"/>
      <c r="K84" s="272"/>
      <c r="L84" s="306" t="str">
        <f aca="false">IF(L78="","",(SUM(L71)*710-SUM(L72,L76)*(710-370*(L75=0)))/2100/365/L$40)</f>
        <v/>
      </c>
      <c r="M84" s="306" t="str">
        <f aca="false">IF(M78="","",(SUM(M71)*710-SUM(M72,M76)*(710-370*(M75=0)))/2100/365/M$40)</f>
        <v/>
      </c>
      <c r="N84" s="306" t="str">
        <f aca="false">IF(N78="","",(SUM(N71)*710-SUM(N72,N76)*(710-370*(N75=0)))/2100/365/N$40)</f>
        <v/>
      </c>
      <c r="O84" s="306"/>
      <c r="P84" s="272"/>
      <c r="Q84" s="306" t="str">
        <f aca="false">IF(Q78="","",(SUM(Q71)*710-SUM(Q72,Q76)*(710-370*(Q75=0)))/2100/365/Q$40)</f>
        <v/>
      </c>
      <c r="R84" s="306" t="str">
        <f aca="false">IF(R78="","",(SUM(R71)*710-SUM(R72,R76)*(710-370*(R75=0)))/2100/365/R$40)</f>
        <v/>
      </c>
      <c r="S84" s="306" t="str">
        <f aca="false">IF(S78="","",(SUM(S71)*710-SUM(S72,S76)*(710-370*(S75=0)))/2100/365/S$40)</f>
        <v/>
      </c>
      <c r="T84" s="306"/>
      <c r="U84" s="272"/>
      <c r="V84" s="307" t="str">
        <f aca="false">IF(V78="","",(SUM(V71)*710-SUM(V72,V76)*(710-370*(V75=0)))/2100/365/V$40)</f>
        <v/>
      </c>
      <c r="W84" s="307" t="str">
        <f aca="false">IF(W78="","",(SUM(W71)*710-SUM(W72,W76)*(710-370*(W75=0)))/2100/365/W$40)</f>
        <v/>
      </c>
      <c r="X84" s="307" t="str">
        <f aca="false">IF(X78="","",(SUM(X71)*710-SUM(X72,X76)*(710-370*(X75=0)))/2100/365/X$40)</f>
        <v/>
      </c>
      <c r="Y84" s="307" t="str">
        <f aca="false">IF(Y78="","",(SUM(Y71)*710-SUM(Y72,Y76)*(710-370*(Y75=0)))/2100/365/Y$40)</f>
        <v/>
      </c>
      <c r="Z84" s="1"/>
      <c r="AA84" s="1"/>
      <c r="AB84" s="1"/>
      <c r="AC84" s="1"/>
      <c r="AD84" s="1"/>
      <c r="AE84" s="1"/>
      <c r="AF84" s="1"/>
    </row>
    <row r="85" customFormat="false" ht="15.75" hidden="true" customHeight="true" outlineLevel="0" collapsed="false">
      <c r="A85" s="308" t="s">
        <v>213</v>
      </c>
      <c r="B85" s="297" t="str">
        <f aca="false">IF(SUM(B78)&gt;0,B80/B78,"")</f>
        <v/>
      </c>
      <c r="C85" s="297" t="str">
        <f aca="false">IF(SUM(C78)&gt;0,C80/C78,"")</f>
        <v/>
      </c>
      <c r="D85" s="297" t="str">
        <f aca="false">IF(SUM(D78)&gt;0,D80/D78,"")</f>
        <v/>
      </c>
      <c r="E85" s="297"/>
      <c r="F85" s="272"/>
      <c r="G85" s="297" t="str">
        <f aca="false">IF(SUM(G78)&gt;0,G80/G78,"")</f>
        <v/>
      </c>
      <c r="H85" s="297" t="str">
        <f aca="false">IF(SUM(H78)&gt;0,H80/H78,"")</f>
        <v/>
      </c>
      <c r="I85" s="297" t="str">
        <f aca="false">IF(SUM(I78)&gt;0,I80/I78,"")</f>
        <v/>
      </c>
      <c r="J85" s="297"/>
      <c r="K85" s="272"/>
      <c r="L85" s="297" t="str">
        <f aca="false">IF(SUM(L78)&gt;0,L80/L78,"")</f>
        <v/>
      </c>
      <c r="M85" s="297" t="str">
        <f aca="false">IF(SUM(M78)&gt;0,M80/M78,"")</f>
        <v/>
      </c>
      <c r="N85" s="297" t="str">
        <f aca="false">IF(SUM(N78)&gt;0,N80/N78,"")</f>
        <v/>
      </c>
      <c r="O85" s="297"/>
      <c r="P85" s="272"/>
      <c r="Q85" s="297" t="str">
        <f aca="false">IF(SUM(Q78)&gt;0,Q80/Q78,"")</f>
        <v/>
      </c>
      <c r="R85" s="297" t="str">
        <f aca="false">IF(SUM(R78)&gt;0,R80/R78,"")</f>
        <v/>
      </c>
      <c r="S85" s="297" t="str">
        <f aca="false">IF(SUM(S78)&gt;0,S80/S78,"")</f>
        <v/>
      </c>
      <c r="T85" s="297"/>
      <c r="U85" s="272"/>
      <c r="V85" s="298" t="str">
        <f aca="false">IF(SUM(V78)&gt;0,V80/V78,"")</f>
        <v/>
      </c>
      <c r="W85" s="298" t="str">
        <f aca="false">IF(SUM(W78)&gt;0,W80/W78,"")</f>
        <v/>
      </c>
      <c r="X85" s="298" t="str">
        <f aca="false">IF(SUM(X78)&gt;0,X80/X78,"")</f>
        <v/>
      </c>
      <c r="Y85" s="298" t="str">
        <f aca="false">IF(SUM(Y78)&gt;0,Y80/Y78,"")</f>
        <v/>
      </c>
      <c r="Z85" s="1"/>
      <c r="AA85" s="1"/>
      <c r="AB85" s="1"/>
      <c r="AC85" s="1"/>
      <c r="AD85" s="1"/>
      <c r="AE85" s="1"/>
      <c r="AF85" s="1"/>
    </row>
    <row r="86" customFormat="false" ht="15.75" hidden="false" customHeight="true" outlineLevel="0" collapsed="false">
      <c r="A86" s="279" t="s">
        <v>214</v>
      </c>
      <c r="B86" s="132"/>
      <c r="C86" s="132"/>
      <c r="D86" s="132"/>
      <c r="E86" s="132"/>
      <c r="F86" s="273"/>
      <c r="G86" s="132"/>
      <c r="H86" s="132"/>
      <c r="I86" s="132"/>
      <c r="J86" s="132"/>
      <c r="K86" s="273"/>
      <c r="L86" s="132"/>
      <c r="M86" s="132"/>
      <c r="N86" s="132"/>
      <c r="O86" s="132"/>
      <c r="P86" s="273"/>
      <c r="Q86" s="132"/>
      <c r="R86" s="132"/>
      <c r="S86" s="132"/>
      <c r="T86" s="132"/>
      <c r="U86" s="273"/>
      <c r="V86" s="164"/>
      <c r="W86" s="164"/>
      <c r="X86" s="164"/>
      <c r="Y86" s="164"/>
      <c r="Z86" s="1"/>
      <c r="AA86" s="1"/>
      <c r="AB86" s="1"/>
      <c r="AC86" s="1"/>
      <c r="AD86" s="1"/>
      <c r="AE86" s="1"/>
      <c r="AF86" s="1"/>
    </row>
    <row r="87" customFormat="false" ht="15.75" hidden="false" customHeight="true" outlineLevel="0" collapsed="false">
      <c r="A87" s="268" t="s">
        <v>195</v>
      </c>
      <c r="B87" s="309" t="n">
        <v>0</v>
      </c>
      <c r="C87" s="309" t="n">
        <v>0</v>
      </c>
      <c r="D87" s="309" t="n">
        <v>0</v>
      </c>
      <c r="E87" s="309"/>
      <c r="F87" s="272"/>
      <c r="G87" s="309" t="n">
        <v>0</v>
      </c>
      <c r="H87" s="309" t="n">
        <v>0</v>
      </c>
      <c r="I87" s="309" t="n">
        <v>0</v>
      </c>
      <c r="J87" s="309"/>
      <c r="K87" s="272"/>
      <c r="L87" s="309" t="n">
        <v>2</v>
      </c>
      <c r="M87" s="309" t="n">
        <v>0</v>
      </c>
      <c r="N87" s="309" t="n">
        <v>1</v>
      </c>
      <c r="O87" s="309"/>
      <c r="P87" s="272"/>
      <c r="Q87" s="309" t="n">
        <v>3</v>
      </c>
      <c r="R87" s="309" t="n">
        <v>0</v>
      </c>
      <c r="S87" s="309" t="n">
        <v>2</v>
      </c>
      <c r="T87" s="309"/>
      <c r="U87" s="272"/>
      <c r="V87" s="281" t="n">
        <f aca="false">WB!X40</f>
        <v>0</v>
      </c>
      <c r="W87" s="281" t="n">
        <f aca="false">WB!X48</f>
        <v>0</v>
      </c>
      <c r="X87" s="281" t="n">
        <f aca="false">WB!X56</f>
        <v>1</v>
      </c>
      <c r="Y87" s="281" t="n">
        <f aca="false">WB!X64</f>
        <v>3</v>
      </c>
      <c r="Z87" s="1"/>
      <c r="AA87" s="1"/>
      <c r="AB87" s="1"/>
      <c r="AC87" s="1"/>
      <c r="AD87" s="1"/>
      <c r="AE87" s="1"/>
      <c r="AF87" s="1"/>
    </row>
    <row r="88" customFormat="false" ht="15.75" hidden="false" customHeight="true" outlineLevel="0" collapsed="false">
      <c r="A88" s="282" t="s">
        <v>196</v>
      </c>
      <c r="B88" s="309"/>
      <c r="C88" s="309"/>
      <c r="D88" s="309"/>
      <c r="E88" s="309"/>
      <c r="F88" s="280"/>
      <c r="G88" s="309"/>
      <c r="H88" s="309"/>
      <c r="I88" s="309"/>
      <c r="J88" s="309"/>
      <c r="K88" s="280"/>
      <c r="L88" s="309" t="n">
        <v>120</v>
      </c>
      <c r="M88" s="309"/>
      <c r="N88" s="309" t="n">
        <v>120</v>
      </c>
      <c r="O88" s="309"/>
      <c r="P88" s="280"/>
      <c r="Q88" s="309" t="n">
        <v>90</v>
      </c>
      <c r="R88" s="309"/>
      <c r="S88" s="309" t="n">
        <v>90</v>
      </c>
      <c r="T88" s="309"/>
      <c r="U88" s="280"/>
      <c r="V88" s="310"/>
      <c r="W88" s="310"/>
      <c r="X88" s="310" t="n">
        <v>120</v>
      </c>
      <c r="Y88" s="311" t="n">
        <v>120</v>
      </c>
      <c r="Z88" s="1"/>
      <c r="AA88" s="1"/>
      <c r="AB88" s="1"/>
      <c r="AC88" s="1"/>
      <c r="AD88" s="1"/>
      <c r="AE88" s="1"/>
      <c r="AF88" s="1"/>
    </row>
    <row r="89" customFormat="false" ht="15.75" hidden="false" customHeight="true" outlineLevel="0" collapsed="false">
      <c r="A89" s="269" t="s">
        <v>197</v>
      </c>
      <c r="B89" s="312"/>
      <c r="C89" s="312"/>
      <c r="D89" s="312"/>
      <c r="E89" s="312"/>
      <c r="F89" s="272"/>
      <c r="G89" s="312"/>
      <c r="H89" s="312"/>
      <c r="I89" s="312"/>
      <c r="J89" s="312"/>
      <c r="K89" s="272"/>
      <c r="L89" s="312" t="n">
        <v>2</v>
      </c>
      <c r="M89" s="312"/>
      <c r="N89" s="312" t="n">
        <v>3</v>
      </c>
      <c r="O89" s="312"/>
      <c r="P89" s="272"/>
      <c r="Q89" s="312" t="n">
        <v>2</v>
      </c>
      <c r="R89" s="312"/>
      <c r="S89" s="312" t="n">
        <v>1</v>
      </c>
      <c r="T89" s="312"/>
      <c r="U89" s="272"/>
      <c r="V89" s="313"/>
      <c r="W89" s="313"/>
      <c r="X89" s="313" t="n">
        <v>2</v>
      </c>
      <c r="Y89" s="313" t="n">
        <v>2</v>
      </c>
      <c r="Z89" s="1"/>
      <c r="AA89" s="1"/>
      <c r="AB89" s="1"/>
      <c r="AC89" s="1"/>
      <c r="AD89" s="1"/>
      <c r="AE89" s="1"/>
      <c r="AF89" s="1"/>
    </row>
    <row r="90" customFormat="false" ht="15.75" hidden="false" customHeight="true" outlineLevel="0" collapsed="false">
      <c r="A90" s="269" t="s">
        <v>198</v>
      </c>
      <c r="B90" s="284" t="str">
        <f aca="false">IF(B89="","",B87*B88*B89)</f>
        <v/>
      </c>
      <c r="C90" s="284" t="str">
        <f aca="false">IF(C89="","",C87*C88*C89)</f>
        <v/>
      </c>
      <c r="D90" s="284" t="str">
        <f aca="false">IF(D89="","",D87*D88*D89)</f>
        <v/>
      </c>
      <c r="E90" s="284"/>
      <c r="F90" s="272"/>
      <c r="G90" s="284" t="str">
        <f aca="false">IF(G89="","",G87*G88*G89)</f>
        <v/>
      </c>
      <c r="H90" s="284" t="str">
        <f aca="false">IF(H89="","",H87*H88*H89)</f>
        <v/>
      </c>
      <c r="I90" s="284" t="str">
        <f aca="false">IF(I89="","",I87*I88*I89)</f>
        <v/>
      </c>
      <c r="J90" s="284"/>
      <c r="K90" s="272"/>
      <c r="L90" s="284" t="n">
        <f aca="false">IF(L89="","",L87*L88*L89)</f>
        <v>480</v>
      </c>
      <c r="M90" s="284" t="str">
        <f aca="false">IF(M89="","",M87*M88*M89)</f>
        <v/>
      </c>
      <c r="N90" s="284" t="n">
        <f aca="false">IF(N89="","",N87*N88*N89)</f>
        <v>360</v>
      </c>
      <c r="O90" s="284"/>
      <c r="P90" s="272"/>
      <c r="Q90" s="284" t="n">
        <f aca="false">IF(Q89="","",Q87*Q88*Q89)</f>
        <v>540</v>
      </c>
      <c r="R90" s="284" t="str">
        <f aca="false">IF(R89="","",R87*R88*R89)</f>
        <v/>
      </c>
      <c r="S90" s="284" t="n">
        <f aca="false">IF(S89="","",S87*S88*S89)</f>
        <v>180</v>
      </c>
      <c r="T90" s="284"/>
      <c r="U90" s="272"/>
      <c r="V90" s="285" t="str">
        <f aca="false">IF(V89="","",V87*V88*V89)</f>
        <v/>
      </c>
      <c r="W90" s="285" t="str">
        <f aca="false">IF(W89="","",W87*W88*W89)</f>
        <v/>
      </c>
      <c r="X90" s="285" t="n">
        <f aca="false">IF(X89="","",X87*X88*X89)</f>
        <v>240</v>
      </c>
      <c r="Y90" s="285" t="n">
        <f aca="false">IF(Y89="","",Y87*Y88*Y89)</f>
        <v>720</v>
      </c>
      <c r="Z90" s="1"/>
      <c r="AA90" s="1"/>
      <c r="AB90" s="1"/>
      <c r="AC90" s="1"/>
      <c r="AD90" s="1"/>
      <c r="AE90" s="1"/>
      <c r="AF90" s="1"/>
    </row>
    <row r="91" customFormat="false" ht="15.75" hidden="false" customHeight="true" outlineLevel="0" collapsed="false">
      <c r="A91" s="269" t="s">
        <v>199</v>
      </c>
      <c r="B91" s="312"/>
      <c r="C91" s="312"/>
      <c r="D91" s="312"/>
      <c r="E91" s="312"/>
      <c r="F91" s="280"/>
      <c r="G91" s="312"/>
      <c r="H91" s="312"/>
      <c r="I91" s="312"/>
      <c r="J91" s="312"/>
      <c r="K91" s="280"/>
      <c r="L91" s="312" t="n">
        <v>240</v>
      </c>
      <c r="M91" s="312" t="n">
        <v>0</v>
      </c>
      <c r="N91" s="312" t="n">
        <v>300</v>
      </c>
      <c r="O91" s="312"/>
      <c r="P91" s="280"/>
      <c r="Q91" s="312" t="n">
        <v>0</v>
      </c>
      <c r="R91" s="312"/>
      <c r="S91" s="312" t="n">
        <v>90</v>
      </c>
      <c r="T91" s="312"/>
      <c r="U91" s="280"/>
      <c r="V91" s="313"/>
      <c r="W91" s="313"/>
      <c r="X91" s="313" t="n">
        <v>120</v>
      </c>
      <c r="Y91" s="313" t="n">
        <v>60</v>
      </c>
      <c r="Z91" s="1"/>
      <c r="AA91" s="1"/>
      <c r="AB91" s="1"/>
      <c r="AC91" s="1"/>
      <c r="AD91" s="1"/>
      <c r="AE91" s="1"/>
      <c r="AF91" s="1"/>
    </row>
    <row r="92" customFormat="false" ht="15.75" hidden="false" customHeight="true" outlineLevel="0" collapsed="false">
      <c r="A92" s="314" t="s">
        <v>200</v>
      </c>
      <c r="B92" s="315"/>
      <c r="C92" s="315"/>
      <c r="D92" s="315"/>
      <c r="E92" s="315"/>
      <c r="F92" s="316"/>
      <c r="G92" s="315"/>
      <c r="H92" s="315"/>
      <c r="I92" s="315"/>
      <c r="J92" s="315"/>
      <c r="K92" s="316"/>
      <c r="L92" s="315" t="n">
        <v>150</v>
      </c>
      <c r="M92" s="315"/>
      <c r="N92" s="315" t="n">
        <v>65</v>
      </c>
      <c r="O92" s="315"/>
      <c r="P92" s="316"/>
      <c r="Q92" s="315"/>
      <c r="R92" s="315"/>
      <c r="S92" s="315" t="n">
        <v>200</v>
      </c>
      <c r="T92" s="315"/>
      <c r="U92" s="316"/>
      <c r="V92" s="317"/>
      <c r="W92" s="317"/>
      <c r="X92" s="318" t="n">
        <v>220</v>
      </c>
      <c r="Y92" s="317" t="n">
        <v>220</v>
      </c>
      <c r="Z92" s="319"/>
      <c r="AA92" s="319"/>
      <c r="AB92" s="319"/>
      <c r="AC92" s="319"/>
      <c r="AD92" s="319"/>
      <c r="AE92" s="319"/>
      <c r="AF92" s="319"/>
    </row>
    <row r="93" customFormat="false" ht="15.75" hidden="false" customHeight="true" outlineLevel="0" collapsed="false">
      <c r="A93" s="314" t="s">
        <v>201</v>
      </c>
      <c r="B93" s="320" t="str">
        <f aca="false">IF(B91="","",B91*B92)</f>
        <v/>
      </c>
      <c r="C93" s="320" t="str">
        <f aca="false">IF(C91="","",C91*C92)</f>
        <v/>
      </c>
      <c r="D93" s="320" t="str">
        <f aca="false">IF(D91="","",D91*D92)</f>
        <v/>
      </c>
      <c r="E93" s="320"/>
      <c r="F93" s="316"/>
      <c r="G93" s="320" t="str">
        <f aca="false">IF(G91="","",G91*G92)</f>
        <v/>
      </c>
      <c r="H93" s="320" t="str">
        <f aca="false">IF(H91="","",H91*H92)</f>
        <v/>
      </c>
      <c r="I93" s="320" t="str">
        <f aca="false">IF(I91="","",I91*I92)</f>
        <v/>
      </c>
      <c r="J93" s="320"/>
      <c r="K93" s="316"/>
      <c r="L93" s="320" t="n">
        <f aca="false">IF(L91="","",L91*L92)</f>
        <v>36000</v>
      </c>
      <c r="M93" s="320" t="n">
        <f aca="false">IF(M91="","",M91*M92)</f>
        <v>0</v>
      </c>
      <c r="N93" s="320" t="n">
        <f aca="false">IF(N91="","",N91*N92)</f>
        <v>19500</v>
      </c>
      <c r="O93" s="320"/>
      <c r="P93" s="316"/>
      <c r="Q93" s="320" t="n">
        <f aca="false">IF(Q91="","",Q91*Q92)</f>
        <v>0</v>
      </c>
      <c r="R93" s="320" t="str">
        <f aca="false">IF(R91="","",R91*R92)</f>
        <v/>
      </c>
      <c r="S93" s="320" t="n">
        <f aca="false">IF(S91="","",S91*S92)</f>
        <v>18000</v>
      </c>
      <c r="T93" s="320"/>
      <c r="U93" s="316"/>
      <c r="V93" s="321" t="str">
        <f aca="false">IF(V91="","",V91*V92)</f>
        <v/>
      </c>
      <c r="W93" s="321" t="str">
        <f aca="false">IF(W91="","",W91*W92)</f>
        <v/>
      </c>
      <c r="X93" s="321" t="n">
        <f aca="false">IF(X91="","",X91*X92)</f>
        <v>26400</v>
      </c>
      <c r="Y93" s="321" t="n">
        <f aca="false">IF(Y91="","",Y91*Y92)</f>
        <v>13200</v>
      </c>
      <c r="Z93" s="319"/>
      <c r="AA93" s="319"/>
      <c r="AB93" s="319"/>
      <c r="AC93" s="319"/>
      <c r="AD93" s="319"/>
      <c r="AE93" s="319"/>
      <c r="AF93" s="319"/>
    </row>
    <row r="94" customFormat="false" ht="15.75" hidden="false" customHeight="true" outlineLevel="0" collapsed="false">
      <c r="A94" s="270" t="s">
        <v>202</v>
      </c>
      <c r="B94" s="322" t="n">
        <v>1</v>
      </c>
      <c r="C94" s="322" t="n">
        <v>1</v>
      </c>
      <c r="D94" s="322" t="n">
        <v>1</v>
      </c>
      <c r="E94" s="322"/>
      <c r="F94" s="272"/>
      <c r="G94" s="322" t="n">
        <v>1</v>
      </c>
      <c r="H94" s="322" t="n">
        <v>1</v>
      </c>
      <c r="I94" s="322" t="n">
        <v>1</v>
      </c>
      <c r="J94" s="322"/>
      <c r="K94" s="272"/>
      <c r="L94" s="322" t="n">
        <v>1</v>
      </c>
      <c r="M94" s="322" t="n">
        <v>1</v>
      </c>
      <c r="N94" s="322" t="n">
        <v>1</v>
      </c>
      <c r="O94" s="322"/>
      <c r="P94" s="272"/>
      <c r="Q94" s="322" t="n">
        <v>1</v>
      </c>
      <c r="R94" s="322" t="n">
        <v>1</v>
      </c>
      <c r="S94" s="322" t="n">
        <v>1</v>
      </c>
      <c r="T94" s="322"/>
      <c r="U94" s="272"/>
      <c r="V94" s="323" t="n">
        <v>1</v>
      </c>
      <c r="W94" s="323" t="n">
        <v>1</v>
      </c>
      <c r="X94" s="323" t="n">
        <v>1</v>
      </c>
      <c r="Y94" s="323" t="n">
        <v>1</v>
      </c>
      <c r="Z94" s="1"/>
      <c r="AA94" s="1"/>
      <c r="AB94" s="1"/>
      <c r="AC94" s="1"/>
      <c r="AD94" s="1"/>
      <c r="AE94" s="1"/>
      <c r="AF94" s="1"/>
    </row>
    <row r="95" customFormat="false" ht="15.75" hidden="false" customHeight="true" outlineLevel="0" collapsed="false">
      <c r="A95" s="270" t="s">
        <v>203</v>
      </c>
      <c r="B95" s="289"/>
      <c r="C95" s="289"/>
      <c r="D95" s="289"/>
      <c r="E95" s="289"/>
      <c r="F95" s="290"/>
      <c r="G95" s="289"/>
      <c r="H95" s="289"/>
      <c r="I95" s="289"/>
      <c r="J95" s="289"/>
      <c r="K95" s="290"/>
      <c r="L95" s="289" t="n">
        <v>0</v>
      </c>
      <c r="M95" s="289"/>
      <c r="N95" s="289" t="n">
        <v>0</v>
      </c>
      <c r="O95" s="289"/>
      <c r="P95" s="290"/>
      <c r="Q95" s="289" t="n">
        <v>140</v>
      </c>
      <c r="R95" s="289"/>
      <c r="S95" s="289" t="n">
        <v>0</v>
      </c>
      <c r="T95" s="289"/>
      <c r="U95" s="290"/>
      <c r="V95" s="291"/>
      <c r="W95" s="291"/>
      <c r="X95" s="291" t="n">
        <v>0</v>
      </c>
      <c r="Y95" s="291" t="n">
        <v>0</v>
      </c>
      <c r="Z95" s="1"/>
      <c r="AA95" s="1"/>
      <c r="AB95" s="1"/>
      <c r="AC95" s="1"/>
      <c r="AD95" s="1"/>
      <c r="AE95" s="1"/>
      <c r="AF95" s="1"/>
    </row>
    <row r="96" customFormat="false" ht="15.75" hidden="false" customHeight="true" outlineLevel="0" collapsed="false">
      <c r="A96" s="282" t="s">
        <v>204</v>
      </c>
      <c r="B96" s="309"/>
      <c r="C96" s="309"/>
      <c r="D96" s="309"/>
      <c r="E96" s="309"/>
      <c r="F96" s="272"/>
      <c r="G96" s="309"/>
      <c r="H96" s="309"/>
      <c r="I96" s="309"/>
      <c r="J96" s="309"/>
      <c r="K96" s="272"/>
      <c r="L96" s="309"/>
      <c r="M96" s="309"/>
      <c r="N96" s="309" t="n">
        <v>60</v>
      </c>
      <c r="O96" s="309"/>
      <c r="P96" s="272"/>
      <c r="Q96" s="309" t="n">
        <v>60</v>
      </c>
      <c r="R96" s="309"/>
      <c r="S96" s="309" t="n">
        <v>60</v>
      </c>
      <c r="T96" s="309"/>
      <c r="U96" s="272"/>
      <c r="V96" s="310"/>
      <c r="W96" s="310"/>
      <c r="X96" s="310"/>
      <c r="Y96" s="311"/>
      <c r="Z96" s="1"/>
      <c r="AA96" s="1"/>
      <c r="AB96" s="1"/>
      <c r="AC96" s="1"/>
      <c r="AD96" s="1"/>
      <c r="AE96" s="1"/>
      <c r="AF96" s="1"/>
    </row>
    <row r="97" customFormat="false" ht="15.75" hidden="false" customHeight="true" outlineLevel="0" collapsed="false">
      <c r="A97" s="269" t="s">
        <v>197</v>
      </c>
      <c r="B97" s="312"/>
      <c r="C97" s="312"/>
      <c r="D97" s="312"/>
      <c r="E97" s="312"/>
      <c r="F97" s="272"/>
      <c r="G97" s="312"/>
      <c r="H97" s="312"/>
      <c r="I97" s="312"/>
      <c r="J97" s="312"/>
      <c r="K97" s="272"/>
      <c r="L97" s="312"/>
      <c r="M97" s="312"/>
      <c r="N97" s="312" t="n">
        <v>2</v>
      </c>
      <c r="O97" s="312"/>
      <c r="P97" s="272"/>
      <c r="Q97" s="312" t="n">
        <v>1</v>
      </c>
      <c r="R97" s="312"/>
      <c r="S97" s="312" t="n">
        <v>0.5</v>
      </c>
      <c r="T97" s="312"/>
      <c r="U97" s="272"/>
      <c r="V97" s="313"/>
      <c r="W97" s="313"/>
      <c r="X97" s="313"/>
      <c r="Y97" s="313"/>
      <c r="Z97" s="1"/>
      <c r="AA97" s="1"/>
      <c r="AB97" s="1"/>
      <c r="AC97" s="1"/>
      <c r="AD97" s="1"/>
      <c r="AE97" s="1"/>
      <c r="AF97" s="1"/>
    </row>
    <row r="98" customFormat="false" ht="15.75" hidden="false" customHeight="true" outlineLevel="0" collapsed="false">
      <c r="A98" s="269" t="s">
        <v>198</v>
      </c>
      <c r="B98" s="286" t="str">
        <f aca="false">IF(B97="","",B$87*B96*B97)</f>
        <v/>
      </c>
      <c r="C98" s="286" t="str">
        <f aca="false">IF(C97="","",C$87*C96*C97)</f>
        <v/>
      </c>
      <c r="D98" s="286" t="str">
        <f aca="false">IF(D97="","",D$87*D96*D97)</f>
        <v/>
      </c>
      <c r="E98" s="286"/>
      <c r="F98" s="275"/>
      <c r="G98" s="286" t="str">
        <f aca="false">IF(G97="","",G$87*G96*G97)</f>
        <v/>
      </c>
      <c r="H98" s="286" t="str">
        <f aca="false">IF(H97="","",H$87*H96*H97)</f>
        <v/>
      </c>
      <c r="I98" s="286" t="str">
        <f aca="false">IF(I97="","",I$87*I96*I97)</f>
        <v/>
      </c>
      <c r="J98" s="286"/>
      <c r="K98" s="275"/>
      <c r="L98" s="286" t="str">
        <f aca="false">IF(L97="","",L$87*L96*L97)</f>
        <v/>
      </c>
      <c r="M98" s="286" t="str">
        <f aca="false">IF(M97="","",M$87*M96*M97)</f>
        <v/>
      </c>
      <c r="N98" s="286" t="n">
        <f aca="false">IF(N97="","",N$87*N96*N97)</f>
        <v>120</v>
      </c>
      <c r="O98" s="286"/>
      <c r="P98" s="275"/>
      <c r="Q98" s="286" t="n">
        <f aca="false">IF(Q97="","",Q$87*Q96*Q97)</f>
        <v>180</v>
      </c>
      <c r="R98" s="286" t="str">
        <f aca="false">IF(R97="","",R$87*R96*R97)</f>
        <v/>
      </c>
      <c r="S98" s="286" t="n">
        <f aca="false">IF(S97="","",S$87*S96*S97)</f>
        <v>60</v>
      </c>
      <c r="T98" s="286"/>
      <c r="U98" s="272"/>
      <c r="V98" s="288" t="str">
        <f aca="false">IF(V97="","",V$87*V96*V97)</f>
        <v/>
      </c>
      <c r="W98" s="288" t="str">
        <f aca="false">IF(W97="","",W$87*W96*W97)</f>
        <v/>
      </c>
      <c r="X98" s="288" t="str">
        <f aca="false">IF(X97="","",X$87*X96*X97)</f>
        <v/>
      </c>
      <c r="Y98" s="288" t="str">
        <f aca="false">IF(Y97="","",Y$87*Y96*Y97)</f>
        <v/>
      </c>
      <c r="Z98" s="1"/>
      <c r="AA98" s="1"/>
      <c r="AB98" s="1"/>
      <c r="AC98" s="1"/>
      <c r="AD98" s="1"/>
      <c r="AE98" s="1"/>
      <c r="AF98" s="1"/>
    </row>
    <row r="99" customFormat="false" ht="15.75" hidden="false" customHeight="true" outlineLevel="0" collapsed="false">
      <c r="A99" s="269" t="s">
        <v>199</v>
      </c>
      <c r="B99" s="312"/>
      <c r="C99" s="312"/>
      <c r="D99" s="312"/>
      <c r="E99" s="312"/>
      <c r="F99" s="275"/>
      <c r="G99" s="312"/>
      <c r="H99" s="312"/>
      <c r="I99" s="312"/>
      <c r="J99" s="312"/>
      <c r="K99" s="275"/>
      <c r="L99" s="312" t="n">
        <v>0</v>
      </c>
      <c r="M99" s="312"/>
      <c r="N99" s="312" t="n">
        <v>100</v>
      </c>
      <c r="O99" s="312"/>
      <c r="P99" s="275"/>
      <c r="Q99" s="312"/>
      <c r="R99" s="312"/>
      <c r="S99" s="312" t="n">
        <v>0</v>
      </c>
      <c r="T99" s="312"/>
      <c r="U99" s="275"/>
      <c r="V99" s="313"/>
      <c r="W99" s="313"/>
      <c r="X99" s="313"/>
      <c r="Y99" s="313" t="n">
        <v>0</v>
      </c>
      <c r="Z99" s="1"/>
      <c r="AA99" s="1"/>
      <c r="AB99" s="1"/>
      <c r="AC99" s="1"/>
      <c r="AD99" s="1"/>
      <c r="AE99" s="1"/>
      <c r="AF99" s="1"/>
    </row>
    <row r="100" customFormat="false" ht="15.75" hidden="false" customHeight="true" outlineLevel="0" collapsed="false">
      <c r="A100" s="314" t="s">
        <v>200</v>
      </c>
      <c r="B100" s="315"/>
      <c r="C100" s="315"/>
      <c r="D100" s="315"/>
      <c r="E100" s="315"/>
      <c r="F100" s="316"/>
      <c r="G100" s="315"/>
      <c r="H100" s="315"/>
      <c r="I100" s="315"/>
      <c r="J100" s="315"/>
      <c r="K100" s="316"/>
      <c r="L100" s="315"/>
      <c r="M100" s="315"/>
      <c r="N100" s="315" t="n">
        <v>70</v>
      </c>
      <c r="O100" s="315"/>
      <c r="P100" s="316"/>
      <c r="Q100" s="315"/>
      <c r="R100" s="315"/>
      <c r="S100" s="315"/>
      <c r="T100" s="315"/>
      <c r="U100" s="316"/>
      <c r="V100" s="317"/>
      <c r="W100" s="317"/>
      <c r="X100" s="317"/>
      <c r="Y100" s="317"/>
      <c r="Z100" s="319"/>
      <c r="AA100" s="319"/>
      <c r="AB100" s="319"/>
      <c r="AC100" s="319"/>
      <c r="AD100" s="319"/>
      <c r="AE100" s="319"/>
      <c r="AF100" s="319"/>
    </row>
    <row r="101" customFormat="false" ht="15.75" hidden="false" customHeight="true" outlineLevel="0" collapsed="false">
      <c r="A101" s="314" t="s">
        <v>201</v>
      </c>
      <c r="B101" s="320" t="str">
        <f aca="false">IF(B99="","",B99*B100)</f>
        <v/>
      </c>
      <c r="C101" s="320" t="str">
        <f aca="false">IF(C99="","",C99*C100)</f>
        <v/>
      </c>
      <c r="D101" s="320" t="str">
        <f aca="false">IF(D99="","",D99*D100)</f>
        <v/>
      </c>
      <c r="E101" s="320"/>
      <c r="F101" s="316"/>
      <c r="G101" s="320" t="str">
        <f aca="false">IF(G99="","",G99*G100)</f>
        <v/>
      </c>
      <c r="H101" s="320" t="str">
        <f aca="false">IF(H99="","",H99*H100)</f>
        <v/>
      </c>
      <c r="I101" s="320" t="str">
        <f aca="false">IF(I99="","",I99*I100)</f>
        <v/>
      </c>
      <c r="J101" s="320"/>
      <c r="K101" s="316"/>
      <c r="L101" s="320" t="n">
        <f aca="false">IF(L99="","",L99*L100)</f>
        <v>0</v>
      </c>
      <c r="M101" s="320" t="str">
        <f aca="false">IF(M99="","",M99*M100)</f>
        <v/>
      </c>
      <c r="N101" s="320" t="n">
        <f aca="false">IF(N99="","",N99*N100)</f>
        <v>7000</v>
      </c>
      <c r="O101" s="320"/>
      <c r="P101" s="316"/>
      <c r="Q101" s="320" t="str">
        <f aca="false">IF(Q99="","",Q99*Q100)</f>
        <v/>
      </c>
      <c r="R101" s="320" t="str">
        <f aca="false">IF(R99="","",R99*R100)</f>
        <v/>
      </c>
      <c r="S101" s="320" t="n">
        <f aca="false">IF(S99="","",S99*S100)</f>
        <v>0</v>
      </c>
      <c r="T101" s="320"/>
      <c r="U101" s="316"/>
      <c r="V101" s="321" t="str">
        <f aca="false">IF(V99="","",V99*V100)</f>
        <v/>
      </c>
      <c r="W101" s="321" t="str">
        <f aca="false">IF(W99="","",W99*W100)</f>
        <v/>
      </c>
      <c r="X101" s="321" t="str">
        <f aca="false">IF(X99="","",X99*X100)</f>
        <v/>
      </c>
      <c r="Y101" s="321" t="n">
        <f aca="false">IF(Y99="","",Y99*Y100)</f>
        <v>0</v>
      </c>
      <c r="Z101" s="319"/>
      <c r="AA101" s="319"/>
      <c r="AB101" s="319"/>
      <c r="AC101" s="319"/>
      <c r="AD101" s="319"/>
      <c r="AE101" s="319"/>
      <c r="AF101" s="319"/>
    </row>
    <row r="102" customFormat="false" ht="15.75" hidden="false" customHeight="true" outlineLevel="0" collapsed="false">
      <c r="A102" s="270" t="s">
        <v>202</v>
      </c>
      <c r="B102" s="322" t="n">
        <v>1</v>
      </c>
      <c r="C102" s="322" t="n">
        <v>1</v>
      </c>
      <c r="D102" s="322" t="n">
        <v>1</v>
      </c>
      <c r="E102" s="322"/>
      <c r="F102" s="272"/>
      <c r="G102" s="322" t="n">
        <v>1</v>
      </c>
      <c r="H102" s="322" t="n">
        <v>1</v>
      </c>
      <c r="I102" s="322" t="n">
        <v>1</v>
      </c>
      <c r="J102" s="322"/>
      <c r="K102" s="272"/>
      <c r="L102" s="322" t="n">
        <v>1</v>
      </c>
      <c r="M102" s="322" t="n">
        <v>1</v>
      </c>
      <c r="N102" s="322" t="n">
        <v>1</v>
      </c>
      <c r="O102" s="322"/>
      <c r="P102" s="272"/>
      <c r="Q102" s="322" t="n">
        <v>1</v>
      </c>
      <c r="R102" s="322" t="n">
        <v>1</v>
      </c>
      <c r="S102" s="322" t="n">
        <v>1</v>
      </c>
      <c r="T102" s="322"/>
      <c r="U102" s="272"/>
      <c r="V102" s="323" t="n">
        <v>1</v>
      </c>
      <c r="W102" s="323" t="n">
        <v>1</v>
      </c>
      <c r="X102" s="323" t="n">
        <v>1</v>
      </c>
      <c r="Y102" s="323" t="n">
        <v>1</v>
      </c>
      <c r="Z102" s="1"/>
      <c r="AA102" s="1"/>
      <c r="AB102" s="1"/>
      <c r="AC102" s="1"/>
      <c r="AD102" s="1"/>
      <c r="AE102" s="1"/>
      <c r="AF102" s="1"/>
    </row>
    <row r="103" customFormat="false" ht="15.75" hidden="false" customHeight="true" outlineLevel="0" collapsed="false">
      <c r="A103" s="270" t="s">
        <v>203</v>
      </c>
      <c r="B103" s="289"/>
      <c r="C103" s="289"/>
      <c r="D103" s="289"/>
      <c r="E103" s="289"/>
      <c r="F103" s="290"/>
      <c r="G103" s="289"/>
      <c r="H103" s="289"/>
      <c r="I103" s="289"/>
      <c r="J103" s="289"/>
      <c r="K103" s="290"/>
      <c r="L103" s="289"/>
      <c r="M103" s="289"/>
      <c r="N103" s="289" t="n">
        <v>0</v>
      </c>
      <c r="O103" s="289"/>
      <c r="P103" s="290"/>
      <c r="Q103" s="289"/>
      <c r="R103" s="289"/>
      <c r="S103" s="289" t="n">
        <v>0</v>
      </c>
      <c r="T103" s="289"/>
      <c r="U103" s="290"/>
      <c r="V103" s="291"/>
      <c r="W103" s="291"/>
      <c r="X103" s="291"/>
      <c r="Y103" s="291"/>
      <c r="Z103" s="1"/>
      <c r="AA103" s="1"/>
      <c r="AB103" s="1"/>
      <c r="AC103" s="1"/>
      <c r="AD103" s="1"/>
      <c r="AE103" s="1"/>
      <c r="AF103" s="1"/>
    </row>
    <row r="104" customFormat="false" ht="15.75" hidden="false" customHeight="true" outlineLevel="0" collapsed="false">
      <c r="A104" s="270" t="s">
        <v>215</v>
      </c>
      <c r="B104" s="297" t="str">
        <f aca="false">IF(SUM(B90,B98)&gt;0,SUM(B91,B99)/SUM(B90,B98),"")</f>
        <v/>
      </c>
      <c r="C104" s="297" t="str">
        <f aca="false">IF(SUM(C90,C98)&gt;0,SUM(C91,C99)/SUM(C90,C98),"")</f>
        <v/>
      </c>
      <c r="D104" s="297" t="str">
        <f aca="false">IF(SUM(D90,D98)&gt;0,SUM(D91,D99)/SUM(D90,D98),"")</f>
        <v/>
      </c>
      <c r="E104" s="297"/>
      <c r="F104" s="272"/>
      <c r="G104" s="297" t="str">
        <f aca="false">IF(SUM(G90,G98)&gt;0,SUM(G91,G99)/SUM(G90,G98),"")</f>
        <v/>
      </c>
      <c r="H104" s="297" t="str">
        <f aca="false">IF(SUM(H90,H98)&gt;0,SUM(H91,H99)/SUM(H90,H98),"")</f>
        <v/>
      </c>
      <c r="I104" s="297" t="str">
        <f aca="false">IF(SUM(I90,I98)&gt;0,SUM(I91,I99)/SUM(I90,I98),"")</f>
        <v/>
      </c>
      <c r="J104" s="297"/>
      <c r="K104" s="272"/>
      <c r="L104" s="297" t="n">
        <f aca="false">IF(SUM(L90,L98)&gt;0,SUM(L91,L99)/SUM(L90,L98),"")</f>
        <v>0.5</v>
      </c>
      <c r="M104" s="297" t="str">
        <f aca="false">IF(SUM(M90,M98)&gt;0,SUM(M91,M99)/SUM(M90,M98),"")</f>
        <v/>
      </c>
      <c r="N104" s="297" t="n">
        <f aca="false">IF(SUM(N90,N98)&gt;0,SUM(N91,N99)/SUM(N90,N98),"")</f>
        <v>0.833333333333333</v>
      </c>
      <c r="O104" s="297"/>
      <c r="P104" s="272"/>
      <c r="Q104" s="297" t="n">
        <f aca="false">IF(SUM(Q90,Q98)&gt;0,SUM(Q91,Q99)/SUM(Q90,Q98),"")</f>
        <v>0</v>
      </c>
      <c r="R104" s="297" t="str">
        <f aca="false">IF(SUM(R90,R98)&gt;0,SUM(R91,R99)/SUM(R90,R98),"")</f>
        <v/>
      </c>
      <c r="S104" s="297" t="n">
        <f aca="false">IF(SUM(S90,S98)&gt;0,SUM(S91,S99)/SUM(S90,S98),"")</f>
        <v>0.375</v>
      </c>
      <c r="T104" s="297"/>
      <c r="U104" s="290"/>
      <c r="V104" s="298" t="str">
        <f aca="false">IF(SUM(V90,V98)&gt;0,SUM(V91,V99)/SUM(V90,V98),"")</f>
        <v/>
      </c>
      <c r="W104" s="298" t="str">
        <f aca="false">IF(SUM(W90,W98)&gt;0,SUM(W91,W99)/SUM(W90,W98),"")</f>
        <v/>
      </c>
      <c r="X104" s="298" t="n">
        <f aca="false">IF(SUM(X90,X98)&gt;0,SUM(X91,X99)/SUM(X90,X98),"")</f>
        <v>0.5</v>
      </c>
      <c r="Y104" s="298" t="n">
        <f aca="false">IF(SUM(Y90,Y98)&gt;0,SUM(Y91,Y99)/SUM(Y90,Y98),"")</f>
        <v>0.0833333333333333</v>
      </c>
      <c r="Z104" s="1"/>
      <c r="AA104" s="1"/>
      <c r="AB104" s="1"/>
      <c r="AC104" s="1"/>
      <c r="AD104" s="1"/>
      <c r="AE104" s="1"/>
      <c r="AF104" s="1"/>
    </row>
    <row r="105" customFormat="false" ht="15.75" hidden="true" customHeight="true" outlineLevel="0" collapsed="false">
      <c r="A105" s="270" t="s">
        <v>206</v>
      </c>
      <c r="B105" s="299" t="str">
        <f aca="false">IF(SUM(B90,B98)=0,"",SUM(B90,-B91*B94,-B95*B94,B98,-B99*B102,-B103*B102)*0.04)</f>
        <v/>
      </c>
      <c r="C105" s="299" t="str">
        <f aca="false">IF(SUM(C90,C98)=0,"",SUM(C90,-C91*C94,-C95*C94,C98,-C99*C102,-C103*C102)*0.04)</f>
        <v/>
      </c>
      <c r="D105" s="299" t="str">
        <f aca="false">IF(SUM(D90,D98)=0,"",SUM(D90,-D91*D94,-D95*D94,D98,-D99*D102,-D103*D102)*0.04)</f>
        <v/>
      </c>
      <c r="E105" s="299"/>
      <c r="F105" s="272"/>
      <c r="G105" s="299" t="str">
        <f aca="false">IF(SUM(G90,G98)=0,"",SUM(G90,-G91*G94,-G95*G94,G98,-G99*G102,-G103*G102)*0.04)</f>
        <v/>
      </c>
      <c r="H105" s="299" t="str">
        <f aca="false">IF(SUM(H90,H98)=0,"",SUM(H90,-H91*H94,-H95*H94,H98,-H99*H102,-H103*H102)*0.04)</f>
        <v/>
      </c>
      <c r="I105" s="299" t="str">
        <f aca="false">IF(SUM(I90,I98)=0,"",SUM(I90,-I91*I94,-I95*I94,I98,-I99*I102,-I103*I102)*0.04)</f>
        <v/>
      </c>
      <c r="J105" s="299"/>
      <c r="K105" s="272"/>
      <c r="L105" s="299" t="n">
        <f aca="false">IF(SUM(L90,L98)=0,"",SUM(L90,-L91*L94,-L95*L94,L98,-L99*L102,-L103*L102)*0.04)</f>
        <v>9.6</v>
      </c>
      <c r="M105" s="299" t="str">
        <f aca="false">IF(SUM(M90,M98)=0,"",SUM(M90,-M91*M94,-M95*M94,M98,-M99*M102,-M103*M102)*0.04)</f>
        <v/>
      </c>
      <c r="N105" s="299" t="n">
        <f aca="false">IF(SUM(N90,N98)=0,"",SUM(N90,-N91*N94,-N95*N94,N98,-N99*N102,-N103*N102)*0.04)</f>
        <v>3.2</v>
      </c>
      <c r="O105" s="299"/>
      <c r="P105" s="272"/>
      <c r="Q105" s="299" t="n">
        <f aca="false">IF(SUM(Q90,Q98)=0,"",SUM(Q90,-Q91*Q94,-Q95*Q94,Q98,-Q99*Q102,-Q103*Q102)*0.04)</f>
        <v>23.2</v>
      </c>
      <c r="R105" s="299" t="str">
        <f aca="false">IF(SUM(R90,R98)=0,"",SUM(R90,-R91*R94,-R95*R94,R98,-R99*R102,-R103*R102)*0.04)</f>
        <v/>
      </c>
      <c r="S105" s="299" t="n">
        <f aca="false">IF(SUM(S90,S98)=0,"",SUM(S90,-S91*S94,-S95*S94,S98,-S99*S102,-S103*S102)*0.04)</f>
        <v>6</v>
      </c>
      <c r="T105" s="299"/>
      <c r="U105" s="272"/>
      <c r="V105" s="300" t="str">
        <f aca="false">IF(SUM(V90,V98)=0,"",SUM(V90,-V91*V94,-V95*V94,V98,-V99*V102,-V103*V102)*0.04)</f>
        <v/>
      </c>
      <c r="W105" s="300" t="str">
        <f aca="false">IF(SUM(W90,W98)=0,"",SUM(W90,-W91*W94,-W95*W94,W98,-W99*W102,-W103*W102)*0.04)</f>
        <v/>
      </c>
      <c r="X105" s="300" t="n">
        <f aca="false">IF(SUM(X90,X98)=0,"",SUM(X90,-X91*X94,-X95*X94,X98,-X99*X102,-X103*X102)*0.04)</f>
        <v>4.8</v>
      </c>
      <c r="Y105" s="300" t="n">
        <f aca="false">IF(SUM(Y90,Y98)=0,"",SUM(Y90,-Y91*Y94,-Y95*Y94,Y98,-Y99*Y102,-Y103*Y102)*0.04)</f>
        <v>26.4</v>
      </c>
      <c r="Z105" s="1"/>
      <c r="AA105" s="1"/>
      <c r="AB105" s="1"/>
      <c r="AC105" s="1"/>
      <c r="AD105" s="1"/>
      <c r="AE105" s="1"/>
      <c r="AF105" s="1"/>
    </row>
    <row r="106" customFormat="false" ht="15.75" hidden="true" customHeight="true" outlineLevel="0" collapsed="false">
      <c r="A106" s="268" t="s">
        <v>207</v>
      </c>
      <c r="B106" s="324"/>
      <c r="C106" s="324"/>
      <c r="D106" s="324"/>
      <c r="E106" s="324"/>
      <c r="F106" s="275"/>
      <c r="G106" s="324"/>
      <c r="H106" s="324"/>
      <c r="I106" s="324"/>
      <c r="J106" s="324"/>
      <c r="K106" s="275"/>
      <c r="L106" s="324"/>
      <c r="M106" s="324"/>
      <c r="N106" s="324"/>
      <c r="O106" s="324"/>
      <c r="P106" s="275"/>
      <c r="Q106" s="324"/>
      <c r="R106" s="324"/>
      <c r="S106" s="324"/>
      <c r="T106" s="324"/>
      <c r="U106" s="275"/>
      <c r="V106" s="325"/>
      <c r="W106" s="325"/>
      <c r="X106" s="325"/>
      <c r="Y106" s="325"/>
      <c r="Z106" s="1"/>
      <c r="AA106" s="1"/>
      <c r="AB106" s="1"/>
      <c r="AC106" s="1"/>
      <c r="AD106" s="1"/>
      <c r="AE106" s="1"/>
      <c r="AF106" s="1"/>
    </row>
    <row r="107" customFormat="false" ht="15.75" hidden="true" customHeight="true" outlineLevel="0" collapsed="false">
      <c r="A107" s="270" t="s">
        <v>208</v>
      </c>
      <c r="B107" s="324"/>
      <c r="C107" s="324"/>
      <c r="D107" s="324"/>
      <c r="E107" s="324"/>
      <c r="F107" s="275"/>
      <c r="G107" s="324"/>
      <c r="H107" s="324"/>
      <c r="I107" s="324"/>
      <c r="J107" s="324"/>
      <c r="K107" s="275"/>
      <c r="L107" s="324"/>
      <c r="M107" s="324"/>
      <c r="N107" s="324"/>
      <c r="O107" s="324"/>
      <c r="P107" s="275"/>
      <c r="Q107" s="324"/>
      <c r="R107" s="324"/>
      <c r="S107" s="324"/>
      <c r="T107" s="324"/>
      <c r="U107" s="275"/>
      <c r="V107" s="325"/>
      <c r="W107" s="325"/>
      <c r="X107" s="325"/>
      <c r="Y107" s="325"/>
      <c r="Z107" s="1"/>
      <c r="AA107" s="1"/>
      <c r="AB107" s="1"/>
      <c r="AC107" s="1"/>
      <c r="AD107" s="1"/>
      <c r="AE107" s="1"/>
      <c r="AF107" s="1"/>
    </row>
    <row r="108" customFormat="false" ht="15.75" hidden="true" customHeight="true" outlineLevel="0" collapsed="false">
      <c r="A108" s="269" t="s">
        <v>209</v>
      </c>
      <c r="B108" s="312"/>
      <c r="C108" s="312"/>
      <c r="D108" s="312"/>
      <c r="E108" s="312"/>
      <c r="F108" s="275"/>
      <c r="G108" s="312"/>
      <c r="H108" s="312"/>
      <c r="I108" s="312"/>
      <c r="J108" s="312"/>
      <c r="K108" s="275"/>
      <c r="L108" s="312"/>
      <c r="M108" s="312"/>
      <c r="N108" s="312"/>
      <c r="O108" s="312"/>
      <c r="P108" s="275"/>
      <c r="Q108" s="312"/>
      <c r="R108" s="312"/>
      <c r="S108" s="312"/>
      <c r="T108" s="312"/>
      <c r="U108" s="275"/>
      <c r="V108" s="313"/>
      <c r="W108" s="313"/>
      <c r="X108" s="313"/>
      <c r="Y108" s="313"/>
      <c r="Z108" s="1"/>
      <c r="AA108" s="1"/>
      <c r="AB108" s="1"/>
      <c r="AC108" s="1"/>
      <c r="AD108" s="1"/>
      <c r="AE108" s="1"/>
      <c r="AF108" s="1"/>
    </row>
    <row r="109" customFormat="false" ht="15.75" hidden="true" customHeight="true" outlineLevel="0" collapsed="false">
      <c r="A109" s="268" t="s">
        <v>210</v>
      </c>
      <c r="B109" s="303" t="str">
        <f aca="false">IF(B107="","",B107*B108)</f>
        <v/>
      </c>
      <c r="C109" s="303" t="str">
        <f aca="false">IF(C107="","",C107*C108)</f>
        <v/>
      </c>
      <c r="D109" s="303" t="str">
        <f aca="false">IF(D107="","",D107*D108)</f>
        <v/>
      </c>
      <c r="E109" s="303"/>
      <c r="F109" s="275"/>
      <c r="G109" s="303" t="str">
        <f aca="false">IF(G107="","",G107*G108)</f>
        <v/>
      </c>
      <c r="H109" s="303" t="str">
        <f aca="false">IF(H107="","",H107*H108)</f>
        <v/>
      </c>
      <c r="I109" s="303" t="str">
        <f aca="false">IF(I107="","",I107*I108)</f>
        <v/>
      </c>
      <c r="J109" s="303"/>
      <c r="K109" s="275"/>
      <c r="L109" s="303" t="str">
        <f aca="false">IF(L107="","",L107*L108)</f>
        <v/>
      </c>
      <c r="M109" s="303" t="str">
        <f aca="false">IF(M107="","",M107*M108)</f>
        <v/>
      </c>
      <c r="N109" s="303" t="str">
        <f aca="false">IF(N107="","",N107*N108)</f>
        <v/>
      </c>
      <c r="O109" s="303"/>
      <c r="P109" s="275"/>
      <c r="Q109" s="303" t="str">
        <f aca="false">IF(Q107="","",Q107*Q108)</f>
        <v/>
      </c>
      <c r="R109" s="303" t="str">
        <f aca="false">IF(R107="","",R107*R108)</f>
        <v/>
      </c>
      <c r="S109" s="303" t="str">
        <f aca="false">IF(S107="","",S107*S108)</f>
        <v/>
      </c>
      <c r="T109" s="303"/>
      <c r="U109" s="275"/>
      <c r="V109" s="304" t="str">
        <f aca="false">IF(V107="","",V107*V108)</f>
        <v/>
      </c>
      <c r="W109" s="304" t="str">
        <f aca="false">IF(W107="","",W107*W108)</f>
        <v/>
      </c>
      <c r="X109" s="304" t="str">
        <f aca="false">IF(X107="","",X107*X108)</f>
        <v/>
      </c>
      <c r="Y109" s="304" t="str">
        <f aca="false">IF(Y107="","",Y107*Y108)</f>
        <v/>
      </c>
      <c r="Z109" s="305"/>
      <c r="AA109" s="305"/>
      <c r="AB109" s="305"/>
      <c r="AC109" s="305"/>
      <c r="AD109" s="305"/>
      <c r="AE109" s="305"/>
      <c r="AF109" s="305"/>
    </row>
    <row r="110" customFormat="false" ht="15.75" hidden="false" customHeight="true" outlineLevel="0" collapsed="false">
      <c r="A110" s="268" t="s">
        <v>211</v>
      </c>
      <c r="B110" s="306" t="str">
        <f aca="false">IF(B105="","",(SUM(B90)*640-SUM(B91,B95)*(640-300*(B94=0))-SUM(B106,B107)*7865)/2100/365/B$40)</f>
        <v/>
      </c>
      <c r="C110" s="306" t="str">
        <f aca="false">IF(C105="","",(SUM(C90)*640-SUM(C91,C95)*(640-300*(C94=0))-SUM(C106,C107)*7865)/2100/365/C$40)</f>
        <v/>
      </c>
      <c r="D110" s="306" t="str">
        <f aca="false">IF(D105="","",(SUM(D90)*640-SUM(D91,D95)*(640-300*(D94=0))-SUM(D106,D107)*7865)/2100/365/D$40)</f>
        <v/>
      </c>
      <c r="E110" s="306"/>
      <c r="F110" s="272"/>
      <c r="G110" s="306" t="str">
        <f aca="false">IF(G105="","",(SUM(G90)*640-SUM(G91,G95)*(640-300*(G94=0))-SUM(G106,G107)*7865)/2100/365/G$40)</f>
        <v/>
      </c>
      <c r="H110" s="306" t="str">
        <f aca="false">IF(H105="","",(SUM(H90)*640-SUM(H91,H95)*(640-300*(H94=0))-SUM(H106,H107)*7865)/2100/365/H$40)</f>
        <v/>
      </c>
      <c r="I110" s="306" t="str">
        <f aca="false">IF(I105="","",(SUM(I90)*640-SUM(I91,I95)*(640-300*(I94=0))-SUM(I106,I107)*7865)/2100/365/I$40)</f>
        <v/>
      </c>
      <c r="J110" s="306"/>
      <c r="K110" s="272"/>
      <c r="L110" s="306" t="n">
        <f aca="false">IF(L105="","",(SUM(L90)*640-SUM(L91,L95)*(640-300*(L94=0))-SUM(L106,L107)*7865)/2100/365/L$40)</f>
        <v>0.0333985649054142</v>
      </c>
      <c r="M110" s="306" t="str">
        <f aca="false">IF(M105="","",(SUM(M90)*640-SUM(M91,M95)*(640-300*(M94=0))-SUM(M106,M107)*7865)/2100/365/M$40)</f>
        <v/>
      </c>
      <c r="N110" s="306" t="n">
        <f aca="false">IF(N105="","",(SUM(N90)*640-SUM(N91,N95)*(640-300*(N94=0))-SUM(N106,N107)*7865)/2100/365/N$40)</f>
        <v>0.00626223091976517</v>
      </c>
      <c r="O110" s="306"/>
      <c r="P110" s="272"/>
      <c r="Q110" s="306" t="n">
        <f aca="false">IF(Q105="","",(SUM(Q90)*640-SUM(Q91,Q95)*(640-300*(Q94=0))-SUM(Q106,Q107)*7865)/2100/365/Q$40)</f>
        <v>0.0417482061317678</v>
      </c>
      <c r="R110" s="306" t="str">
        <f aca="false">IF(R105="","",(SUM(R90)*640-SUM(R91,R95)*(640-300*(R94=0))-SUM(R106,R107)*7865)/2100/365/R$40)</f>
        <v/>
      </c>
      <c r="S110" s="306" t="n">
        <f aca="false">IF(S105="","",(SUM(S90)*640-SUM(S91,S95)*(640-300*(S94=0))-SUM(S106,S107)*7865)/2100/365/S$40)</f>
        <v>0.00939334637964775</v>
      </c>
      <c r="T110" s="306"/>
      <c r="U110" s="272"/>
      <c r="V110" s="307" t="str">
        <f aca="false">IF(V105="","",(SUM(V90)*640-SUM(V91,V95)*(640-300*(V94=0))-SUM(V106,V107)*7865)/2100/365/V$40)</f>
        <v/>
      </c>
      <c r="W110" s="307" t="str">
        <f aca="false">IF(W105="","",(SUM(W90)*640-SUM(W91,W95)*(640-300*(W94=0))-SUM(W106,W107)*7865)/2100/365/W$40)</f>
        <v/>
      </c>
      <c r="X110" s="307" t="n">
        <f aca="false">IF(X105="","",(SUM(X90)*640-SUM(X91,X95)*(640-300*(X94=0))-SUM(X106,X107)*7865)/2100/365/X$40)</f>
        <v>0.0125244618395303</v>
      </c>
      <c r="Y110" s="307" t="n">
        <f aca="false">IF(Y105="","",(SUM(Y90)*640-SUM(Y91,Y95)*(640-300*(Y94=0))-SUM(Y106,Y107)*7865)/2100/365/Y$40)</f>
        <v>0.0612307023265927</v>
      </c>
      <c r="Z110" s="1"/>
      <c r="AA110" s="1"/>
      <c r="AB110" s="1"/>
      <c r="AC110" s="1"/>
      <c r="AD110" s="1"/>
      <c r="AE110" s="1"/>
      <c r="AF110" s="1"/>
    </row>
    <row r="111" customFormat="false" ht="15.75" hidden="false" customHeight="true" outlineLevel="0" collapsed="false">
      <c r="A111" s="268" t="s">
        <v>212</v>
      </c>
      <c r="B111" s="306" t="str">
        <f aca="false">IF(B105="","",(SUM(B98)*640-SUM(B99,B103)*(640-300*(B102=0)))/2100/365/B$40)</f>
        <v/>
      </c>
      <c r="C111" s="306" t="str">
        <f aca="false">IF(C105="","",(SUM(C98)*640-SUM(C99,C103)*(640-300*(C102=0)))/2100/365/C$40)</f>
        <v/>
      </c>
      <c r="D111" s="306" t="str">
        <f aca="false">IF(D105="","",(SUM(D98)*640-SUM(D99,D103)*(640-300*(D102=0)))/2100/365/D$40)</f>
        <v/>
      </c>
      <c r="E111" s="306"/>
      <c r="F111" s="272"/>
      <c r="G111" s="306" t="str">
        <f aca="false">IF(G105="","",(SUM(G98)*640-SUM(G99,G103)*(640-300*(G102=0)))/2100/365/G$40)</f>
        <v/>
      </c>
      <c r="H111" s="306" t="str">
        <f aca="false">IF(H105="","",(SUM(H98)*640-SUM(H99,H103)*(640-300*(H102=0)))/2100/365/H$40)</f>
        <v/>
      </c>
      <c r="I111" s="306" t="str">
        <f aca="false">IF(I105="","",(SUM(I98)*640-SUM(I99,I103)*(640-300*(I102=0)))/2100/365/I$40)</f>
        <v/>
      </c>
      <c r="J111" s="306"/>
      <c r="K111" s="272"/>
      <c r="L111" s="306" t="n">
        <f aca="false">IF(L105="","",(SUM(L98)*640-SUM(L99,L103)*(640-300*(L102=0)))/2100/365/L$40)</f>
        <v>0</v>
      </c>
      <c r="M111" s="306" t="str">
        <f aca="false">IF(M105="","",(SUM(M98)*640-SUM(M99,M103)*(640-300*(M102=0)))/2100/365/M$40)</f>
        <v/>
      </c>
      <c r="N111" s="306" t="n">
        <f aca="false">IF(N105="","",(SUM(N98)*640-SUM(N99,N103)*(640-300*(N102=0)))/2100/365/N$40)</f>
        <v>0.00208741030658839</v>
      </c>
      <c r="O111" s="306"/>
      <c r="P111" s="272"/>
      <c r="Q111" s="306" t="n">
        <f aca="false">IF(Q105="","",(SUM(Q98)*640-SUM(Q99,Q103)*(640-300*(Q102=0)))/2100/365/Q$40)</f>
        <v>0.0187866927592955</v>
      </c>
      <c r="R111" s="306" t="str">
        <f aca="false">IF(R105="","",(SUM(R98)*640-SUM(R99,R103)*(640-300*(R102=0)))/2100/365/R$40)</f>
        <v/>
      </c>
      <c r="S111" s="306" t="n">
        <f aca="false">IF(S105="","",(SUM(S98)*640-SUM(S99,S103)*(640-300*(S102=0)))/2100/365/S$40)</f>
        <v>0.00626223091976517</v>
      </c>
      <c r="T111" s="306"/>
      <c r="U111" s="272"/>
      <c r="V111" s="307" t="str">
        <f aca="false">IF(V105="","",(SUM(V98)*640-SUM(V99,V103)*(640-300*(V102=0)))/2100/365/V$40)</f>
        <v/>
      </c>
      <c r="W111" s="307" t="str">
        <f aca="false">IF(W105="","",(SUM(W98)*640-SUM(W99,W103)*(640-300*(W102=0)))/2100/365/W$40)</f>
        <v/>
      </c>
      <c r="X111" s="307" t="n">
        <f aca="false">IF(X105="","",(SUM(X98)*640-SUM(X99,X103)*(640-300*(X102=0)))/2100/365/X$40)</f>
        <v>0</v>
      </c>
      <c r="Y111" s="307" t="n">
        <f aca="false">IF(Y105="","",(SUM(Y98)*640-SUM(Y99,Y103)*(640-300*(Y102=0)))/2100/365/Y$40)</f>
        <v>0</v>
      </c>
      <c r="Z111" s="1"/>
      <c r="AA111" s="1"/>
      <c r="AB111" s="1"/>
      <c r="AC111" s="1"/>
      <c r="AD111" s="1"/>
      <c r="AE111" s="1"/>
      <c r="AF111" s="1"/>
    </row>
    <row r="112" customFormat="false" ht="15.75" hidden="false" customHeight="true" outlineLevel="0" collapsed="false">
      <c r="A112" s="308" t="s">
        <v>216</v>
      </c>
      <c r="B112" s="297" t="str">
        <f aca="false">IF(SUM(B105)&gt;0,B107/B105,"")</f>
        <v/>
      </c>
      <c r="C112" s="297" t="str">
        <f aca="false">IF(SUM(C105)&gt;0,C107/C105,"")</f>
        <v/>
      </c>
      <c r="D112" s="297" t="str">
        <f aca="false">IF(SUM(D105)&gt;0,D107/D105,"")</f>
        <v/>
      </c>
      <c r="E112" s="297"/>
      <c r="F112" s="272"/>
      <c r="G112" s="297" t="str">
        <f aca="false">IF(SUM(G105)&gt;0,G107/G105,"")</f>
        <v/>
      </c>
      <c r="H112" s="297" t="str">
        <f aca="false">IF(SUM(H105)&gt;0,H107/H105,"")</f>
        <v/>
      </c>
      <c r="I112" s="297" t="str">
        <f aca="false">IF(SUM(I105)&gt;0,I107/I105,"")</f>
        <v/>
      </c>
      <c r="J112" s="297"/>
      <c r="K112" s="272"/>
      <c r="L112" s="297" t="n">
        <f aca="false">IF(SUM(L105)&gt;0,L107/L105,"")</f>
        <v>0</v>
      </c>
      <c r="M112" s="297" t="str">
        <f aca="false">IF(SUM(M105)&gt;0,M107/M105,"")</f>
        <v/>
      </c>
      <c r="N112" s="297" t="n">
        <f aca="false">IF(SUM(N105)&gt;0,N107/N105,"")</f>
        <v>0</v>
      </c>
      <c r="O112" s="297"/>
      <c r="P112" s="272"/>
      <c r="Q112" s="297" t="n">
        <f aca="false">IF(SUM(Q105)&gt;0,Q107/Q105,"")</f>
        <v>0</v>
      </c>
      <c r="R112" s="297" t="str">
        <f aca="false">IF(SUM(R105)&gt;0,R107/R105,"")</f>
        <v/>
      </c>
      <c r="S112" s="297" t="n">
        <f aca="false">IF(SUM(S105)&gt;0,S107/S105,"")</f>
        <v>0</v>
      </c>
      <c r="T112" s="297"/>
      <c r="U112" s="272"/>
      <c r="V112" s="298" t="str">
        <f aca="false">IF(SUM(V105)&gt;0,V107/V105,"")</f>
        <v/>
      </c>
      <c r="W112" s="298" t="str">
        <f aca="false">IF(SUM(W105)&gt;0,W107/W105,"")</f>
        <v/>
      </c>
      <c r="X112" s="298" t="n">
        <f aca="false">IF(SUM(X105)&gt;0,X107/X105,"")</f>
        <v>0</v>
      </c>
      <c r="Y112" s="298" t="n">
        <f aca="false">IF(SUM(Y105)&gt;0,Y107/Y105,"")</f>
        <v>0</v>
      </c>
      <c r="Z112" s="1"/>
      <c r="AA112" s="1"/>
      <c r="AB112" s="1"/>
      <c r="AC112" s="1"/>
      <c r="AD112" s="1"/>
      <c r="AE112" s="1"/>
      <c r="AF112" s="1"/>
    </row>
    <row r="113" customFormat="false" ht="15.75" hidden="true" customHeight="true" outlineLevel="0" collapsed="false">
      <c r="A113" s="279" t="s">
        <v>217</v>
      </c>
      <c r="B113" s="132"/>
      <c r="C113" s="132"/>
      <c r="D113" s="132"/>
      <c r="E113" s="132"/>
      <c r="F113" s="272"/>
      <c r="G113" s="132"/>
      <c r="H113" s="132"/>
      <c r="I113" s="132"/>
      <c r="J113" s="132"/>
      <c r="K113" s="272"/>
      <c r="L113" s="132"/>
      <c r="M113" s="132"/>
      <c r="N113" s="132"/>
      <c r="O113" s="132"/>
      <c r="P113" s="272"/>
      <c r="Q113" s="132"/>
      <c r="R113" s="132"/>
      <c r="S113" s="132"/>
      <c r="T113" s="132"/>
      <c r="U113" s="272"/>
      <c r="V113" s="164"/>
      <c r="W113" s="164"/>
      <c r="X113" s="164"/>
      <c r="Y113" s="164"/>
      <c r="Z113" s="1"/>
      <c r="AA113" s="1"/>
      <c r="AB113" s="1"/>
      <c r="AC113" s="1"/>
      <c r="AD113" s="1"/>
      <c r="AE113" s="1"/>
      <c r="AF113" s="1"/>
    </row>
    <row r="114" customFormat="false" ht="15.75" hidden="true" customHeight="true" outlineLevel="0" collapsed="false">
      <c r="A114" s="282" t="s">
        <v>218</v>
      </c>
      <c r="B114" s="192"/>
      <c r="C114" s="192"/>
      <c r="D114" s="192"/>
      <c r="E114" s="192"/>
      <c r="F114" s="273"/>
      <c r="G114" s="192"/>
      <c r="H114" s="192"/>
      <c r="I114" s="192"/>
      <c r="J114" s="192"/>
      <c r="K114" s="273"/>
      <c r="L114" s="192"/>
      <c r="M114" s="192"/>
      <c r="N114" s="192"/>
      <c r="O114" s="192"/>
      <c r="P114" s="273"/>
      <c r="Q114" s="192"/>
      <c r="R114" s="192"/>
      <c r="S114" s="192"/>
      <c r="T114" s="192"/>
      <c r="U114" s="273"/>
      <c r="V114" s="281" t="e">
        <f aca="false">#REF!</f>
        <v>#REF!</v>
      </c>
      <c r="W114" s="281" t="e">
        <f aca="false">#REF!</f>
        <v>#REF!</v>
      </c>
      <c r="X114" s="281" t="e">
        <f aca="false">#REF!</f>
        <v>#REF!</v>
      </c>
      <c r="Y114" s="281" t="e">
        <f aca="false">#REF!</f>
        <v>#REF!</v>
      </c>
      <c r="Z114" s="1"/>
      <c r="AA114" s="1"/>
      <c r="AB114" s="1"/>
      <c r="AC114" s="1"/>
      <c r="AD114" s="1"/>
      <c r="AE114" s="1"/>
      <c r="AF114" s="1"/>
    </row>
    <row r="115" customFormat="false" ht="15.75" hidden="true" customHeight="true" outlineLevel="0" collapsed="false">
      <c r="A115" s="268" t="s">
        <v>219</v>
      </c>
      <c r="B115" s="192"/>
      <c r="C115" s="192"/>
      <c r="D115" s="192"/>
      <c r="E115" s="192"/>
      <c r="F115" s="272"/>
      <c r="G115" s="192"/>
      <c r="H115" s="192"/>
      <c r="I115" s="192"/>
      <c r="J115" s="192"/>
      <c r="K115" s="272"/>
      <c r="L115" s="192"/>
      <c r="M115" s="192"/>
      <c r="N115" s="192"/>
      <c r="O115" s="192"/>
      <c r="P115" s="272"/>
      <c r="Q115" s="192"/>
      <c r="R115" s="192"/>
      <c r="S115" s="192"/>
      <c r="T115" s="192"/>
      <c r="U115" s="272"/>
      <c r="V115" s="206"/>
      <c r="W115" s="206"/>
      <c r="X115" s="206"/>
      <c r="Y115" s="206"/>
      <c r="Z115" s="1"/>
      <c r="AA115" s="1"/>
      <c r="AB115" s="1"/>
      <c r="AC115" s="1"/>
      <c r="AD115" s="1"/>
      <c r="AE115" s="1"/>
      <c r="AF115" s="1"/>
    </row>
    <row r="116" customFormat="false" ht="15.75" hidden="true" customHeight="true" outlineLevel="0" collapsed="false">
      <c r="A116" s="269" t="s">
        <v>197</v>
      </c>
      <c r="B116" s="283"/>
      <c r="C116" s="283"/>
      <c r="D116" s="283"/>
      <c r="E116" s="283"/>
      <c r="F116" s="280"/>
      <c r="G116" s="283"/>
      <c r="H116" s="283"/>
      <c r="I116" s="283"/>
      <c r="J116" s="283"/>
      <c r="K116" s="280"/>
      <c r="L116" s="283"/>
      <c r="M116" s="283"/>
      <c r="N116" s="283"/>
      <c r="O116" s="283"/>
      <c r="P116" s="280"/>
      <c r="Q116" s="283"/>
      <c r="R116" s="283"/>
      <c r="S116" s="283"/>
      <c r="T116" s="283"/>
      <c r="U116" s="280"/>
      <c r="V116" s="176"/>
      <c r="W116" s="176"/>
      <c r="X116" s="176"/>
      <c r="Y116" s="176"/>
      <c r="Z116" s="1"/>
      <c r="AA116" s="1"/>
      <c r="AB116" s="1"/>
      <c r="AC116" s="1"/>
      <c r="AD116" s="1"/>
      <c r="AE116" s="1"/>
      <c r="AF116" s="1"/>
    </row>
    <row r="117" customFormat="false" ht="15.75" hidden="true" customHeight="true" outlineLevel="0" collapsed="false">
      <c r="A117" s="269" t="s">
        <v>198</v>
      </c>
      <c r="B117" s="284" t="str">
        <f aca="false">IF(B116="","",B114*B115*B116)</f>
        <v/>
      </c>
      <c r="C117" s="284" t="str">
        <f aca="false">IF(C116="","",C114*C115*C116)</f>
        <v/>
      </c>
      <c r="D117" s="284" t="str">
        <f aca="false">IF(D116="","",D114*D115*D116)</f>
        <v/>
      </c>
      <c r="E117" s="284"/>
      <c r="F117" s="280"/>
      <c r="G117" s="284" t="str">
        <f aca="false">IF(G116="","",G114*G115*G116)</f>
        <v/>
      </c>
      <c r="H117" s="284" t="str">
        <f aca="false">IF(H116="","",H114*H115*H116)</f>
        <v/>
      </c>
      <c r="I117" s="284" t="str">
        <f aca="false">IF(I116="","",I114*I115*I116)</f>
        <v/>
      </c>
      <c r="J117" s="284"/>
      <c r="K117" s="280"/>
      <c r="L117" s="284" t="str">
        <f aca="false">IF(L116="","",L114*L115*L116)</f>
        <v/>
      </c>
      <c r="M117" s="284" t="str">
        <f aca="false">IF(M116="","",M114*M115*M116)</f>
        <v/>
      </c>
      <c r="N117" s="284" t="str">
        <f aca="false">IF(N116="","",N114*N115*N116)</f>
        <v/>
      </c>
      <c r="O117" s="284"/>
      <c r="P117" s="280"/>
      <c r="Q117" s="284" t="str">
        <f aca="false">IF(Q116="","",Q114*Q115*Q116)</f>
        <v/>
      </c>
      <c r="R117" s="284" t="str">
        <f aca="false">IF(R116="","",R114*R115*R116)</f>
        <v/>
      </c>
      <c r="S117" s="284" t="str">
        <f aca="false">IF(S116="","",S114*S115*S116)</f>
        <v/>
      </c>
      <c r="T117" s="284"/>
      <c r="U117" s="280"/>
      <c r="V117" s="285" t="str">
        <f aca="false">IF(V116="","",V114*V115*V116)</f>
        <v/>
      </c>
      <c r="W117" s="285" t="str">
        <f aca="false">IF(W116="","",W114*W115*W116)</f>
        <v/>
      </c>
      <c r="X117" s="285" t="str">
        <f aca="false">IF(X116="","",X114*X115*X116)</f>
        <v/>
      </c>
      <c r="Y117" s="285" t="str">
        <f aca="false">IF(Y116="","",Y114*Y115*Y116)</f>
        <v/>
      </c>
      <c r="Z117" s="1"/>
      <c r="AA117" s="1"/>
      <c r="AB117" s="1"/>
      <c r="AC117" s="1"/>
      <c r="AD117" s="1"/>
      <c r="AE117" s="1"/>
      <c r="AF117" s="1"/>
    </row>
    <row r="118" customFormat="false" ht="15.75" hidden="true" customHeight="true" outlineLevel="0" collapsed="false">
      <c r="A118" s="269" t="s">
        <v>199</v>
      </c>
      <c r="B118" s="283"/>
      <c r="C118" s="283"/>
      <c r="D118" s="283"/>
      <c r="E118" s="283"/>
      <c r="F118" s="272"/>
      <c r="G118" s="283"/>
      <c r="H118" s="283"/>
      <c r="I118" s="283"/>
      <c r="J118" s="283"/>
      <c r="K118" s="272"/>
      <c r="L118" s="283"/>
      <c r="M118" s="283"/>
      <c r="N118" s="283"/>
      <c r="O118" s="283"/>
      <c r="P118" s="272"/>
      <c r="Q118" s="283"/>
      <c r="R118" s="283"/>
      <c r="S118" s="283"/>
      <c r="T118" s="283"/>
      <c r="U118" s="272"/>
      <c r="V118" s="176"/>
      <c r="W118" s="176"/>
      <c r="X118" s="176"/>
      <c r="Y118" s="176"/>
      <c r="Z118" s="1"/>
      <c r="AA118" s="1"/>
      <c r="AB118" s="1"/>
      <c r="AC118" s="1"/>
      <c r="AD118" s="1"/>
      <c r="AE118" s="1"/>
      <c r="AF118" s="1"/>
    </row>
    <row r="119" customFormat="false" ht="15.75" hidden="true" customHeight="true" outlineLevel="0" collapsed="false">
      <c r="A119" s="269" t="s">
        <v>200</v>
      </c>
      <c r="B119" s="283"/>
      <c r="C119" s="283"/>
      <c r="D119" s="283"/>
      <c r="E119" s="283"/>
      <c r="F119" s="280"/>
      <c r="G119" s="283"/>
      <c r="H119" s="283"/>
      <c r="I119" s="283"/>
      <c r="J119" s="283"/>
      <c r="K119" s="280"/>
      <c r="L119" s="283"/>
      <c r="M119" s="283"/>
      <c r="N119" s="283"/>
      <c r="O119" s="283"/>
      <c r="P119" s="280"/>
      <c r="Q119" s="283"/>
      <c r="R119" s="283"/>
      <c r="S119" s="283"/>
      <c r="T119" s="283"/>
      <c r="U119" s="280"/>
      <c r="V119" s="176"/>
      <c r="W119" s="176"/>
      <c r="X119" s="176"/>
      <c r="Y119" s="176"/>
      <c r="Z119" s="1"/>
      <c r="AA119" s="1"/>
      <c r="AB119" s="1"/>
      <c r="AC119" s="1"/>
      <c r="AD119" s="1"/>
      <c r="AE119" s="1"/>
      <c r="AF119" s="1"/>
    </row>
    <row r="120" customFormat="false" ht="15.75" hidden="true" customHeight="true" outlineLevel="0" collapsed="false">
      <c r="A120" s="269" t="s">
        <v>201</v>
      </c>
      <c r="B120" s="286" t="str">
        <f aca="false">IF(B118="","",B118*B119)</f>
        <v/>
      </c>
      <c r="C120" s="286" t="str">
        <f aca="false">IF(C118="","",C118*C119)</f>
        <v/>
      </c>
      <c r="D120" s="286" t="str">
        <f aca="false">IF(D118="","",D118*D119)</f>
        <v/>
      </c>
      <c r="E120" s="286"/>
      <c r="F120" s="280"/>
      <c r="G120" s="286" t="str">
        <f aca="false">IF(G118="","",G118*G119)</f>
        <v/>
      </c>
      <c r="H120" s="286" t="str">
        <f aca="false">IF(H118="","",H118*H119)</f>
        <v/>
      </c>
      <c r="I120" s="286" t="str">
        <f aca="false">IF(I118="","",I118*I119)</f>
        <v/>
      </c>
      <c r="J120" s="286"/>
      <c r="K120" s="280"/>
      <c r="L120" s="286" t="str">
        <f aca="false">IF(L118="","",L118*L119)</f>
        <v/>
      </c>
      <c r="M120" s="286" t="str">
        <f aca="false">IF(M118="","",M118*M119)</f>
        <v/>
      </c>
      <c r="N120" s="286" t="str">
        <f aca="false">IF(N118="","",N118*N119)</f>
        <v/>
      </c>
      <c r="O120" s="286"/>
      <c r="P120" s="280"/>
      <c r="Q120" s="286" t="str">
        <f aca="false">IF(Q118="","",Q118*Q119)</f>
        <v/>
      </c>
      <c r="R120" s="286" t="str">
        <f aca="false">IF(R118="","",R118*R119)</f>
        <v/>
      </c>
      <c r="S120" s="286" t="str">
        <f aca="false">IF(S118="","",S118*S119)</f>
        <v/>
      </c>
      <c r="T120" s="286"/>
      <c r="U120" s="280"/>
      <c r="V120" s="288" t="str">
        <f aca="false">IF(V118="","",V118*V119)</f>
        <v/>
      </c>
      <c r="W120" s="288" t="str">
        <f aca="false">IF(W118="","",W118*W119)</f>
        <v/>
      </c>
      <c r="X120" s="288" t="str">
        <f aca="false">IF(X118="","",X118*X119)</f>
        <v/>
      </c>
      <c r="Y120" s="288" t="str">
        <f aca="false">IF(Y118="","",Y118*Y119)</f>
        <v/>
      </c>
      <c r="Z120" s="1"/>
      <c r="AA120" s="1"/>
      <c r="AB120" s="1"/>
      <c r="AC120" s="1"/>
      <c r="AD120" s="1"/>
      <c r="AE120" s="1"/>
      <c r="AF120" s="1"/>
    </row>
    <row r="121" customFormat="false" ht="15.75" hidden="true" customHeight="true" outlineLevel="0" collapsed="false">
      <c r="A121" s="270" t="s">
        <v>202</v>
      </c>
      <c r="B121" s="289" t="n">
        <v>0</v>
      </c>
      <c r="C121" s="289" t="n">
        <v>0</v>
      </c>
      <c r="D121" s="289" t="n">
        <v>0</v>
      </c>
      <c r="E121" s="289"/>
      <c r="F121" s="272"/>
      <c r="G121" s="289" t="n">
        <v>0</v>
      </c>
      <c r="H121" s="289" t="n">
        <v>0</v>
      </c>
      <c r="I121" s="289" t="n">
        <v>0</v>
      </c>
      <c r="J121" s="289"/>
      <c r="K121" s="272"/>
      <c r="L121" s="289" t="n">
        <v>0</v>
      </c>
      <c r="M121" s="289" t="n">
        <v>0</v>
      </c>
      <c r="N121" s="289" t="n">
        <v>0</v>
      </c>
      <c r="O121" s="289"/>
      <c r="P121" s="272"/>
      <c r="Q121" s="289" t="n">
        <v>0</v>
      </c>
      <c r="R121" s="289" t="n">
        <v>0</v>
      </c>
      <c r="S121" s="289" t="n">
        <v>0</v>
      </c>
      <c r="T121" s="289"/>
      <c r="U121" s="272"/>
      <c r="V121" s="291" t="n">
        <v>0</v>
      </c>
      <c r="W121" s="291" t="n">
        <v>0</v>
      </c>
      <c r="X121" s="291" t="n">
        <v>0</v>
      </c>
      <c r="Y121" s="291" t="n">
        <v>0</v>
      </c>
      <c r="Z121" s="1"/>
      <c r="AA121" s="1"/>
      <c r="AB121" s="1"/>
      <c r="AC121" s="1"/>
      <c r="AD121" s="1"/>
      <c r="AE121" s="1"/>
      <c r="AF121" s="1"/>
    </row>
    <row r="122" customFormat="false" ht="15.75" hidden="true" customHeight="true" outlineLevel="0" collapsed="false">
      <c r="A122" s="270" t="s">
        <v>203</v>
      </c>
      <c r="B122" s="289"/>
      <c r="C122" s="289"/>
      <c r="D122" s="289"/>
      <c r="E122" s="289"/>
      <c r="F122" s="290"/>
      <c r="G122" s="289"/>
      <c r="H122" s="289"/>
      <c r="I122" s="289"/>
      <c r="J122" s="289"/>
      <c r="K122" s="290"/>
      <c r="L122" s="289"/>
      <c r="M122" s="289"/>
      <c r="N122" s="289"/>
      <c r="O122" s="289"/>
      <c r="P122" s="290"/>
      <c r="Q122" s="289"/>
      <c r="R122" s="289"/>
      <c r="S122" s="289"/>
      <c r="T122" s="289"/>
      <c r="U122" s="290"/>
      <c r="V122" s="291"/>
      <c r="W122" s="291"/>
      <c r="X122" s="291"/>
      <c r="Y122" s="291"/>
      <c r="Z122" s="1"/>
      <c r="AA122" s="1"/>
      <c r="AB122" s="1"/>
      <c r="AC122" s="1"/>
      <c r="AD122" s="1"/>
      <c r="AE122" s="1"/>
      <c r="AF122" s="1"/>
    </row>
    <row r="123" customFormat="false" ht="15.75" hidden="true" customHeight="true" outlineLevel="0" collapsed="false">
      <c r="A123" s="282" t="s">
        <v>220</v>
      </c>
      <c r="B123" s="289"/>
      <c r="C123" s="289"/>
      <c r="D123" s="289"/>
      <c r="E123" s="289"/>
      <c r="F123" s="280"/>
      <c r="G123" s="289"/>
      <c r="H123" s="289"/>
      <c r="I123" s="289"/>
      <c r="J123" s="289"/>
      <c r="K123" s="280"/>
      <c r="L123" s="289"/>
      <c r="M123" s="289"/>
      <c r="N123" s="289"/>
      <c r="O123" s="289"/>
      <c r="P123" s="280"/>
      <c r="Q123" s="289"/>
      <c r="R123" s="289"/>
      <c r="S123" s="289"/>
      <c r="T123" s="289"/>
      <c r="U123" s="280"/>
      <c r="V123" s="291"/>
      <c r="W123" s="291"/>
      <c r="X123" s="291"/>
      <c r="Y123" s="291"/>
      <c r="Z123" s="1"/>
      <c r="AA123" s="1"/>
      <c r="AB123" s="1"/>
      <c r="AC123" s="1"/>
      <c r="AD123" s="1"/>
      <c r="AE123" s="1"/>
      <c r="AF123" s="1"/>
    </row>
    <row r="124" customFormat="false" ht="15.75" hidden="true" customHeight="true" outlineLevel="0" collapsed="false">
      <c r="A124" s="268" t="s">
        <v>219</v>
      </c>
      <c r="B124" s="192"/>
      <c r="C124" s="192"/>
      <c r="D124" s="192"/>
      <c r="E124" s="192"/>
      <c r="F124" s="280"/>
      <c r="G124" s="192"/>
      <c r="H124" s="192"/>
      <c r="I124" s="192"/>
      <c r="J124" s="192"/>
      <c r="K124" s="280"/>
      <c r="L124" s="192"/>
      <c r="M124" s="192"/>
      <c r="N124" s="192"/>
      <c r="O124" s="192"/>
      <c r="P124" s="280"/>
      <c r="Q124" s="192"/>
      <c r="R124" s="192"/>
      <c r="S124" s="192"/>
      <c r="T124" s="192"/>
      <c r="U124" s="280"/>
      <c r="V124" s="206"/>
      <c r="W124" s="206"/>
      <c r="X124" s="206"/>
      <c r="Y124" s="206"/>
      <c r="Z124" s="1"/>
      <c r="AA124" s="1"/>
      <c r="AB124" s="1"/>
      <c r="AC124" s="1"/>
      <c r="AD124" s="1"/>
      <c r="AE124" s="1"/>
      <c r="AF124" s="1"/>
    </row>
    <row r="125" customFormat="false" ht="15.75" hidden="true" customHeight="true" outlineLevel="0" collapsed="false">
      <c r="A125" s="269" t="s">
        <v>197</v>
      </c>
      <c r="B125" s="283"/>
      <c r="C125" s="283"/>
      <c r="D125" s="283"/>
      <c r="E125" s="283"/>
      <c r="F125" s="272"/>
      <c r="G125" s="283"/>
      <c r="H125" s="283"/>
      <c r="I125" s="283"/>
      <c r="J125" s="283"/>
      <c r="K125" s="272"/>
      <c r="L125" s="283"/>
      <c r="M125" s="283"/>
      <c r="N125" s="283"/>
      <c r="O125" s="283"/>
      <c r="P125" s="272"/>
      <c r="Q125" s="283"/>
      <c r="R125" s="283"/>
      <c r="S125" s="283"/>
      <c r="T125" s="283"/>
      <c r="U125" s="272"/>
      <c r="V125" s="176"/>
      <c r="W125" s="176"/>
      <c r="X125" s="176"/>
      <c r="Y125" s="176"/>
      <c r="Z125" s="1"/>
      <c r="AA125" s="1"/>
      <c r="AB125" s="1"/>
      <c r="AC125" s="1"/>
      <c r="AD125" s="1"/>
      <c r="AE125" s="1"/>
      <c r="AF125" s="1"/>
    </row>
    <row r="126" customFormat="false" ht="15.75" hidden="true" customHeight="true" outlineLevel="0" collapsed="false">
      <c r="A126" s="269" t="s">
        <v>198</v>
      </c>
      <c r="B126" s="284" t="str">
        <f aca="false">IF(B125="","",IF(B123="",B114*B124*B125,B123*B124*B125))</f>
        <v/>
      </c>
      <c r="C126" s="284" t="str">
        <f aca="false">IF(C125="","",IF(C123="",C114*C124*C125,C123*C124*C125))</f>
        <v/>
      </c>
      <c r="D126" s="284" t="str">
        <f aca="false">IF(D125="","",IF(D123="",D114*D124*D125,D123*D124*D125))</f>
        <v/>
      </c>
      <c r="E126" s="284"/>
      <c r="F126" s="258"/>
      <c r="G126" s="284" t="str">
        <f aca="false">IF(G125="","",IF(G123="",G114*G124*G125,G123*G124*G125))</f>
        <v/>
      </c>
      <c r="H126" s="284" t="str">
        <f aca="false">IF(H125="","",IF(H123="",H114*H124*H125,H123*H124*H125))</f>
        <v/>
      </c>
      <c r="I126" s="284" t="str">
        <f aca="false">IF(I125="","",IF(I123="",I114*I124*I125,I123*I124*I125))</f>
        <v/>
      </c>
      <c r="J126" s="284"/>
      <c r="K126" s="258"/>
      <c r="L126" s="284" t="str">
        <f aca="false">IF(L125="","",IF(L123="",L114*L124*L125,L123*L124*L125))</f>
        <v/>
      </c>
      <c r="M126" s="284" t="str">
        <f aca="false">IF(M125="","",IF(M123="",M114*M124*M125,M123*M124*M125))</f>
        <v/>
      </c>
      <c r="N126" s="284" t="str">
        <f aca="false">IF(N125="","",IF(N123="",N114*N124*N125,N123*N124*N125))</f>
        <v/>
      </c>
      <c r="O126" s="284"/>
      <c r="P126" s="258"/>
      <c r="Q126" s="284" t="str">
        <f aca="false">IF(Q125="","",IF(Q123="",Q114*Q124*Q125,Q123*Q124*Q125))</f>
        <v/>
      </c>
      <c r="R126" s="284" t="str">
        <f aca="false">IF(R125="","",IF(R123="",R114*R124*R125,R123*R124*R125))</f>
        <v/>
      </c>
      <c r="S126" s="284" t="str">
        <f aca="false">IF(S125="","",IF(S123="",S114*S124*S125,S123*S124*S125))</f>
        <v/>
      </c>
      <c r="T126" s="284"/>
      <c r="U126" s="258"/>
      <c r="V126" s="285" t="str">
        <f aca="false">IF(V125="","",IF(V123="",V114*V124*V125,V123*V124*V125))</f>
        <v/>
      </c>
      <c r="W126" s="285" t="str">
        <f aca="false">IF(W125="","",IF(W123="",W114*W124*W125,W123*W124*W125))</f>
        <v/>
      </c>
      <c r="X126" s="285" t="str">
        <f aca="false">IF(X125="","",IF(X123="",X114*X124*X125,X123*X124*X125))</f>
        <v/>
      </c>
      <c r="Y126" s="285" t="str">
        <f aca="false">IF(Y125="","",IF(Y123="",Y114*Y124*Y125,Y123*Y124*Y125))</f>
        <v/>
      </c>
      <c r="Z126" s="1"/>
      <c r="AA126" s="1"/>
      <c r="AB126" s="1"/>
      <c r="AC126" s="1"/>
      <c r="AD126" s="1"/>
      <c r="AE126" s="1"/>
      <c r="AF126" s="1"/>
    </row>
    <row r="127" customFormat="false" ht="15.75" hidden="true" customHeight="true" outlineLevel="0" collapsed="false">
      <c r="A127" s="269" t="s">
        <v>199</v>
      </c>
      <c r="B127" s="283"/>
      <c r="C127" s="283"/>
      <c r="D127" s="283"/>
      <c r="E127" s="283"/>
      <c r="F127" s="272"/>
      <c r="G127" s="283"/>
      <c r="H127" s="283"/>
      <c r="I127" s="283"/>
      <c r="J127" s="283"/>
      <c r="K127" s="272"/>
      <c r="L127" s="283"/>
      <c r="M127" s="283"/>
      <c r="N127" s="283"/>
      <c r="O127" s="283"/>
      <c r="P127" s="272"/>
      <c r="Q127" s="283"/>
      <c r="R127" s="283"/>
      <c r="S127" s="283"/>
      <c r="T127" s="283"/>
      <c r="U127" s="272"/>
      <c r="V127" s="176"/>
      <c r="W127" s="176"/>
      <c r="X127" s="176"/>
      <c r="Y127" s="176"/>
      <c r="Z127" s="1"/>
      <c r="AA127" s="1"/>
      <c r="AB127" s="1"/>
      <c r="AC127" s="1"/>
      <c r="AD127" s="1"/>
      <c r="AE127" s="1"/>
      <c r="AF127" s="1"/>
    </row>
    <row r="128" customFormat="false" ht="15.75" hidden="true" customHeight="true" outlineLevel="0" collapsed="false">
      <c r="A128" s="269" t="s">
        <v>200</v>
      </c>
      <c r="B128" s="283"/>
      <c r="C128" s="283"/>
      <c r="D128" s="283"/>
      <c r="E128" s="283"/>
      <c r="F128" s="275"/>
      <c r="G128" s="283"/>
      <c r="H128" s="283"/>
      <c r="I128" s="283"/>
      <c r="J128" s="283"/>
      <c r="K128" s="275"/>
      <c r="L128" s="283"/>
      <c r="M128" s="283"/>
      <c r="N128" s="283"/>
      <c r="O128" s="283"/>
      <c r="P128" s="275"/>
      <c r="Q128" s="283"/>
      <c r="R128" s="283"/>
      <c r="S128" s="283"/>
      <c r="T128" s="283"/>
      <c r="U128" s="275"/>
      <c r="V128" s="176"/>
      <c r="W128" s="176"/>
      <c r="X128" s="176"/>
      <c r="Y128" s="176"/>
      <c r="Z128" s="1"/>
      <c r="AA128" s="1"/>
      <c r="AB128" s="1"/>
      <c r="AC128" s="1"/>
      <c r="AD128" s="1"/>
      <c r="AE128" s="1"/>
      <c r="AF128" s="1"/>
    </row>
    <row r="129" customFormat="false" ht="15.75" hidden="true" customHeight="true" outlineLevel="0" collapsed="false">
      <c r="A129" s="295" t="s">
        <v>201</v>
      </c>
      <c r="B129" s="284" t="str">
        <f aca="false">IF(B127="","",B127*B128)</f>
        <v/>
      </c>
      <c r="C129" s="284" t="str">
        <f aca="false">IF(C127="","",C127*C128)</f>
        <v/>
      </c>
      <c r="D129" s="284" t="str">
        <f aca="false">IF(D127="","",D127*D128)</f>
        <v/>
      </c>
      <c r="E129" s="284"/>
      <c r="F129" s="273"/>
      <c r="G129" s="284" t="str">
        <f aca="false">IF(G127="","",G127*G128)</f>
        <v/>
      </c>
      <c r="H129" s="284" t="str">
        <f aca="false">IF(H127="","",H127*H128)</f>
        <v/>
      </c>
      <c r="I129" s="284" t="str">
        <f aca="false">IF(I127="","",I127*I128)</f>
        <v/>
      </c>
      <c r="J129" s="284"/>
      <c r="K129" s="273"/>
      <c r="L129" s="284" t="str">
        <f aca="false">IF(L127="","",L127*L128)</f>
        <v/>
      </c>
      <c r="M129" s="284" t="str">
        <f aca="false">IF(M127="","",M127*M128)</f>
        <v/>
      </c>
      <c r="N129" s="284" t="str">
        <f aca="false">IF(N127="","",N127*N128)</f>
        <v/>
      </c>
      <c r="O129" s="284"/>
      <c r="P129" s="273"/>
      <c r="Q129" s="284" t="str">
        <f aca="false">IF(Q127="","",Q127*Q128)</f>
        <v/>
      </c>
      <c r="R129" s="284" t="str">
        <f aca="false">IF(R127="","",R127*R128)</f>
        <v/>
      </c>
      <c r="S129" s="284" t="str">
        <f aca="false">IF(S127="","",S127*S128)</f>
        <v/>
      </c>
      <c r="T129" s="284"/>
      <c r="U129" s="273"/>
      <c r="V129" s="285" t="str">
        <f aca="false">IF(V127="","",V127*V128)</f>
        <v/>
      </c>
      <c r="W129" s="285" t="str">
        <f aca="false">IF(W127="","",W127*W128)</f>
        <v/>
      </c>
      <c r="X129" s="285" t="str">
        <f aca="false">IF(X127="","",X127*X128)</f>
        <v/>
      </c>
      <c r="Y129" s="285" t="str">
        <f aca="false">IF(Y127="","",Y127*Y128)</f>
        <v/>
      </c>
      <c r="Z129" s="1"/>
      <c r="AA129" s="1"/>
      <c r="AB129" s="1"/>
      <c r="AC129" s="1"/>
      <c r="AD129" s="1"/>
      <c r="AE129" s="1"/>
      <c r="AF129" s="1"/>
    </row>
    <row r="130" customFormat="false" ht="15.75" hidden="true" customHeight="true" outlineLevel="0" collapsed="false">
      <c r="A130" s="270" t="s">
        <v>202</v>
      </c>
      <c r="B130" s="289" t="n">
        <v>0</v>
      </c>
      <c r="C130" s="289" t="n">
        <v>0</v>
      </c>
      <c r="D130" s="289" t="n">
        <v>0</v>
      </c>
      <c r="E130" s="289"/>
      <c r="F130" s="275"/>
      <c r="G130" s="289" t="n">
        <v>0</v>
      </c>
      <c r="H130" s="289" t="n">
        <v>0</v>
      </c>
      <c r="I130" s="289" t="n">
        <v>0</v>
      </c>
      <c r="J130" s="289"/>
      <c r="K130" s="275"/>
      <c r="L130" s="289" t="n">
        <v>0</v>
      </c>
      <c r="M130" s="289" t="n">
        <v>0</v>
      </c>
      <c r="N130" s="289" t="n">
        <v>0</v>
      </c>
      <c r="O130" s="289"/>
      <c r="P130" s="275"/>
      <c r="Q130" s="289" t="n">
        <v>0</v>
      </c>
      <c r="R130" s="289" t="n">
        <v>0</v>
      </c>
      <c r="S130" s="289" t="n">
        <v>0</v>
      </c>
      <c r="T130" s="289"/>
      <c r="U130" s="275"/>
      <c r="V130" s="291" t="n">
        <v>0</v>
      </c>
      <c r="W130" s="291" t="n">
        <v>0</v>
      </c>
      <c r="X130" s="291" t="n">
        <v>0</v>
      </c>
      <c r="Y130" s="291" t="n">
        <v>0</v>
      </c>
      <c r="Z130" s="1"/>
      <c r="AA130" s="1"/>
      <c r="AB130" s="1"/>
      <c r="AC130" s="1"/>
      <c r="AD130" s="1"/>
      <c r="AE130" s="1"/>
      <c r="AF130" s="1"/>
    </row>
    <row r="131" customFormat="false" ht="15.75" hidden="true" customHeight="true" outlineLevel="0" collapsed="false">
      <c r="A131" s="270" t="s">
        <v>203</v>
      </c>
      <c r="B131" s="289"/>
      <c r="C131" s="289"/>
      <c r="D131" s="289"/>
      <c r="E131" s="289"/>
      <c r="F131" s="290"/>
      <c r="G131" s="289"/>
      <c r="H131" s="289"/>
      <c r="I131" s="289"/>
      <c r="J131" s="289"/>
      <c r="K131" s="290"/>
      <c r="L131" s="289"/>
      <c r="M131" s="289"/>
      <c r="N131" s="289"/>
      <c r="O131" s="289"/>
      <c r="P131" s="290"/>
      <c r="Q131" s="289"/>
      <c r="R131" s="289"/>
      <c r="S131" s="289"/>
      <c r="T131" s="289"/>
      <c r="U131" s="290"/>
      <c r="V131" s="291"/>
      <c r="W131" s="291"/>
      <c r="X131" s="291"/>
      <c r="Y131" s="291"/>
      <c r="Z131" s="1"/>
      <c r="AA131" s="1"/>
      <c r="AB131" s="1"/>
      <c r="AC131" s="1"/>
      <c r="AD131" s="1"/>
      <c r="AE131" s="1"/>
      <c r="AF131" s="1"/>
    </row>
    <row r="132" customFormat="false" ht="15.75" hidden="true" customHeight="true" outlineLevel="0" collapsed="false">
      <c r="A132" s="270" t="s">
        <v>221</v>
      </c>
      <c r="B132" s="297" t="str">
        <f aca="false">IF(SUM(B117,B126)&gt;0,SUM(B118,B127)/SUM(B117,B126),"")</f>
        <v/>
      </c>
      <c r="C132" s="297" t="str">
        <f aca="false">IF(SUM(C117,C126)&gt;0,SUM(C118,C127)/SUM(C117,C126),"")</f>
        <v/>
      </c>
      <c r="D132" s="297" t="str">
        <f aca="false">IF(SUM(D117,D126)&gt;0,SUM(D118,D127)/SUM(D117,D126),"")</f>
        <v/>
      </c>
      <c r="E132" s="297"/>
      <c r="F132" s="280"/>
      <c r="G132" s="297" t="str">
        <f aca="false">IF(SUM(G117,G126)&gt;0,SUM(G118,G127)/SUM(G117,G126),"")</f>
        <v/>
      </c>
      <c r="H132" s="297" t="str">
        <f aca="false">IF(SUM(H117,H126)&gt;0,SUM(H118,H127)/SUM(H117,H126),"")</f>
        <v/>
      </c>
      <c r="I132" s="297" t="str">
        <f aca="false">IF(SUM(I117,I126)&gt;0,SUM(I118,I127)/SUM(I117,I126),"")</f>
        <v/>
      </c>
      <c r="J132" s="297"/>
      <c r="K132" s="280"/>
      <c r="L132" s="297" t="str">
        <f aca="false">IF(SUM(L117,L126)&gt;0,SUM(L118,L127)/SUM(L117,L126),"")</f>
        <v/>
      </c>
      <c r="M132" s="297" t="str">
        <f aca="false">IF(SUM(M117,M126)&gt;0,SUM(M118,M127)/SUM(M117,M126),"")</f>
        <v/>
      </c>
      <c r="N132" s="297" t="str">
        <f aca="false">IF(SUM(N117,N126)&gt;0,SUM(N118,N127)/SUM(N117,N126),"")</f>
        <v/>
      </c>
      <c r="O132" s="297"/>
      <c r="P132" s="280"/>
      <c r="Q132" s="297" t="str">
        <f aca="false">IF(SUM(Q117,Q126)&gt;0,SUM(Q118,Q127)/SUM(Q117,Q126),"")</f>
        <v/>
      </c>
      <c r="R132" s="297" t="str">
        <f aca="false">IF(SUM(R117,R126)&gt;0,SUM(R118,R127)/SUM(R117,R126),"")</f>
        <v/>
      </c>
      <c r="S132" s="297" t="str">
        <f aca="false">IF(SUM(S117,S126)&gt;0,SUM(S118,S127)/SUM(S117,S126),"")</f>
        <v/>
      </c>
      <c r="T132" s="297"/>
      <c r="U132" s="280"/>
      <c r="V132" s="298" t="str">
        <f aca="false">IF(SUM(V117,V126)&gt;0,SUM(V118,V127)/SUM(V117,V126),"")</f>
        <v/>
      </c>
      <c r="W132" s="298" t="str">
        <f aca="false">IF(SUM(W117,W126)&gt;0,SUM(W118,W127)/SUM(W117,W126),"")</f>
        <v/>
      </c>
      <c r="X132" s="298" t="str">
        <f aca="false">IF(SUM(X117,X126)&gt;0,SUM(X118,X127)/SUM(X117,X126),"")</f>
        <v/>
      </c>
      <c r="Y132" s="298" t="str">
        <f aca="false">IF(SUM(Y117,Y126)&gt;0,SUM(Y118,Y127)/SUM(Y117,Y126),"")</f>
        <v/>
      </c>
      <c r="Z132" s="1"/>
      <c r="AA132" s="1"/>
      <c r="AB132" s="1"/>
      <c r="AC132" s="1"/>
      <c r="AD132" s="1"/>
      <c r="AE132" s="1"/>
      <c r="AF132" s="1"/>
    </row>
    <row r="133" customFormat="false" ht="15.75" hidden="true" customHeight="true" outlineLevel="0" collapsed="false">
      <c r="A133" s="270" t="s">
        <v>206</v>
      </c>
      <c r="B133" s="299" t="str">
        <f aca="false">IF(SUM(B117,B126)=0,"",SUM(B117,-B118*B121,-B122*B121,B126,-B127*B130,-B131*B130)*0.098)</f>
        <v/>
      </c>
      <c r="C133" s="299" t="str">
        <f aca="false">IF(SUM(C117,C126)=0,"",SUM(C117,-C118*C121,-C122*C121,C126,-C127*C130,-C131*C130)*0.098)</f>
        <v/>
      </c>
      <c r="D133" s="299" t="str">
        <f aca="false">IF(SUM(D117,D126)=0,"",SUM(D117,-D118*D121,-D122*D121,D126,-D127*D130,-D131*D130)*0.098)</f>
        <v/>
      </c>
      <c r="E133" s="299"/>
      <c r="F133" s="272"/>
      <c r="G133" s="299" t="str">
        <f aca="false">IF(SUM(G117,G126)=0,"",SUM(G117,-G118*G121,-G122*G121,G126,-G127*G130,-G131*G130)*0.098)</f>
        <v/>
      </c>
      <c r="H133" s="299" t="str">
        <f aca="false">IF(SUM(H117,H126)=0,"",SUM(H117,-H118*H121,-H122*H121,H126,-H127*H130,-H131*H130)*0.098)</f>
        <v/>
      </c>
      <c r="I133" s="299" t="str">
        <f aca="false">IF(SUM(I117,I126)=0,"",SUM(I117,-I118*I121,-I122*I121,I126,-I127*I130,-I131*I130)*0.098)</f>
        <v/>
      </c>
      <c r="J133" s="299"/>
      <c r="K133" s="272"/>
      <c r="L133" s="299" t="str">
        <f aca="false">IF(SUM(L117,L126)=0,"",SUM(L117,-L118*L121,-L122*L121,L126,-L127*L130,-L131*L130)*0.098)</f>
        <v/>
      </c>
      <c r="M133" s="299" t="str">
        <f aca="false">IF(SUM(M117,M126)=0,"",SUM(M117,-M118*M121,-M122*M121,M126,-M127*M130,-M131*M130)*0.098)</f>
        <v/>
      </c>
      <c r="N133" s="299" t="str">
        <f aca="false">IF(SUM(N117,N126)=0,"",SUM(N117,-N118*N121,-N122*N121,N126,-N127*N130,-N131*N130)*0.098)</f>
        <v/>
      </c>
      <c r="O133" s="299"/>
      <c r="P133" s="272"/>
      <c r="Q133" s="299" t="str">
        <f aca="false">IF(SUM(Q117,Q126)=0,"",SUM(Q117,-Q118*Q121,-Q122*Q121,Q126,-Q127*Q130,-Q131*Q130)*0.098)</f>
        <v/>
      </c>
      <c r="R133" s="299" t="str">
        <f aca="false">IF(SUM(R117,R126)=0,"",SUM(R117,-R118*R121,-R122*R121,R126,-R127*R130,-R131*R130)*0.098)</f>
        <v/>
      </c>
      <c r="S133" s="299" t="str">
        <f aca="false">IF(SUM(S117,S126)=0,"",SUM(S117,-S118*S121,-S122*S121,S126,-S127*S130,-S131*S130)*0.098)</f>
        <v/>
      </c>
      <c r="T133" s="299"/>
      <c r="U133" s="272"/>
      <c r="V133" s="300" t="str">
        <f aca="false">IF(SUM(V117,V126)=0,"",SUM(V117,-V118*V121,-V122*V121,V126,-V127*V130,-V131*V130)*0.098)</f>
        <v/>
      </c>
      <c r="W133" s="300" t="str">
        <f aca="false">IF(SUM(W117,W126)=0,"",SUM(W117,-W118*W121,-W122*W121,W126,-W127*W130,-W131*W130)*0.098)</f>
        <v/>
      </c>
      <c r="X133" s="300" t="str">
        <f aca="false">IF(SUM(X117,X126)=0,"",SUM(X117,-X118*X121,-X122*X121,X126,-X127*X130,-X131*X130)*0.098)</f>
        <v/>
      </c>
      <c r="Y133" s="300" t="str">
        <f aca="false">IF(SUM(Y117,Y126)=0,"",SUM(Y117,-Y118*Y121,-Y122*Y121,Y126,-Y127*Y130,-Y131*Y130)*0.098)</f>
        <v/>
      </c>
      <c r="Z133" s="1"/>
      <c r="AA133" s="1"/>
      <c r="AB133" s="1"/>
      <c r="AC133" s="1"/>
      <c r="AD133" s="1"/>
      <c r="AE133" s="1"/>
      <c r="AF133" s="1"/>
    </row>
    <row r="134" customFormat="false" ht="15.75" hidden="true" customHeight="true" outlineLevel="0" collapsed="false">
      <c r="A134" s="268" t="s">
        <v>207</v>
      </c>
      <c r="B134" s="301"/>
      <c r="C134" s="301"/>
      <c r="D134" s="301"/>
      <c r="E134" s="301"/>
      <c r="F134" s="258"/>
      <c r="G134" s="301"/>
      <c r="H134" s="301"/>
      <c r="I134" s="301"/>
      <c r="J134" s="301"/>
      <c r="K134" s="258"/>
      <c r="L134" s="301"/>
      <c r="M134" s="301"/>
      <c r="N134" s="301"/>
      <c r="O134" s="301"/>
      <c r="P134" s="258"/>
      <c r="Q134" s="301"/>
      <c r="R134" s="301"/>
      <c r="S134" s="301"/>
      <c r="T134" s="301"/>
      <c r="U134" s="258"/>
      <c r="V134" s="302"/>
      <c r="W134" s="302"/>
      <c r="X134" s="302"/>
      <c r="Y134" s="302"/>
      <c r="Z134" s="1"/>
      <c r="AA134" s="1"/>
      <c r="AB134" s="1"/>
      <c r="AC134" s="1"/>
      <c r="AD134" s="1"/>
      <c r="AE134" s="1"/>
      <c r="AF134" s="1"/>
    </row>
    <row r="135" customFormat="false" ht="15.75" hidden="true" customHeight="true" outlineLevel="0" collapsed="false">
      <c r="A135" s="270" t="s">
        <v>208</v>
      </c>
      <c r="B135" s="301"/>
      <c r="C135" s="301"/>
      <c r="D135" s="301"/>
      <c r="E135" s="301"/>
      <c r="F135" s="272"/>
      <c r="G135" s="301"/>
      <c r="H135" s="301"/>
      <c r="I135" s="301"/>
      <c r="J135" s="301"/>
      <c r="K135" s="272"/>
      <c r="L135" s="301"/>
      <c r="M135" s="301"/>
      <c r="N135" s="301"/>
      <c r="O135" s="301"/>
      <c r="P135" s="272"/>
      <c r="Q135" s="301"/>
      <c r="R135" s="301"/>
      <c r="S135" s="301"/>
      <c r="T135" s="301"/>
      <c r="U135" s="272"/>
      <c r="V135" s="302"/>
      <c r="W135" s="302"/>
      <c r="X135" s="302"/>
      <c r="Y135" s="302"/>
      <c r="Z135" s="1"/>
      <c r="AA135" s="1"/>
      <c r="AB135" s="1"/>
      <c r="AC135" s="1"/>
      <c r="AD135" s="1"/>
      <c r="AE135" s="1"/>
      <c r="AF135" s="1"/>
    </row>
    <row r="136" customFormat="false" ht="15.75" hidden="true" customHeight="true" outlineLevel="0" collapsed="false">
      <c r="A136" s="269" t="s">
        <v>209</v>
      </c>
      <c r="B136" s="192"/>
      <c r="C136" s="192"/>
      <c r="D136" s="192"/>
      <c r="E136" s="192"/>
      <c r="F136" s="275"/>
      <c r="G136" s="192"/>
      <c r="H136" s="192"/>
      <c r="I136" s="192"/>
      <c r="J136" s="192"/>
      <c r="K136" s="275"/>
      <c r="L136" s="192"/>
      <c r="M136" s="192"/>
      <c r="N136" s="192"/>
      <c r="O136" s="192"/>
      <c r="P136" s="275"/>
      <c r="Q136" s="192"/>
      <c r="R136" s="192"/>
      <c r="S136" s="192"/>
      <c r="T136" s="192"/>
      <c r="U136" s="275"/>
      <c r="V136" s="206"/>
      <c r="W136" s="206"/>
      <c r="X136" s="206"/>
      <c r="Y136" s="206"/>
      <c r="Z136" s="1"/>
      <c r="AA136" s="1"/>
      <c r="AB136" s="1"/>
      <c r="AC136" s="1"/>
      <c r="AD136" s="1"/>
      <c r="AE136" s="1"/>
      <c r="AF136" s="1"/>
    </row>
    <row r="137" customFormat="false" ht="15.75" hidden="true" customHeight="true" outlineLevel="0" collapsed="false">
      <c r="A137" s="268" t="s">
        <v>210</v>
      </c>
      <c r="B137" s="303" t="str">
        <f aca="false">IF(B135="","",B135*B136)</f>
        <v/>
      </c>
      <c r="C137" s="303" t="str">
        <f aca="false">IF(C135="","",C135*C136)</f>
        <v/>
      </c>
      <c r="D137" s="303" t="str">
        <f aca="false">IF(D135="","",D135*D136)</f>
        <v/>
      </c>
      <c r="E137" s="303"/>
      <c r="F137" s="275"/>
      <c r="G137" s="303" t="str">
        <f aca="false">IF(G135="","",G135*G136)</f>
        <v/>
      </c>
      <c r="H137" s="303" t="str">
        <f aca="false">IF(H135="","",H135*H136)</f>
        <v/>
      </c>
      <c r="I137" s="303" t="str">
        <f aca="false">IF(I135="","",I135*I136)</f>
        <v/>
      </c>
      <c r="J137" s="303"/>
      <c r="K137" s="275"/>
      <c r="L137" s="303" t="str">
        <f aca="false">IF(L135="","",L135*L136)</f>
        <v/>
      </c>
      <c r="M137" s="303" t="str">
        <f aca="false">IF(M135="","",M135*M136)</f>
        <v/>
      </c>
      <c r="N137" s="303" t="str">
        <f aca="false">IF(N135="","",N135*N136)</f>
        <v/>
      </c>
      <c r="O137" s="303"/>
      <c r="P137" s="275"/>
      <c r="Q137" s="303" t="str">
        <f aca="false">IF(Q135="","",Q135*Q136)</f>
        <v/>
      </c>
      <c r="R137" s="303" t="str">
        <f aca="false">IF(R135="","",R135*R136)</f>
        <v/>
      </c>
      <c r="S137" s="303" t="str">
        <f aca="false">IF(S135="","",S135*S136)</f>
        <v/>
      </c>
      <c r="T137" s="303"/>
      <c r="U137" s="275"/>
      <c r="V137" s="304" t="str">
        <f aca="false">IF(V135="","",V135*V136)</f>
        <v/>
      </c>
      <c r="W137" s="304" t="str">
        <f aca="false">IF(W135="","",W135*W136)</f>
        <v/>
      </c>
      <c r="X137" s="304" t="str">
        <f aca="false">IF(X135="","",X135*X136)</f>
        <v/>
      </c>
      <c r="Y137" s="304" t="str">
        <f aca="false">IF(Y135="","",Y135*Y136)</f>
        <v/>
      </c>
      <c r="Z137" s="305"/>
      <c r="AA137" s="305"/>
      <c r="AB137" s="305"/>
      <c r="AC137" s="305"/>
      <c r="AD137" s="305"/>
      <c r="AE137" s="305"/>
      <c r="AF137" s="305"/>
    </row>
    <row r="138" customFormat="false" ht="15.75" hidden="true" customHeight="true" outlineLevel="0" collapsed="false">
      <c r="A138" s="268" t="s">
        <v>211</v>
      </c>
      <c r="B138" s="306" t="str">
        <f aca="false">IF(B133="","",(SUM(B117)*1080-SUM(B118,B122)*(1080-740*(B121=0))-SUM(B134,B135)*7865)/2100/365/B$40)</f>
        <v/>
      </c>
      <c r="C138" s="306" t="str">
        <f aca="false">IF(C133="","",(SUM(C117)*1080-SUM(C118,C122)*(1080-740*(C121=0))-SUM(C134,C135)*7865)/2100/365/C$40)</f>
        <v/>
      </c>
      <c r="D138" s="306" t="str">
        <f aca="false">IF(D133="","",(SUM(D117)*1080-SUM(D118,D122)*(1080-740*(D121=0))-SUM(D134,D135)*7865)/2100/365/D$40)</f>
        <v/>
      </c>
      <c r="E138" s="306"/>
      <c r="F138" s="280"/>
      <c r="G138" s="306" t="str">
        <f aca="false">IF(G133="","",(SUM(G117)*1080-SUM(G118,G122)*(1080-740*(G121=0))-SUM(G134,G135)*7865)/2100/365/G$40)</f>
        <v/>
      </c>
      <c r="H138" s="306" t="str">
        <f aca="false">IF(H133="","",(SUM(H117)*1080-SUM(H118,H122)*(1080-740*(H121=0))-SUM(H134,H135)*7865)/2100/365/H$40)</f>
        <v/>
      </c>
      <c r="I138" s="306" t="str">
        <f aca="false">IF(I133="","",(SUM(I117)*1080-SUM(I118,I122)*(1080-740*(I121=0))-SUM(I134,I135)*7865)/2100/365/I$40)</f>
        <v/>
      </c>
      <c r="J138" s="306"/>
      <c r="K138" s="280"/>
      <c r="L138" s="306" t="str">
        <f aca="false">IF(L133="","",(SUM(L117)*1080-SUM(L118,L122)*(1080-740*(L121=0))-SUM(L134,L135)*7865)/2100/365/L$40)</f>
        <v/>
      </c>
      <c r="M138" s="306" t="str">
        <f aca="false">IF(M133="","",(SUM(M117)*1080-SUM(M118,M122)*(1080-740*(M121=0))-SUM(M134,M135)*7865)/2100/365/M$40)</f>
        <v/>
      </c>
      <c r="N138" s="306" t="str">
        <f aca="false">IF(N133="","",(SUM(N117)*1080-SUM(N118,N122)*(1080-740*(N121=0))-SUM(N134,N135)*7865)/2100/365/N$40)</f>
        <v/>
      </c>
      <c r="O138" s="306"/>
      <c r="P138" s="280"/>
      <c r="Q138" s="306" t="str">
        <f aca="false">IF(Q133="","",(SUM(Q117)*1080-SUM(Q118,Q122)*(1080-740*(Q121=0))-SUM(Q134,Q135)*7865)/2100/365/Q$40)</f>
        <v/>
      </c>
      <c r="R138" s="306" t="str">
        <f aca="false">IF(R133="","",(SUM(R117)*1080-SUM(R118,R122)*(1080-740*(R121=0))-SUM(R134,R135)*7865)/2100/365/R$40)</f>
        <v/>
      </c>
      <c r="S138" s="306" t="str">
        <f aca="false">IF(S133="","",(SUM(S117)*1080-SUM(S118,S122)*(1080-740*(S121=0))-SUM(S134,S135)*7865)/2100/365/S$40)</f>
        <v/>
      </c>
      <c r="T138" s="306"/>
      <c r="U138" s="280"/>
      <c r="V138" s="307" t="str">
        <f aca="false">IF(V133="","",(SUM(V117)*1080-SUM(V118,V122)*(1080-740*(V121=0))-SUM(V134,V135)*7865)/2100/365/V$40)</f>
        <v/>
      </c>
      <c r="W138" s="307" t="str">
        <f aca="false">IF(W133="","",(SUM(W117)*1080-SUM(W118,W122)*(1080-740*(W121=0))-SUM(W134,W135)*7865)/2100/365/W$40)</f>
        <v/>
      </c>
      <c r="X138" s="307" t="str">
        <f aca="false">IF(X133="","",(SUM(X117)*1080-SUM(X118,X122)*(1080-740*(X121=0))-SUM(X134,X135)*7865)/2100/365/X$40)</f>
        <v/>
      </c>
      <c r="Y138" s="307" t="str">
        <f aca="false">IF(Y133="","",(SUM(Y117)*1080-SUM(Y118,Y122)*(1080-740*(Y121=0))-SUM(Y134,Y135)*7865)/2100/365/Y$40)</f>
        <v/>
      </c>
      <c r="Z138" s="1"/>
      <c r="AA138" s="1"/>
      <c r="AB138" s="1"/>
      <c r="AC138" s="1"/>
      <c r="AD138" s="1"/>
      <c r="AE138" s="1"/>
      <c r="AF138" s="1"/>
    </row>
    <row r="139" customFormat="false" ht="15.75" hidden="true" customHeight="true" outlineLevel="0" collapsed="false">
      <c r="A139" s="268" t="s">
        <v>212</v>
      </c>
      <c r="B139" s="306" t="str">
        <f aca="false">IF(B133="","",(SUM(B126)*1080-SUM(B127,B131)*(1080-740*(B130=0)))/2100/365/B$40)</f>
        <v/>
      </c>
      <c r="C139" s="306" t="str">
        <f aca="false">IF(C133="","",(SUM(C126)*1080-SUM(C127,C131)*(1080-740*(C130=0)))/2100/365/C$40)</f>
        <v/>
      </c>
      <c r="D139" s="306" t="str">
        <f aca="false">IF(D133="","",(SUM(D126)*1080-SUM(D127,D131)*(1080-740*(D130=0)))/2100/365/D$40)</f>
        <v/>
      </c>
      <c r="E139" s="306"/>
      <c r="F139" s="280"/>
      <c r="G139" s="306" t="str">
        <f aca="false">IF(G133="","",(SUM(G126)*1080-SUM(G127,G131)*(1080-740*(G130=0)))/2100/365/G$40)</f>
        <v/>
      </c>
      <c r="H139" s="306" t="str">
        <f aca="false">IF(H133="","",(SUM(H126)*1080-SUM(H127,H131)*(1080-740*(H130=0)))/2100/365/H$40)</f>
        <v/>
      </c>
      <c r="I139" s="306" t="str">
        <f aca="false">IF(I133="","",(SUM(I126)*1080-SUM(I127,I131)*(1080-740*(I130=0)))/2100/365/I$40)</f>
        <v/>
      </c>
      <c r="J139" s="306"/>
      <c r="K139" s="280"/>
      <c r="L139" s="306" t="str">
        <f aca="false">IF(L133="","",(SUM(L126)*1080-SUM(L127,L131)*(1080-740*(L130=0)))/2100/365/L$40)</f>
        <v/>
      </c>
      <c r="M139" s="306" t="str">
        <f aca="false">IF(M133="","",(SUM(M126)*1080-SUM(M127,M131)*(1080-740*(M130=0)))/2100/365/M$40)</f>
        <v/>
      </c>
      <c r="N139" s="306" t="str">
        <f aca="false">IF(N133="","",(SUM(N126)*1080-SUM(N127,N131)*(1080-740*(N130=0)))/2100/365/N$40)</f>
        <v/>
      </c>
      <c r="O139" s="306"/>
      <c r="P139" s="280"/>
      <c r="Q139" s="306" t="str">
        <f aca="false">IF(Q133="","",(SUM(Q126)*1080-SUM(Q127,Q131)*(1080-740*(Q130=0)))/2100/365/Q$40)</f>
        <v/>
      </c>
      <c r="R139" s="306" t="str">
        <f aca="false">IF(R133="","",(SUM(R126)*1080-SUM(R127,R131)*(1080-740*(R130=0)))/2100/365/R$40)</f>
        <v/>
      </c>
      <c r="S139" s="306" t="str">
        <f aca="false">IF(S133="","",(SUM(S126)*1080-SUM(S127,S131)*(1080-740*(S130=0)))/2100/365/S$40)</f>
        <v/>
      </c>
      <c r="T139" s="306"/>
      <c r="U139" s="280"/>
      <c r="V139" s="307" t="str">
        <f aca="false">IF(V133="","",(SUM(V126)*1080-SUM(V127,V131)*(1080-740*(V130=0)))/2100/365/V$40)</f>
        <v/>
      </c>
      <c r="W139" s="307" t="str">
        <f aca="false">IF(W133="","",(SUM(W126)*1080-SUM(W127,W131)*(1080-740*(W130=0)))/2100/365/W$40)</f>
        <v/>
      </c>
      <c r="X139" s="307" t="str">
        <f aca="false">IF(X133="","",(SUM(X126)*1080-SUM(X127,X131)*(1080-740*(X130=0)))/2100/365/X$40)</f>
        <v/>
      </c>
      <c r="Y139" s="307" t="str">
        <f aca="false">IF(Y133="","",(SUM(Y126)*1080-SUM(Y127,Y131)*(1080-740*(Y130=0)))/2100/365/Y$40)</f>
        <v/>
      </c>
      <c r="Z139" s="1"/>
      <c r="AA139" s="1"/>
      <c r="AB139" s="1"/>
      <c r="AC139" s="1"/>
      <c r="AD139" s="1"/>
      <c r="AE139" s="1"/>
      <c r="AF139" s="1"/>
    </row>
    <row r="140" customFormat="false" ht="15.75" hidden="true" customHeight="true" outlineLevel="0" collapsed="false">
      <c r="A140" s="308" t="s">
        <v>222</v>
      </c>
      <c r="B140" s="297" t="str">
        <f aca="false">IF(SUM(B133)&gt;0,B135/B133,"")</f>
        <v/>
      </c>
      <c r="C140" s="297" t="str">
        <f aca="false">IF(SUM(C133)&gt;0,C135/C133,"")</f>
        <v/>
      </c>
      <c r="D140" s="297" t="str">
        <f aca="false">IF(SUM(D133)&gt;0,D135/D133,"")</f>
        <v/>
      </c>
      <c r="E140" s="297"/>
      <c r="F140" s="280"/>
      <c r="G140" s="297" t="str">
        <f aca="false">IF(SUM(G133)&gt;0,G135/G133,"")</f>
        <v/>
      </c>
      <c r="H140" s="297" t="str">
        <f aca="false">IF(SUM(H133)&gt;0,H135/H133,"")</f>
        <v/>
      </c>
      <c r="I140" s="297" t="str">
        <f aca="false">IF(SUM(I133)&gt;0,I135/I133,"")</f>
        <v/>
      </c>
      <c r="J140" s="297"/>
      <c r="K140" s="280"/>
      <c r="L140" s="297" t="str">
        <f aca="false">IF(SUM(L133)&gt;0,L135/L133,"")</f>
        <v/>
      </c>
      <c r="M140" s="297" t="str">
        <f aca="false">IF(SUM(M133)&gt;0,M135/M133,"")</f>
        <v/>
      </c>
      <c r="N140" s="297" t="str">
        <f aca="false">IF(SUM(N133)&gt;0,N135/N133,"")</f>
        <v/>
      </c>
      <c r="O140" s="297"/>
      <c r="P140" s="280"/>
      <c r="Q140" s="297" t="str">
        <f aca="false">IF(SUM(Q133)&gt;0,Q135/Q133,"")</f>
        <v/>
      </c>
      <c r="R140" s="297" t="str">
        <f aca="false">IF(SUM(R133)&gt;0,R135/R133,"")</f>
        <v/>
      </c>
      <c r="S140" s="297" t="str">
        <f aca="false">IF(SUM(S133)&gt;0,S135/S133,"")</f>
        <v/>
      </c>
      <c r="T140" s="297"/>
      <c r="U140" s="280"/>
      <c r="V140" s="298" t="str">
        <f aca="false">IF(SUM(V133)&gt;0,V135/V133,"")</f>
        <v/>
      </c>
      <c r="W140" s="298" t="str">
        <f aca="false">IF(SUM(W133)&gt;0,W135/W133,"")</f>
        <v/>
      </c>
      <c r="X140" s="298" t="str">
        <f aca="false">IF(SUM(X133)&gt;0,X135/X133,"")</f>
        <v/>
      </c>
      <c r="Y140" s="298" t="str">
        <f aca="false">IF(SUM(Y133)&gt;0,Y135/Y133,"")</f>
        <v/>
      </c>
      <c r="Z140" s="1"/>
      <c r="AA140" s="1"/>
      <c r="AB140" s="1"/>
      <c r="AC140" s="1"/>
      <c r="AD140" s="1"/>
      <c r="AE140" s="1"/>
      <c r="AF140" s="1"/>
    </row>
    <row r="141" customFormat="false" ht="15.75" hidden="true" customHeight="true" outlineLevel="0" collapsed="false">
      <c r="A141" s="279" t="s">
        <v>223</v>
      </c>
      <c r="B141" s="132"/>
      <c r="C141" s="132"/>
      <c r="D141" s="132"/>
      <c r="E141" s="132"/>
      <c r="F141" s="258"/>
      <c r="G141" s="132"/>
      <c r="H141" s="132"/>
      <c r="I141" s="132"/>
      <c r="J141" s="132"/>
      <c r="K141" s="258"/>
      <c r="L141" s="132"/>
      <c r="M141" s="132"/>
      <c r="N141" s="132"/>
      <c r="O141" s="132"/>
      <c r="P141" s="258"/>
      <c r="Q141" s="132"/>
      <c r="R141" s="132"/>
      <c r="S141" s="132"/>
      <c r="T141" s="132"/>
      <c r="U141" s="258"/>
      <c r="V141" s="164"/>
      <c r="W141" s="164"/>
      <c r="X141" s="164"/>
      <c r="Y141" s="164"/>
      <c r="Z141" s="1"/>
      <c r="AA141" s="1"/>
      <c r="AB141" s="1"/>
      <c r="AC141" s="1"/>
      <c r="AD141" s="1"/>
      <c r="AE141" s="1"/>
      <c r="AF141" s="1"/>
    </row>
    <row r="142" customFormat="false" ht="15.75" hidden="true" customHeight="true" outlineLevel="0" collapsed="false">
      <c r="A142" s="282" t="s">
        <v>218</v>
      </c>
      <c r="B142" s="192"/>
      <c r="C142" s="192"/>
      <c r="D142" s="192"/>
      <c r="E142" s="192"/>
      <c r="F142" s="258"/>
      <c r="G142" s="192"/>
      <c r="H142" s="192"/>
      <c r="I142" s="192"/>
      <c r="J142" s="192"/>
      <c r="K142" s="258"/>
      <c r="L142" s="192"/>
      <c r="M142" s="192"/>
      <c r="N142" s="192"/>
      <c r="O142" s="192"/>
      <c r="P142" s="258"/>
      <c r="Q142" s="192"/>
      <c r="R142" s="192"/>
      <c r="S142" s="192"/>
      <c r="T142" s="192"/>
      <c r="U142" s="258"/>
      <c r="V142" s="281" t="n">
        <f aca="false">WB!X72</f>
        <v>0</v>
      </c>
      <c r="W142" s="281" t="n">
        <f aca="false">WB!X80</f>
        <v>1</v>
      </c>
      <c r="X142" s="281" t="n">
        <f aca="false">WB!X88</f>
        <v>4</v>
      </c>
      <c r="Y142" s="281" t="n">
        <f aca="false">WB!X96</f>
        <v>7</v>
      </c>
      <c r="Z142" s="1"/>
      <c r="AA142" s="1"/>
      <c r="AB142" s="1"/>
      <c r="AC142" s="1"/>
      <c r="AD142" s="1"/>
      <c r="AE142" s="1"/>
      <c r="AF142" s="1"/>
    </row>
    <row r="143" customFormat="false" ht="15.75" hidden="true" customHeight="true" outlineLevel="0" collapsed="false">
      <c r="A143" s="268" t="s">
        <v>219</v>
      </c>
      <c r="B143" s="192"/>
      <c r="C143" s="192"/>
      <c r="D143" s="192"/>
      <c r="E143" s="192"/>
      <c r="F143" s="275"/>
      <c r="G143" s="192"/>
      <c r="H143" s="192"/>
      <c r="I143" s="192"/>
      <c r="J143" s="192"/>
      <c r="K143" s="275"/>
      <c r="L143" s="192"/>
      <c r="M143" s="192"/>
      <c r="N143" s="192"/>
      <c r="O143" s="192"/>
      <c r="P143" s="275"/>
      <c r="Q143" s="192"/>
      <c r="R143" s="192"/>
      <c r="S143" s="192"/>
      <c r="T143" s="192"/>
      <c r="U143" s="275"/>
      <c r="V143" s="206"/>
      <c r="W143" s="206"/>
      <c r="X143" s="206"/>
      <c r="Y143" s="206"/>
      <c r="Z143" s="1"/>
      <c r="AA143" s="1"/>
      <c r="AB143" s="1"/>
      <c r="AC143" s="1"/>
      <c r="AD143" s="1"/>
      <c r="AE143" s="1"/>
      <c r="AF143" s="1"/>
    </row>
    <row r="144" customFormat="false" ht="15.75" hidden="true" customHeight="true" outlineLevel="0" collapsed="false">
      <c r="A144" s="269" t="s">
        <v>197</v>
      </c>
      <c r="B144" s="283"/>
      <c r="C144" s="283"/>
      <c r="D144" s="283"/>
      <c r="E144" s="283"/>
      <c r="F144" s="273"/>
      <c r="G144" s="283"/>
      <c r="H144" s="283"/>
      <c r="I144" s="283"/>
      <c r="J144" s="283"/>
      <c r="K144" s="273"/>
      <c r="L144" s="283"/>
      <c r="M144" s="283"/>
      <c r="N144" s="283"/>
      <c r="O144" s="283"/>
      <c r="P144" s="273"/>
      <c r="Q144" s="283"/>
      <c r="R144" s="283"/>
      <c r="S144" s="283"/>
      <c r="T144" s="283"/>
      <c r="U144" s="273"/>
      <c r="V144" s="176"/>
      <c r="W144" s="176"/>
      <c r="X144" s="176"/>
      <c r="Y144" s="176"/>
      <c r="Z144" s="1"/>
      <c r="AA144" s="1"/>
      <c r="AB144" s="1"/>
      <c r="AC144" s="1"/>
      <c r="AD144" s="1"/>
      <c r="AE144" s="1"/>
      <c r="AF144" s="1"/>
    </row>
    <row r="145" customFormat="false" ht="15.75" hidden="true" customHeight="true" outlineLevel="0" collapsed="false">
      <c r="A145" s="269" t="s">
        <v>198</v>
      </c>
      <c r="B145" s="284" t="str">
        <f aca="false">IF(B144="","",B142*B143*B144)</f>
        <v/>
      </c>
      <c r="C145" s="284" t="str">
        <f aca="false">IF(C144="","",C142*C143*C144)</f>
        <v/>
      </c>
      <c r="D145" s="284" t="str">
        <f aca="false">IF(D144="","",D142*D143*D144)</f>
        <v/>
      </c>
      <c r="E145" s="284"/>
      <c r="F145" s="275"/>
      <c r="G145" s="284" t="str">
        <f aca="false">IF(G144="","",G142*G143*G144)</f>
        <v/>
      </c>
      <c r="H145" s="284" t="str">
        <f aca="false">IF(H144="","",H142*H143*H144)</f>
        <v/>
      </c>
      <c r="I145" s="284" t="str">
        <f aca="false">IF(I144="","",I142*I143*I144)</f>
        <v/>
      </c>
      <c r="J145" s="284"/>
      <c r="K145" s="275"/>
      <c r="L145" s="284" t="str">
        <f aca="false">IF(L144="","",L142*L143*L144)</f>
        <v/>
      </c>
      <c r="M145" s="284" t="str">
        <f aca="false">IF(M144="","",M142*M143*M144)</f>
        <v/>
      </c>
      <c r="N145" s="284" t="str">
        <f aca="false">IF(N144="","",N142*N143*N144)</f>
        <v/>
      </c>
      <c r="O145" s="284"/>
      <c r="P145" s="275"/>
      <c r="Q145" s="284" t="str">
        <f aca="false">IF(Q144="","",Q142*Q143*Q144)</f>
        <v/>
      </c>
      <c r="R145" s="284" t="str">
        <f aca="false">IF(R144="","",R142*R143*R144)</f>
        <v/>
      </c>
      <c r="S145" s="284" t="str">
        <f aca="false">IF(S144="","",S142*S143*S144)</f>
        <v/>
      </c>
      <c r="T145" s="284"/>
      <c r="U145" s="275"/>
      <c r="V145" s="285" t="str">
        <f aca="false">IF(V144="","",V142*V143*V144)</f>
        <v/>
      </c>
      <c r="W145" s="285" t="str">
        <f aca="false">IF(W144="","",W142*W143*W144)</f>
        <v/>
      </c>
      <c r="X145" s="285" t="str">
        <f aca="false">IF(X144="","",X142*X143*X144)</f>
        <v/>
      </c>
      <c r="Y145" s="285" t="str">
        <f aca="false">IF(Y144="","",Y142*Y143*Y144)</f>
        <v/>
      </c>
      <c r="Z145" s="1"/>
      <c r="AA145" s="1"/>
      <c r="AB145" s="1"/>
      <c r="AC145" s="1"/>
      <c r="AD145" s="1"/>
      <c r="AE145" s="1"/>
      <c r="AF145" s="1"/>
    </row>
    <row r="146" customFormat="false" ht="15.75" hidden="true" customHeight="true" outlineLevel="0" collapsed="false">
      <c r="A146" s="269" t="s">
        <v>199</v>
      </c>
      <c r="B146" s="283"/>
      <c r="C146" s="283"/>
      <c r="D146" s="283"/>
      <c r="E146" s="283"/>
      <c r="F146" s="280"/>
      <c r="G146" s="283"/>
      <c r="H146" s="283"/>
      <c r="I146" s="283"/>
      <c r="J146" s="283"/>
      <c r="K146" s="280"/>
      <c r="L146" s="283"/>
      <c r="M146" s="283"/>
      <c r="N146" s="283"/>
      <c r="O146" s="283"/>
      <c r="P146" s="280"/>
      <c r="Q146" s="283"/>
      <c r="R146" s="283"/>
      <c r="S146" s="283"/>
      <c r="T146" s="283"/>
      <c r="U146" s="280"/>
      <c r="V146" s="176"/>
      <c r="W146" s="176"/>
      <c r="X146" s="176"/>
      <c r="Y146" s="176"/>
      <c r="Z146" s="1"/>
      <c r="AA146" s="1"/>
      <c r="AB146" s="1"/>
      <c r="AC146" s="1"/>
      <c r="AD146" s="1"/>
      <c r="AE146" s="1"/>
      <c r="AF146" s="1"/>
    </row>
    <row r="147" customFormat="false" ht="15.75" hidden="true" customHeight="true" outlineLevel="0" collapsed="false">
      <c r="A147" s="269" t="s">
        <v>200</v>
      </c>
      <c r="B147" s="283"/>
      <c r="C147" s="283"/>
      <c r="D147" s="283"/>
      <c r="E147" s="283"/>
      <c r="F147" s="296"/>
      <c r="G147" s="283"/>
      <c r="H147" s="283"/>
      <c r="I147" s="283"/>
      <c r="J147" s="283"/>
      <c r="K147" s="296"/>
      <c r="L147" s="283"/>
      <c r="M147" s="283"/>
      <c r="N147" s="283"/>
      <c r="O147" s="283"/>
      <c r="P147" s="296"/>
      <c r="Q147" s="283"/>
      <c r="R147" s="283"/>
      <c r="S147" s="283"/>
      <c r="T147" s="283"/>
      <c r="U147" s="296"/>
      <c r="V147" s="176"/>
      <c r="W147" s="176"/>
      <c r="X147" s="176"/>
      <c r="Y147" s="176"/>
      <c r="Z147" s="1"/>
      <c r="AA147" s="1"/>
      <c r="AB147" s="1"/>
      <c r="AC147" s="1"/>
      <c r="AD147" s="1"/>
      <c r="AE147" s="1"/>
      <c r="AF147" s="1"/>
    </row>
    <row r="148" customFormat="false" ht="15.75" hidden="true" customHeight="true" outlineLevel="0" collapsed="false">
      <c r="A148" s="269" t="s">
        <v>201</v>
      </c>
      <c r="B148" s="286" t="str">
        <f aca="false">IF(B146="","",B146*B147)</f>
        <v/>
      </c>
      <c r="C148" s="286" t="str">
        <f aca="false">IF(C146="","",C146*C147)</f>
        <v/>
      </c>
      <c r="D148" s="286" t="str">
        <f aca="false">IF(D146="","",D146*D147)</f>
        <v/>
      </c>
      <c r="E148" s="286"/>
      <c r="F148" s="296"/>
      <c r="G148" s="286" t="str">
        <f aca="false">IF(G146="","",G146*G147)</f>
        <v/>
      </c>
      <c r="H148" s="286" t="str">
        <f aca="false">IF(H146="","",H146*H147)</f>
        <v/>
      </c>
      <c r="I148" s="286" t="str">
        <f aca="false">IF(I146="","",I146*I147)</f>
        <v/>
      </c>
      <c r="J148" s="286"/>
      <c r="K148" s="296"/>
      <c r="L148" s="286" t="str">
        <f aca="false">IF(L146="","",L146*L147)</f>
        <v/>
      </c>
      <c r="M148" s="286" t="str">
        <f aca="false">IF(M146="","",M146*M147)</f>
        <v/>
      </c>
      <c r="N148" s="286" t="str">
        <f aca="false">IF(N146="","",N146*N147)</f>
        <v/>
      </c>
      <c r="O148" s="286"/>
      <c r="P148" s="296"/>
      <c r="Q148" s="286" t="str">
        <f aca="false">IF(Q146="","",Q146*Q147)</f>
        <v/>
      </c>
      <c r="R148" s="286" t="str">
        <f aca="false">IF(R146="","",R146*R147)</f>
        <v/>
      </c>
      <c r="S148" s="286" t="str">
        <f aca="false">IF(S146="","",S146*S147)</f>
        <v/>
      </c>
      <c r="T148" s="286"/>
      <c r="U148" s="296"/>
      <c r="V148" s="288" t="str">
        <f aca="false">IF(V146="","",V146*V147)</f>
        <v/>
      </c>
      <c r="W148" s="288" t="str">
        <f aca="false">IF(W146="","",W146*W147)</f>
        <v/>
      </c>
      <c r="X148" s="288" t="str">
        <f aca="false">IF(X146="","",X146*X147)</f>
        <v/>
      </c>
      <c r="Y148" s="288" t="str">
        <f aca="false">IF(Y146="","",Y146*Y147)</f>
        <v/>
      </c>
      <c r="Z148" s="1"/>
      <c r="AA148" s="1"/>
      <c r="AB148" s="1"/>
      <c r="AC148" s="1"/>
      <c r="AD148" s="1"/>
      <c r="AE148" s="1"/>
      <c r="AF148" s="1"/>
    </row>
    <row r="149" customFormat="false" ht="15.75" hidden="true" customHeight="true" outlineLevel="0" collapsed="false">
      <c r="A149" s="270" t="s">
        <v>202</v>
      </c>
      <c r="B149" s="289" t="n">
        <v>0</v>
      </c>
      <c r="C149" s="289" t="n">
        <v>0</v>
      </c>
      <c r="D149" s="289" t="n">
        <v>0</v>
      </c>
      <c r="E149" s="289"/>
      <c r="F149" s="296"/>
      <c r="G149" s="289" t="n">
        <v>0</v>
      </c>
      <c r="H149" s="289" t="n">
        <v>0</v>
      </c>
      <c r="I149" s="289" t="n">
        <v>0</v>
      </c>
      <c r="J149" s="289"/>
      <c r="K149" s="296"/>
      <c r="L149" s="289" t="n">
        <v>0</v>
      </c>
      <c r="M149" s="289" t="n">
        <v>0</v>
      </c>
      <c r="N149" s="289" t="n">
        <v>0</v>
      </c>
      <c r="O149" s="289"/>
      <c r="P149" s="296"/>
      <c r="Q149" s="289" t="n">
        <v>0</v>
      </c>
      <c r="R149" s="289" t="n">
        <v>0</v>
      </c>
      <c r="S149" s="289" t="n">
        <v>0</v>
      </c>
      <c r="T149" s="289"/>
      <c r="U149" s="296"/>
      <c r="V149" s="291" t="n">
        <v>0</v>
      </c>
      <c r="W149" s="291" t="n">
        <v>0</v>
      </c>
      <c r="X149" s="291" t="n">
        <v>0</v>
      </c>
      <c r="Y149" s="291" t="n">
        <v>0</v>
      </c>
      <c r="Z149" s="1"/>
      <c r="AA149" s="1"/>
      <c r="AB149" s="1"/>
      <c r="AC149" s="1"/>
      <c r="AD149" s="1"/>
      <c r="AE149" s="1"/>
      <c r="AF149" s="1"/>
    </row>
    <row r="150" customFormat="false" ht="15.75" hidden="true" customHeight="true" outlineLevel="0" collapsed="false">
      <c r="A150" s="270" t="s">
        <v>203</v>
      </c>
      <c r="B150" s="289"/>
      <c r="C150" s="289"/>
      <c r="D150" s="289"/>
      <c r="E150" s="289"/>
      <c r="F150" s="290"/>
      <c r="G150" s="289"/>
      <c r="H150" s="289"/>
      <c r="I150" s="289"/>
      <c r="J150" s="289"/>
      <c r="K150" s="290"/>
      <c r="L150" s="289"/>
      <c r="M150" s="289"/>
      <c r="N150" s="289"/>
      <c r="O150" s="289"/>
      <c r="P150" s="290"/>
      <c r="Q150" s="289"/>
      <c r="R150" s="289"/>
      <c r="S150" s="289"/>
      <c r="T150" s="289"/>
      <c r="U150" s="290"/>
      <c r="V150" s="291"/>
      <c r="W150" s="291"/>
      <c r="X150" s="291"/>
      <c r="Y150" s="291"/>
      <c r="Z150" s="1"/>
      <c r="AA150" s="1"/>
      <c r="AB150" s="1"/>
      <c r="AC150" s="1"/>
      <c r="AD150" s="1"/>
      <c r="AE150" s="1"/>
      <c r="AF150" s="1"/>
    </row>
    <row r="151" customFormat="false" ht="15.75" hidden="true" customHeight="true" outlineLevel="0" collapsed="false">
      <c r="A151" s="282" t="s">
        <v>220</v>
      </c>
      <c r="B151" s="289"/>
      <c r="C151" s="289"/>
      <c r="D151" s="289"/>
      <c r="E151" s="289"/>
      <c r="F151" s="296"/>
      <c r="G151" s="289"/>
      <c r="H151" s="289"/>
      <c r="I151" s="289"/>
      <c r="J151" s="289"/>
      <c r="K151" s="296"/>
      <c r="L151" s="289"/>
      <c r="M151" s="289"/>
      <c r="N151" s="289"/>
      <c r="O151" s="289"/>
      <c r="P151" s="296"/>
      <c r="Q151" s="289"/>
      <c r="R151" s="289"/>
      <c r="S151" s="289"/>
      <c r="T151" s="289"/>
      <c r="U151" s="296"/>
      <c r="V151" s="291"/>
      <c r="W151" s="291"/>
      <c r="X151" s="291"/>
      <c r="Y151" s="291"/>
      <c r="Z151" s="1"/>
      <c r="AA151" s="1"/>
      <c r="AB151" s="1"/>
      <c r="AC151" s="1"/>
      <c r="AD151" s="1"/>
      <c r="AE151" s="1"/>
      <c r="AF151" s="1"/>
    </row>
    <row r="152" customFormat="false" ht="15.75" hidden="true" customHeight="true" outlineLevel="0" collapsed="false">
      <c r="A152" s="268" t="s">
        <v>219</v>
      </c>
      <c r="B152" s="192"/>
      <c r="C152" s="192"/>
      <c r="D152" s="192"/>
      <c r="E152" s="192"/>
      <c r="F152" s="258"/>
      <c r="G152" s="192"/>
      <c r="H152" s="192"/>
      <c r="I152" s="192"/>
      <c r="J152" s="192"/>
      <c r="K152" s="258"/>
      <c r="L152" s="192"/>
      <c r="M152" s="192"/>
      <c r="N152" s="192"/>
      <c r="O152" s="192"/>
      <c r="P152" s="258"/>
      <c r="Q152" s="192"/>
      <c r="R152" s="192"/>
      <c r="S152" s="192"/>
      <c r="T152" s="192"/>
      <c r="U152" s="258"/>
      <c r="V152" s="206"/>
      <c r="W152" s="206"/>
      <c r="X152" s="206"/>
      <c r="Y152" s="206"/>
      <c r="Z152" s="1"/>
      <c r="AA152" s="1"/>
      <c r="AB152" s="1"/>
      <c r="AC152" s="1"/>
      <c r="AD152" s="1"/>
      <c r="AE152" s="1"/>
      <c r="AF152" s="1"/>
    </row>
    <row r="153" customFormat="false" ht="15.75" hidden="true" customHeight="true" outlineLevel="0" collapsed="false">
      <c r="A153" s="269" t="s">
        <v>197</v>
      </c>
      <c r="B153" s="283"/>
      <c r="C153" s="283"/>
      <c r="D153" s="283"/>
      <c r="E153" s="283"/>
      <c r="F153" s="272"/>
      <c r="G153" s="283"/>
      <c r="H153" s="283"/>
      <c r="I153" s="283"/>
      <c r="J153" s="283"/>
      <c r="K153" s="272"/>
      <c r="L153" s="283"/>
      <c r="M153" s="283"/>
      <c r="N153" s="283"/>
      <c r="O153" s="283"/>
      <c r="P153" s="272"/>
      <c r="Q153" s="283"/>
      <c r="R153" s="283"/>
      <c r="S153" s="283"/>
      <c r="T153" s="283"/>
      <c r="U153" s="272"/>
      <c r="V153" s="176"/>
      <c r="W153" s="176"/>
      <c r="X153" s="176"/>
      <c r="Y153" s="176"/>
      <c r="Z153" s="1"/>
      <c r="AA153" s="1"/>
      <c r="AB153" s="1"/>
      <c r="AC153" s="1"/>
      <c r="AD153" s="1"/>
      <c r="AE153" s="1"/>
      <c r="AF153" s="1"/>
    </row>
    <row r="154" customFormat="false" ht="15.75" hidden="true" customHeight="true" outlineLevel="0" collapsed="false">
      <c r="A154" s="269" t="s">
        <v>198</v>
      </c>
      <c r="B154" s="284" t="str">
        <f aca="false">IF(B153="","",IF(B151="",B142*B152*B153,B151*B152*B153))</f>
        <v/>
      </c>
      <c r="C154" s="284" t="str">
        <f aca="false">IF(C153="","",IF(C151="",C142*C152*C153,C151*C152*C153))</f>
        <v/>
      </c>
      <c r="D154" s="284" t="str">
        <f aca="false">IF(D153="","",IF(D151="",D142*D152*D153,D151*D152*D153))</f>
        <v/>
      </c>
      <c r="E154" s="284"/>
      <c r="F154" s="258"/>
      <c r="G154" s="284" t="str">
        <f aca="false">IF(G153="","",IF(G151="",G142*G152*G153,G151*G152*G153))</f>
        <v/>
      </c>
      <c r="H154" s="284" t="str">
        <f aca="false">IF(H153="","",IF(H151="",H142*H152*H153,H151*H152*H153))</f>
        <v/>
      </c>
      <c r="I154" s="284" t="str">
        <f aca="false">IF(I153="","",IF(I151="",I142*I152*I153,I151*I152*I153))</f>
        <v/>
      </c>
      <c r="J154" s="284"/>
      <c r="K154" s="258"/>
      <c r="L154" s="284" t="str">
        <f aca="false">IF(L153="","",IF(L151="",L142*L152*L153,L151*L152*L153))</f>
        <v/>
      </c>
      <c r="M154" s="284" t="str">
        <f aca="false">IF(M153="","",IF(M151="",M142*M152*M153,M151*M152*M153))</f>
        <v/>
      </c>
      <c r="N154" s="284" t="str">
        <f aca="false">IF(N153="","",IF(N151="",N142*N152*N153,N151*N152*N153))</f>
        <v/>
      </c>
      <c r="O154" s="284"/>
      <c r="P154" s="258"/>
      <c r="Q154" s="284" t="str">
        <f aca="false">IF(Q153="","",IF(Q151="",Q142*Q152*Q153,Q151*Q152*Q153))</f>
        <v/>
      </c>
      <c r="R154" s="284" t="str">
        <f aca="false">IF(R153="","",IF(R151="",R142*R152*R153,R151*R152*R153))</f>
        <v/>
      </c>
      <c r="S154" s="284" t="str">
        <f aca="false">IF(S153="","",IF(S151="",S142*S152*S153,S151*S152*S153))</f>
        <v/>
      </c>
      <c r="T154" s="284"/>
      <c r="U154" s="258"/>
      <c r="V154" s="285" t="str">
        <f aca="false">IF(V153="","",IF(V151="",V142*V152*V153,V151*V152*V153))</f>
        <v/>
      </c>
      <c r="W154" s="285" t="str">
        <f aca="false">IF(W153="","",IF(W151="",W142*W152*W153,W151*W152*W153))</f>
        <v/>
      </c>
      <c r="X154" s="285" t="str">
        <f aca="false">IF(X153="","",IF(X151="",X142*X152*X153,X151*X152*X153))</f>
        <v/>
      </c>
      <c r="Y154" s="285" t="str">
        <f aca="false">IF(Y153="","",IF(Y151="",Y142*Y152*Y153,Y151*Y152*Y153))</f>
        <v/>
      </c>
      <c r="Z154" s="1"/>
      <c r="AA154" s="1"/>
      <c r="AB154" s="1"/>
      <c r="AC154" s="1"/>
      <c r="AD154" s="1"/>
      <c r="AE154" s="1"/>
      <c r="AF154" s="1"/>
    </row>
    <row r="155" customFormat="false" ht="15.75" hidden="true" customHeight="true" outlineLevel="0" collapsed="false">
      <c r="A155" s="269" t="s">
        <v>199</v>
      </c>
      <c r="B155" s="283"/>
      <c r="C155" s="283"/>
      <c r="D155" s="283"/>
      <c r="E155" s="283"/>
      <c r="F155" s="275"/>
      <c r="G155" s="283"/>
      <c r="H155" s="283"/>
      <c r="I155" s="283"/>
      <c r="J155" s="283"/>
      <c r="K155" s="275"/>
      <c r="L155" s="283"/>
      <c r="M155" s="283"/>
      <c r="N155" s="283"/>
      <c r="O155" s="283"/>
      <c r="P155" s="275"/>
      <c r="Q155" s="283"/>
      <c r="R155" s="283"/>
      <c r="S155" s="283"/>
      <c r="T155" s="283"/>
      <c r="U155" s="275"/>
      <c r="V155" s="176"/>
      <c r="W155" s="176"/>
      <c r="X155" s="176"/>
      <c r="Y155" s="176"/>
      <c r="Z155" s="1"/>
      <c r="AA155" s="1"/>
      <c r="AB155" s="1"/>
      <c r="AC155" s="1"/>
      <c r="AD155" s="1"/>
      <c r="AE155" s="1"/>
      <c r="AF155" s="1"/>
    </row>
    <row r="156" customFormat="false" ht="15.75" hidden="true" customHeight="true" outlineLevel="0" collapsed="false">
      <c r="A156" s="269" t="s">
        <v>200</v>
      </c>
      <c r="B156" s="283"/>
      <c r="C156" s="283"/>
      <c r="D156" s="283"/>
      <c r="E156" s="283"/>
      <c r="F156" s="275"/>
      <c r="G156" s="283"/>
      <c r="H156" s="283"/>
      <c r="I156" s="283"/>
      <c r="J156" s="283"/>
      <c r="K156" s="275"/>
      <c r="L156" s="283"/>
      <c r="M156" s="283"/>
      <c r="N156" s="283"/>
      <c r="O156" s="283"/>
      <c r="P156" s="275"/>
      <c r="Q156" s="283"/>
      <c r="R156" s="283"/>
      <c r="S156" s="283"/>
      <c r="T156" s="283"/>
      <c r="U156" s="275"/>
      <c r="V156" s="176"/>
      <c r="W156" s="176"/>
      <c r="X156" s="176"/>
      <c r="Y156" s="176"/>
      <c r="Z156" s="1"/>
      <c r="AA156" s="1"/>
      <c r="AB156" s="1"/>
      <c r="AC156" s="1"/>
      <c r="AD156" s="1"/>
      <c r="AE156" s="1"/>
      <c r="AF156" s="1"/>
    </row>
    <row r="157" customFormat="false" ht="15.75" hidden="true" customHeight="true" outlineLevel="0" collapsed="false">
      <c r="A157" s="295" t="s">
        <v>201</v>
      </c>
      <c r="B157" s="284" t="str">
        <f aca="false">IF(B155="","",B155*B156)</f>
        <v/>
      </c>
      <c r="C157" s="284" t="str">
        <f aca="false">IF(C155="","",C155*C156)</f>
        <v/>
      </c>
      <c r="D157" s="284" t="str">
        <f aca="false">IF(D155="","",D155*D156)</f>
        <v/>
      </c>
      <c r="E157" s="284"/>
      <c r="F157" s="280"/>
      <c r="G157" s="284" t="str">
        <f aca="false">IF(G155="","",G155*G156)</f>
        <v/>
      </c>
      <c r="H157" s="284" t="str">
        <f aca="false">IF(H155="","",H155*H156)</f>
        <v/>
      </c>
      <c r="I157" s="284" t="str">
        <f aca="false">IF(I155="","",I155*I156)</f>
        <v/>
      </c>
      <c r="J157" s="284"/>
      <c r="K157" s="280"/>
      <c r="L157" s="284" t="str">
        <f aca="false">IF(L155="","",L155*L156)</f>
        <v/>
      </c>
      <c r="M157" s="284" t="str">
        <f aca="false">IF(M155="","",M155*M156)</f>
        <v/>
      </c>
      <c r="N157" s="284" t="str">
        <f aca="false">IF(N155="","",N155*N156)</f>
        <v/>
      </c>
      <c r="O157" s="284"/>
      <c r="P157" s="280"/>
      <c r="Q157" s="284" t="str">
        <f aca="false">IF(Q155="","",Q155*Q156)</f>
        <v/>
      </c>
      <c r="R157" s="284" t="str">
        <f aca="false">IF(R155="","",R155*R156)</f>
        <v/>
      </c>
      <c r="S157" s="284" t="str">
        <f aca="false">IF(S155="","",S155*S156)</f>
        <v/>
      </c>
      <c r="T157" s="284"/>
      <c r="U157" s="280"/>
      <c r="V157" s="285" t="str">
        <f aca="false">IF(V155="","",V155*V156)</f>
        <v/>
      </c>
      <c r="W157" s="285" t="str">
        <f aca="false">IF(W155="","",W155*W156)</f>
        <v/>
      </c>
      <c r="X157" s="285" t="str">
        <f aca="false">IF(X155="","",X155*X156)</f>
        <v/>
      </c>
      <c r="Y157" s="285" t="str">
        <f aca="false">IF(Y155="","",Y155*Y156)</f>
        <v/>
      </c>
      <c r="Z157" s="1"/>
      <c r="AA157" s="1"/>
      <c r="AB157" s="1"/>
      <c r="AC157" s="1"/>
      <c r="AD157" s="1"/>
      <c r="AE157" s="1"/>
      <c r="AF157" s="1"/>
    </row>
    <row r="158" customFormat="false" ht="15.75" hidden="true" customHeight="true" outlineLevel="0" collapsed="false">
      <c r="A158" s="270" t="s">
        <v>202</v>
      </c>
      <c r="B158" s="289" t="n">
        <v>0</v>
      </c>
      <c r="C158" s="289" t="n">
        <v>0</v>
      </c>
      <c r="D158" s="289" t="n">
        <v>0</v>
      </c>
      <c r="E158" s="289"/>
      <c r="F158" s="258"/>
      <c r="G158" s="289" t="n">
        <v>0</v>
      </c>
      <c r="H158" s="289" t="n">
        <v>0</v>
      </c>
      <c r="I158" s="289" t="n">
        <v>0</v>
      </c>
      <c r="J158" s="289"/>
      <c r="K158" s="258"/>
      <c r="L158" s="289" t="n">
        <v>0</v>
      </c>
      <c r="M158" s="289" t="n">
        <v>0</v>
      </c>
      <c r="N158" s="289" t="n">
        <v>0</v>
      </c>
      <c r="O158" s="289"/>
      <c r="P158" s="258"/>
      <c r="Q158" s="289" t="n">
        <v>0</v>
      </c>
      <c r="R158" s="289" t="n">
        <v>0</v>
      </c>
      <c r="S158" s="289" t="n">
        <v>0</v>
      </c>
      <c r="T158" s="289"/>
      <c r="U158" s="258"/>
      <c r="V158" s="291" t="n">
        <v>0</v>
      </c>
      <c r="W158" s="291" t="n">
        <v>0</v>
      </c>
      <c r="X158" s="291" t="n">
        <v>0</v>
      </c>
      <c r="Y158" s="291" t="n">
        <v>0</v>
      </c>
      <c r="Z158" s="1"/>
      <c r="AA158" s="1"/>
      <c r="AB158" s="1"/>
      <c r="AC158" s="1"/>
      <c r="AD158" s="1"/>
      <c r="AE158" s="1"/>
      <c r="AF158" s="1"/>
    </row>
    <row r="159" customFormat="false" ht="15.75" hidden="true" customHeight="true" outlineLevel="0" collapsed="false">
      <c r="A159" s="270" t="s">
        <v>203</v>
      </c>
      <c r="B159" s="289"/>
      <c r="C159" s="289"/>
      <c r="D159" s="289"/>
      <c r="E159" s="289"/>
      <c r="F159" s="290"/>
      <c r="G159" s="289"/>
      <c r="H159" s="289"/>
      <c r="I159" s="289"/>
      <c r="J159" s="289"/>
      <c r="K159" s="290"/>
      <c r="L159" s="289"/>
      <c r="M159" s="289"/>
      <c r="N159" s="289"/>
      <c r="O159" s="289"/>
      <c r="P159" s="290"/>
      <c r="Q159" s="289"/>
      <c r="R159" s="289"/>
      <c r="S159" s="289"/>
      <c r="T159" s="289"/>
      <c r="U159" s="290"/>
      <c r="V159" s="291"/>
      <c r="W159" s="291"/>
      <c r="X159" s="291"/>
      <c r="Y159" s="291"/>
      <c r="Z159" s="1"/>
      <c r="AA159" s="1"/>
      <c r="AB159" s="1"/>
      <c r="AC159" s="1"/>
      <c r="AD159" s="1"/>
      <c r="AE159" s="1"/>
      <c r="AF159" s="1"/>
    </row>
    <row r="160" customFormat="false" ht="15.75" hidden="true" customHeight="true" outlineLevel="0" collapsed="false">
      <c r="A160" s="270" t="s">
        <v>224</v>
      </c>
      <c r="B160" s="297" t="str">
        <f aca="false">IF(SUM(B145,B154)&gt;0,SUM(B146,B155)/SUM(B145,B154),"")</f>
        <v/>
      </c>
      <c r="C160" s="297" t="str">
        <f aca="false">IF(SUM(C145,C154)&gt;0,SUM(C146,C155)/SUM(C145,C154),"")</f>
        <v/>
      </c>
      <c r="D160" s="297" t="str">
        <f aca="false">IF(SUM(D145,D154)&gt;0,SUM(D146,D155)/SUM(D145,D154),"")</f>
        <v/>
      </c>
      <c r="E160" s="297"/>
      <c r="F160" s="258"/>
      <c r="G160" s="297" t="str">
        <f aca="false">IF(SUM(G145,G154)&gt;0,SUM(G146,G155)/SUM(G145,G154),"")</f>
        <v/>
      </c>
      <c r="H160" s="297" t="str">
        <f aca="false">IF(SUM(H145,H154)&gt;0,SUM(H146,H155)/SUM(H145,H154),"")</f>
        <v/>
      </c>
      <c r="I160" s="297" t="str">
        <f aca="false">IF(SUM(I145,I154)&gt;0,SUM(I146,I155)/SUM(I145,I154),"")</f>
        <v/>
      </c>
      <c r="J160" s="297"/>
      <c r="K160" s="258"/>
      <c r="L160" s="297" t="str">
        <f aca="false">IF(SUM(L145,L154)&gt;0,SUM(L146,L155)/SUM(L145,L154),"")</f>
        <v/>
      </c>
      <c r="M160" s="297" t="str">
        <f aca="false">IF(SUM(M145,M154)&gt;0,SUM(M146,M155)/SUM(M145,M154),"")</f>
        <v/>
      </c>
      <c r="N160" s="297" t="str">
        <f aca="false">IF(SUM(N145,N154)&gt;0,SUM(N146,N155)/SUM(N145,N154),"")</f>
        <v/>
      </c>
      <c r="O160" s="297"/>
      <c r="P160" s="258"/>
      <c r="Q160" s="297" t="str">
        <f aca="false">IF(SUM(Q145,Q154)&gt;0,SUM(Q146,Q155)/SUM(Q145,Q154),"")</f>
        <v/>
      </c>
      <c r="R160" s="297" t="str">
        <f aca="false">IF(SUM(R145,R154)&gt;0,SUM(R146,R155)/SUM(R145,R154),"")</f>
        <v/>
      </c>
      <c r="S160" s="297" t="str">
        <f aca="false">IF(SUM(S145,S154)&gt;0,SUM(S146,S155)/SUM(S145,S154),"")</f>
        <v/>
      </c>
      <c r="T160" s="297"/>
      <c r="U160" s="258"/>
      <c r="V160" s="298" t="str">
        <f aca="false">IF(SUM(V145,V154)&gt;0,SUM(V146,V155)/SUM(V145,V154),"")</f>
        <v/>
      </c>
      <c r="W160" s="298" t="str">
        <f aca="false">IF(SUM(W145,W154)&gt;0,SUM(W146,W155)/SUM(W145,W154),"")</f>
        <v/>
      </c>
      <c r="X160" s="298" t="str">
        <f aca="false">IF(SUM(X145,X154)&gt;0,SUM(X146,X155)/SUM(X145,X154),"")</f>
        <v/>
      </c>
      <c r="Y160" s="298" t="str">
        <f aca="false">IF(SUM(Y145,Y154)&gt;0,SUM(Y146,Y155)/SUM(Y145,Y154),"")</f>
        <v/>
      </c>
      <c r="Z160" s="1"/>
      <c r="AA160" s="1"/>
      <c r="AB160" s="1"/>
      <c r="AC160" s="1"/>
      <c r="AD160" s="1"/>
      <c r="AE160" s="1"/>
      <c r="AF160" s="1"/>
    </row>
    <row r="161" customFormat="false" ht="15.75" hidden="true" customHeight="true" outlineLevel="0" collapsed="false">
      <c r="A161" s="270" t="s">
        <v>206</v>
      </c>
      <c r="B161" s="299" t="str">
        <f aca="false">IF(SUM(B145,B154)=0,"",SUM(B145,-B146*B149,-B150*B149,B154,-B155*B158,-B159*B158)*0.049)</f>
        <v/>
      </c>
      <c r="C161" s="299" t="str">
        <f aca="false">IF(SUM(C145,C154)=0,"",SUM(C145,-C146*C149,-C150*C149,C154,-C155*C158,-C159*C158)*0.049)</f>
        <v/>
      </c>
      <c r="D161" s="299" t="str">
        <f aca="false">IF(SUM(D145,D154)=0,"",SUM(D145,-D146*D149,-D150*D149,D154,-D155*D158,-D159*D158)*0.049)</f>
        <v/>
      </c>
      <c r="E161" s="299"/>
      <c r="F161" s="272"/>
      <c r="G161" s="299" t="str">
        <f aca="false">IF(SUM(G145,G154)=0,"",SUM(G145,-G146*G149,-G150*G149,G154,-G155*G158,-G159*G158)*0.049)</f>
        <v/>
      </c>
      <c r="H161" s="299" t="str">
        <f aca="false">IF(SUM(H145,H154)=0,"",SUM(H145,-H146*H149,-H150*H149,H154,-H155*H158,-H159*H158)*0.049)</f>
        <v/>
      </c>
      <c r="I161" s="299" t="str">
        <f aca="false">IF(SUM(I145,I154)=0,"",SUM(I145,-I146*I149,-I150*I149,I154,-I155*I158,-I159*I158)*0.049)</f>
        <v/>
      </c>
      <c r="J161" s="299"/>
      <c r="K161" s="272"/>
      <c r="L161" s="299" t="str">
        <f aca="false">IF(SUM(L145,L154)=0,"",SUM(L145,-L146*L149,-L150*L149,L154,-L155*L158,-L159*L158)*0.049)</f>
        <v/>
      </c>
      <c r="M161" s="299" t="str">
        <f aca="false">IF(SUM(M145,M154)=0,"",SUM(M145,-M146*M149,-M150*M149,M154,-M155*M158,-M159*M158)*0.049)</f>
        <v/>
      </c>
      <c r="N161" s="299" t="str">
        <f aca="false">IF(SUM(N145,N154)=0,"",SUM(N145,-N146*N149,-N150*N149,N154,-N155*N158,-N159*N158)*0.049)</f>
        <v/>
      </c>
      <c r="O161" s="299"/>
      <c r="P161" s="272"/>
      <c r="Q161" s="299" t="str">
        <f aca="false">IF(SUM(Q145,Q154)=0,"",SUM(Q145,-Q146*Q149,-Q150*Q149,Q154,-Q155*Q158,-Q159*Q158)*0.049)</f>
        <v/>
      </c>
      <c r="R161" s="299" t="str">
        <f aca="false">IF(SUM(R145,R154)=0,"",SUM(R145,-R146*R149,-R150*R149,R154,-R155*R158,-R159*R158)*0.049)</f>
        <v/>
      </c>
      <c r="S161" s="299" t="str">
        <f aca="false">IF(SUM(S145,S154)=0,"",SUM(S145,-S146*S149,-S150*S149,S154,-S155*S158,-S159*S158)*0.049)</f>
        <v/>
      </c>
      <c r="T161" s="299"/>
      <c r="U161" s="272"/>
      <c r="V161" s="300" t="str">
        <f aca="false">IF(SUM(V145,V154)=0,"",SUM(V145,-V146*V149,-V150*V149,V154,-V155*V158,-V159*V158)*0.049)</f>
        <v/>
      </c>
      <c r="W161" s="300" t="str">
        <f aca="false">IF(SUM(W145,W154)=0,"",SUM(W145,-W146*W149,-W150*W149,W154,-W155*W158,-W159*W158)*0.049)</f>
        <v/>
      </c>
      <c r="X161" s="300" t="str">
        <f aca="false">IF(SUM(X145,X154)=0,"",SUM(X145,-X146*X149,-X150*X149,X154,-X155*X158,-X159*X158)*0.049)</f>
        <v/>
      </c>
      <c r="Y161" s="300" t="str">
        <f aca="false">IF(SUM(Y145,Y154)=0,"",SUM(Y145,-Y146*Y149,-Y150*Y149,Y154,-Y155*Y158,-Y159*Y158)*0.049)</f>
        <v/>
      </c>
      <c r="Z161" s="1"/>
      <c r="AA161" s="1"/>
      <c r="AB161" s="1"/>
      <c r="AC161" s="1"/>
      <c r="AD161" s="1"/>
      <c r="AE161" s="1"/>
      <c r="AF161" s="1"/>
    </row>
    <row r="162" customFormat="false" ht="15.75" hidden="true" customHeight="true" outlineLevel="0" collapsed="false">
      <c r="A162" s="268" t="s">
        <v>207</v>
      </c>
      <c r="B162" s="301"/>
      <c r="C162" s="301"/>
      <c r="D162" s="301"/>
      <c r="E162" s="301"/>
      <c r="F162" s="258"/>
      <c r="G162" s="301"/>
      <c r="H162" s="301"/>
      <c r="I162" s="301"/>
      <c r="J162" s="301"/>
      <c r="K162" s="258"/>
      <c r="L162" s="301"/>
      <c r="M162" s="301"/>
      <c r="N162" s="301"/>
      <c r="O162" s="301"/>
      <c r="P162" s="258"/>
      <c r="Q162" s="301"/>
      <c r="R162" s="301"/>
      <c r="S162" s="301"/>
      <c r="T162" s="301"/>
      <c r="U162" s="258"/>
      <c r="V162" s="302"/>
      <c r="W162" s="302"/>
      <c r="X162" s="302"/>
      <c r="Y162" s="302"/>
      <c r="Z162" s="1"/>
      <c r="AA162" s="1"/>
      <c r="AB162" s="1"/>
      <c r="AC162" s="1"/>
      <c r="AD162" s="1"/>
      <c r="AE162" s="1"/>
      <c r="AF162" s="1"/>
    </row>
    <row r="163" customFormat="false" ht="15.75" hidden="true" customHeight="true" outlineLevel="0" collapsed="false">
      <c r="A163" s="270" t="s">
        <v>208</v>
      </c>
      <c r="B163" s="301"/>
      <c r="C163" s="301"/>
      <c r="D163" s="301"/>
      <c r="E163" s="301"/>
      <c r="F163" s="258"/>
      <c r="G163" s="301"/>
      <c r="H163" s="301"/>
      <c r="I163" s="301"/>
      <c r="J163" s="301"/>
      <c r="K163" s="258"/>
      <c r="L163" s="301"/>
      <c r="M163" s="301"/>
      <c r="N163" s="301"/>
      <c r="O163" s="301"/>
      <c r="P163" s="258"/>
      <c r="Q163" s="301"/>
      <c r="R163" s="301"/>
      <c r="S163" s="301"/>
      <c r="T163" s="301"/>
      <c r="U163" s="258"/>
      <c r="V163" s="302"/>
      <c r="W163" s="302"/>
      <c r="X163" s="302"/>
      <c r="Y163" s="302"/>
      <c r="Z163" s="1"/>
      <c r="AA163" s="1"/>
      <c r="AB163" s="1"/>
      <c r="AC163" s="1"/>
      <c r="AD163" s="1"/>
      <c r="AE163" s="1"/>
      <c r="AF163" s="1"/>
    </row>
    <row r="164" customFormat="false" ht="15.75" hidden="true" customHeight="true" outlineLevel="0" collapsed="false">
      <c r="A164" s="269" t="s">
        <v>209</v>
      </c>
      <c r="B164" s="192"/>
      <c r="C164" s="192"/>
      <c r="D164" s="192"/>
      <c r="E164" s="192"/>
      <c r="F164" s="272"/>
      <c r="G164" s="192"/>
      <c r="H164" s="192"/>
      <c r="I164" s="192"/>
      <c r="J164" s="192"/>
      <c r="K164" s="272"/>
      <c r="L164" s="192"/>
      <c r="M164" s="192"/>
      <c r="N164" s="192"/>
      <c r="O164" s="192"/>
      <c r="P164" s="272"/>
      <c r="Q164" s="192"/>
      <c r="R164" s="192"/>
      <c r="S164" s="192"/>
      <c r="T164" s="192"/>
      <c r="U164" s="272"/>
      <c r="V164" s="206"/>
      <c r="W164" s="206"/>
      <c r="X164" s="206"/>
      <c r="Y164" s="206"/>
      <c r="Z164" s="1"/>
      <c r="AA164" s="1"/>
      <c r="AB164" s="1"/>
      <c r="AC164" s="1"/>
      <c r="AD164" s="1"/>
      <c r="AE164" s="1"/>
      <c r="AF164" s="1"/>
    </row>
    <row r="165" customFormat="false" ht="15.75" hidden="true" customHeight="true" outlineLevel="0" collapsed="false">
      <c r="A165" s="268" t="s">
        <v>210</v>
      </c>
      <c r="B165" s="303" t="str">
        <f aca="false">IF(B163="","",B163*B164)</f>
        <v/>
      </c>
      <c r="C165" s="303" t="str">
        <f aca="false">IF(C163="","",C163*C164)</f>
        <v/>
      </c>
      <c r="D165" s="303" t="str">
        <f aca="false">IF(D163="","",D163*D164)</f>
        <v/>
      </c>
      <c r="E165" s="303"/>
      <c r="F165" s="275"/>
      <c r="G165" s="303" t="str">
        <f aca="false">IF(G163="","",G163*G164)</f>
        <v/>
      </c>
      <c r="H165" s="303" t="str">
        <f aca="false">IF(H163="","",H163*H164)</f>
        <v/>
      </c>
      <c r="I165" s="303" t="str">
        <f aca="false">IF(I163="","",I163*I164)</f>
        <v/>
      </c>
      <c r="J165" s="303"/>
      <c r="K165" s="275"/>
      <c r="L165" s="303" t="str">
        <f aca="false">IF(L163="","",L163*L164)</f>
        <v/>
      </c>
      <c r="M165" s="303" t="str">
        <f aca="false">IF(M163="","",M163*M164)</f>
        <v/>
      </c>
      <c r="N165" s="303" t="str">
        <f aca="false">IF(N163="","",N163*N164)</f>
        <v/>
      </c>
      <c r="O165" s="303"/>
      <c r="P165" s="275"/>
      <c r="Q165" s="303" t="str">
        <f aca="false">IF(Q163="","",Q163*Q164)</f>
        <v/>
      </c>
      <c r="R165" s="303" t="str">
        <f aca="false">IF(R163="","",R163*R164)</f>
        <v/>
      </c>
      <c r="S165" s="303" t="str">
        <f aca="false">IF(S163="","",S163*S164)</f>
        <v/>
      </c>
      <c r="T165" s="303"/>
      <c r="U165" s="275"/>
      <c r="V165" s="304" t="str">
        <f aca="false">IF(V163="","",V163*V164)</f>
        <v/>
      </c>
      <c r="W165" s="304" t="str">
        <f aca="false">IF(W163="","",W163*W164)</f>
        <v/>
      </c>
      <c r="X165" s="304" t="str">
        <f aca="false">IF(X163="","",X163*X164)</f>
        <v/>
      </c>
      <c r="Y165" s="304" t="str">
        <f aca="false">IF(Y163="","",Y163*Y164)</f>
        <v/>
      </c>
      <c r="Z165" s="305"/>
      <c r="AA165" s="305"/>
      <c r="AB165" s="305"/>
      <c r="AC165" s="305"/>
      <c r="AD165" s="305"/>
      <c r="AE165" s="305"/>
      <c r="AF165" s="305"/>
    </row>
    <row r="166" customFormat="false" ht="15.75" hidden="true" customHeight="true" outlineLevel="0" collapsed="false">
      <c r="A166" s="268" t="s">
        <v>211</v>
      </c>
      <c r="B166" s="306" t="str">
        <f aca="false">IF(B161="","",(SUM(B145)*710-SUM(B146,B150)*(710-370*(B149=0))-SUM(B162,B163)*7865)/2100/365/B$40)</f>
        <v/>
      </c>
      <c r="C166" s="306" t="str">
        <f aca="false">IF(C161="","",(SUM(C145)*710-SUM(C146,C150)*(710-370*(C149=0))-SUM(C162,C163)*7865)/2100/365/C$40)</f>
        <v/>
      </c>
      <c r="D166" s="306" t="str">
        <f aca="false">IF(D161="","",(SUM(D145)*710-SUM(D146,D150)*(710-370*(D149=0))-SUM(D162,D163)*7865)/2100/365/D$40)</f>
        <v/>
      </c>
      <c r="E166" s="306"/>
      <c r="F166" s="272"/>
      <c r="G166" s="306" t="str">
        <f aca="false">IF(G161="","",(SUM(G145)*710-SUM(G146,G150)*(710-370*(G149=0))-SUM(G162,G163)*7865)/2100/365/G$40)</f>
        <v/>
      </c>
      <c r="H166" s="306" t="str">
        <f aca="false">IF(H161="","",(SUM(H145)*710-SUM(H146,H150)*(710-370*(H149=0))-SUM(H162,H163)*7865)/2100/365/H$40)</f>
        <v/>
      </c>
      <c r="I166" s="306" t="str">
        <f aca="false">IF(I161="","",(SUM(I145)*710-SUM(I146,I150)*(710-370*(I149=0))-SUM(I162,I163)*7865)/2100/365/I$40)</f>
        <v/>
      </c>
      <c r="J166" s="306"/>
      <c r="K166" s="272"/>
      <c r="L166" s="306" t="str">
        <f aca="false">IF(L161="","",(SUM(L145)*710-SUM(L146,L150)*(710-370*(L149=0))-SUM(L162,L163)*7865)/2100/365/L$40)</f>
        <v/>
      </c>
      <c r="M166" s="306" t="str">
        <f aca="false">IF(M161="","",(SUM(M145)*710-SUM(M146,M150)*(710-370*(M149=0))-SUM(M162,M163)*7865)/2100/365/M$40)</f>
        <v/>
      </c>
      <c r="N166" s="306" t="str">
        <f aca="false">IF(N161="","",(SUM(N145)*710-SUM(N146,N150)*(710-370*(N149=0))-SUM(N162,N163)*7865)/2100/365/N$40)</f>
        <v/>
      </c>
      <c r="O166" s="306"/>
      <c r="P166" s="272"/>
      <c r="Q166" s="306" t="str">
        <f aca="false">IF(Q161="","",(SUM(Q145)*710-SUM(Q146,Q150)*(710-370*(Q149=0))-SUM(Q162,Q163)*7865)/2100/365/Q$40)</f>
        <v/>
      </c>
      <c r="R166" s="306" t="str">
        <f aca="false">IF(R161="","",(SUM(R145)*710-SUM(R146,R150)*(710-370*(R149=0))-SUM(R162,R163)*7865)/2100/365/R$40)</f>
        <v/>
      </c>
      <c r="S166" s="306" t="str">
        <f aca="false">IF(S161="","",(SUM(S145)*710-SUM(S146,S150)*(710-370*(S149=0))-SUM(S162,S163)*7865)/2100/365/S$40)</f>
        <v/>
      </c>
      <c r="T166" s="306"/>
      <c r="U166" s="272"/>
      <c r="V166" s="307" t="str">
        <f aca="false">IF(V161="","",(SUM(V145)*710-SUM(V146,V150)*(710-370*(V149=0))-SUM(V162,V163)*7865)/2100/365/V$40)</f>
        <v/>
      </c>
      <c r="W166" s="307" t="str">
        <f aca="false">IF(W161="","",(SUM(W145)*710-SUM(W146,W150)*(710-370*(W149=0))-SUM(W162,W163)*7865)/2100/365/W$40)</f>
        <v/>
      </c>
      <c r="X166" s="307" t="str">
        <f aca="false">IF(X161="","",(SUM(X145)*710-SUM(X146,X150)*(710-370*(X149=0))-SUM(X162,X163)*7865)/2100/365/X$40)</f>
        <v/>
      </c>
      <c r="Y166" s="307" t="str">
        <f aca="false">IF(Y161="","",(SUM(Y145)*710-SUM(Y146,Y150)*(710-370*(Y149=0))-SUM(Y162,Y163)*7865)/2100/365/Y$40)</f>
        <v/>
      </c>
      <c r="Z166" s="1"/>
      <c r="AA166" s="1"/>
      <c r="AB166" s="1"/>
      <c r="AC166" s="1"/>
      <c r="AD166" s="1"/>
      <c r="AE166" s="1"/>
      <c r="AF166" s="1"/>
    </row>
    <row r="167" customFormat="false" ht="15.75" hidden="true" customHeight="true" outlineLevel="0" collapsed="false">
      <c r="A167" s="268" t="s">
        <v>212</v>
      </c>
      <c r="B167" s="306" t="str">
        <f aca="false">IF(B161="","",(SUM(B154)*710-SUM(B155,B159)*(710-370*(B158=0)))/2100/365/B$40)</f>
        <v/>
      </c>
      <c r="C167" s="306" t="str">
        <f aca="false">IF(C161="","",(SUM(C154)*710-SUM(C155,C159)*(710-370*(C158=0)))/2100/365/C$40)</f>
        <v/>
      </c>
      <c r="D167" s="306" t="str">
        <f aca="false">IF(D161="","",(SUM(D154)*710-SUM(D155,D159)*(710-370*(D158=0)))/2100/365/D$40)</f>
        <v/>
      </c>
      <c r="E167" s="306"/>
      <c r="F167" s="272"/>
      <c r="G167" s="306" t="str">
        <f aca="false">IF(G161="","",(SUM(G154)*710-SUM(G155,G159)*(710-370*(G158=0)))/2100/365/G$40)</f>
        <v/>
      </c>
      <c r="H167" s="306" t="str">
        <f aca="false">IF(H161="","",(SUM(H154)*710-SUM(H155,H159)*(710-370*(H158=0)))/2100/365/H$40)</f>
        <v/>
      </c>
      <c r="I167" s="306" t="str">
        <f aca="false">IF(I161="","",(SUM(I154)*710-SUM(I155,I159)*(710-370*(I158=0)))/2100/365/I$40)</f>
        <v/>
      </c>
      <c r="J167" s="306"/>
      <c r="K167" s="272"/>
      <c r="L167" s="306" t="str">
        <f aca="false">IF(L161="","",(SUM(L154)*710-SUM(L155,L159)*(710-370*(L158=0)))/2100/365/L$40)</f>
        <v/>
      </c>
      <c r="M167" s="306" t="str">
        <f aca="false">IF(M161="","",(SUM(M154)*710-SUM(M155,M159)*(710-370*(M158=0)))/2100/365/M$40)</f>
        <v/>
      </c>
      <c r="N167" s="306" t="str">
        <f aca="false">IF(N161="","",(SUM(N154)*710-SUM(N155,N159)*(710-370*(N158=0)))/2100/365/N$40)</f>
        <v/>
      </c>
      <c r="O167" s="306"/>
      <c r="P167" s="272"/>
      <c r="Q167" s="306" t="str">
        <f aca="false">IF(Q161="","",(SUM(Q154)*710-SUM(Q155,Q159)*(710-370*(Q158=0)))/2100/365/Q$40)</f>
        <v/>
      </c>
      <c r="R167" s="306" t="str">
        <f aca="false">IF(R161="","",(SUM(R154)*710-SUM(R155,R159)*(710-370*(R158=0)))/2100/365/R$40)</f>
        <v/>
      </c>
      <c r="S167" s="306" t="str">
        <f aca="false">IF(S161="","",(SUM(S154)*710-SUM(S155,S159)*(710-370*(S158=0)))/2100/365/S$40)</f>
        <v/>
      </c>
      <c r="T167" s="306"/>
      <c r="U167" s="272"/>
      <c r="V167" s="307" t="str">
        <f aca="false">IF(V161="","",(SUM(V154)*710-SUM(V155,V159)*(710-370*(V158=0)))/2100/365/V$40)</f>
        <v/>
      </c>
      <c r="W167" s="307" t="str">
        <f aca="false">IF(W161="","",(SUM(W154)*710-SUM(W155,W159)*(710-370*(W158=0)))/2100/365/W$40)</f>
        <v/>
      </c>
      <c r="X167" s="307" t="str">
        <f aca="false">IF(X161="","",(SUM(X154)*710-SUM(X155,X159)*(710-370*(X158=0)))/2100/365/X$40)</f>
        <v/>
      </c>
      <c r="Y167" s="307" t="str">
        <f aca="false">IF(Y161="","",(SUM(Y154)*710-SUM(Y155,Y159)*(710-370*(Y158=0)))/2100/365/Y$40)</f>
        <v/>
      </c>
      <c r="Z167" s="1"/>
      <c r="AA167" s="1"/>
      <c r="AB167" s="1"/>
      <c r="AC167" s="1"/>
      <c r="AD167" s="1"/>
      <c r="AE167" s="1"/>
      <c r="AF167" s="1"/>
    </row>
    <row r="168" customFormat="false" ht="15.75" hidden="true" customHeight="true" outlineLevel="0" collapsed="false">
      <c r="A168" s="308" t="s">
        <v>225</v>
      </c>
      <c r="B168" s="297" t="str">
        <f aca="false">IF(SUM(B161)&gt;0,B163/B161,"")</f>
        <v/>
      </c>
      <c r="C168" s="297" t="str">
        <f aca="false">IF(SUM(C161)&gt;0,C163/C161,"")</f>
        <v/>
      </c>
      <c r="D168" s="297" t="str">
        <f aca="false">IF(SUM(D161)&gt;0,D163/D161,"")</f>
        <v/>
      </c>
      <c r="E168" s="297"/>
      <c r="F168" s="275"/>
      <c r="G168" s="297" t="str">
        <f aca="false">IF(SUM(G161)&gt;0,G163/G161,"")</f>
        <v/>
      </c>
      <c r="H168" s="297" t="str">
        <f aca="false">IF(SUM(H161)&gt;0,H163/H161,"")</f>
        <v/>
      </c>
      <c r="I168" s="297" t="str">
        <f aca="false">IF(SUM(I161)&gt;0,I163/I161,"")</f>
        <v/>
      </c>
      <c r="J168" s="297"/>
      <c r="K168" s="275"/>
      <c r="L168" s="297" t="str">
        <f aca="false">IF(SUM(L161)&gt;0,L163/L161,"")</f>
        <v/>
      </c>
      <c r="M168" s="297" t="str">
        <f aca="false">IF(SUM(M161)&gt;0,M163/M161,"")</f>
        <v/>
      </c>
      <c r="N168" s="297" t="str">
        <f aca="false">IF(SUM(N161)&gt;0,N163/N161,"")</f>
        <v/>
      </c>
      <c r="O168" s="297"/>
      <c r="P168" s="275"/>
      <c r="Q168" s="297" t="str">
        <f aca="false">IF(SUM(Q161)&gt;0,Q163/Q161,"")</f>
        <v/>
      </c>
      <c r="R168" s="297" t="str">
        <f aca="false">IF(SUM(R161)&gt;0,R163/R161,"")</f>
        <v/>
      </c>
      <c r="S168" s="297" t="str">
        <f aca="false">IF(SUM(S161)&gt;0,S163/S161,"")</f>
        <v/>
      </c>
      <c r="T168" s="297"/>
      <c r="U168" s="275"/>
      <c r="V168" s="298" t="str">
        <f aca="false">IF(SUM(V161)&gt;0,V163/V161,"")</f>
        <v/>
      </c>
      <c r="W168" s="298" t="str">
        <f aca="false">IF(SUM(W161)&gt;0,W163/W161,"")</f>
        <v/>
      </c>
      <c r="X168" s="298" t="str">
        <f aca="false">IF(SUM(X161)&gt;0,X163/X161,"")</f>
        <v/>
      </c>
      <c r="Y168" s="298" t="str">
        <f aca="false">IF(SUM(Y161)&gt;0,Y163/Y161,"")</f>
        <v/>
      </c>
      <c r="Z168" s="1"/>
      <c r="AA168" s="1"/>
      <c r="AB168" s="1"/>
      <c r="AC168" s="1"/>
      <c r="AD168" s="1"/>
      <c r="AE168" s="1"/>
      <c r="AF168" s="1"/>
    </row>
    <row r="169" customFormat="false" ht="15.75" hidden="true" customHeight="true" outlineLevel="0" collapsed="false">
      <c r="A169" s="326" t="s">
        <v>226</v>
      </c>
      <c r="B169" s="192"/>
      <c r="C169" s="192"/>
      <c r="D169" s="192"/>
      <c r="E169" s="192"/>
      <c r="F169" s="280"/>
      <c r="G169" s="192"/>
      <c r="H169" s="192"/>
      <c r="I169" s="192"/>
      <c r="J169" s="192"/>
      <c r="K169" s="280"/>
      <c r="L169" s="192"/>
      <c r="M169" s="192"/>
      <c r="N169" s="192"/>
      <c r="O169" s="192"/>
      <c r="P169" s="280"/>
      <c r="Q169" s="192"/>
      <c r="R169" s="192"/>
      <c r="S169" s="192"/>
      <c r="T169" s="192"/>
      <c r="U169" s="280"/>
      <c r="V169" s="281" t="e">
        <f aca="false">#REF!</f>
        <v>#REF!</v>
      </c>
      <c r="W169" s="281" t="e">
        <f aca="false">#REF!</f>
        <v>#REF!</v>
      </c>
      <c r="X169" s="281" t="e">
        <f aca="false">#REF!</f>
        <v>#REF!</v>
      </c>
      <c r="Y169" s="281" t="e">
        <f aca="false">#REF!</f>
        <v>#REF!</v>
      </c>
      <c r="Z169" s="1"/>
      <c r="AA169" s="1"/>
      <c r="AB169" s="1"/>
      <c r="AC169" s="1"/>
      <c r="AD169" s="1"/>
      <c r="AE169" s="1"/>
      <c r="AF169" s="1"/>
    </row>
    <row r="170" customFormat="false" ht="15.75" hidden="true" customHeight="true" outlineLevel="0" collapsed="false">
      <c r="A170" s="270" t="s">
        <v>227</v>
      </c>
      <c r="B170" s="192"/>
      <c r="C170" s="192"/>
      <c r="D170" s="192"/>
      <c r="E170" s="192"/>
      <c r="F170" s="258"/>
      <c r="G170" s="192"/>
      <c r="H170" s="192"/>
      <c r="I170" s="192"/>
      <c r="J170" s="192"/>
      <c r="K170" s="258"/>
      <c r="L170" s="192"/>
      <c r="M170" s="192"/>
      <c r="N170" s="192"/>
      <c r="O170" s="192"/>
      <c r="P170" s="258"/>
      <c r="Q170" s="192"/>
      <c r="R170" s="192"/>
      <c r="S170" s="192"/>
      <c r="T170" s="192"/>
      <c r="U170" s="258"/>
      <c r="V170" s="206"/>
      <c r="W170" s="206"/>
      <c r="X170" s="206"/>
      <c r="Y170" s="206"/>
      <c r="Z170" s="1"/>
      <c r="AA170" s="1"/>
      <c r="AB170" s="1"/>
      <c r="AC170" s="1"/>
      <c r="AD170" s="1"/>
      <c r="AE170" s="1"/>
      <c r="AF170" s="1"/>
    </row>
    <row r="171" customFormat="false" ht="15.75" hidden="true" customHeight="true" outlineLevel="0" collapsed="false">
      <c r="A171" s="270" t="s">
        <v>228</v>
      </c>
      <c r="B171" s="306" t="str">
        <f aca="false">IF(B170="","",B169*B170*2350/2100/365/B$40)</f>
        <v/>
      </c>
      <c r="C171" s="306" t="str">
        <f aca="false">IF(C170="","",C169*C170*2350/2100/365/C$40)</f>
        <v/>
      </c>
      <c r="D171" s="306" t="str">
        <f aca="false">IF(D170="","",D169*D170*2350/2100/365/D$40)</f>
        <v/>
      </c>
      <c r="E171" s="306"/>
      <c r="F171" s="258"/>
      <c r="G171" s="306" t="str">
        <f aca="false">IF(G170="","",G169*G170*2350/2100/365/G$40)</f>
        <v/>
      </c>
      <c r="H171" s="306" t="str">
        <f aca="false">IF(H170="","",H169*H170*2350/2100/365/H$40)</f>
        <v/>
      </c>
      <c r="I171" s="306" t="str">
        <f aca="false">IF(I170="","",I169*I170*2350/2100/365/I$40)</f>
        <v/>
      </c>
      <c r="J171" s="306"/>
      <c r="K171" s="258"/>
      <c r="L171" s="306" t="str">
        <f aca="false">IF(L170="","",L169*L170*2350/2100/365/L$40)</f>
        <v/>
      </c>
      <c r="M171" s="306" t="str">
        <f aca="false">IF(M170="","",M169*M170*2350/2100/365/M$40)</f>
        <v/>
      </c>
      <c r="N171" s="306" t="str">
        <f aca="false">IF(N170="","",N169*N170*2350/2100/365/N$40)</f>
        <v/>
      </c>
      <c r="O171" s="306"/>
      <c r="P171" s="258"/>
      <c r="Q171" s="306" t="str">
        <f aca="false">IF(Q170="","",Q169*Q170*2350/2100/365/Q$40)</f>
        <v/>
      </c>
      <c r="R171" s="306" t="str">
        <f aca="false">IF(R170="","",R169*R170*2350/2100/365/R$40)</f>
        <v/>
      </c>
      <c r="S171" s="306" t="str">
        <f aca="false">IF(S170="","",S169*S170*2350/2100/365/S$40)</f>
        <v/>
      </c>
      <c r="T171" s="306"/>
      <c r="U171" s="258"/>
      <c r="V171" s="307" t="str">
        <f aca="false">IF(V170="","",V169*V170*2350/2100/365/V$40)</f>
        <v/>
      </c>
      <c r="W171" s="307" t="str">
        <f aca="false">IF(W170="","",W169*W170*2350/2100/365/W$40)</f>
        <v/>
      </c>
      <c r="X171" s="307" t="str">
        <f aca="false">IF(X170="","",X169*X170*2350/2100/365/X$40)</f>
        <v/>
      </c>
      <c r="Y171" s="307" t="str">
        <f aca="false">IF(Y170="","",Y169*Y170*2350/2100/365/Y$40)</f>
        <v/>
      </c>
      <c r="Z171" s="1"/>
      <c r="AA171" s="1"/>
      <c r="AB171" s="1"/>
      <c r="AC171" s="1"/>
      <c r="AD171" s="1"/>
      <c r="AE171" s="1"/>
      <c r="AF171" s="1"/>
    </row>
    <row r="172" customFormat="false" ht="15.75" hidden="false" customHeight="true" outlineLevel="0" collapsed="false">
      <c r="A172" s="327" t="s">
        <v>229</v>
      </c>
      <c r="B172" s="192" t="n">
        <v>0</v>
      </c>
      <c r="C172" s="192" t="n">
        <v>0</v>
      </c>
      <c r="D172" s="192" t="n">
        <v>0</v>
      </c>
      <c r="E172" s="192"/>
      <c r="F172" s="258"/>
      <c r="G172" s="192"/>
      <c r="H172" s="192" t="n">
        <v>0</v>
      </c>
      <c r="I172" s="192" t="n">
        <v>0</v>
      </c>
      <c r="J172" s="192"/>
      <c r="K172" s="258"/>
      <c r="L172" s="192" t="n">
        <v>0</v>
      </c>
      <c r="M172" s="192" t="n">
        <v>0</v>
      </c>
      <c r="N172" s="192" t="n">
        <v>0</v>
      </c>
      <c r="O172" s="192"/>
      <c r="P172" s="258"/>
      <c r="Q172" s="192"/>
      <c r="R172" s="192" t="n">
        <v>0</v>
      </c>
      <c r="S172" s="192" t="n">
        <v>0</v>
      </c>
      <c r="T172" s="192"/>
      <c r="U172" s="258"/>
      <c r="V172" s="281" t="n">
        <f aca="false">WB!X42</f>
        <v>0</v>
      </c>
      <c r="W172" s="281" t="n">
        <f aca="false">WB!X50</f>
        <v>0</v>
      </c>
      <c r="X172" s="281" t="n">
        <f aca="false">WB!X58</f>
        <v>0</v>
      </c>
      <c r="Y172" s="281" t="n">
        <f aca="false">WB!X66</f>
        <v>0</v>
      </c>
      <c r="Z172" s="1"/>
      <c r="AA172" s="1"/>
      <c r="AB172" s="1"/>
      <c r="AC172" s="1"/>
      <c r="AD172" s="1"/>
      <c r="AE172" s="1"/>
      <c r="AF172" s="1"/>
    </row>
    <row r="173" customFormat="false" ht="15.75" hidden="false" customHeight="true" outlineLevel="0" collapsed="false">
      <c r="A173" s="270" t="s">
        <v>230</v>
      </c>
      <c r="B173" s="192"/>
      <c r="C173" s="192"/>
      <c r="D173" s="192"/>
      <c r="E173" s="192"/>
      <c r="F173" s="258"/>
      <c r="G173" s="192"/>
      <c r="H173" s="192"/>
      <c r="I173" s="192"/>
      <c r="J173" s="192"/>
      <c r="K173" s="258"/>
      <c r="L173" s="192"/>
      <c r="M173" s="192"/>
      <c r="N173" s="192" t="n">
        <v>0</v>
      </c>
      <c r="O173" s="192"/>
      <c r="P173" s="258"/>
      <c r="Q173" s="192"/>
      <c r="R173" s="192"/>
      <c r="S173" s="192"/>
      <c r="T173" s="192"/>
      <c r="U173" s="258"/>
      <c r="V173" s="206"/>
      <c r="W173" s="206"/>
      <c r="X173" s="206"/>
      <c r="Y173" s="206"/>
      <c r="Z173" s="1"/>
      <c r="AA173" s="1"/>
      <c r="AB173" s="1"/>
      <c r="AC173" s="1"/>
      <c r="AD173" s="1"/>
      <c r="AE173" s="1"/>
      <c r="AF173" s="1"/>
    </row>
    <row r="174" customFormat="false" ht="15.75" hidden="false" customHeight="true" outlineLevel="0" collapsed="false">
      <c r="A174" s="270" t="s">
        <v>228</v>
      </c>
      <c r="B174" s="306" t="str">
        <f aca="false">IF(B173="","",B172*B173*2350/2100/365/B$40)</f>
        <v/>
      </c>
      <c r="C174" s="306" t="str">
        <f aca="false">IF(C173="","",C172*C173*2350/2100/365/C$40)</f>
        <v/>
      </c>
      <c r="D174" s="306" t="str">
        <f aca="false">IF(D173="","",D172*D173*2350/2100/365/D$40)</f>
        <v/>
      </c>
      <c r="E174" s="306"/>
      <c r="F174" s="258"/>
      <c r="G174" s="306" t="str">
        <f aca="false">IF(G173="","",G172*G173*2350/2100/365/G$40)</f>
        <v/>
      </c>
      <c r="H174" s="306" t="str">
        <f aca="false">IF(H173="","",H172*H173*2350/2100/365/H$40)</f>
        <v/>
      </c>
      <c r="I174" s="306" t="str">
        <f aca="false">IF(I173="","",I172*I173*2350/2100/365/I$40)</f>
        <v/>
      </c>
      <c r="J174" s="306"/>
      <c r="K174" s="258"/>
      <c r="L174" s="306" t="str">
        <f aca="false">IF(L173="","",L172*L173*2350/2100/365/L$40)</f>
        <v/>
      </c>
      <c r="M174" s="306" t="str">
        <f aca="false">IF(M173="","",M172*M173*2350/2100/365/M$40)</f>
        <v/>
      </c>
      <c r="N174" s="306" t="n">
        <f aca="false">IF(N173="","",N172*N173*2350/2100/365/N$40)</f>
        <v>0</v>
      </c>
      <c r="O174" s="306"/>
      <c r="P174" s="258"/>
      <c r="Q174" s="306" t="str">
        <f aca="false">IF(Q173="","",Q172*Q173*2350/2100/365/Q$40)</f>
        <v/>
      </c>
      <c r="R174" s="306" t="str">
        <f aca="false">IF(R173="","",R172*R173*2350/2100/365/R$40)</f>
        <v/>
      </c>
      <c r="S174" s="306" t="str">
        <f aca="false">IF(S173="","",S172*S173*2350/2100/365/S$40)</f>
        <v/>
      </c>
      <c r="T174" s="306"/>
      <c r="U174" s="258"/>
      <c r="V174" s="307" t="str">
        <f aca="false">IF(V173="","",V172*V173*2350/2100/365/V$40)</f>
        <v/>
      </c>
      <c r="W174" s="307" t="str">
        <f aca="false">IF(W173="","",W172*W173*2350/2100/365/W$40)</f>
        <v/>
      </c>
      <c r="X174" s="307" t="str">
        <f aca="false">IF(X173="","",X172*X173*2350/2100/365/X$40)</f>
        <v/>
      </c>
      <c r="Y174" s="307" t="str">
        <f aca="false">IF(Y173="","",Y172*Y173*2350/2100/365/Y$40)</f>
        <v/>
      </c>
      <c r="Z174" s="1"/>
      <c r="AA174" s="1"/>
      <c r="AB174" s="1"/>
      <c r="AC174" s="1"/>
      <c r="AD174" s="1"/>
      <c r="AE174" s="1"/>
      <c r="AF174" s="1"/>
    </row>
    <row r="175" customFormat="false" ht="15.75" hidden="false" customHeight="true" outlineLevel="0" collapsed="false">
      <c r="A175" s="327" t="s">
        <v>231</v>
      </c>
      <c r="B175" s="309"/>
      <c r="C175" s="309"/>
      <c r="D175" s="309"/>
      <c r="E175" s="309"/>
      <c r="F175" s="272"/>
      <c r="G175" s="309"/>
      <c r="H175" s="309" t="n">
        <v>0</v>
      </c>
      <c r="I175" s="309" t="n">
        <v>0</v>
      </c>
      <c r="J175" s="309"/>
      <c r="K175" s="272"/>
      <c r="L175" s="309" t="n">
        <v>1</v>
      </c>
      <c r="M175" s="309" t="n">
        <v>0</v>
      </c>
      <c r="N175" s="309" t="n">
        <v>0</v>
      </c>
      <c r="O175" s="309"/>
      <c r="P175" s="272"/>
      <c r="Q175" s="309"/>
      <c r="R175" s="309"/>
      <c r="S175" s="309"/>
      <c r="T175" s="309"/>
      <c r="U175" s="272"/>
      <c r="V175" s="281" t="e">
        <f aca="false">SUM(WB!X74,#REF!)</f>
        <v>#REF!</v>
      </c>
      <c r="W175" s="281" t="e">
        <f aca="false">SUM(WB!X82,#REF!)</f>
        <v>#REF!</v>
      </c>
      <c r="X175" s="281" t="e">
        <f aca="false">SUM(WB!X90,#REF!)</f>
        <v>#REF!</v>
      </c>
      <c r="Y175" s="281" t="e">
        <f aca="false">SUM(WB!X98,#REF!)</f>
        <v>#REF!</v>
      </c>
      <c r="Z175" s="1"/>
      <c r="AA175" s="1"/>
      <c r="AB175" s="1"/>
      <c r="AC175" s="1"/>
      <c r="AD175" s="1"/>
      <c r="AE175" s="1"/>
      <c r="AF175" s="1"/>
    </row>
    <row r="176" customFormat="false" ht="15.75" hidden="false" customHeight="true" outlineLevel="0" collapsed="false">
      <c r="A176" s="270" t="s">
        <v>230</v>
      </c>
      <c r="B176" s="312"/>
      <c r="C176" s="312"/>
      <c r="D176" s="312"/>
      <c r="E176" s="312"/>
      <c r="F176" s="275"/>
      <c r="G176" s="312"/>
      <c r="H176" s="312"/>
      <c r="I176" s="312"/>
      <c r="J176" s="312"/>
      <c r="K176" s="275"/>
      <c r="L176" s="312" t="n">
        <v>10</v>
      </c>
      <c r="M176" s="312"/>
      <c r="N176" s="312"/>
      <c r="O176" s="312"/>
      <c r="P176" s="275"/>
      <c r="Q176" s="312"/>
      <c r="R176" s="312"/>
      <c r="S176" s="312"/>
      <c r="T176" s="312"/>
      <c r="U176" s="275"/>
      <c r="V176" s="313"/>
      <c r="W176" s="313"/>
      <c r="X176" s="328" t="n">
        <v>13</v>
      </c>
      <c r="Y176" s="328" t="n">
        <v>13</v>
      </c>
      <c r="Z176" s="1"/>
      <c r="AA176" s="1"/>
      <c r="AB176" s="1"/>
      <c r="AC176" s="1"/>
      <c r="AD176" s="1"/>
      <c r="AE176" s="1"/>
      <c r="AF176" s="1"/>
    </row>
    <row r="177" customFormat="false" ht="15.75" hidden="false" customHeight="true" outlineLevel="0" collapsed="false">
      <c r="A177" s="270" t="s">
        <v>228</v>
      </c>
      <c r="B177" s="306" t="str">
        <f aca="false">IF(B176="","",B175*B176*1450/2100/365/B$40)</f>
        <v/>
      </c>
      <c r="C177" s="306" t="str">
        <f aca="false">IF(C176="","",C175*C176*1450/2100/365/C$40)</f>
        <v/>
      </c>
      <c r="D177" s="306" t="str">
        <f aca="false">IF(D176="","",D175*D176*1450/2100/365/D$40)</f>
        <v/>
      </c>
      <c r="E177" s="306"/>
      <c r="F177" s="275"/>
      <c r="G177" s="306" t="str">
        <f aca="false">IF(G176="","",G175*G176*1450/2100/365/G$40)</f>
        <v/>
      </c>
      <c r="H177" s="306" t="str">
        <f aca="false">IF(H176="","",H175*H176*1450/2100/365/H$40)</f>
        <v/>
      </c>
      <c r="I177" s="306" t="str">
        <f aca="false">IF(I176="","",I175*I176*1450/2100/365/I$40)</f>
        <v/>
      </c>
      <c r="J177" s="306"/>
      <c r="K177" s="275"/>
      <c r="L177" s="306" t="n">
        <f aca="false">IF(L176="","",L175*L176*1450/2100/365/L$40)</f>
        <v>0.00315285931724288</v>
      </c>
      <c r="M177" s="306" t="str">
        <f aca="false">IF(M176="","",M175*M176*1450/2100/365/M$40)</f>
        <v/>
      </c>
      <c r="N177" s="306" t="str">
        <f aca="false">IF(N176="","",N175*N176*1450/2100/365/N$40)</f>
        <v/>
      </c>
      <c r="O177" s="306"/>
      <c r="P177" s="275"/>
      <c r="Q177" s="306" t="str">
        <f aca="false">IF(Q176="","",Q175*Q176*1450/2100/365/Q$40)</f>
        <v/>
      </c>
      <c r="R177" s="306" t="str">
        <f aca="false">IF(R176="","",R175*R176*1450/2100/365/R$40)</f>
        <v/>
      </c>
      <c r="S177" s="306" t="str">
        <f aca="false">IF(S176="","",S175*S176*1450/2100/365/S$40)</f>
        <v/>
      </c>
      <c r="T177" s="306"/>
      <c r="U177" s="275"/>
      <c r="V177" s="307" t="str">
        <f aca="false">IF(V176="","",V175*V176*1450/2100/365/V$40)</f>
        <v/>
      </c>
      <c r="W177" s="307" t="str">
        <f aca="false">IF(W176="","",W175*W176*1450/2100/365/W$40)</f>
        <v/>
      </c>
      <c r="X177" s="307" t="e">
        <f aca="false">IF(X176="","",X175*X176*1450/2100/365/X$40)</f>
        <v>#REF!</v>
      </c>
      <c r="Y177" s="307" t="e">
        <f aca="false">IF(Y176="","",Y175*Y176*1450/2100/365/Y$40)</f>
        <v>#REF!</v>
      </c>
      <c r="Z177" s="1"/>
      <c r="AA177" s="1"/>
      <c r="AB177" s="1"/>
      <c r="AC177" s="1"/>
      <c r="AD177" s="1"/>
      <c r="AE177" s="1"/>
      <c r="AF177" s="1"/>
    </row>
    <row r="178" customFormat="false" ht="15.75" hidden="true" customHeight="true" outlineLevel="0" collapsed="false">
      <c r="A178" s="326" t="s">
        <v>232</v>
      </c>
      <c r="B178" s="192"/>
      <c r="C178" s="192"/>
      <c r="D178" s="192"/>
      <c r="E178" s="192"/>
      <c r="F178" s="275"/>
      <c r="G178" s="192"/>
      <c r="H178" s="192"/>
      <c r="I178" s="192"/>
      <c r="J178" s="192"/>
      <c r="K178" s="275"/>
      <c r="L178" s="192"/>
      <c r="M178" s="192"/>
      <c r="N178" s="192"/>
      <c r="O178" s="192"/>
      <c r="P178" s="275"/>
      <c r="Q178" s="192"/>
      <c r="R178" s="192"/>
      <c r="S178" s="192"/>
      <c r="T178" s="192"/>
      <c r="U178" s="275"/>
      <c r="V178" s="206"/>
      <c r="W178" s="206"/>
      <c r="X178" s="206"/>
      <c r="Y178" s="206"/>
      <c r="Z178" s="1"/>
      <c r="AA178" s="1"/>
      <c r="AB178" s="1"/>
      <c r="AC178" s="1"/>
      <c r="AD178" s="1"/>
      <c r="AE178" s="1"/>
      <c r="AF178" s="1"/>
    </row>
    <row r="179" customFormat="false" ht="15.75" hidden="true" customHeight="true" outlineLevel="0" collapsed="false">
      <c r="A179" s="269" t="s">
        <v>200</v>
      </c>
      <c r="B179" s="192"/>
      <c r="C179" s="192"/>
      <c r="D179" s="192"/>
      <c r="E179" s="192"/>
      <c r="F179" s="280"/>
      <c r="G179" s="192"/>
      <c r="H179" s="192"/>
      <c r="I179" s="192"/>
      <c r="J179" s="192"/>
      <c r="K179" s="280"/>
      <c r="L179" s="192"/>
      <c r="M179" s="192"/>
      <c r="N179" s="192"/>
      <c r="O179" s="192"/>
      <c r="P179" s="280"/>
      <c r="Q179" s="192"/>
      <c r="R179" s="192"/>
      <c r="S179" s="192"/>
      <c r="T179" s="192"/>
      <c r="U179" s="280"/>
      <c r="V179" s="206"/>
      <c r="W179" s="206"/>
      <c r="X179" s="206"/>
      <c r="Y179" s="206"/>
      <c r="Z179" s="1"/>
      <c r="AA179" s="1"/>
      <c r="AB179" s="1"/>
      <c r="AC179" s="1"/>
      <c r="AD179" s="1"/>
      <c r="AE179" s="1"/>
      <c r="AF179" s="1"/>
    </row>
    <row r="180" customFormat="false" ht="15.75" hidden="true" customHeight="true" outlineLevel="0" collapsed="false">
      <c r="A180" s="269" t="s">
        <v>201</v>
      </c>
      <c r="B180" s="286" t="str">
        <f aca="false">IF(B178="","",B178*B179)</f>
        <v/>
      </c>
      <c r="C180" s="286" t="str">
        <f aca="false">IF(C178="","",C178*C179)</f>
        <v/>
      </c>
      <c r="D180" s="286" t="str">
        <f aca="false">IF(D178="","",D178*D179)</f>
        <v/>
      </c>
      <c r="E180" s="286"/>
      <c r="F180" s="258"/>
      <c r="G180" s="286" t="str">
        <f aca="false">IF(G178="","",G178*G179)</f>
        <v/>
      </c>
      <c r="H180" s="286" t="str">
        <f aca="false">IF(H178="","",H178*H179)</f>
        <v/>
      </c>
      <c r="I180" s="286" t="str">
        <f aca="false">IF(I178="","",I178*I179)</f>
        <v/>
      </c>
      <c r="J180" s="286"/>
      <c r="K180" s="258"/>
      <c r="L180" s="286" t="str">
        <f aca="false">IF(L178="","",L178*L179)</f>
        <v/>
      </c>
      <c r="M180" s="286" t="str">
        <f aca="false">IF(M178="","",M178*M179)</f>
        <v/>
      </c>
      <c r="N180" s="286" t="str">
        <f aca="false">IF(N178="","",N178*N179)</f>
        <v/>
      </c>
      <c r="O180" s="286"/>
      <c r="P180" s="258"/>
      <c r="Q180" s="286" t="str">
        <f aca="false">IF(Q178="","",Q178*Q179)</f>
        <v/>
      </c>
      <c r="R180" s="286" t="str">
        <f aca="false">IF(R178="","",R178*R179)</f>
        <v/>
      </c>
      <c r="S180" s="286" t="str">
        <f aca="false">IF(S178="","",S178*S179)</f>
        <v/>
      </c>
      <c r="T180" s="286"/>
      <c r="U180" s="258"/>
      <c r="V180" s="288" t="str">
        <f aca="false">IF(V178="","",V178*V179)</f>
        <v/>
      </c>
      <c r="W180" s="288" t="str">
        <f aca="false">IF(W178="","",W178*W179)</f>
        <v/>
      </c>
      <c r="X180" s="288" t="str">
        <f aca="false">IF(X178="","",X178*X179)</f>
        <v/>
      </c>
      <c r="Y180" s="288" t="str">
        <f aca="false">IF(Y178="","",Y178*Y179)</f>
        <v/>
      </c>
      <c r="Z180" s="1"/>
      <c r="AA180" s="1"/>
      <c r="AB180" s="1"/>
      <c r="AC180" s="1"/>
      <c r="AD180" s="1"/>
      <c r="AE180" s="1"/>
      <c r="AF180" s="1"/>
    </row>
    <row r="181" customFormat="false" ht="15.75" hidden="false" customHeight="true" outlineLevel="0" collapsed="false">
      <c r="A181" s="327" t="s">
        <v>233</v>
      </c>
      <c r="B181" s="192" t="n">
        <v>0</v>
      </c>
      <c r="C181" s="192" t="n">
        <v>0</v>
      </c>
      <c r="D181" s="192" t="n">
        <v>0</v>
      </c>
      <c r="E181" s="192"/>
      <c r="F181" s="258"/>
      <c r="G181" s="192" t="n">
        <v>4</v>
      </c>
      <c r="H181" s="192" t="n">
        <v>0</v>
      </c>
      <c r="I181" s="192" t="n">
        <v>1</v>
      </c>
      <c r="J181" s="192"/>
      <c r="K181" s="258"/>
      <c r="L181" s="192" t="n">
        <v>0</v>
      </c>
      <c r="M181" s="192" t="n">
        <v>2</v>
      </c>
      <c r="N181" s="192" t="n">
        <v>7</v>
      </c>
      <c r="O181" s="192"/>
      <c r="P181" s="258"/>
      <c r="Q181" s="192" t="n">
        <v>10</v>
      </c>
      <c r="R181" s="192" t="n">
        <v>4</v>
      </c>
      <c r="S181" s="192" t="n">
        <v>4</v>
      </c>
      <c r="T181" s="192"/>
      <c r="U181" s="258"/>
      <c r="V181" s="206"/>
      <c r="W181" s="206"/>
      <c r="X181" s="166" t="n">
        <v>3</v>
      </c>
      <c r="Y181" s="206" t="n">
        <v>5</v>
      </c>
      <c r="Z181" s="1"/>
      <c r="AA181" s="1"/>
      <c r="AB181" s="1"/>
      <c r="AC181" s="1"/>
      <c r="AD181" s="1"/>
      <c r="AE181" s="1"/>
      <c r="AF181" s="1"/>
    </row>
    <row r="182" customFormat="false" ht="15.75" hidden="false" customHeight="true" outlineLevel="0" collapsed="false">
      <c r="A182" s="269" t="s">
        <v>200</v>
      </c>
      <c r="B182" s="192"/>
      <c r="C182" s="192"/>
      <c r="D182" s="192"/>
      <c r="E182" s="192"/>
      <c r="F182" s="272"/>
      <c r="G182" s="192" t="n">
        <v>15000</v>
      </c>
      <c r="H182" s="192"/>
      <c r="I182" s="192" t="n">
        <v>25000</v>
      </c>
      <c r="J182" s="192"/>
      <c r="K182" s="272"/>
      <c r="L182" s="192"/>
      <c r="M182" s="192" t="n">
        <v>25000</v>
      </c>
      <c r="N182" s="192" t="n">
        <v>10000</v>
      </c>
      <c r="O182" s="192"/>
      <c r="P182" s="272"/>
      <c r="Q182" s="192" t="n">
        <v>20000</v>
      </c>
      <c r="R182" s="192" t="n">
        <v>40000</v>
      </c>
      <c r="S182" s="192" t="n">
        <v>20000</v>
      </c>
      <c r="T182" s="192"/>
      <c r="U182" s="272"/>
      <c r="V182" s="206"/>
      <c r="W182" s="206"/>
      <c r="X182" s="206" t="n">
        <v>21000</v>
      </c>
      <c r="Y182" s="206" t="n">
        <v>27000</v>
      </c>
      <c r="Z182" s="1"/>
      <c r="AA182" s="1"/>
      <c r="AB182" s="1"/>
      <c r="AC182" s="1"/>
      <c r="AD182" s="1"/>
      <c r="AE182" s="1"/>
      <c r="AF182" s="1"/>
    </row>
    <row r="183" customFormat="false" ht="15.75" hidden="false" customHeight="true" outlineLevel="0" collapsed="false">
      <c r="A183" s="269" t="s">
        <v>201</v>
      </c>
      <c r="B183" s="286" t="n">
        <f aca="false">IF(B181="","",B181*B182)</f>
        <v>0</v>
      </c>
      <c r="C183" s="286" t="n">
        <f aca="false">IF(C181="","",C181*C182)</f>
        <v>0</v>
      </c>
      <c r="D183" s="286" t="n">
        <f aca="false">IF(D181="","",D181*D182)</f>
        <v>0</v>
      </c>
      <c r="E183" s="286"/>
      <c r="F183" s="275"/>
      <c r="G183" s="286" t="n">
        <f aca="false">IF(G181="","",G181*G182)</f>
        <v>60000</v>
      </c>
      <c r="H183" s="286" t="n">
        <f aca="false">IF(H181="","",H181*H182)</f>
        <v>0</v>
      </c>
      <c r="I183" s="286" t="n">
        <f aca="false">IF(I181="","",I181*I182)</f>
        <v>25000</v>
      </c>
      <c r="J183" s="286"/>
      <c r="K183" s="275"/>
      <c r="L183" s="286" t="n">
        <f aca="false">IF(L181="","",L181*L182)</f>
        <v>0</v>
      </c>
      <c r="M183" s="286" t="n">
        <f aca="false">IF(M181="","",M181*M182)</f>
        <v>50000</v>
      </c>
      <c r="N183" s="286" t="n">
        <f aca="false">IF(N181="","",N181*N182)</f>
        <v>70000</v>
      </c>
      <c r="O183" s="286"/>
      <c r="P183" s="275"/>
      <c r="Q183" s="286" t="n">
        <f aca="false">IF(Q181="","",Q181*Q182)</f>
        <v>200000</v>
      </c>
      <c r="R183" s="286" t="n">
        <f aca="false">IF(R181="","",R181*R182)</f>
        <v>160000</v>
      </c>
      <c r="S183" s="286" t="n">
        <f aca="false">IF(S181="","",S181*S182)</f>
        <v>80000</v>
      </c>
      <c r="T183" s="286"/>
      <c r="U183" s="275"/>
      <c r="V183" s="281" t="str">
        <f aca="false">IF(V181="","",V181*V182)</f>
        <v/>
      </c>
      <c r="W183" s="281" t="str">
        <f aca="false">IF(W181="","",W181*W182)</f>
        <v/>
      </c>
      <c r="X183" s="281" t="n">
        <f aca="false">IF(X181="","",X181*X182)</f>
        <v>63000</v>
      </c>
      <c r="Y183" s="281" t="n">
        <f aca="false">IF(Y181="","",Y181*Y182)</f>
        <v>135000</v>
      </c>
      <c r="Z183" s="1"/>
      <c r="AA183" s="1"/>
      <c r="AB183" s="1"/>
      <c r="AC183" s="1"/>
      <c r="AD183" s="1"/>
      <c r="AE183" s="1"/>
      <c r="AF183" s="1"/>
    </row>
    <row r="184" customFormat="false" ht="15.75" hidden="false" customHeight="true" outlineLevel="0" collapsed="false">
      <c r="A184" s="329" t="s">
        <v>234</v>
      </c>
      <c r="B184" s="297" t="e">
        <f aca="false">IF(SUM(B45)=0,"",(B169+B178+B181)/B45)</f>
        <v>#REF!</v>
      </c>
      <c r="C184" s="297" t="e">
        <f aca="false">IF(SUM(C45)=0,"",(C169+C178+C181)/C45)</f>
        <v>#REF!</v>
      </c>
      <c r="D184" s="297" t="e">
        <f aca="false">IF(SUM(D45)=0,"",(D169+D178+D181)/D45)</f>
        <v>#REF!</v>
      </c>
      <c r="E184" s="297"/>
      <c r="F184" s="273"/>
      <c r="G184" s="297" t="e">
        <f aca="false">IF(SUM(G45)=0,"",(G169+G178+G181)/G45)</f>
        <v>#REF!</v>
      </c>
      <c r="H184" s="297" t="e">
        <f aca="false">IF(SUM(H45)=0,"",(H169+H178+H181)/H45)</f>
        <v>#REF!</v>
      </c>
      <c r="I184" s="297" t="e">
        <f aca="false">IF(SUM(I45)=0,"",(I169+I178+I181)/I45)</f>
        <v>#REF!</v>
      </c>
      <c r="J184" s="297"/>
      <c r="K184" s="273"/>
      <c r="L184" s="297" t="e">
        <f aca="false">IF(SUM(L45)=0,"",(L169+L178+L181)/L45)</f>
        <v>#REF!</v>
      </c>
      <c r="M184" s="297" t="e">
        <f aca="false">IF(SUM(M45)=0,"",(M169+M178+M181)/M45)</f>
        <v>#REF!</v>
      </c>
      <c r="N184" s="297" t="e">
        <f aca="false">IF(SUM(N45)=0,"",(N169+N178+N181)/N45)</f>
        <v>#REF!</v>
      </c>
      <c r="O184" s="297"/>
      <c r="P184" s="273"/>
      <c r="Q184" s="297" t="e">
        <f aca="false">IF(SUM(Q45)=0,"",(Q169+Q178+Q181)/Q45)</f>
        <v>#REF!</v>
      </c>
      <c r="R184" s="297" t="e">
        <f aca="false">IF(SUM(R45)=0,"",(R169+R178+R181)/R45)</f>
        <v>#REF!</v>
      </c>
      <c r="S184" s="297" t="e">
        <f aca="false">IF(SUM(S45)=0,"",(S169+S178+S181)/S45)</f>
        <v>#REF!</v>
      </c>
      <c r="T184" s="297"/>
      <c r="U184" s="273"/>
      <c r="V184" s="298" t="e">
        <f aca="false">IF(SUM(V45)=0,"",(V169+V178+V181)/V45)</f>
        <v>#REF!</v>
      </c>
      <c r="W184" s="298" t="e">
        <f aca="false">IF(SUM(W45)=0,"",(W169+W178+W181)/W45)</f>
        <v>#REF!</v>
      </c>
      <c r="X184" s="298" t="e">
        <f aca="false">IF(SUM(X45)=0,"",(X169+X178+X181)/X45)</f>
        <v>#REF!</v>
      </c>
      <c r="Y184" s="298" t="e">
        <f aca="false">IF(SUM(Y45)=0,"",(Y169+Y178+Y181)/Y45)</f>
        <v>#REF!</v>
      </c>
      <c r="Z184" s="1"/>
      <c r="AA184" s="1"/>
      <c r="AB184" s="1"/>
      <c r="AC184" s="1"/>
      <c r="AD184" s="1"/>
      <c r="AE184" s="1"/>
      <c r="AF184" s="1"/>
    </row>
    <row r="185" customFormat="false" ht="15.75" hidden="true" customHeight="true" outlineLevel="0" collapsed="false">
      <c r="A185" s="327" t="s">
        <v>235</v>
      </c>
      <c r="B185" s="312"/>
      <c r="C185" s="312"/>
      <c r="D185" s="312"/>
      <c r="E185" s="312"/>
      <c r="F185" s="275"/>
      <c r="G185" s="312"/>
      <c r="H185" s="312"/>
      <c r="I185" s="312"/>
      <c r="J185" s="312"/>
      <c r="K185" s="275"/>
      <c r="L185" s="312"/>
      <c r="M185" s="312"/>
      <c r="N185" s="312"/>
      <c r="O185" s="312"/>
      <c r="P185" s="275"/>
      <c r="Q185" s="312"/>
      <c r="R185" s="312"/>
      <c r="S185" s="312"/>
      <c r="T185" s="312"/>
      <c r="U185" s="275"/>
      <c r="V185" s="313"/>
      <c r="W185" s="313"/>
      <c r="X185" s="313"/>
      <c r="Y185" s="313"/>
      <c r="Z185" s="1"/>
      <c r="AA185" s="1"/>
      <c r="AB185" s="1"/>
      <c r="AC185" s="1"/>
      <c r="AD185" s="1"/>
      <c r="AE185" s="1"/>
      <c r="AF185" s="1"/>
    </row>
    <row r="186" customFormat="false" ht="15.75" hidden="true" customHeight="true" outlineLevel="0" collapsed="false">
      <c r="A186" s="330" t="s">
        <v>236</v>
      </c>
      <c r="B186" s="309"/>
      <c r="C186" s="309"/>
      <c r="D186" s="309"/>
      <c r="E186" s="309"/>
      <c r="F186" s="280"/>
      <c r="G186" s="309"/>
      <c r="H186" s="309"/>
      <c r="I186" s="309"/>
      <c r="J186" s="309"/>
      <c r="K186" s="280"/>
      <c r="L186" s="309"/>
      <c r="M186" s="309"/>
      <c r="N186" s="309"/>
      <c r="O186" s="309"/>
      <c r="P186" s="280"/>
      <c r="Q186" s="309"/>
      <c r="R186" s="309"/>
      <c r="S186" s="309"/>
      <c r="T186" s="309"/>
      <c r="U186" s="280"/>
      <c r="V186" s="310"/>
      <c r="W186" s="310"/>
      <c r="X186" s="310"/>
      <c r="Y186" s="310"/>
      <c r="Z186" s="1"/>
      <c r="AA186" s="1"/>
      <c r="AB186" s="1"/>
      <c r="AC186" s="1"/>
      <c r="AD186" s="1"/>
      <c r="AE186" s="1"/>
      <c r="AF186" s="1"/>
    </row>
    <row r="187" customFormat="false" ht="15.75" hidden="true" customHeight="true" outlineLevel="0" collapsed="false">
      <c r="A187" s="269" t="s">
        <v>237</v>
      </c>
      <c r="B187" s="131"/>
      <c r="C187" s="131"/>
      <c r="D187" s="131"/>
      <c r="E187" s="131"/>
      <c r="F187" s="258"/>
      <c r="G187" s="131"/>
      <c r="H187" s="131"/>
      <c r="I187" s="131"/>
      <c r="J187" s="131"/>
      <c r="K187" s="258"/>
      <c r="L187" s="131"/>
      <c r="M187" s="131"/>
      <c r="N187" s="131"/>
      <c r="O187" s="131"/>
      <c r="P187" s="258"/>
      <c r="Q187" s="131"/>
      <c r="R187" s="131"/>
      <c r="S187" s="131"/>
      <c r="T187" s="131"/>
      <c r="U187" s="258"/>
      <c r="V187" s="331"/>
      <c r="W187" s="331"/>
      <c r="X187" s="331"/>
      <c r="Y187" s="331"/>
      <c r="Z187" s="1"/>
      <c r="AA187" s="1"/>
      <c r="AB187" s="1"/>
      <c r="AC187" s="1"/>
      <c r="AD187" s="1"/>
      <c r="AE187" s="1"/>
      <c r="AF187" s="1"/>
    </row>
    <row r="188" customFormat="false" ht="15.75" hidden="true" customHeight="true" outlineLevel="0" collapsed="false">
      <c r="A188" s="269" t="s">
        <v>201</v>
      </c>
      <c r="B188" s="286" t="str">
        <f aca="false">IF(B185="","",B185*(B187-B186))</f>
        <v/>
      </c>
      <c r="C188" s="286" t="str">
        <f aca="false">IF(C185="","",C185*(C187-C186))</f>
        <v/>
      </c>
      <c r="D188" s="286" t="str">
        <f aca="false">IF(D185="","",D185*(D187-D186))</f>
        <v/>
      </c>
      <c r="E188" s="286"/>
      <c r="F188" s="258"/>
      <c r="G188" s="286" t="str">
        <f aca="false">IF(G185="","",G185*(G187-G186))</f>
        <v/>
      </c>
      <c r="H188" s="286" t="str">
        <f aca="false">IF(H185="","",H185*(H187-H186))</f>
        <v/>
      </c>
      <c r="I188" s="286" t="str">
        <f aca="false">IF(I185="","",I185*(I187-I186))</f>
        <v/>
      </c>
      <c r="J188" s="286"/>
      <c r="K188" s="258"/>
      <c r="L188" s="286" t="str">
        <f aca="false">IF(L185="","",L185*(L187-L186))</f>
        <v/>
      </c>
      <c r="M188" s="286" t="str">
        <f aca="false">IF(M185="","",M185*(M187-M186))</f>
        <v/>
      </c>
      <c r="N188" s="286" t="str">
        <f aca="false">IF(N185="","",N185*(N187-N186))</f>
        <v/>
      </c>
      <c r="O188" s="286"/>
      <c r="P188" s="258"/>
      <c r="Q188" s="286" t="str">
        <f aca="false">IF(Q185="","",Q185*(Q187-Q186))</f>
        <v/>
      </c>
      <c r="R188" s="286" t="str">
        <f aca="false">IF(R185="","",R185*(R187-R186))</f>
        <v/>
      </c>
      <c r="S188" s="286" t="str">
        <f aca="false">IF(S185="","",S185*(S187-S186))</f>
        <v/>
      </c>
      <c r="T188" s="286"/>
      <c r="U188" s="258"/>
      <c r="V188" s="288" t="str">
        <f aca="false">IF(V185="","",V185*(V187-V186))</f>
        <v/>
      </c>
      <c r="W188" s="288" t="str">
        <f aca="false">IF(W185="","",W185*(W187-W186))</f>
        <v/>
      </c>
      <c r="X188" s="288" t="str">
        <f aca="false">IF(X185="","",X185*(X187-X186))</f>
        <v/>
      </c>
      <c r="Y188" s="288" t="str">
        <f aca="false">IF(Y185="","",Y185*(Y187-Y186))</f>
        <v/>
      </c>
      <c r="Z188" s="1"/>
      <c r="AA188" s="1"/>
      <c r="AB188" s="1"/>
      <c r="AC188" s="1"/>
      <c r="AD188" s="1"/>
      <c r="AE188" s="1"/>
      <c r="AF188" s="1"/>
    </row>
    <row r="189" customFormat="false" ht="15.75" hidden="false" customHeight="true" outlineLevel="0" collapsed="false">
      <c r="A189" s="327" t="s">
        <v>238</v>
      </c>
      <c r="B189" s="192" t="n">
        <v>0</v>
      </c>
      <c r="C189" s="192" t="n">
        <v>0</v>
      </c>
      <c r="D189" s="192" t="n">
        <v>0</v>
      </c>
      <c r="E189" s="192"/>
      <c r="F189" s="272"/>
      <c r="G189" s="192"/>
      <c r="H189" s="192" t="n">
        <v>0</v>
      </c>
      <c r="I189" s="192"/>
      <c r="J189" s="192"/>
      <c r="K189" s="272"/>
      <c r="L189" s="192" t="n">
        <v>0</v>
      </c>
      <c r="M189" s="192" t="n">
        <v>0</v>
      </c>
      <c r="N189" s="192" t="n">
        <v>0</v>
      </c>
      <c r="O189" s="192"/>
      <c r="P189" s="272"/>
      <c r="Q189" s="192"/>
      <c r="R189" s="192"/>
      <c r="S189" s="192" t="n">
        <v>0</v>
      </c>
      <c r="T189" s="192"/>
      <c r="U189" s="272"/>
      <c r="V189" s="206"/>
      <c r="W189" s="206"/>
      <c r="X189" s="206"/>
      <c r="Y189" s="206"/>
      <c r="Z189" s="1"/>
      <c r="AA189" s="1"/>
      <c r="AB189" s="1"/>
      <c r="AC189" s="1"/>
      <c r="AD189" s="1"/>
      <c r="AE189" s="1"/>
      <c r="AF189" s="1"/>
    </row>
    <row r="190" customFormat="false" ht="15.75" hidden="false" customHeight="true" outlineLevel="0" collapsed="false">
      <c r="A190" s="269" t="s">
        <v>200</v>
      </c>
      <c r="B190" s="192"/>
      <c r="C190" s="192"/>
      <c r="D190" s="192"/>
      <c r="E190" s="192"/>
      <c r="F190" s="275"/>
      <c r="G190" s="192"/>
      <c r="H190" s="192"/>
      <c r="I190" s="192"/>
      <c r="J190" s="192"/>
      <c r="K190" s="275"/>
      <c r="L190" s="192"/>
      <c r="M190" s="192"/>
      <c r="N190" s="192"/>
      <c r="O190" s="192"/>
      <c r="P190" s="275"/>
      <c r="Q190" s="192"/>
      <c r="R190" s="192"/>
      <c r="S190" s="192"/>
      <c r="T190" s="192"/>
      <c r="U190" s="275"/>
      <c r="V190" s="206"/>
      <c r="W190" s="206"/>
      <c r="X190" s="206"/>
      <c r="Y190" s="206"/>
      <c r="Z190" s="1"/>
      <c r="AA190" s="1"/>
      <c r="AB190" s="1"/>
      <c r="AC190" s="1"/>
      <c r="AD190" s="1"/>
      <c r="AE190" s="1"/>
      <c r="AF190" s="1"/>
    </row>
    <row r="191" customFormat="false" ht="15.75" hidden="false" customHeight="true" outlineLevel="0" collapsed="false">
      <c r="A191" s="269" t="s">
        <v>201</v>
      </c>
      <c r="B191" s="286" t="n">
        <f aca="false">IF(B189="","",B189*B190)</f>
        <v>0</v>
      </c>
      <c r="C191" s="286" t="n">
        <f aca="false">IF(C189="","",C189*C190)</f>
        <v>0</v>
      </c>
      <c r="D191" s="286" t="n">
        <f aca="false">IF(D189="","",D189*D190)</f>
        <v>0</v>
      </c>
      <c r="E191" s="286"/>
      <c r="F191" s="275"/>
      <c r="G191" s="286" t="str">
        <f aca="false">IF(G189="","",G189*G190)</f>
        <v/>
      </c>
      <c r="H191" s="286" t="n">
        <f aca="false">IF(H189="","",H189*H190)</f>
        <v>0</v>
      </c>
      <c r="I191" s="286" t="str">
        <f aca="false">IF(I189="","",I189*I190)</f>
        <v/>
      </c>
      <c r="J191" s="286"/>
      <c r="K191" s="275"/>
      <c r="L191" s="286" t="n">
        <f aca="false">IF(L189="","",L189*L190)</f>
        <v>0</v>
      </c>
      <c r="M191" s="286" t="n">
        <f aca="false">IF(M189="","",M189*M190)</f>
        <v>0</v>
      </c>
      <c r="N191" s="286" t="n">
        <f aca="false">IF(N189="","",N189*N190)</f>
        <v>0</v>
      </c>
      <c r="O191" s="286"/>
      <c r="P191" s="275"/>
      <c r="Q191" s="286" t="str">
        <f aca="false">IF(Q189="","",Q189*Q190)</f>
        <v/>
      </c>
      <c r="R191" s="286" t="str">
        <f aca="false">IF(R189="","",R189*R190)</f>
        <v/>
      </c>
      <c r="S191" s="286" t="n">
        <f aca="false">IF(S189="","",S189*S190)</f>
        <v>0</v>
      </c>
      <c r="T191" s="286"/>
      <c r="U191" s="275"/>
      <c r="V191" s="288" t="str">
        <f aca="false">IF(V189="","",V189*V190)</f>
        <v/>
      </c>
      <c r="W191" s="288" t="str">
        <f aca="false">IF(W189="","",W189*W190)</f>
        <v/>
      </c>
      <c r="X191" s="288" t="str">
        <f aca="false">IF(X189="","",X189*X190)</f>
        <v/>
      </c>
      <c r="Y191" s="288" t="str">
        <f aca="false">IF(Y189="","",Y189*Y190)</f>
        <v/>
      </c>
      <c r="Z191" s="1"/>
      <c r="AA191" s="1"/>
      <c r="AB191" s="1"/>
      <c r="AC191" s="1"/>
      <c r="AD191" s="1"/>
      <c r="AE191" s="1"/>
      <c r="AF191" s="1"/>
    </row>
    <row r="192" customFormat="false" ht="15.75" hidden="false" customHeight="true" outlineLevel="0" collapsed="false">
      <c r="A192" s="327" t="s">
        <v>239</v>
      </c>
      <c r="B192" s="312" t="n">
        <v>0</v>
      </c>
      <c r="C192" s="312" t="n">
        <v>0</v>
      </c>
      <c r="D192" s="312" t="n">
        <v>0</v>
      </c>
      <c r="E192" s="312"/>
      <c r="F192" s="275"/>
      <c r="G192" s="312"/>
      <c r="H192" s="312" t="n">
        <v>0</v>
      </c>
      <c r="I192" s="312"/>
      <c r="J192" s="312"/>
      <c r="K192" s="275"/>
      <c r="L192" s="312" t="n">
        <v>1</v>
      </c>
      <c r="M192" s="312" t="n">
        <v>0</v>
      </c>
      <c r="N192" s="312" t="n">
        <v>1</v>
      </c>
      <c r="O192" s="312"/>
      <c r="P192" s="275"/>
      <c r="Q192" s="312" t="n">
        <v>1</v>
      </c>
      <c r="R192" s="312" t="n">
        <v>1</v>
      </c>
      <c r="S192" s="312" t="n">
        <v>1</v>
      </c>
      <c r="T192" s="312"/>
      <c r="U192" s="275"/>
      <c r="V192" s="281" t="n">
        <f aca="false">WB!X41-V189</f>
        <v>0</v>
      </c>
      <c r="W192" s="281" t="n">
        <f aca="false">WB!X49-W189</f>
        <v>0</v>
      </c>
      <c r="X192" s="281" t="n">
        <f aca="false">WB!X57-X189</f>
        <v>0.5</v>
      </c>
      <c r="Y192" s="281" t="n">
        <f aca="false">WB!X65-Y189</f>
        <v>1</v>
      </c>
      <c r="Z192" s="1"/>
      <c r="AA192" s="1"/>
      <c r="AB192" s="1"/>
      <c r="AC192" s="1"/>
      <c r="AD192" s="1"/>
      <c r="AE192" s="1"/>
      <c r="AF192" s="1"/>
    </row>
    <row r="193" customFormat="false" ht="15.75" hidden="false" customHeight="true" outlineLevel="0" collapsed="false">
      <c r="A193" s="314" t="s">
        <v>200</v>
      </c>
      <c r="B193" s="315"/>
      <c r="C193" s="315"/>
      <c r="D193" s="315"/>
      <c r="E193" s="315"/>
      <c r="F193" s="316"/>
      <c r="G193" s="315"/>
      <c r="H193" s="315"/>
      <c r="I193" s="315"/>
      <c r="J193" s="315"/>
      <c r="K193" s="316"/>
      <c r="L193" s="315" t="n">
        <v>160000</v>
      </c>
      <c r="M193" s="315"/>
      <c r="N193" s="315" t="n">
        <v>100000</v>
      </c>
      <c r="O193" s="315"/>
      <c r="P193" s="316"/>
      <c r="Q193" s="315" t="n">
        <v>150000</v>
      </c>
      <c r="R193" s="315" t="n">
        <v>150000</v>
      </c>
      <c r="S193" s="315" t="n">
        <v>100000</v>
      </c>
      <c r="T193" s="315"/>
      <c r="U193" s="316"/>
      <c r="V193" s="317"/>
      <c r="W193" s="317"/>
      <c r="X193" s="318" t="n">
        <v>120000</v>
      </c>
      <c r="Y193" s="317" t="n">
        <v>140000</v>
      </c>
      <c r="Z193" s="319"/>
      <c r="AA193" s="319"/>
      <c r="AB193" s="319"/>
      <c r="AC193" s="319"/>
      <c r="AD193" s="319"/>
      <c r="AE193" s="319"/>
      <c r="AF193" s="319"/>
    </row>
    <row r="194" customFormat="false" ht="15.75" hidden="false" customHeight="true" outlineLevel="0" collapsed="false">
      <c r="A194" s="314" t="s">
        <v>201</v>
      </c>
      <c r="B194" s="320" t="n">
        <f aca="false">IF(B192="","",B192*B193)</f>
        <v>0</v>
      </c>
      <c r="C194" s="320" t="n">
        <f aca="false">IF(C192="","",C192*C193)</f>
        <v>0</v>
      </c>
      <c r="D194" s="320" t="n">
        <f aca="false">IF(D192="","",D192*D193)</f>
        <v>0</v>
      </c>
      <c r="E194" s="320"/>
      <c r="F194" s="316"/>
      <c r="G194" s="320" t="str">
        <f aca="false">IF(G192="","",G192*G193)</f>
        <v/>
      </c>
      <c r="H194" s="320" t="n">
        <f aca="false">IF(H192="","",H192*H193)</f>
        <v>0</v>
      </c>
      <c r="I194" s="320" t="str">
        <f aca="false">IF(I192="","",I192*I193)</f>
        <v/>
      </c>
      <c r="J194" s="320"/>
      <c r="K194" s="316"/>
      <c r="L194" s="320" t="n">
        <f aca="false">IF(L192="","",L192*L193)</f>
        <v>160000</v>
      </c>
      <c r="M194" s="320" t="n">
        <f aca="false">IF(M192="","",M192*M193)</f>
        <v>0</v>
      </c>
      <c r="N194" s="320" t="n">
        <f aca="false">IF(N192="","",N192*N193)</f>
        <v>100000</v>
      </c>
      <c r="O194" s="320"/>
      <c r="P194" s="316"/>
      <c r="Q194" s="320" t="n">
        <f aca="false">IF(Q192="","",Q192*Q193)</f>
        <v>150000</v>
      </c>
      <c r="R194" s="320" t="n">
        <f aca="false">IF(R192="","",R192*R193)</f>
        <v>150000</v>
      </c>
      <c r="S194" s="320" t="n">
        <f aca="false">IF(S192="","",S192*S193)</f>
        <v>100000</v>
      </c>
      <c r="T194" s="320"/>
      <c r="U194" s="316"/>
      <c r="V194" s="321" t="n">
        <f aca="false">IF(V192="","",V192*V193)</f>
        <v>0</v>
      </c>
      <c r="W194" s="321" t="n">
        <f aca="false">IF(W192="","",W192*W193)</f>
        <v>0</v>
      </c>
      <c r="X194" s="321" t="n">
        <f aca="false">IF(X192="","",X192*X193)</f>
        <v>60000</v>
      </c>
      <c r="Y194" s="321" t="n">
        <f aca="false">IF(Y192="","",Y192*Y193)</f>
        <v>140000</v>
      </c>
      <c r="Z194" s="319"/>
      <c r="AA194" s="319"/>
      <c r="AB194" s="319"/>
      <c r="AC194" s="319"/>
      <c r="AD194" s="319"/>
      <c r="AE194" s="319"/>
      <c r="AF194" s="319"/>
    </row>
    <row r="195" customFormat="false" ht="15.75" hidden="false" customHeight="true" outlineLevel="0" collapsed="false">
      <c r="A195" s="329" t="s">
        <v>240</v>
      </c>
      <c r="B195" s="297" t="str">
        <f aca="false">IF(SUM(B46)=0,"",(B172+B185*(B186="")+B189+B192)/B46)</f>
        <v/>
      </c>
      <c r="C195" s="297" t="str">
        <f aca="false">IF(SUM(C46)=0,"",(C172+C185*(C186="")+C189+C192)/C46)</f>
        <v/>
      </c>
      <c r="D195" s="297" t="str">
        <f aca="false">IF(SUM(D46)=0,"",(D172+D185*(D186="")+D189+D192)/D46)</f>
        <v/>
      </c>
      <c r="E195" s="297"/>
      <c r="F195" s="258"/>
      <c r="G195" s="297" t="str">
        <f aca="false">IF(SUM(G46)=0,"",(G172+G185*(G186="")+G189+G192)/G46)</f>
        <v/>
      </c>
      <c r="H195" s="297" t="str">
        <f aca="false">IF(SUM(H46)=0,"",(H172+H185*(H186="")+H189+H192)/H46)</f>
        <v/>
      </c>
      <c r="I195" s="297" t="str">
        <f aca="false">IF(SUM(I46)=0,"",(I172+I185*(I186="")+I189+I192)/I46)</f>
        <v/>
      </c>
      <c r="J195" s="297"/>
      <c r="K195" s="258"/>
      <c r="L195" s="297" t="n">
        <f aca="false">IF(SUM(L46)=0,"",(L172+L185*(L186="")+L189+L192)/L46)</f>
        <v>0.25</v>
      </c>
      <c r="M195" s="297" t="str">
        <f aca="false">IF(SUM(M46)=0,"",(M172+M185*(M186="")+M189+M192)/M46)</f>
        <v/>
      </c>
      <c r="N195" s="297" t="n">
        <f aca="false">IF(SUM(N46)=0,"",(N172+N185*(N186="")+N189+N192)/N46)</f>
        <v>0.166666666666667</v>
      </c>
      <c r="O195" s="297"/>
      <c r="P195" s="258"/>
      <c r="Q195" s="297" t="n">
        <f aca="false">IF(SUM(Q46)=0,"",(Q172+Q185*(Q186="")+Q189+Q192)/Q46)</f>
        <v>0.1</v>
      </c>
      <c r="R195" s="297" t="n">
        <f aca="false">IF(SUM(R46)=0,"",(R172+R185*(R186="")+R189+R192)/R46)</f>
        <v>0.0666666666666667</v>
      </c>
      <c r="S195" s="297" t="n">
        <f aca="false">IF(SUM(S46)=0,"",(S172+S185*(S186="")+S189+S192)/S46)</f>
        <v>0.1</v>
      </c>
      <c r="T195" s="297"/>
      <c r="U195" s="258"/>
      <c r="V195" s="298" t="str">
        <f aca="false">IF(SUM(V46)=0,"",(V172+V185*(V186="")+V189+V192)/V46)</f>
        <v/>
      </c>
      <c r="W195" s="298" t="str">
        <f aca="false">IF(SUM(W46)=0,"",(W172+W185*(W186="")+W189+W192)/W46)</f>
        <v/>
      </c>
      <c r="X195" s="298" t="n">
        <f aca="false">IF(SUM(X46)=0,"",(X172+X185*(X186="")+X189+X192)/X46)</f>
        <v>0.25</v>
      </c>
      <c r="Y195" s="298" t="n">
        <f aca="false">IF(SUM(Y46)=0,"",(Y172+Y185*(Y186="")+Y189+Y192)/Y46)</f>
        <v>0.133333333333333</v>
      </c>
      <c r="Z195" s="1"/>
      <c r="AA195" s="1"/>
      <c r="AB195" s="1"/>
      <c r="AC195" s="1"/>
      <c r="AD195" s="1"/>
      <c r="AE195" s="1"/>
      <c r="AF195" s="1"/>
    </row>
    <row r="196" customFormat="false" ht="15.75" hidden="true" customHeight="true" outlineLevel="0" collapsed="false">
      <c r="A196" s="327" t="s">
        <v>241</v>
      </c>
      <c r="B196" s="192"/>
      <c r="C196" s="192"/>
      <c r="D196" s="192"/>
      <c r="E196" s="192"/>
      <c r="F196" s="272"/>
      <c r="G196" s="192"/>
      <c r="H196" s="192"/>
      <c r="I196" s="192"/>
      <c r="J196" s="192"/>
      <c r="K196" s="272"/>
      <c r="L196" s="192"/>
      <c r="M196" s="192"/>
      <c r="N196" s="192"/>
      <c r="O196" s="192"/>
      <c r="P196" s="272"/>
      <c r="Q196" s="192"/>
      <c r="R196" s="192"/>
      <c r="S196" s="192"/>
      <c r="T196" s="192"/>
      <c r="U196" s="272"/>
      <c r="V196" s="206"/>
      <c r="W196" s="206"/>
      <c r="X196" s="206"/>
      <c r="Y196" s="206"/>
      <c r="Z196" s="1"/>
      <c r="AA196" s="1"/>
      <c r="AB196" s="1"/>
      <c r="AC196" s="1"/>
      <c r="AD196" s="1"/>
      <c r="AE196" s="1"/>
      <c r="AF196" s="1"/>
    </row>
    <row r="197" customFormat="false" ht="15.75" hidden="true" customHeight="true" outlineLevel="0" collapsed="false">
      <c r="A197" s="269" t="s">
        <v>200</v>
      </c>
      <c r="B197" s="192"/>
      <c r="C197" s="192"/>
      <c r="D197" s="192"/>
      <c r="E197" s="192"/>
      <c r="F197" s="275"/>
      <c r="G197" s="192"/>
      <c r="H197" s="192"/>
      <c r="I197" s="192"/>
      <c r="J197" s="192"/>
      <c r="K197" s="275"/>
      <c r="L197" s="192"/>
      <c r="M197" s="192"/>
      <c r="N197" s="192"/>
      <c r="O197" s="192"/>
      <c r="P197" s="275"/>
      <c r="Q197" s="192"/>
      <c r="R197" s="192"/>
      <c r="S197" s="192"/>
      <c r="T197" s="192"/>
      <c r="U197" s="275"/>
      <c r="V197" s="206"/>
      <c r="W197" s="206"/>
      <c r="X197" s="206"/>
      <c r="Y197" s="206"/>
      <c r="Z197" s="1"/>
      <c r="AA197" s="1"/>
      <c r="AB197" s="1"/>
      <c r="AC197" s="1"/>
      <c r="AD197" s="1"/>
      <c r="AE197" s="1"/>
      <c r="AF197" s="1"/>
    </row>
    <row r="198" customFormat="false" ht="15.75" hidden="true" customHeight="true" outlineLevel="0" collapsed="false">
      <c r="A198" s="269" t="s">
        <v>201</v>
      </c>
      <c r="B198" s="286" t="str">
        <f aca="false">IF(B196="","",B196*B197)</f>
        <v/>
      </c>
      <c r="C198" s="286" t="str">
        <f aca="false">IF(C196="","",C196*C197)</f>
        <v/>
      </c>
      <c r="D198" s="286" t="str">
        <f aca="false">IF(D196="","",D196*D197)</f>
        <v/>
      </c>
      <c r="E198" s="286"/>
      <c r="F198" s="275"/>
      <c r="G198" s="286" t="str">
        <f aca="false">IF(G196="","",G196*G197)</f>
        <v/>
      </c>
      <c r="H198" s="286" t="str">
        <f aca="false">IF(H196="","",H196*H197)</f>
        <v/>
      </c>
      <c r="I198" s="286" t="str">
        <f aca="false">IF(I196="","",I196*I197)</f>
        <v/>
      </c>
      <c r="J198" s="286"/>
      <c r="K198" s="275"/>
      <c r="L198" s="286" t="str">
        <f aca="false">IF(L196="","",L196*L197)</f>
        <v/>
      </c>
      <c r="M198" s="286" t="str">
        <f aca="false">IF(M196="","",M196*M197)</f>
        <v/>
      </c>
      <c r="N198" s="286" t="str">
        <f aca="false">IF(N196="","",N196*N197)</f>
        <v/>
      </c>
      <c r="O198" s="286"/>
      <c r="P198" s="275"/>
      <c r="Q198" s="286" t="str">
        <f aca="false">IF(Q196="","",Q196*Q197)</f>
        <v/>
      </c>
      <c r="R198" s="286" t="str">
        <f aca="false">IF(R196="","",R196*R197)</f>
        <v/>
      </c>
      <c r="S198" s="286" t="str">
        <f aca="false">IF(S196="","",S196*S197)</f>
        <v/>
      </c>
      <c r="T198" s="286"/>
      <c r="U198" s="275"/>
      <c r="V198" s="288" t="str">
        <f aca="false">IF(V196="","",V196*V197)</f>
        <v/>
      </c>
      <c r="W198" s="288" t="str">
        <f aca="false">IF(W196="","",W196*W197)</f>
        <v/>
      </c>
      <c r="X198" s="288" t="str">
        <f aca="false">IF(X196="","",X196*X197)</f>
        <v/>
      </c>
      <c r="Y198" s="288" t="str">
        <f aca="false">IF(Y196="","",Y196*Y197)</f>
        <v/>
      </c>
      <c r="Z198" s="1"/>
      <c r="AA198" s="1"/>
      <c r="AB198" s="1"/>
      <c r="AC198" s="1"/>
      <c r="AD198" s="1"/>
      <c r="AE198" s="1"/>
      <c r="AF198" s="1"/>
    </row>
    <row r="199" customFormat="false" ht="15.75" hidden="false" customHeight="true" outlineLevel="0" collapsed="false">
      <c r="A199" s="327" t="s">
        <v>242</v>
      </c>
      <c r="B199" s="312" t="n">
        <v>0</v>
      </c>
      <c r="C199" s="312" t="n">
        <v>0</v>
      </c>
      <c r="D199" s="312" t="n">
        <v>0</v>
      </c>
      <c r="E199" s="312"/>
      <c r="F199" s="275"/>
      <c r="G199" s="312" t="n">
        <v>1</v>
      </c>
      <c r="H199" s="312" t="n">
        <v>0</v>
      </c>
      <c r="I199" s="312" t="n">
        <v>1</v>
      </c>
      <c r="J199" s="312"/>
      <c r="K199" s="275"/>
      <c r="L199" s="312" t="n">
        <v>2</v>
      </c>
      <c r="M199" s="312" t="n">
        <v>1</v>
      </c>
      <c r="N199" s="312" t="n">
        <v>3</v>
      </c>
      <c r="O199" s="312"/>
      <c r="P199" s="275"/>
      <c r="Q199" s="312" t="n">
        <v>1</v>
      </c>
      <c r="R199" s="312" t="n">
        <v>4</v>
      </c>
      <c r="S199" s="312" t="n">
        <v>2</v>
      </c>
      <c r="T199" s="312"/>
      <c r="U199" s="275"/>
      <c r="V199" s="300" t="n">
        <f aca="false">WB!X73-V196</f>
        <v>0</v>
      </c>
      <c r="W199" s="166" t="n">
        <f aca="false">WB!X81-W196</f>
        <v>0.5</v>
      </c>
      <c r="X199" s="166" t="n">
        <f aca="false">WB!X89-X196</f>
        <v>1.5</v>
      </c>
      <c r="Y199" s="281" t="n">
        <f aca="false">WB!X97-Y196</f>
        <v>2</v>
      </c>
      <c r="Z199" s="1"/>
      <c r="AA199" s="1"/>
      <c r="AB199" s="1"/>
      <c r="AC199" s="1"/>
      <c r="AD199" s="1"/>
      <c r="AE199" s="1"/>
      <c r="AF199" s="1"/>
    </row>
    <row r="200" customFormat="false" ht="15.75" hidden="false" customHeight="true" outlineLevel="0" collapsed="false">
      <c r="A200" s="314" t="s">
        <v>200</v>
      </c>
      <c r="B200" s="315"/>
      <c r="C200" s="315"/>
      <c r="D200" s="315"/>
      <c r="E200" s="315"/>
      <c r="F200" s="316"/>
      <c r="G200" s="315" t="n">
        <v>12000</v>
      </c>
      <c r="H200" s="315"/>
      <c r="I200" s="315" t="n">
        <v>15000</v>
      </c>
      <c r="J200" s="315"/>
      <c r="K200" s="316"/>
      <c r="L200" s="315" t="n">
        <v>15000</v>
      </c>
      <c r="M200" s="315" t="n">
        <v>15000</v>
      </c>
      <c r="N200" s="315" t="n">
        <v>10000</v>
      </c>
      <c r="O200" s="315"/>
      <c r="P200" s="316"/>
      <c r="Q200" s="315" t="n">
        <v>15000</v>
      </c>
      <c r="R200" s="315" t="n">
        <v>20000</v>
      </c>
      <c r="S200" s="315" t="n">
        <v>10000</v>
      </c>
      <c r="T200" s="315"/>
      <c r="U200" s="316"/>
      <c r="V200" s="317"/>
      <c r="W200" s="317" t="n">
        <v>11000</v>
      </c>
      <c r="X200" s="317" t="n">
        <v>14000</v>
      </c>
      <c r="Y200" s="317" t="n">
        <v>15000</v>
      </c>
      <c r="Z200" s="319"/>
      <c r="AA200" s="319"/>
      <c r="AB200" s="319"/>
      <c r="AC200" s="319"/>
      <c r="AD200" s="319"/>
      <c r="AE200" s="319"/>
      <c r="AF200" s="319"/>
    </row>
    <row r="201" customFormat="false" ht="15.75" hidden="false" customHeight="true" outlineLevel="0" collapsed="false">
      <c r="A201" s="314" t="s">
        <v>201</v>
      </c>
      <c r="B201" s="320" t="n">
        <f aca="false">IF(B199="","",B199*B200)</f>
        <v>0</v>
      </c>
      <c r="C201" s="320" t="n">
        <f aca="false">IF(C199="","",C199*C200)</f>
        <v>0</v>
      </c>
      <c r="D201" s="320" t="n">
        <f aca="false">IF(D199="","",D199*D200)</f>
        <v>0</v>
      </c>
      <c r="E201" s="320"/>
      <c r="F201" s="316"/>
      <c r="G201" s="320" t="n">
        <f aca="false">IF(G199="","",G199*G200)</f>
        <v>12000</v>
      </c>
      <c r="H201" s="320" t="n">
        <f aca="false">IF(H199="","",H199*H200)</f>
        <v>0</v>
      </c>
      <c r="I201" s="320" t="n">
        <f aca="false">IF(I199="","",I199*I200)</f>
        <v>15000</v>
      </c>
      <c r="J201" s="320"/>
      <c r="K201" s="316"/>
      <c r="L201" s="320" t="n">
        <f aca="false">IF(L199="","",L199*L200)</f>
        <v>30000</v>
      </c>
      <c r="M201" s="320" t="n">
        <f aca="false">IF(M199="","",M199*M200)</f>
        <v>15000</v>
      </c>
      <c r="N201" s="320" t="n">
        <f aca="false">IF(N199="","",N199*N200)</f>
        <v>30000</v>
      </c>
      <c r="O201" s="320"/>
      <c r="P201" s="316"/>
      <c r="Q201" s="320" t="n">
        <f aca="false">IF(Q199="","",Q199*Q200)</f>
        <v>15000</v>
      </c>
      <c r="R201" s="320" t="n">
        <f aca="false">IF(R199="","",R199*R200)</f>
        <v>80000</v>
      </c>
      <c r="S201" s="320" t="n">
        <f aca="false">IF(S199="","",S199*S200)</f>
        <v>20000</v>
      </c>
      <c r="T201" s="320"/>
      <c r="U201" s="316"/>
      <c r="V201" s="321" t="n">
        <f aca="false">IF(V199="","",V199*V200)</f>
        <v>0</v>
      </c>
      <c r="W201" s="321" t="n">
        <f aca="false">IF(W199="","",W199*W200)</f>
        <v>5500</v>
      </c>
      <c r="X201" s="321" t="n">
        <f aca="false">IF(X199="","",X199*X200)</f>
        <v>21000</v>
      </c>
      <c r="Y201" s="321" t="n">
        <f aca="false">IF(Y199="","",Y199*Y200)</f>
        <v>30000</v>
      </c>
      <c r="Z201" s="319"/>
      <c r="AA201" s="319"/>
      <c r="AB201" s="319"/>
      <c r="AC201" s="319"/>
      <c r="AD201" s="319"/>
      <c r="AE201" s="319"/>
      <c r="AF201" s="319"/>
    </row>
    <row r="202" customFormat="false" ht="15.75" hidden="true" customHeight="true" outlineLevel="0" collapsed="false">
      <c r="A202" s="327" t="s">
        <v>243</v>
      </c>
      <c r="B202" s="192"/>
      <c r="C202" s="192"/>
      <c r="D202" s="192"/>
      <c r="E202" s="192"/>
      <c r="F202" s="258"/>
      <c r="G202" s="192"/>
      <c r="H202" s="192"/>
      <c r="I202" s="192"/>
      <c r="J202" s="192"/>
      <c r="K202" s="258"/>
      <c r="L202" s="192"/>
      <c r="M202" s="192"/>
      <c r="N202" s="192"/>
      <c r="O202" s="192"/>
      <c r="P202" s="258"/>
      <c r="Q202" s="192"/>
      <c r="R202" s="192"/>
      <c r="S202" s="192"/>
      <c r="T202" s="192"/>
      <c r="U202" s="258"/>
      <c r="V202" s="206"/>
      <c r="W202" s="206"/>
      <c r="X202" s="206"/>
      <c r="Y202" s="206"/>
      <c r="Z202" s="1"/>
      <c r="AA202" s="1"/>
      <c r="AB202" s="1"/>
      <c r="AC202" s="1"/>
      <c r="AD202" s="1"/>
      <c r="AE202" s="1"/>
      <c r="AF202" s="1"/>
    </row>
    <row r="203" customFormat="false" ht="15.75" hidden="true" customHeight="true" outlineLevel="0" collapsed="false">
      <c r="A203" s="269" t="s">
        <v>200</v>
      </c>
      <c r="B203" s="192"/>
      <c r="C203" s="192"/>
      <c r="D203" s="192"/>
      <c r="E203" s="192"/>
      <c r="F203" s="272"/>
      <c r="G203" s="192"/>
      <c r="H203" s="192"/>
      <c r="I203" s="192"/>
      <c r="J203" s="192"/>
      <c r="K203" s="272"/>
      <c r="L203" s="192"/>
      <c r="M203" s="192"/>
      <c r="N203" s="192"/>
      <c r="O203" s="192"/>
      <c r="P203" s="272"/>
      <c r="Q203" s="192"/>
      <c r="R203" s="192"/>
      <c r="S203" s="192"/>
      <c r="T203" s="192"/>
      <c r="U203" s="272"/>
      <c r="V203" s="206"/>
      <c r="W203" s="206"/>
      <c r="X203" s="206"/>
      <c r="Y203" s="206"/>
      <c r="Z203" s="1"/>
      <c r="AA203" s="1"/>
      <c r="AB203" s="1"/>
      <c r="AC203" s="1"/>
      <c r="AD203" s="1"/>
      <c r="AE203" s="1"/>
      <c r="AF203" s="1"/>
    </row>
    <row r="204" customFormat="false" ht="15.75" hidden="true" customHeight="true" outlineLevel="0" collapsed="false">
      <c r="A204" s="269" t="s">
        <v>201</v>
      </c>
      <c r="B204" s="286" t="str">
        <f aca="false">IF(B202="","",B202*B203)</f>
        <v/>
      </c>
      <c r="C204" s="286" t="str">
        <f aca="false">IF(C202="","",C202*C203)</f>
        <v/>
      </c>
      <c r="D204" s="286" t="str">
        <f aca="false">IF(D202="","",D202*D203)</f>
        <v/>
      </c>
      <c r="E204" s="286"/>
      <c r="F204" s="275"/>
      <c r="G204" s="286" t="str">
        <f aca="false">IF(G202="","",G202*G203)</f>
        <v/>
      </c>
      <c r="H204" s="286" t="str">
        <f aca="false">IF(H202="","",H202*H203)</f>
        <v/>
      </c>
      <c r="I204" s="286" t="str">
        <f aca="false">IF(I202="","",I202*I203)</f>
        <v/>
      </c>
      <c r="J204" s="286"/>
      <c r="K204" s="275"/>
      <c r="L204" s="286" t="str">
        <f aca="false">IF(L202="","",L202*L203)</f>
        <v/>
      </c>
      <c r="M204" s="286" t="str">
        <f aca="false">IF(M202="","",M202*M203)</f>
        <v/>
      </c>
      <c r="N204" s="286" t="str">
        <f aca="false">IF(N202="","",N202*N203)</f>
        <v/>
      </c>
      <c r="O204" s="286"/>
      <c r="P204" s="275"/>
      <c r="Q204" s="286" t="str">
        <f aca="false">IF(Q202="","",Q202*Q203)</f>
        <v/>
      </c>
      <c r="R204" s="286" t="str">
        <f aca="false">IF(R202="","",R202*R203)</f>
        <v/>
      </c>
      <c r="S204" s="286" t="str">
        <f aca="false">IF(S202="","",S202*S203)</f>
        <v/>
      </c>
      <c r="T204" s="286"/>
      <c r="U204" s="275"/>
      <c r="V204" s="288" t="str">
        <f aca="false">IF(V202="","",V202*V203)</f>
        <v/>
      </c>
      <c r="W204" s="288" t="str">
        <f aca="false">IF(W202="","",W202*W203)</f>
        <v/>
      </c>
      <c r="X204" s="288" t="str">
        <f aca="false">IF(X202="","",X202*X203)</f>
        <v/>
      </c>
      <c r="Y204" s="288" t="str">
        <f aca="false">IF(Y202="","",Y202*Y203)</f>
        <v/>
      </c>
      <c r="Z204" s="1"/>
      <c r="AA204" s="1"/>
      <c r="AB204" s="1"/>
      <c r="AC204" s="1"/>
      <c r="AD204" s="1"/>
      <c r="AE204" s="1"/>
      <c r="AF204" s="1"/>
    </row>
    <row r="205" customFormat="false" ht="15.75" hidden="false" customHeight="true" outlineLevel="0" collapsed="false">
      <c r="A205" s="327" t="s">
        <v>244</v>
      </c>
      <c r="B205" s="312" t="n">
        <v>0</v>
      </c>
      <c r="C205" s="312" t="n">
        <v>0</v>
      </c>
      <c r="D205" s="312" t="n">
        <v>0</v>
      </c>
      <c r="E205" s="312"/>
      <c r="F205" s="275"/>
      <c r="G205" s="312"/>
      <c r="H205" s="312" t="n">
        <v>0</v>
      </c>
      <c r="I205" s="312" t="n">
        <v>0</v>
      </c>
      <c r="J205" s="312"/>
      <c r="K205" s="275"/>
      <c r="L205" s="312"/>
      <c r="M205" s="312"/>
      <c r="N205" s="312"/>
      <c r="O205" s="312"/>
      <c r="P205" s="275"/>
      <c r="Q205" s="312"/>
      <c r="R205" s="312" t="n">
        <v>0</v>
      </c>
      <c r="S205" s="312" t="n">
        <v>0</v>
      </c>
      <c r="T205" s="312"/>
      <c r="U205" s="275"/>
      <c r="V205" s="281" t="e">
        <f aca="false">#REF!-V202</f>
        <v>#REF!</v>
      </c>
      <c r="W205" s="281" t="e">
        <f aca="false">#REF!-W202</f>
        <v>#REF!</v>
      </c>
      <c r="X205" s="281" t="e">
        <f aca="false">#REF!-X202</f>
        <v>#REF!</v>
      </c>
      <c r="Y205" s="281" t="e">
        <f aca="false">#REF!-Y202</f>
        <v>#REF!</v>
      </c>
      <c r="Z205" s="1"/>
      <c r="AA205" s="1"/>
      <c r="AB205" s="1"/>
      <c r="AC205" s="1"/>
      <c r="AD205" s="1"/>
      <c r="AE205" s="1"/>
      <c r="AF205" s="1"/>
    </row>
    <row r="206" customFormat="false" ht="15.75" hidden="false" customHeight="true" outlineLevel="0" collapsed="false">
      <c r="A206" s="314" t="s">
        <v>200</v>
      </c>
      <c r="B206" s="315"/>
      <c r="C206" s="315"/>
      <c r="D206" s="315"/>
      <c r="E206" s="315"/>
      <c r="F206" s="316"/>
      <c r="G206" s="315"/>
      <c r="H206" s="315"/>
      <c r="I206" s="315"/>
      <c r="J206" s="315"/>
      <c r="K206" s="316"/>
      <c r="L206" s="315"/>
      <c r="M206" s="315"/>
      <c r="N206" s="315"/>
      <c r="O206" s="315"/>
      <c r="P206" s="316"/>
      <c r="Q206" s="315"/>
      <c r="R206" s="315"/>
      <c r="S206" s="315"/>
      <c r="T206" s="315"/>
      <c r="U206" s="316"/>
      <c r="V206" s="317"/>
      <c r="W206" s="317"/>
      <c r="X206" s="317"/>
      <c r="Y206" s="317"/>
      <c r="Z206" s="319"/>
      <c r="AA206" s="319"/>
      <c r="AB206" s="319"/>
      <c r="AC206" s="319"/>
      <c r="AD206" s="319"/>
      <c r="AE206" s="319"/>
      <c r="AF206" s="319"/>
    </row>
    <row r="207" customFormat="false" ht="15.75" hidden="false" customHeight="true" outlineLevel="0" collapsed="false">
      <c r="A207" s="314" t="s">
        <v>201</v>
      </c>
      <c r="B207" s="320" t="n">
        <f aca="false">IF(B205="","",B205*B206)</f>
        <v>0</v>
      </c>
      <c r="C207" s="320" t="n">
        <f aca="false">IF(C205="","",C205*C206)</f>
        <v>0</v>
      </c>
      <c r="D207" s="320" t="n">
        <f aca="false">IF(D205="","",D205*D206)</f>
        <v>0</v>
      </c>
      <c r="E207" s="320"/>
      <c r="F207" s="316"/>
      <c r="G207" s="320" t="str">
        <f aca="false">IF(G205="","",G205*G206)</f>
        <v/>
      </c>
      <c r="H207" s="320" t="n">
        <f aca="false">IF(H205="","",H205*H206)</f>
        <v>0</v>
      </c>
      <c r="I207" s="320" t="n">
        <f aca="false">IF(I205="","",I205*I206)</f>
        <v>0</v>
      </c>
      <c r="J207" s="320"/>
      <c r="K207" s="316"/>
      <c r="L207" s="320" t="str">
        <f aca="false">IF(L205="","",L205*L206)</f>
        <v/>
      </c>
      <c r="M207" s="320" t="str">
        <f aca="false">IF(M205="","",M205*M206)</f>
        <v/>
      </c>
      <c r="N207" s="320" t="str">
        <f aca="false">IF(N205="","",N205*N206)</f>
        <v/>
      </c>
      <c r="O207" s="320"/>
      <c r="P207" s="316"/>
      <c r="Q207" s="320" t="str">
        <f aca="false">IF(Q205="","",Q205*Q206)</f>
        <v/>
      </c>
      <c r="R207" s="320" t="n">
        <f aca="false">IF(R205="","",R205*R206)</f>
        <v>0</v>
      </c>
      <c r="S207" s="320" t="n">
        <f aca="false">IF(S205="","",S205*S206)</f>
        <v>0</v>
      </c>
      <c r="T207" s="320"/>
      <c r="U207" s="316"/>
      <c r="V207" s="321" t="e">
        <f aca="false">IF(V205="","",V205*V206)</f>
        <v>#REF!</v>
      </c>
      <c r="W207" s="321" t="e">
        <f aca="false">IF(W205="","",W205*W206)</f>
        <v>#REF!</v>
      </c>
      <c r="X207" s="321" t="e">
        <f aca="false">IF(X205="","",X205*X206)</f>
        <v>#REF!</v>
      </c>
      <c r="Y207" s="321" t="e">
        <f aca="false">IF(Y205="","",Y205*Y206)</f>
        <v>#REF!</v>
      </c>
      <c r="Z207" s="319"/>
      <c r="AA207" s="319"/>
      <c r="AB207" s="319"/>
      <c r="AC207" s="319"/>
      <c r="AD207" s="319"/>
      <c r="AE207" s="319"/>
      <c r="AF207" s="319"/>
    </row>
    <row r="208" customFormat="false" ht="15.75" hidden="false" customHeight="true" outlineLevel="0" collapsed="false">
      <c r="A208" s="329" t="s">
        <v>245</v>
      </c>
      <c r="B208" s="297" t="e">
        <f aca="false">IF(SUM(B48,B49)=0,"",(B175+B196+B199+B202+B205)/SUM(B48,B49))</f>
        <v>#REF!</v>
      </c>
      <c r="C208" s="297" t="e">
        <f aca="false">IF(SUM(C48,C49)=0,"",(C175+C196+C199+C202+C205)/SUM(C48,C49))</f>
        <v>#REF!</v>
      </c>
      <c r="D208" s="297" t="e">
        <f aca="false">IF(SUM(D48,D49)=0,"",(D175+D196+D199+D202+D205)/SUM(D48,D49))</f>
        <v>#REF!</v>
      </c>
      <c r="E208" s="297"/>
      <c r="F208" s="258"/>
      <c r="G208" s="297" t="e">
        <f aca="false">IF(SUM(G48,G49)=0,"",(G175+G196+G199+G202+G205)/SUM(G48,G49))</f>
        <v>#REF!</v>
      </c>
      <c r="H208" s="297" t="e">
        <f aca="false">IF(SUM(H48,H49)=0,"",(H175+H196+H199+H202+H205)/SUM(H48,H49))</f>
        <v>#REF!</v>
      </c>
      <c r="I208" s="297" t="e">
        <f aca="false">IF(SUM(I48,I49)=0,"",(I175+I196+I199+I202+I205)/SUM(I48,I49))</f>
        <v>#REF!</v>
      </c>
      <c r="J208" s="297"/>
      <c r="K208" s="258"/>
      <c r="L208" s="297" t="e">
        <f aca="false">IF(SUM(L48,L49)=0,"",(L175+L196+L199+L202+L205)/SUM(L48,L49))</f>
        <v>#REF!</v>
      </c>
      <c r="M208" s="297" t="e">
        <f aca="false">IF(SUM(M48,M49)=0,"",(M175+M196+M199+M202+M205)/SUM(M48,M49))</f>
        <v>#REF!</v>
      </c>
      <c r="N208" s="297" t="e">
        <f aca="false">IF(SUM(N48,N49)=0,"",(N175+N196+N199+N202+N205)/SUM(N48,N49))</f>
        <v>#REF!</v>
      </c>
      <c r="O208" s="297"/>
      <c r="P208" s="258"/>
      <c r="Q208" s="297" t="e">
        <f aca="false">IF(SUM(Q48,Q49)=0,"",(Q175+Q196+Q199+Q202+Q205)/SUM(Q48,Q49))</f>
        <v>#REF!</v>
      </c>
      <c r="R208" s="297" t="e">
        <f aca="false">IF(SUM(R48,R49)=0,"",(R175+R196+R199+R202+R205)/SUM(R48,R49))</f>
        <v>#REF!</v>
      </c>
      <c r="S208" s="297" t="e">
        <f aca="false">IF(SUM(S48,S49)=0,"",(S175+S196+S199+S202+S205)/SUM(S48,S49))</f>
        <v>#REF!</v>
      </c>
      <c r="T208" s="297"/>
      <c r="U208" s="258"/>
      <c r="V208" s="298" t="e">
        <f aca="false">IF(SUM(V48,V49)=0,"",(V175+V196+V199+V202+V205)/SUM(V48,V49))</f>
        <v>#REF!</v>
      </c>
      <c r="W208" s="298" t="e">
        <f aca="false">IF(SUM(W48,W49)=0,"",(W175+W196+W199+W202+W205)/SUM(W48,W49))</f>
        <v>#REF!</v>
      </c>
      <c r="X208" s="298" t="e">
        <f aca="false">IF(SUM(X48,X49)=0,"",(X175+X196+X199+X202+X205)/SUM(X48,X49))</f>
        <v>#REF!</v>
      </c>
      <c r="Y208" s="298" t="e">
        <f aca="false">IF(SUM(Y48,Y49)=0,"",(Y175+Y196+Y199+Y202+Y205)/SUM(Y48,Y49))</f>
        <v>#REF!</v>
      </c>
      <c r="Z208" s="1"/>
      <c r="AA208" s="1"/>
      <c r="AB208" s="1"/>
      <c r="AC208" s="1"/>
      <c r="AD208" s="1"/>
      <c r="AE208" s="1"/>
      <c r="AF208" s="1"/>
    </row>
    <row r="209" customFormat="false" ht="15.75" hidden="false" customHeight="true" outlineLevel="0" collapsed="false">
      <c r="A209" s="332" t="s">
        <v>246</v>
      </c>
      <c r="B209" s="131" t="n">
        <v>0</v>
      </c>
      <c r="C209" s="131" t="n">
        <v>0</v>
      </c>
      <c r="D209" s="131" t="n">
        <v>1</v>
      </c>
      <c r="E209" s="131"/>
      <c r="F209" s="258"/>
      <c r="G209" s="131"/>
      <c r="H209" s="131" t="n">
        <v>0</v>
      </c>
      <c r="I209" s="131" t="n">
        <v>0</v>
      </c>
      <c r="J209" s="131"/>
      <c r="K209" s="258"/>
      <c r="L209" s="131" t="n">
        <v>2</v>
      </c>
      <c r="M209" s="131" t="n">
        <v>3</v>
      </c>
      <c r="N209" s="131" t="n">
        <v>3</v>
      </c>
      <c r="O209" s="131"/>
      <c r="P209" s="258"/>
      <c r="Q209" s="131" t="n">
        <v>0</v>
      </c>
      <c r="R209" s="131" t="n">
        <v>0</v>
      </c>
      <c r="S209" s="131" t="n">
        <v>10</v>
      </c>
      <c r="T209" s="131"/>
      <c r="U209" s="258"/>
      <c r="V209" s="331"/>
      <c r="W209" s="331" t="n">
        <v>3</v>
      </c>
      <c r="X209" s="331" t="n">
        <v>4</v>
      </c>
      <c r="Y209" s="331"/>
      <c r="Z209" s="1"/>
      <c r="AA209" s="1"/>
      <c r="AB209" s="1"/>
      <c r="AC209" s="1"/>
      <c r="AD209" s="1"/>
      <c r="AE209" s="1"/>
      <c r="AF209" s="1"/>
    </row>
    <row r="210" customFormat="false" ht="15.75" hidden="false" customHeight="true" outlineLevel="0" collapsed="false">
      <c r="A210" s="314" t="s">
        <v>200</v>
      </c>
      <c r="B210" s="315"/>
      <c r="C210" s="315"/>
      <c r="D210" s="315" t="n">
        <v>1000</v>
      </c>
      <c r="E210" s="315"/>
      <c r="F210" s="316"/>
      <c r="G210" s="315"/>
      <c r="H210" s="315"/>
      <c r="I210" s="315"/>
      <c r="J210" s="315"/>
      <c r="K210" s="316"/>
      <c r="L210" s="315" t="n">
        <v>1500</v>
      </c>
      <c r="M210" s="315" t="n">
        <v>3000</v>
      </c>
      <c r="N210" s="315" t="n">
        <v>1200</v>
      </c>
      <c r="O210" s="315"/>
      <c r="P210" s="316"/>
      <c r="Q210" s="315"/>
      <c r="R210" s="315"/>
      <c r="S210" s="315" t="n">
        <v>1000</v>
      </c>
      <c r="T210" s="315"/>
      <c r="U210" s="316"/>
      <c r="V210" s="317"/>
      <c r="W210" s="318" t="n">
        <v>1000</v>
      </c>
      <c r="X210" s="317" t="n">
        <v>1500</v>
      </c>
      <c r="Y210" s="317"/>
      <c r="Z210" s="319"/>
      <c r="AA210" s="319"/>
      <c r="AB210" s="319"/>
      <c r="AC210" s="319"/>
      <c r="AD210" s="319"/>
      <c r="AE210" s="319"/>
      <c r="AF210" s="319"/>
    </row>
    <row r="211" customFormat="false" ht="15.75" hidden="false" customHeight="true" outlineLevel="0" collapsed="false">
      <c r="A211" s="314" t="s">
        <v>201</v>
      </c>
      <c r="B211" s="320" t="n">
        <f aca="false">IF(B209="","",B209*B210)</f>
        <v>0</v>
      </c>
      <c r="C211" s="320" t="n">
        <f aca="false">IF(C209="","",C209*C210)</f>
        <v>0</v>
      </c>
      <c r="D211" s="320" t="n">
        <f aca="false">IF(D209="","",D209*D210)</f>
        <v>1000</v>
      </c>
      <c r="E211" s="320"/>
      <c r="F211" s="316"/>
      <c r="G211" s="320" t="str">
        <f aca="false">IF(G209="","",G209*G210)</f>
        <v/>
      </c>
      <c r="H211" s="320" t="n">
        <f aca="false">IF(H209="","",H209*H210)</f>
        <v>0</v>
      </c>
      <c r="I211" s="320" t="n">
        <f aca="false">IF(I209="","",I209*I210)</f>
        <v>0</v>
      </c>
      <c r="J211" s="320"/>
      <c r="K211" s="316"/>
      <c r="L211" s="320" t="n">
        <f aca="false">IF(L209="","",L209*L210)</f>
        <v>3000</v>
      </c>
      <c r="M211" s="320" t="n">
        <f aca="false">IF(M209="","",M209*M210)</f>
        <v>9000</v>
      </c>
      <c r="N211" s="320" t="n">
        <f aca="false">IF(N209="","",N209*N210)</f>
        <v>3600</v>
      </c>
      <c r="O211" s="320"/>
      <c r="P211" s="316"/>
      <c r="Q211" s="320" t="n">
        <f aca="false">IF(Q209="","",Q209*Q210)</f>
        <v>0</v>
      </c>
      <c r="R211" s="320" t="n">
        <f aca="false">IF(R209="","",R209*R210)</f>
        <v>0</v>
      </c>
      <c r="S211" s="320" t="n">
        <f aca="false">IF(S209="","",S209*S210)</f>
        <v>10000</v>
      </c>
      <c r="T211" s="320"/>
      <c r="U211" s="316"/>
      <c r="V211" s="321" t="str">
        <f aca="false">IF(V209="","",V209*V210)</f>
        <v/>
      </c>
      <c r="W211" s="321" t="n">
        <f aca="false">IF(W209="","",W209*W210)</f>
        <v>3000</v>
      </c>
      <c r="X211" s="321" t="n">
        <f aca="false">IF(X209="","",X209*X210)</f>
        <v>6000</v>
      </c>
      <c r="Y211" s="321" t="str">
        <f aca="false">IF(Y209="","",Y209*Y210)</f>
        <v/>
      </c>
      <c r="Z211" s="319"/>
      <c r="AA211" s="319"/>
      <c r="AB211" s="319"/>
      <c r="AC211" s="319"/>
      <c r="AD211" s="319"/>
      <c r="AE211" s="319"/>
      <c r="AF211" s="319"/>
    </row>
    <row r="212" customFormat="false" ht="15.75" hidden="false" customHeight="true" outlineLevel="0" collapsed="false">
      <c r="A212" s="332" t="s">
        <v>247</v>
      </c>
      <c r="B212" s="312"/>
      <c r="C212" s="312"/>
      <c r="D212" s="312"/>
      <c r="E212" s="312"/>
      <c r="F212" s="275"/>
      <c r="G212" s="312"/>
      <c r="H212" s="312"/>
      <c r="I212" s="312"/>
      <c r="J212" s="312"/>
      <c r="K212" s="275"/>
      <c r="L212" s="312"/>
      <c r="M212" s="312"/>
      <c r="N212" s="312"/>
      <c r="O212" s="312"/>
      <c r="P212" s="275"/>
      <c r="Q212" s="312"/>
      <c r="R212" s="312"/>
      <c r="S212" s="312"/>
      <c r="T212" s="312"/>
      <c r="U212" s="275"/>
      <c r="V212" s="313"/>
      <c r="W212" s="313"/>
      <c r="X212" s="313"/>
      <c r="Y212" s="313"/>
      <c r="Z212" s="1"/>
      <c r="AA212" s="1"/>
      <c r="AB212" s="1"/>
      <c r="AC212" s="1"/>
      <c r="AD212" s="1"/>
      <c r="AE212" s="1"/>
      <c r="AF212" s="1"/>
    </row>
    <row r="213" customFormat="false" ht="15.75" hidden="false" customHeight="true" outlineLevel="0" collapsed="false">
      <c r="A213" s="314" t="s">
        <v>200</v>
      </c>
      <c r="B213" s="315"/>
      <c r="C213" s="315"/>
      <c r="D213" s="315"/>
      <c r="E213" s="315"/>
      <c r="F213" s="316"/>
      <c r="G213" s="315"/>
      <c r="H213" s="315"/>
      <c r="I213" s="315"/>
      <c r="J213" s="315"/>
      <c r="K213" s="316"/>
      <c r="L213" s="315"/>
      <c r="M213" s="315"/>
      <c r="N213" s="315"/>
      <c r="O213" s="315"/>
      <c r="P213" s="316"/>
      <c r="Q213" s="315"/>
      <c r="R213" s="315"/>
      <c r="S213" s="315"/>
      <c r="T213" s="315"/>
      <c r="U213" s="316"/>
      <c r="V213" s="317"/>
      <c r="W213" s="317"/>
      <c r="X213" s="317"/>
      <c r="Y213" s="317"/>
      <c r="Z213" s="319"/>
      <c r="AA213" s="319"/>
      <c r="AB213" s="319"/>
      <c r="AC213" s="319"/>
      <c r="AD213" s="319"/>
      <c r="AE213" s="319"/>
      <c r="AF213" s="319"/>
    </row>
    <row r="214" customFormat="false" ht="15.75" hidden="false" customHeight="true" outlineLevel="0" collapsed="false">
      <c r="A214" s="314" t="s">
        <v>201</v>
      </c>
      <c r="B214" s="320" t="str">
        <f aca="false">IF(B212="","",B212*B213)</f>
        <v/>
      </c>
      <c r="C214" s="320" t="str">
        <f aca="false">IF(C212="","",C212*C213)</f>
        <v/>
      </c>
      <c r="D214" s="320" t="str">
        <f aca="false">IF(D212="","",D212*D213)</f>
        <v/>
      </c>
      <c r="E214" s="320"/>
      <c r="F214" s="316"/>
      <c r="G214" s="320" t="str">
        <f aca="false">IF(G212="","",G212*G213)</f>
        <v/>
      </c>
      <c r="H214" s="320" t="str">
        <f aca="false">IF(H212="","",H212*H213)</f>
        <v/>
      </c>
      <c r="I214" s="320" t="str">
        <f aca="false">IF(I212="","",I212*I213)</f>
        <v/>
      </c>
      <c r="J214" s="320"/>
      <c r="K214" s="316"/>
      <c r="L214" s="320" t="str">
        <f aca="false">IF(L212="","",L212*L213)</f>
        <v/>
      </c>
      <c r="M214" s="320" t="str">
        <f aca="false">IF(M212="","",M212*M213)</f>
        <v/>
      </c>
      <c r="N214" s="320" t="str">
        <f aca="false">IF(N212="","",N212*N213)</f>
        <v/>
      </c>
      <c r="O214" s="320"/>
      <c r="P214" s="316"/>
      <c r="Q214" s="320" t="str">
        <f aca="false">IF(Q212="","",Q212*Q213)</f>
        <v/>
      </c>
      <c r="R214" s="320" t="str">
        <f aca="false">IF(R212="","",R212*R213)</f>
        <v/>
      </c>
      <c r="S214" s="320" t="str">
        <f aca="false">IF(S212="","",S212*S213)</f>
        <v/>
      </c>
      <c r="T214" s="320"/>
      <c r="U214" s="316"/>
      <c r="V214" s="321" t="str">
        <f aca="false">IF(V212="","",V212*V213)</f>
        <v/>
      </c>
      <c r="W214" s="321" t="str">
        <f aca="false">IF(W212="","",W212*W213)</f>
        <v/>
      </c>
      <c r="X214" s="321" t="str">
        <f aca="false">IF(X212="","",X212*X213)</f>
        <v/>
      </c>
      <c r="Y214" s="321" t="str">
        <f aca="false">IF(Y212="","",Y212*Y213)</f>
        <v/>
      </c>
      <c r="Z214" s="319"/>
      <c r="AA214" s="319"/>
      <c r="AB214" s="319"/>
      <c r="AC214" s="319"/>
      <c r="AD214" s="319"/>
      <c r="AE214" s="319"/>
      <c r="AF214" s="319"/>
    </row>
    <row r="215" customFormat="false" ht="15.75" hidden="false" customHeight="true" outlineLevel="0" collapsed="false">
      <c r="A215" s="332" t="s">
        <v>247</v>
      </c>
      <c r="B215" s="283"/>
      <c r="C215" s="283"/>
      <c r="D215" s="283"/>
      <c r="E215" s="283"/>
      <c r="F215" s="258"/>
      <c r="G215" s="283"/>
      <c r="H215" s="283"/>
      <c r="I215" s="283"/>
      <c r="J215" s="283"/>
      <c r="K215" s="258"/>
      <c r="L215" s="283"/>
      <c r="M215" s="283"/>
      <c r="N215" s="283"/>
      <c r="O215" s="283"/>
      <c r="P215" s="258"/>
      <c r="Q215" s="283"/>
      <c r="R215" s="283"/>
      <c r="S215" s="283"/>
      <c r="T215" s="283"/>
      <c r="U215" s="258"/>
      <c r="V215" s="176"/>
      <c r="W215" s="176"/>
      <c r="X215" s="176"/>
      <c r="Y215" s="176"/>
      <c r="Z215" s="1"/>
      <c r="AA215" s="1"/>
      <c r="AB215" s="1"/>
      <c r="AC215" s="1"/>
      <c r="AD215" s="1"/>
      <c r="AE215" s="1"/>
      <c r="AF215" s="1"/>
    </row>
    <row r="216" customFormat="false" ht="15.75" hidden="false" customHeight="true" outlineLevel="0" collapsed="false">
      <c r="A216" s="314" t="s">
        <v>200</v>
      </c>
      <c r="B216" s="315"/>
      <c r="C216" s="315"/>
      <c r="D216" s="315"/>
      <c r="E216" s="315"/>
      <c r="F216" s="316"/>
      <c r="G216" s="315"/>
      <c r="H216" s="315"/>
      <c r="I216" s="315"/>
      <c r="J216" s="315"/>
      <c r="K216" s="316"/>
      <c r="L216" s="315"/>
      <c r="M216" s="315"/>
      <c r="N216" s="315"/>
      <c r="O216" s="315"/>
      <c r="P216" s="316"/>
      <c r="Q216" s="315"/>
      <c r="R216" s="315"/>
      <c r="S216" s="315"/>
      <c r="T216" s="315"/>
      <c r="U216" s="316"/>
      <c r="V216" s="317"/>
      <c r="W216" s="317"/>
      <c r="X216" s="317"/>
      <c r="Y216" s="317"/>
      <c r="Z216" s="319"/>
      <c r="AA216" s="319"/>
      <c r="AB216" s="319"/>
      <c r="AC216" s="319"/>
      <c r="AD216" s="319"/>
      <c r="AE216" s="319"/>
      <c r="AF216" s="319"/>
    </row>
    <row r="217" customFormat="false" ht="15.75" hidden="false" customHeight="true" outlineLevel="0" collapsed="false">
      <c r="A217" s="314" t="s">
        <v>201</v>
      </c>
      <c r="B217" s="320" t="str">
        <f aca="false">IF(B215="","",B215*B216)</f>
        <v/>
      </c>
      <c r="C217" s="320" t="str">
        <f aca="false">IF(C215="","",C215*C216)</f>
        <v/>
      </c>
      <c r="D217" s="320" t="str">
        <f aca="false">IF(D215="","",D215*D216)</f>
        <v/>
      </c>
      <c r="E217" s="320"/>
      <c r="F217" s="316"/>
      <c r="G217" s="320" t="str">
        <f aca="false">IF(G215="","",G215*G216)</f>
        <v/>
      </c>
      <c r="H217" s="320" t="str">
        <f aca="false">IF(H215="","",H215*H216)</f>
        <v/>
      </c>
      <c r="I217" s="320" t="str">
        <f aca="false">IF(I215="","",I215*I216)</f>
        <v/>
      </c>
      <c r="J217" s="320"/>
      <c r="K217" s="316"/>
      <c r="L217" s="320" t="str">
        <f aca="false">IF(L215="","",L215*L216)</f>
        <v/>
      </c>
      <c r="M217" s="320" t="str">
        <f aca="false">IF(M215="","",M215*M216)</f>
        <v/>
      </c>
      <c r="N217" s="320" t="str">
        <f aca="false">IF(N215="","",N215*N216)</f>
        <v/>
      </c>
      <c r="O217" s="320"/>
      <c r="P217" s="316"/>
      <c r="Q217" s="320" t="str">
        <f aca="false">IF(Q215="","",Q215*Q216)</f>
        <v/>
      </c>
      <c r="R217" s="320" t="str">
        <f aca="false">IF(R215="","",R215*R216)</f>
        <v/>
      </c>
      <c r="S217" s="320" t="str">
        <f aca="false">IF(S215="","",S215*S216)</f>
        <v/>
      </c>
      <c r="T217" s="320"/>
      <c r="U217" s="316"/>
      <c r="V217" s="321" t="str">
        <f aca="false">IF(V215="","",V215*V216)</f>
        <v/>
      </c>
      <c r="W217" s="321" t="str">
        <f aca="false">IF(W215="","",W215*W216)</f>
        <v/>
      </c>
      <c r="X217" s="321" t="str">
        <f aca="false">IF(X215="","",X215*X216)</f>
        <v/>
      </c>
      <c r="Y217" s="321" t="str">
        <f aca="false">IF(Y215="","",Y215*Y216)</f>
        <v/>
      </c>
      <c r="Z217" s="319"/>
      <c r="AA217" s="319"/>
      <c r="AB217" s="319"/>
      <c r="AC217" s="319"/>
      <c r="AD217" s="319"/>
      <c r="AE217" s="319"/>
      <c r="AF217" s="319"/>
    </row>
    <row r="218" customFormat="false" ht="15.75" hidden="false" customHeight="true" outlineLevel="0" collapsed="false">
      <c r="A218" s="332" t="s">
        <v>247</v>
      </c>
      <c r="B218" s="283"/>
      <c r="C218" s="283"/>
      <c r="D218" s="283"/>
      <c r="E218" s="283"/>
      <c r="F218" s="275"/>
      <c r="G218" s="283"/>
      <c r="H218" s="283"/>
      <c r="I218" s="283"/>
      <c r="J218" s="283"/>
      <c r="K218" s="275"/>
      <c r="L218" s="283"/>
      <c r="M218" s="283"/>
      <c r="N218" s="283"/>
      <c r="O218" s="283"/>
      <c r="P218" s="275"/>
      <c r="Q218" s="283"/>
      <c r="R218" s="283"/>
      <c r="S218" s="283"/>
      <c r="T218" s="283"/>
      <c r="U218" s="275"/>
      <c r="V218" s="176"/>
      <c r="W218" s="176"/>
      <c r="X218" s="176"/>
      <c r="Y218" s="176"/>
      <c r="Z218" s="1"/>
      <c r="AA218" s="1"/>
      <c r="AB218" s="1"/>
      <c r="AC218" s="1"/>
      <c r="AD218" s="1"/>
      <c r="AE218" s="1"/>
      <c r="AF218" s="1"/>
    </row>
    <row r="219" customFormat="false" ht="15.75" hidden="false" customHeight="true" outlineLevel="0" collapsed="false">
      <c r="A219" s="314" t="s">
        <v>248</v>
      </c>
      <c r="B219" s="315"/>
      <c r="C219" s="315"/>
      <c r="D219" s="315"/>
      <c r="E219" s="315"/>
      <c r="F219" s="316"/>
      <c r="G219" s="315"/>
      <c r="H219" s="315"/>
      <c r="I219" s="315"/>
      <c r="J219" s="315"/>
      <c r="K219" s="316"/>
      <c r="L219" s="315"/>
      <c r="M219" s="315"/>
      <c r="N219" s="315"/>
      <c r="O219" s="315"/>
      <c r="P219" s="316"/>
      <c r="Q219" s="315"/>
      <c r="R219" s="315"/>
      <c r="S219" s="315"/>
      <c r="T219" s="315"/>
      <c r="U219" s="316"/>
      <c r="V219" s="317"/>
      <c r="W219" s="317"/>
      <c r="X219" s="317"/>
      <c r="Y219" s="317"/>
      <c r="Z219" s="319"/>
      <c r="AA219" s="319"/>
      <c r="AB219" s="319"/>
      <c r="AC219" s="319"/>
      <c r="AD219" s="319"/>
      <c r="AE219" s="319"/>
      <c r="AF219" s="319"/>
    </row>
    <row r="220" customFormat="false" ht="15.75" hidden="false" customHeight="true" outlineLevel="0" collapsed="false">
      <c r="A220" s="314" t="s">
        <v>201</v>
      </c>
      <c r="B220" s="320" t="str">
        <f aca="false">IF(B218="","",B218*B219)</f>
        <v/>
      </c>
      <c r="C220" s="320" t="str">
        <f aca="false">IF(C218="","",C218*C219)</f>
        <v/>
      </c>
      <c r="D220" s="320" t="str">
        <f aca="false">IF(D218="","",D218*D219)</f>
        <v/>
      </c>
      <c r="E220" s="320"/>
      <c r="F220" s="316"/>
      <c r="G220" s="320" t="str">
        <f aca="false">IF(G218="","",G218*G219)</f>
        <v/>
      </c>
      <c r="H220" s="320" t="str">
        <f aca="false">IF(H218="","",H218*H219)</f>
        <v/>
      </c>
      <c r="I220" s="320" t="str">
        <f aca="false">IF(I218="","",I218*I219)</f>
        <v/>
      </c>
      <c r="J220" s="320"/>
      <c r="K220" s="316"/>
      <c r="L220" s="320" t="str">
        <f aca="false">IF(L218="","",L218*L219)</f>
        <v/>
      </c>
      <c r="M220" s="320" t="str">
        <f aca="false">IF(M218="","",M218*M219)</f>
        <v/>
      </c>
      <c r="N220" s="320" t="str">
        <f aca="false">IF(N218="","",N218*N219)</f>
        <v/>
      </c>
      <c r="O220" s="320"/>
      <c r="P220" s="316"/>
      <c r="Q220" s="320" t="str">
        <f aca="false">IF(Q218="","",Q218*Q219)</f>
        <v/>
      </c>
      <c r="R220" s="320" t="str">
        <f aca="false">IF(R218="","",R218*R219)</f>
        <v/>
      </c>
      <c r="S220" s="320" t="str">
        <f aca="false">IF(S218="","",S218*S219)</f>
        <v/>
      </c>
      <c r="T220" s="320"/>
      <c r="U220" s="316"/>
      <c r="V220" s="321" t="str">
        <f aca="false">IF(V218="","",V218*V219)</f>
        <v/>
      </c>
      <c r="W220" s="321" t="str">
        <f aca="false">IF(W218="","",W218*W219)</f>
        <v/>
      </c>
      <c r="X220" s="321" t="str">
        <f aca="false">IF(X218="","",X218*X219)</f>
        <v/>
      </c>
      <c r="Y220" s="321" t="str">
        <f aca="false">IF(Y218="","",Y218*Y219)</f>
        <v/>
      </c>
      <c r="Z220" s="319"/>
      <c r="AA220" s="319"/>
      <c r="AB220" s="319"/>
      <c r="AC220" s="319"/>
      <c r="AD220" s="319"/>
      <c r="AE220" s="319"/>
      <c r="AF220" s="319"/>
    </row>
    <row r="221" customFormat="false" ht="15.75" hidden="false" customHeight="true" outlineLevel="0" collapsed="false">
      <c r="A221" s="333" t="s">
        <v>249</v>
      </c>
      <c r="B221" s="192"/>
      <c r="C221" s="192"/>
      <c r="D221" s="192"/>
      <c r="E221" s="192"/>
      <c r="F221" s="280"/>
      <c r="G221" s="192"/>
      <c r="H221" s="192"/>
      <c r="I221" s="192"/>
      <c r="J221" s="192"/>
      <c r="K221" s="280"/>
      <c r="L221" s="192"/>
      <c r="M221" s="192"/>
      <c r="N221" s="192"/>
      <c r="O221" s="192"/>
      <c r="P221" s="280"/>
      <c r="Q221" s="192"/>
      <c r="R221" s="192"/>
      <c r="S221" s="192"/>
      <c r="T221" s="192"/>
      <c r="U221" s="280"/>
      <c r="V221" s="206"/>
      <c r="W221" s="206"/>
      <c r="X221" s="206"/>
      <c r="Y221" s="206"/>
      <c r="Z221" s="1"/>
      <c r="AA221" s="1"/>
      <c r="AB221" s="1"/>
      <c r="AC221" s="1"/>
      <c r="AD221" s="1"/>
      <c r="AE221" s="1"/>
      <c r="AF221" s="1"/>
    </row>
    <row r="222" customFormat="false" ht="15.75" hidden="false" customHeight="true" outlineLevel="0" collapsed="false">
      <c r="A222" s="332" t="s">
        <v>250</v>
      </c>
      <c r="B222" s="192" t="n">
        <v>1</v>
      </c>
      <c r="C222" s="192" t="n">
        <v>2</v>
      </c>
      <c r="D222" s="192" t="n">
        <v>2</v>
      </c>
      <c r="E222" s="192"/>
      <c r="F222" s="258"/>
      <c r="G222" s="192" t="n">
        <v>1</v>
      </c>
      <c r="H222" s="192" t="n">
        <v>1</v>
      </c>
      <c r="I222" s="192" t="n">
        <v>1</v>
      </c>
      <c r="J222" s="192"/>
      <c r="K222" s="258"/>
      <c r="L222" s="192" t="n">
        <v>1</v>
      </c>
      <c r="M222" s="192" t="n">
        <v>1</v>
      </c>
      <c r="N222" s="192" t="n">
        <v>1</v>
      </c>
      <c r="O222" s="192"/>
      <c r="P222" s="258"/>
      <c r="Q222" s="192" t="n">
        <v>1</v>
      </c>
      <c r="R222" s="192" t="n">
        <v>1</v>
      </c>
      <c r="S222" s="192" t="n">
        <v>1</v>
      </c>
      <c r="T222" s="192"/>
      <c r="U222" s="258"/>
      <c r="V222" s="206" t="n">
        <v>2</v>
      </c>
      <c r="W222" s="206" t="n">
        <v>1</v>
      </c>
      <c r="X222" s="206" t="n">
        <v>1</v>
      </c>
      <c r="Y222" s="206" t="n">
        <v>1</v>
      </c>
      <c r="Z222" s="1"/>
      <c r="AA222" s="1"/>
      <c r="AB222" s="1"/>
      <c r="AC222" s="1"/>
      <c r="AD222" s="1"/>
      <c r="AE222" s="1"/>
      <c r="AF222" s="1"/>
    </row>
    <row r="223" customFormat="false" ht="15.75" hidden="false" customHeight="true" outlineLevel="0" collapsed="false">
      <c r="A223" s="268" t="s">
        <v>251</v>
      </c>
      <c r="B223" s="334" t="n">
        <v>0.83</v>
      </c>
      <c r="C223" s="334" t="n">
        <v>0.6</v>
      </c>
      <c r="D223" s="334" t="n">
        <v>0.9</v>
      </c>
      <c r="E223" s="334"/>
      <c r="F223" s="296"/>
      <c r="G223" s="334" t="n">
        <v>0.1</v>
      </c>
      <c r="H223" s="334" t="n">
        <v>0.15</v>
      </c>
      <c r="I223" s="334" t="n">
        <v>0.15</v>
      </c>
      <c r="J223" s="334"/>
      <c r="K223" s="296"/>
      <c r="L223" s="334" t="n">
        <v>0.1</v>
      </c>
      <c r="M223" s="334" t="n">
        <v>0.3</v>
      </c>
      <c r="N223" s="334" t="n">
        <v>0.3</v>
      </c>
      <c r="O223" s="334"/>
      <c r="P223" s="296"/>
      <c r="Q223" s="334" t="n">
        <v>0.1</v>
      </c>
      <c r="R223" s="334" t="n">
        <v>0.15</v>
      </c>
      <c r="S223" s="334" t="n">
        <v>0.2</v>
      </c>
      <c r="T223" s="334"/>
      <c r="U223" s="296"/>
      <c r="V223" s="335" t="n">
        <v>0.4</v>
      </c>
      <c r="W223" s="336" t="n">
        <v>0.4</v>
      </c>
      <c r="X223" s="335" t="n">
        <v>0.2</v>
      </c>
      <c r="Y223" s="335" t="n">
        <v>0.2</v>
      </c>
      <c r="Z223" s="1"/>
      <c r="AA223" s="1"/>
      <c r="AB223" s="1"/>
      <c r="AC223" s="1"/>
      <c r="AD223" s="1"/>
      <c r="AE223" s="1"/>
      <c r="AF223" s="1"/>
    </row>
    <row r="224" customFormat="false" ht="15.75" hidden="false" customHeight="true" outlineLevel="0" collapsed="false">
      <c r="A224" s="268" t="s">
        <v>228</v>
      </c>
      <c r="B224" s="306" t="n">
        <f aca="false">IF(B222="","",(B222/12)*B223)</f>
        <v>0.0691666666666667</v>
      </c>
      <c r="C224" s="306" t="n">
        <f aca="false">IF(C222="","",(C222/12)*C223)</f>
        <v>0.1</v>
      </c>
      <c r="D224" s="306" t="n">
        <f aca="false">IF(D222="","",(D222/12)*D223)</f>
        <v>0.15</v>
      </c>
      <c r="E224" s="306"/>
      <c r="F224" s="258"/>
      <c r="G224" s="306" t="n">
        <f aca="false">IF(G222="","",(G222/12)*G223)</f>
        <v>0.00833333333333333</v>
      </c>
      <c r="H224" s="306" t="n">
        <f aca="false">IF(H222="","",(H222/12)*H223)</f>
        <v>0.0125</v>
      </c>
      <c r="I224" s="306" t="n">
        <f aca="false">IF(I222="","",(I222/12)*I223)</f>
        <v>0.0125</v>
      </c>
      <c r="J224" s="306"/>
      <c r="K224" s="258"/>
      <c r="L224" s="306" t="n">
        <f aca="false">IF(L222="","",(L222/12)*L223)</f>
        <v>0.00833333333333333</v>
      </c>
      <c r="M224" s="306" t="n">
        <f aca="false">IF(M222="","",(M222/12)*M223)</f>
        <v>0.025</v>
      </c>
      <c r="N224" s="306" t="n">
        <f aca="false">IF(N222="","",(N222/12)*N223)</f>
        <v>0.025</v>
      </c>
      <c r="O224" s="306"/>
      <c r="P224" s="258"/>
      <c r="Q224" s="306" t="n">
        <f aca="false">IF(Q222="","",(Q222/12)*Q223)</f>
        <v>0.00833333333333333</v>
      </c>
      <c r="R224" s="306" t="n">
        <f aca="false">IF(R222="","",(R222/12)*R223)</f>
        <v>0.0125</v>
      </c>
      <c r="S224" s="306" t="n">
        <f aca="false">IF(S222="","",(S222/12)*S223)</f>
        <v>0.0166666666666667</v>
      </c>
      <c r="T224" s="306"/>
      <c r="U224" s="258"/>
      <c r="V224" s="307" t="n">
        <f aca="false">IF(V222="","",(V222/12)*V223)</f>
        <v>0.0666666666666667</v>
      </c>
      <c r="W224" s="307" t="n">
        <f aca="false">IF(W222="","",(W222/12)*W223)</f>
        <v>0.0333333333333333</v>
      </c>
      <c r="X224" s="307" t="n">
        <f aca="false">IF(X222="","",(X222/12)*X223)</f>
        <v>0.0166666666666667</v>
      </c>
      <c r="Y224" s="307" t="n">
        <f aca="false">IF(Y222="","",(Y222/12)*Y223)</f>
        <v>0.0166666666666667</v>
      </c>
      <c r="Z224" s="1"/>
      <c r="AA224" s="1"/>
      <c r="AB224" s="1"/>
      <c r="AC224" s="1"/>
      <c r="AD224" s="1"/>
      <c r="AE224" s="1"/>
      <c r="AF224" s="1"/>
    </row>
    <row r="225" customFormat="false" ht="15.75" hidden="false" customHeight="true" outlineLevel="0" collapsed="false">
      <c r="A225" s="332" t="s">
        <v>252</v>
      </c>
      <c r="B225" s="192" t="n">
        <v>0</v>
      </c>
      <c r="C225" s="192"/>
      <c r="D225" s="192" t="n">
        <v>0</v>
      </c>
      <c r="E225" s="192"/>
      <c r="F225" s="337"/>
      <c r="G225" s="192"/>
      <c r="H225" s="192"/>
      <c r="I225" s="192" t="n">
        <v>1</v>
      </c>
      <c r="J225" s="192"/>
      <c r="K225" s="337"/>
      <c r="L225" s="192"/>
      <c r="M225" s="192"/>
      <c r="N225" s="192" t="n">
        <v>1</v>
      </c>
      <c r="O225" s="192"/>
      <c r="P225" s="337"/>
      <c r="Q225" s="192"/>
      <c r="R225" s="192"/>
      <c r="S225" s="192" t="n">
        <v>1</v>
      </c>
      <c r="T225" s="192"/>
      <c r="U225" s="337"/>
      <c r="V225" s="206"/>
      <c r="W225" s="206"/>
      <c r="X225" s="206"/>
      <c r="Y225" s="206"/>
      <c r="Z225" s="1"/>
      <c r="AA225" s="1"/>
      <c r="AB225" s="1"/>
      <c r="AC225" s="1"/>
      <c r="AD225" s="1"/>
      <c r="AE225" s="1"/>
      <c r="AF225" s="1"/>
    </row>
    <row r="226" customFormat="false" ht="15.75" hidden="false" customHeight="true" outlineLevel="0" collapsed="false">
      <c r="A226" s="268" t="s">
        <v>251</v>
      </c>
      <c r="B226" s="334"/>
      <c r="C226" s="334"/>
      <c r="D226" s="334"/>
      <c r="E226" s="334"/>
      <c r="F226" s="337"/>
      <c r="G226" s="334"/>
      <c r="H226" s="334"/>
      <c r="I226" s="334" t="n">
        <v>0.2</v>
      </c>
      <c r="J226" s="334"/>
      <c r="K226" s="337"/>
      <c r="L226" s="334"/>
      <c r="M226" s="334"/>
      <c r="N226" s="334" t="n">
        <v>0.1</v>
      </c>
      <c r="O226" s="334"/>
      <c r="P226" s="337"/>
      <c r="Q226" s="334"/>
      <c r="R226" s="334"/>
      <c r="S226" s="334" t="n">
        <v>0.3</v>
      </c>
      <c r="T226" s="334"/>
      <c r="U226" s="337"/>
      <c r="V226" s="335"/>
      <c r="W226" s="335"/>
      <c r="X226" s="335"/>
      <c r="Y226" s="335"/>
      <c r="Z226" s="338"/>
      <c r="AA226" s="338"/>
      <c r="AB226" s="338"/>
      <c r="AC226" s="338"/>
      <c r="AD226" s="338"/>
      <c r="AE226" s="338"/>
      <c r="AF226" s="338"/>
    </row>
    <row r="227" customFormat="false" ht="15.75" hidden="false" customHeight="true" outlineLevel="0" collapsed="false">
      <c r="A227" s="268" t="s">
        <v>228</v>
      </c>
      <c r="B227" s="306" t="n">
        <f aca="false">IF(B225="","",(B225/12)*B226)</f>
        <v>0</v>
      </c>
      <c r="C227" s="306" t="str">
        <f aca="false">IF(C225="","",(C225/12)*C226)</f>
        <v/>
      </c>
      <c r="D227" s="306" t="n">
        <f aca="false">IF(D225="","",(D225/12)*D226)</f>
        <v>0</v>
      </c>
      <c r="E227" s="306"/>
      <c r="F227" s="264"/>
      <c r="G227" s="306" t="str">
        <f aca="false">IF(G225="","",(G225/12)*G226)</f>
        <v/>
      </c>
      <c r="H227" s="306" t="str">
        <f aca="false">IF(H225="","",(H225/12)*H226)</f>
        <v/>
      </c>
      <c r="I227" s="306" t="n">
        <f aca="false">IF(I225="","",(I225/12)*I226)</f>
        <v>0.0166666666666667</v>
      </c>
      <c r="J227" s="306"/>
      <c r="K227" s="264"/>
      <c r="L227" s="306" t="str">
        <f aca="false">IF(L225="","",(L225/12)*L226)</f>
        <v/>
      </c>
      <c r="M227" s="306" t="str">
        <f aca="false">IF(M225="","",(M225/12)*M226)</f>
        <v/>
      </c>
      <c r="N227" s="306" t="n">
        <f aca="false">IF(N225="","",(N225/12)*N226)</f>
        <v>0.00833333333333333</v>
      </c>
      <c r="O227" s="306"/>
      <c r="P227" s="264"/>
      <c r="Q227" s="306" t="str">
        <f aca="false">IF(Q225="","",(Q225/12)*Q226)</f>
        <v/>
      </c>
      <c r="R227" s="306" t="str">
        <f aca="false">IF(R225="","",(R225/12)*R226)</f>
        <v/>
      </c>
      <c r="S227" s="306" t="n">
        <f aca="false">IF(S225="","",(S225/12)*S226)</f>
        <v>0.025</v>
      </c>
      <c r="T227" s="306"/>
      <c r="U227" s="264"/>
      <c r="V227" s="307" t="str">
        <f aca="false">IF(V225="","",(V225/12)*V226)</f>
        <v/>
      </c>
      <c r="W227" s="307" t="str">
        <f aca="false">IF(W225="","",(W225/12)*W226)</f>
        <v/>
      </c>
      <c r="X227" s="307" t="str">
        <f aca="false">IF(X225="","",(X225/12)*X226)</f>
        <v/>
      </c>
      <c r="Y227" s="307" t="str">
        <f aca="false">IF(Y225="","",(Y225/12)*Y226)</f>
        <v/>
      </c>
      <c r="Z227" s="1"/>
      <c r="AA227" s="1"/>
      <c r="AB227" s="1"/>
      <c r="AC227" s="1"/>
      <c r="AD227" s="1"/>
      <c r="AE227" s="1"/>
      <c r="AF227" s="1"/>
    </row>
    <row r="228" customFormat="false" ht="15.75" hidden="false" customHeight="true" outlineLevel="0" collapsed="false">
      <c r="A228" s="332" t="s">
        <v>253</v>
      </c>
      <c r="B228" s="192" t="n">
        <v>0</v>
      </c>
      <c r="C228" s="192"/>
      <c r="D228" s="192"/>
      <c r="E228" s="192"/>
      <c r="F228" s="339"/>
      <c r="G228" s="192"/>
      <c r="H228" s="192"/>
      <c r="I228" s="192" t="n">
        <v>100</v>
      </c>
      <c r="J228" s="192"/>
      <c r="K228" s="339"/>
      <c r="L228" s="192"/>
      <c r="M228" s="192"/>
      <c r="N228" s="192" t="n">
        <v>890</v>
      </c>
      <c r="O228" s="192"/>
      <c r="P228" s="339"/>
      <c r="Q228" s="192"/>
      <c r="R228" s="192"/>
      <c r="S228" s="192"/>
      <c r="T228" s="192"/>
      <c r="U228" s="339"/>
      <c r="V228" s="206"/>
      <c r="W228" s="206"/>
      <c r="X228" s="206"/>
      <c r="Y228" s="206"/>
      <c r="Z228" s="1"/>
      <c r="AA228" s="1"/>
      <c r="AB228" s="1"/>
      <c r="AC228" s="1"/>
      <c r="AD228" s="1"/>
      <c r="AE228" s="1"/>
      <c r="AF228" s="1"/>
    </row>
    <row r="229" customFormat="false" ht="15.75" hidden="false" customHeight="true" outlineLevel="0" collapsed="false">
      <c r="A229" s="268" t="s">
        <v>200</v>
      </c>
      <c r="B229" s="192"/>
      <c r="C229" s="192"/>
      <c r="D229" s="192"/>
      <c r="E229" s="192"/>
      <c r="F229" s="339"/>
      <c r="G229" s="192"/>
      <c r="H229" s="192"/>
      <c r="I229" s="192" t="n">
        <v>50</v>
      </c>
      <c r="J229" s="192"/>
      <c r="K229" s="339"/>
      <c r="L229" s="192"/>
      <c r="M229" s="192"/>
      <c r="N229" s="192" t="n">
        <v>50</v>
      </c>
      <c r="O229" s="192"/>
      <c r="P229" s="339"/>
      <c r="Q229" s="192"/>
      <c r="R229" s="192"/>
      <c r="S229" s="192"/>
      <c r="T229" s="192"/>
      <c r="U229" s="339"/>
      <c r="V229" s="206"/>
      <c r="W229" s="206"/>
      <c r="X229" s="206"/>
      <c r="Y229" s="206"/>
      <c r="Z229" s="1"/>
      <c r="AA229" s="1"/>
      <c r="AB229" s="1"/>
      <c r="AC229" s="1"/>
      <c r="AD229" s="1"/>
      <c r="AE229" s="1"/>
      <c r="AF229" s="1"/>
    </row>
    <row r="230" customFormat="false" ht="15.75" hidden="false" customHeight="true" outlineLevel="0" collapsed="false">
      <c r="A230" s="268" t="s">
        <v>201</v>
      </c>
      <c r="B230" s="303" t="n">
        <f aca="false">IF(B228="","",B228*B229)</f>
        <v>0</v>
      </c>
      <c r="C230" s="303" t="str">
        <f aca="false">IF(C228="","",C228*C229)</f>
        <v/>
      </c>
      <c r="D230" s="303" t="str">
        <f aca="false">IF(D228="","",D228*D229)</f>
        <v/>
      </c>
      <c r="E230" s="303"/>
      <c r="F230" s="339"/>
      <c r="G230" s="303" t="str">
        <f aca="false">IF(G228="","",G228*G229)</f>
        <v/>
      </c>
      <c r="H230" s="303" t="str">
        <f aca="false">IF(H228="","",H228*H229)</f>
        <v/>
      </c>
      <c r="I230" s="303" t="n">
        <f aca="false">IF(I228="","",I228*I229)</f>
        <v>5000</v>
      </c>
      <c r="J230" s="303"/>
      <c r="K230" s="339"/>
      <c r="L230" s="303" t="str">
        <f aca="false">IF(L228="","",L228*L229)</f>
        <v/>
      </c>
      <c r="M230" s="303" t="str">
        <f aca="false">IF(M228="","",M228*M229)</f>
        <v/>
      </c>
      <c r="N230" s="303" t="n">
        <f aca="false">IF(N228="","",N228*N229)</f>
        <v>44500</v>
      </c>
      <c r="O230" s="303"/>
      <c r="P230" s="339"/>
      <c r="Q230" s="303" t="str">
        <f aca="false">IF(Q228="","",Q228*Q229)</f>
        <v/>
      </c>
      <c r="R230" s="303" t="str">
        <f aca="false">IF(R228="","",R228*R229)</f>
        <v/>
      </c>
      <c r="S230" s="303" t="str">
        <f aca="false">IF(S228="","",S228*S229)</f>
        <v/>
      </c>
      <c r="T230" s="303"/>
      <c r="U230" s="339"/>
      <c r="V230" s="304" t="str">
        <f aca="false">IF(V228="","",V228*V229)</f>
        <v/>
      </c>
      <c r="W230" s="304" t="str">
        <f aca="false">IF(W228="","",W228*W229)</f>
        <v/>
      </c>
      <c r="X230" s="304" t="str">
        <f aca="false">IF(X228="","",X228*X229)</f>
        <v/>
      </c>
      <c r="Y230" s="304" t="str">
        <f aca="false">IF(Y228="","",Y228*Y229)</f>
        <v/>
      </c>
      <c r="Z230" s="1"/>
      <c r="AA230" s="1"/>
      <c r="AB230" s="1"/>
      <c r="AC230" s="1"/>
      <c r="AD230" s="1"/>
      <c r="AE230" s="1"/>
      <c r="AF230" s="1"/>
    </row>
    <row r="231" customFormat="false" ht="15.75" hidden="false" customHeight="true" outlineLevel="0" collapsed="false">
      <c r="A231" s="340" t="s">
        <v>254</v>
      </c>
      <c r="B231" s="132" t="n">
        <v>400</v>
      </c>
      <c r="C231" s="132" t="n">
        <v>500</v>
      </c>
      <c r="D231" s="132" t="n">
        <v>600</v>
      </c>
      <c r="E231" s="132"/>
      <c r="F231" s="275"/>
      <c r="G231" s="132" t="n">
        <v>545</v>
      </c>
      <c r="H231" s="132" t="n">
        <v>612</v>
      </c>
      <c r="I231" s="132" t="n">
        <v>800</v>
      </c>
      <c r="J231" s="132"/>
      <c r="K231" s="275"/>
      <c r="L231" s="132" t="n">
        <v>1000</v>
      </c>
      <c r="M231" s="132" t="n">
        <v>1300</v>
      </c>
      <c r="N231" s="132" t="n">
        <v>1700</v>
      </c>
      <c r="O231" s="132"/>
      <c r="P231" s="275"/>
      <c r="Q231" s="132" t="n">
        <v>4500</v>
      </c>
      <c r="R231" s="132" t="n">
        <v>3750</v>
      </c>
      <c r="S231" s="132" t="n">
        <v>4200</v>
      </c>
      <c r="T231" s="132"/>
      <c r="U231" s="275"/>
      <c r="V231" s="164" t="n">
        <v>540</v>
      </c>
      <c r="W231" s="164" t="n">
        <v>865</v>
      </c>
      <c r="X231" s="164" t="n">
        <v>1700</v>
      </c>
      <c r="Y231" s="164" t="n">
        <v>3600</v>
      </c>
      <c r="Z231" s="1"/>
      <c r="AA231" s="1"/>
      <c r="AB231" s="1"/>
      <c r="AC231" s="1"/>
      <c r="AD231" s="1"/>
      <c r="AE231" s="1"/>
      <c r="AF231" s="1"/>
    </row>
    <row r="232" customFormat="false" ht="15.75" hidden="false" customHeight="true" outlineLevel="0" collapsed="false">
      <c r="A232" s="265" t="s">
        <v>255</v>
      </c>
      <c r="B232" s="132" t="n">
        <v>3630</v>
      </c>
      <c r="C232" s="132" t="n">
        <v>3630</v>
      </c>
      <c r="D232" s="132" t="n">
        <v>3630</v>
      </c>
      <c r="E232" s="132"/>
      <c r="F232" s="275"/>
      <c r="G232" s="132" t="n">
        <v>3630</v>
      </c>
      <c r="H232" s="132" t="n">
        <v>3630</v>
      </c>
      <c r="I232" s="132" t="n">
        <v>3630</v>
      </c>
      <c r="J232" s="132"/>
      <c r="K232" s="275"/>
      <c r="L232" s="132" t="n">
        <v>3630</v>
      </c>
      <c r="M232" s="132" t="n">
        <v>3630</v>
      </c>
      <c r="N232" s="132" t="n">
        <v>3630</v>
      </c>
      <c r="O232" s="132"/>
      <c r="P232" s="275"/>
      <c r="Q232" s="132" t="n">
        <v>3630</v>
      </c>
      <c r="R232" s="132" t="n">
        <v>3630</v>
      </c>
      <c r="S232" s="132" t="n">
        <v>3630</v>
      </c>
      <c r="T232" s="132"/>
      <c r="U232" s="275"/>
      <c r="V232" s="164" t="n">
        <v>3630</v>
      </c>
      <c r="W232" s="164" t="n">
        <v>3630</v>
      </c>
      <c r="X232" s="164" t="n">
        <v>3630</v>
      </c>
      <c r="Y232" s="164" t="n">
        <v>3630</v>
      </c>
      <c r="Z232" s="1"/>
      <c r="AA232" s="1"/>
      <c r="AB232" s="1"/>
      <c r="AC232" s="1"/>
      <c r="AD232" s="1"/>
      <c r="AE232" s="1"/>
      <c r="AF232" s="1"/>
    </row>
    <row r="233" customFormat="false" ht="15.75" hidden="false" customHeight="true" outlineLevel="0" collapsed="false">
      <c r="A233" s="268" t="s">
        <v>256</v>
      </c>
      <c r="B233" s="132" t="n">
        <v>0</v>
      </c>
      <c r="C233" s="132"/>
      <c r="D233" s="132" t="n">
        <v>0</v>
      </c>
      <c r="E233" s="132"/>
      <c r="F233" s="275"/>
      <c r="G233" s="132"/>
      <c r="H233" s="132"/>
      <c r="I233" s="132" t="n">
        <v>200</v>
      </c>
      <c r="J233" s="132"/>
      <c r="K233" s="275"/>
      <c r="L233" s="132" t="n">
        <v>250</v>
      </c>
      <c r="M233" s="132" t="n">
        <v>300</v>
      </c>
      <c r="N233" s="132" t="n">
        <v>250</v>
      </c>
      <c r="O233" s="132"/>
      <c r="P233" s="275"/>
      <c r="Q233" s="132" t="n">
        <v>2700</v>
      </c>
      <c r="R233" s="132" t="n">
        <v>1000</v>
      </c>
      <c r="S233" s="132" t="n">
        <v>2000</v>
      </c>
      <c r="T233" s="132"/>
      <c r="U233" s="275"/>
      <c r="V233" s="164" t="n">
        <v>40</v>
      </c>
      <c r="W233" s="148" t="n">
        <v>125</v>
      </c>
      <c r="X233" s="164" t="n">
        <v>350</v>
      </c>
      <c r="Y233" s="164" t="n">
        <v>1500</v>
      </c>
      <c r="Z233" s="1"/>
      <c r="AA233" s="1"/>
      <c r="AB233" s="1"/>
      <c r="AC233" s="1"/>
      <c r="AD233" s="1"/>
      <c r="AE233" s="1"/>
      <c r="AF233" s="1"/>
    </row>
    <row r="234" customFormat="false" ht="15.75" hidden="false" customHeight="true" outlineLevel="0" collapsed="false">
      <c r="A234" s="314" t="s">
        <v>257</v>
      </c>
      <c r="B234" s="315"/>
      <c r="C234" s="315"/>
      <c r="D234" s="315"/>
      <c r="E234" s="315"/>
      <c r="F234" s="316"/>
      <c r="G234" s="315"/>
      <c r="H234" s="315"/>
      <c r="I234" s="315" t="n">
        <v>50</v>
      </c>
      <c r="J234" s="315"/>
      <c r="K234" s="316"/>
      <c r="L234" s="315" t="n">
        <v>60</v>
      </c>
      <c r="M234" s="315" t="n">
        <v>60</v>
      </c>
      <c r="N234" s="315" t="n">
        <v>60</v>
      </c>
      <c r="O234" s="315"/>
      <c r="P234" s="316"/>
      <c r="Q234" s="315" t="n">
        <v>72</v>
      </c>
      <c r="R234" s="315" t="n">
        <v>60</v>
      </c>
      <c r="S234" s="315" t="n">
        <v>65</v>
      </c>
      <c r="T234" s="315"/>
      <c r="U234" s="316"/>
      <c r="V234" s="317" t="n">
        <v>50</v>
      </c>
      <c r="W234" s="318" t="n">
        <v>60</v>
      </c>
      <c r="X234" s="317" t="n">
        <v>60</v>
      </c>
      <c r="Y234" s="317" t="n">
        <v>60</v>
      </c>
      <c r="Z234" s="319"/>
      <c r="AA234" s="319"/>
      <c r="AB234" s="319"/>
      <c r="AC234" s="319"/>
      <c r="AD234" s="319"/>
      <c r="AE234" s="319"/>
      <c r="AF234" s="319"/>
    </row>
    <row r="235" customFormat="false" ht="15.75" hidden="false" customHeight="true" outlineLevel="0" collapsed="false">
      <c r="A235" s="314" t="s">
        <v>201</v>
      </c>
      <c r="B235" s="320" t="n">
        <f aca="false">IF(B233="","",B233*B234)</f>
        <v>0</v>
      </c>
      <c r="C235" s="320" t="str">
        <f aca="false">IF(C233="","",C233*C234)</f>
        <v/>
      </c>
      <c r="D235" s="320" t="n">
        <f aca="false">IF(D233="","",D233*D234)</f>
        <v>0</v>
      </c>
      <c r="E235" s="320"/>
      <c r="F235" s="316"/>
      <c r="G235" s="320" t="str">
        <f aca="false">IF(G233="","",G233*G234)</f>
        <v/>
      </c>
      <c r="H235" s="320" t="str">
        <f aca="false">IF(H233="","",H233*H234)</f>
        <v/>
      </c>
      <c r="I235" s="320" t="n">
        <f aca="false">IF(I233="","",I233*I234)</f>
        <v>10000</v>
      </c>
      <c r="J235" s="320"/>
      <c r="K235" s="316"/>
      <c r="L235" s="320" t="n">
        <f aca="false">IF(L233="","",L233*L234)</f>
        <v>15000</v>
      </c>
      <c r="M235" s="320" t="n">
        <f aca="false">IF(M233="","",M233*M234)</f>
        <v>18000</v>
      </c>
      <c r="N235" s="320" t="n">
        <f aca="false">IF(N233="","",N233*N234)</f>
        <v>15000</v>
      </c>
      <c r="O235" s="320"/>
      <c r="P235" s="316"/>
      <c r="Q235" s="320" t="n">
        <f aca="false">IF(Q233="","",Q233*Q234)</f>
        <v>194400</v>
      </c>
      <c r="R235" s="320" t="n">
        <f aca="false">IF(R233="","",R233*R234)</f>
        <v>60000</v>
      </c>
      <c r="S235" s="320" t="n">
        <f aca="false">IF(S233="","",S233*S234)</f>
        <v>130000</v>
      </c>
      <c r="T235" s="320"/>
      <c r="U235" s="316"/>
      <c r="V235" s="321" t="n">
        <f aca="false">IF(V233="","",V233*V234)</f>
        <v>2000</v>
      </c>
      <c r="W235" s="321" t="n">
        <f aca="false">IF(W233="","",W233*W234)</f>
        <v>7500</v>
      </c>
      <c r="X235" s="321" t="n">
        <f aca="false">IF(X233="","",X233*X234)</f>
        <v>21000</v>
      </c>
      <c r="Y235" s="321" t="n">
        <f aca="false">IF(Y233="","",Y233*Y234)</f>
        <v>90000</v>
      </c>
      <c r="Z235" s="319"/>
      <c r="AA235" s="319"/>
      <c r="AB235" s="319"/>
      <c r="AC235" s="319"/>
      <c r="AD235" s="319"/>
      <c r="AE235" s="319"/>
      <c r="AF235" s="319"/>
    </row>
    <row r="236" customFormat="false" ht="15.75" hidden="false" customHeight="true" outlineLevel="0" collapsed="false">
      <c r="A236" s="269" t="s">
        <v>258</v>
      </c>
      <c r="B236" s="341" t="n">
        <v>50</v>
      </c>
      <c r="C236" s="341" t="n">
        <v>90</v>
      </c>
      <c r="D236" s="341" t="n">
        <v>95</v>
      </c>
      <c r="E236" s="341"/>
      <c r="F236" s="258"/>
      <c r="G236" s="341" t="n">
        <v>70</v>
      </c>
      <c r="H236" s="341" t="n">
        <v>72</v>
      </c>
      <c r="I236" s="341" t="n">
        <v>70</v>
      </c>
      <c r="J236" s="341"/>
      <c r="K236" s="258"/>
      <c r="L236" s="341" t="n">
        <v>120</v>
      </c>
      <c r="M236" s="341" t="n">
        <v>25</v>
      </c>
      <c r="N236" s="341" t="n">
        <v>200</v>
      </c>
      <c r="O236" s="341"/>
      <c r="P236" s="258"/>
      <c r="Q236" s="341" t="n">
        <v>800</v>
      </c>
      <c r="R236" s="341" t="n">
        <v>800</v>
      </c>
      <c r="S236" s="341" t="n">
        <v>1000</v>
      </c>
      <c r="T236" s="341"/>
      <c r="U236" s="258"/>
      <c r="V236" s="342" t="n">
        <v>70</v>
      </c>
      <c r="W236" s="342" t="n">
        <v>70</v>
      </c>
      <c r="X236" s="342" t="n">
        <v>200</v>
      </c>
      <c r="Y236" s="342" t="n">
        <v>670</v>
      </c>
      <c r="Z236" s="338"/>
      <c r="AA236" s="338"/>
      <c r="AB236" s="338"/>
      <c r="AC236" s="338"/>
      <c r="AD236" s="338"/>
      <c r="AE236" s="338"/>
      <c r="AF236" s="338"/>
    </row>
    <row r="237" customFormat="false" ht="15.75" hidden="false" customHeight="true" outlineLevel="0" collapsed="false">
      <c r="A237" s="270" t="s">
        <v>228</v>
      </c>
      <c r="B237" s="306" t="n">
        <f aca="false">IF(B231="","",(B231-B233-B236)*B232/B$40/365/2100)</f>
        <v>0.414383561643836</v>
      </c>
      <c r="C237" s="306" t="n">
        <f aca="false">IF(C231="","",(C231-C233-C236)*C232/C$40/365/2100)</f>
        <v>0.323613829093281</v>
      </c>
      <c r="D237" s="306" t="n">
        <f aca="false">IF(D231="","",(D231-D233-D236)*D232/D$40/365/2100)</f>
        <v>0.298948140900196</v>
      </c>
      <c r="E237" s="306"/>
      <c r="F237" s="272"/>
      <c r="G237" s="306" t="n">
        <f aca="false">IF(G231="","",(G231-G233-G236)*G232/G$40/365/2100)</f>
        <v>0.374918460534899</v>
      </c>
      <c r="H237" s="306" t="n">
        <f aca="false">IF(H231="","",(H231-H233-H236)*H232/H$40/365/2100)</f>
        <v>0.365334078837014</v>
      </c>
      <c r="I237" s="306" t="n">
        <f aca="false">IF(I231="","",(I231-I233-I236)*I232/I$40/365/2100)</f>
        <v>0.358568632932625</v>
      </c>
      <c r="J237" s="306"/>
      <c r="K237" s="272"/>
      <c r="L237" s="306" t="n">
        <f aca="false">IF(L231="","",(L231-L233-L236)*L232/L$40/365/2100)</f>
        <v>0.497260273972603</v>
      </c>
      <c r="M237" s="306" t="n">
        <f aca="false">IF(M231="","",(M231-M233-M236)*M232/M$40/365/2100)</f>
        <v>0.5771771037182</v>
      </c>
      <c r="N237" s="306" t="n">
        <f aca="false">IF(N231="","",(N231-N233-N236)*N232/N$40/365/2100)</f>
        <v>0.739970645792564</v>
      </c>
      <c r="O237" s="306"/>
      <c r="P237" s="272"/>
      <c r="Q237" s="306" t="n">
        <f aca="false">IF(Q231="","",(Q231-Q233-Q236)*Q232/Q$40/365/2100)</f>
        <v>0.591976516634051</v>
      </c>
      <c r="R237" s="306" t="n">
        <f aca="false">IF(R231="","",(R231-R233-R236)*R232/R$40/365/2100)</f>
        <v>0.769569471624266</v>
      </c>
      <c r="S237" s="306" t="n">
        <f aca="false">IF(S231="","",(S231-S233-S236)*S232/S$40/365/2100)</f>
        <v>0.710371819960861</v>
      </c>
      <c r="T237" s="306"/>
      <c r="U237" s="272"/>
      <c r="V237" s="307" t="n">
        <f aca="false">IF(V231="","",(V231-V233-V236)*V232/V$40/365/2100)</f>
        <v>0.290914173888734</v>
      </c>
      <c r="W237" s="307" t="n">
        <f aca="false">IF(W231="","",(W231-W233-W236)*W232/W$40/365/2100)</f>
        <v>0.453284875594073</v>
      </c>
      <c r="X237" s="307" t="n">
        <f aca="false">IF(X231="","",(X231-X233-X236)*X232/X$40/365/2100)</f>
        <v>0.680772994129158</v>
      </c>
      <c r="Y237" s="307" t="n">
        <f aca="false">IF(Y231="","",(Y231-Y233-Y236)*Y232/Y$40/365/2100)</f>
        <v>0.752467927810393</v>
      </c>
      <c r="Z237" s="1"/>
      <c r="AA237" s="1"/>
      <c r="AB237" s="1"/>
      <c r="AC237" s="1"/>
      <c r="AD237" s="1"/>
      <c r="AE237" s="1"/>
      <c r="AF237" s="1"/>
    </row>
    <row r="238" customFormat="false" ht="15.75" hidden="false" customHeight="true" outlineLevel="0" collapsed="false">
      <c r="A238" s="332" t="s">
        <v>259</v>
      </c>
      <c r="B238" s="131" t="n">
        <v>72</v>
      </c>
      <c r="C238" s="131" t="n">
        <v>0</v>
      </c>
      <c r="D238" s="131" t="n">
        <v>150</v>
      </c>
      <c r="E238" s="131"/>
      <c r="F238" s="280"/>
      <c r="G238" s="131" t="n">
        <v>0</v>
      </c>
      <c r="H238" s="131" t="n">
        <v>75</v>
      </c>
      <c r="I238" s="131" t="n">
        <v>400</v>
      </c>
      <c r="J238" s="131"/>
      <c r="K238" s="280"/>
      <c r="L238" s="131"/>
      <c r="M238" s="131"/>
      <c r="N238" s="131"/>
      <c r="O238" s="131"/>
      <c r="P238" s="280"/>
      <c r="Q238" s="131" t="n">
        <v>350</v>
      </c>
      <c r="R238" s="131" t="n">
        <v>0</v>
      </c>
      <c r="S238" s="131"/>
      <c r="T238" s="131"/>
      <c r="U238" s="280"/>
      <c r="V238" s="331" t="n">
        <v>195</v>
      </c>
      <c r="W238" s="343" t="n">
        <v>60</v>
      </c>
      <c r="X238" s="331" t="n">
        <v>0</v>
      </c>
      <c r="Y238" s="331" t="n">
        <v>0</v>
      </c>
      <c r="Z238" s="1"/>
      <c r="AA238" s="1"/>
      <c r="AB238" s="1"/>
      <c r="AC238" s="1"/>
      <c r="AD238" s="1"/>
      <c r="AE238" s="1"/>
      <c r="AF238" s="1"/>
    </row>
    <row r="239" customFormat="false" ht="15.75" hidden="false" customHeight="true" outlineLevel="0" collapsed="false">
      <c r="A239" s="265" t="s">
        <v>255</v>
      </c>
      <c r="B239" s="132" t="n">
        <v>3630</v>
      </c>
      <c r="C239" s="132" t="n">
        <v>3630</v>
      </c>
      <c r="D239" s="132" t="n">
        <v>3630</v>
      </c>
      <c r="E239" s="132"/>
      <c r="F239" s="258"/>
      <c r="G239" s="132" t="n">
        <v>3630</v>
      </c>
      <c r="H239" s="132" t="n">
        <v>3630</v>
      </c>
      <c r="I239" s="132" t="n">
        <v>3630</v>
      </c>
      <c r="J239" s="132"/>
      <c r="K239" s="258"/>
      <c r="L239" s="132" t="n">
        <v>3630</v>
      </c>
      <c r="M239" s="132" t="n">
        <v>3630</v>
      </c>
      <c r="N239" s="132" t="n">
        <v>3630</v>
      </c>
      <c r="O239" s="132"/>
      <c r="P239" s="258"/>
      <c r="Q239" s="132" t="n">
        <v>3630</v>
      </c>
      <c r="R239" s="132" t="n">
        <v>3630</v>
      </c>
      <c r="S239" s="132" t="n">
        <v>3630</v>
      </c>
      <c r="T239" s="132"/>
      <c r="U239" s="258"/>
      <c r="V239" s="164" t="n">
        <v>3630</v>
      </c>
      <c r="W239" s="164" t="n">
        <v>3630</v>
      </c>
      <c r="X239" s="164" t="n">
        <v>3630</v>
      </c>
      <c r="Y239" s="164" t="n">
        <v>3630</v>
      </c>
      <c r="Z239" s="1"/>
      <c r="AA239" s="1"/>
      <c r="AB239" s="1"/>
      <c r="AC239" s="1"/>
      <c r="AD239" s="1"/>
      <c r="AE239" s="1"/>
      <c r="AF239" s="1"/>
    </row>
    <row r="240" customFormat="false" ht="15.75" hidden="false" customHeight="true" outlineLevel="0" collapsed="false">
      <c r="A240" s="268" t="s">
        <v>256</v>
      </c>
      <c r="B240" s="131" t="n">
        <v>0</v>
      </c>
      <c r="C240" s="131" t="n">
        <v>0</v>
      </c>
      <c r="D240" s="131" t="n">
        <v>0</v>
      </c>
      <c r="E240" s="131"/>
      <c r="F240" s="258"/>
      <c r="G240" s="131" t="n">
        <v>0</v>
      </c>
      <c r="H240" s="131" t="n">
        <v>0</v>
      </c>
      <c r="I240" s="131" t="n">
        <v>100</v>
      </c>
      <c r="J240" s="131"/>
      <c r="K240" s="258"/>
      <c r="L240" s="131"/>
      <c r="M240" s="131"/>
      <c r="N240" s="131"/>
      <c r="O240" s="131"/>
      <c r="P240" s="258"/>
      <c r="Q240" s="131" t="n">
        <v>100</v>
      </c>
      <c r="R240" s="131"/>
      <c r="S240" s="131"/>
      <c r="T240" s="131"/>
      <c r="U240" s="258"/>
      <c r="V240" s="331" t="n">
        <v>65</v>
      </c>
      <c r="W240" s="331"/>
      <c r="X240" s="331"/>
      <c r="Y240" s="331"/>
      <c r="Z240" s="1"/>
      <c r="AA240" s="1"/>
      <c r="AB240" s="1"/>
      <c r="AC240" s="1"/>
      <c r="AD240" s="1"/>
      <c r="AE240" s="1"/>
      <c r="AF240" s="1"/>
    </row>
    <row r="241" customFormat="false" ht="15.75" hidden="false" customHeight="true" outlineLevel="0" collapsed="false">
      <c r="A241" s="314" t="s">
        <v>257</v>
      </c>
      <c r="B241" s="315"/>
      <c r="C241" s="315"/>
      <c r="D241" s="315"/>
      <c r="E241" s="315"/>
      <c r="F241" s="316"/>
      <c r="G241" s="315"/>
      <c r="H241" s="315"/>
      <c r="I241" s="315" t="n">
        <v>50</v>
      </c>
      <c r="J241" s="315"/>
      <c r="K241" s="316"/>
      <c r="L241" s="315"/>
      <c r="M241" s="315"/>
      <c r="N241" s="315"/>
      <c r="O241" s="315"/>
      <c r="P241" s="316"/>
      <c r="Q241" s="315" t="n">
        <v>60</v>
      </c>
      <c r="R241" s="315"/>
      <c r="S241" s="315"/>
      <c r="T241" s="315"/>
      <c r="U241" s="316"/>
      <c r="V241" s="317" t="n">
        <v>90</v>
      </c>
      <c r="W241" s="317"/>
      <c r="X241" s="317"/>
      <c r="Y241" s="317"/>
      <c r="Z241" s="319"/>
      <c r="AA241" s="319"/>
      <c r="AB241" s="319"/>
      <c r="AC241" s="319"/>
      <c r="AD241" s="319"/>
      <c r="AE241" s="319"/>
      <c r="AF241" s="319"/>
    </row>
    <row r="242" customFormat="false" ht="15.75" hidden="false" customHeight="true" outlineLevel="0" collapsed="false">
      <c r="A242" s="314" t="s">
        <v>201</v>
      </c>
      <c r="B242" s="320" t="n">
        <f aca="false">IF(B240="","",B240*B241)</f>
        <v>0</v>
      </c>
      <c r="C242" s="320" t="n">
        <f aca="false">IF(C240="","",C240*C241)</f>
        <v>0</v>
      </c>
      <c r="D242" s="320" t="n">
        <f aca="false">IF(D240="","",D240*D241)</f>
        <v>0</v>
      </c>
      <c r="E242" s="320"/>
      <c r="F242" s="316"/>
      <c r="G242" s="320" t="n">
        <f aca="false">IF(G240="","",G240*G241)</f>
        <v>0</v>
      </c>
      <c r="H242" s="320" t="n">
        <f aca="false">IF(H240="","",H240*H241)</f>
        <v>0</v>
      </c>
      <c r="I242" s="320" t="n">
        <f aca="false">IF(I240="","",I240*I241)</f>
        <v>5000</v>
      </c>
      <c r="J242" s="320"/>
      <c r="K242" s="316"/>
      <c r="L242" s="320" t="str">
        <f aca="false">IF(L240="","",L240*L241)</f>
        <v/>
      </c>
      <c r="M242" s="320" t="str">
        <f aca="false">IF(M240="","",M240*M241)</f>
        <v/>
      </c>
      <c r="N242" s="320" t="str">
        <f aca="false">IF(N240="","",N240*N241)</f>
        <v/>
      </c>
      <c r="O242" s="320"/>
      <c r="P242" s="316"/>
      <c r="Q242" s="320" t="n">
        <f aca="false">IF(Q240="","",Q240*Q241)</f>
        <v>6000</v>
      </c>
      <c r="R242" s="320" t="str">
        <f aca="false">IF(R240="","",R240*R241)</f>
        <v/>
      </c>
      <c r="S242" s="320" t="str">
        <f aca="false">IF(S240="","",S240*S241)</f>
        <v/>
      </c>
      <c r="T242" s="320"/>
      <c r="U242" s="316"/>
      <c r="V242" s="321" t="n">
        <f aca="false">IF(V240="","",V240*V241)</f>
        <v>5850</v>
      </c>
      <c r="W242" s="321" t="str">
        <f aca="false">IF(W240="","",W240*W241)</f>
        <v/>
      </c>
      <c r="X242" s="321" t="str">
        <f aca="false">IF(X240="","",X240*X241)</f>
        <v/>
      </c>
      <c r="Y242" s="321" t="str">
        <f aca="false">IF(Y240="","",Y240*Y241)</f>
        <v/>
      </c>
      <c r="Z242" s="319"/>
      <c r="AA242" s="319"/>
      <c r="AB242" s="319"/>
      <c r="AC242" s="319"/>
      <c r="AD242" s="319"/>
      <c r="AE242" s="319"/>
      <c r="AF242" s="319"/>
    </row>
    <row r="243" customFormat="false" ht="15.75" hidden="false" customHeight="true" outlineLevel="0" collapsed="false">
      <c r="A243" s="269" t="s">
        <v>258</v>
      </c>
      <c r="B243" s="312" t="n">
        <v>0</v>
      </c>
      <c r="C243" s="312"/>
      <c r="D243" s="312"/>
      <c r="E243" s="312"/>
      <c r="F243" s="280"/>
      <c r="G243" s="312"/>
      <c r="H243" s="312"/>
      <c r="I243" s="312" t="n">
        <v>50</v>
      </c>
      <c r="J243" s="312"/>
      <c r="K243" s="280"/>
      <c r="L243" s="312"/>
      <c r="M243" s="312"/>
      <c r="N243" s="312"/>
      <c r="O243" s="312"/>
      <c r="P243" s="280"/>
      <c r="Q243" s="312" t="n">
        <v>250</v>
      </c>
      <c r="R243" s="312"/>
      <c r="S243" s="312"/>
      <c r="T243" s="312"/>
      <c r="U243" s="280"/>
      <c r="V243" s="313" t="n">
        <v>0</v>
      </c>
      <c r="W243" s="313"/>
      <c r="X243" s="313"/>
      <c r="Y243" s="313"/>
      <c r="Z243" s="1"/>
      <c r="AA243" s="1"/>
      <c r="AB243" s="1"/>
      <c r="AC243" s="1"/>
      <c r="AD243" s="1"/>
      <c r="AE243" s="1"/>
      <c r="AF243" s="1"/>
    </row>
    <row r="244" customFormat="false" ht="15.75" hidden="false" customHeight="true" outlineLevel="0" collapsed="false">
      <c r="A244" s="270" t="s">
        <v>228</v>
      </c>
      <c r="B244" s="306" t="n">
        <f aca="false">IF(B238="","",(B238-B240-B243)*B239/B$40/365/2100)</f>
        <v>0.0852446183953033</v>
      </c>
      <c r="C244" s="306" t="n">
        <f aca="false">IF(C238="","",(C238-C240-C243)*C239/C$40/365/2100)</f>
        <v>0</v>
      </c>
      <c r="D244" s="306" t="n">
        <f aca="false">IF(D238="","",(D238-D240-D243)*D239/D$40/365/2100)</f>
        <v>0.0887964774951076</v>
      </c>
      <c r="E244" s="306"/>
      <c r="F244" s="258"/>
      <c r="G244" s="306" t="n">
        <f aca="false">IF(G238="","",(G238-G240-G243)*G239/G$40/365/2100)</f>
        <v>0</v>
      </c>
      <c r="H244" s="306" t="n">
        <f aca="false">IF(H238="","",(H238-H240-H243)*H239/H$40/365/2100)</f>
        <v>0.0507408442829187</v>
      </c>
      <c r="I244" s="306" t="n">
        <f aca="false">IF(I238="","",(I238-I240-I243)*I239/I$40/365/2100)</f>
        <v>0.169136147609729</v>
      </c>
      <c r="J244" s="306"/>
      <c r="K244" s="258"/>
      <c r="L244" s="306" t="str">
        <f aca="false">IF(L238="","",(L238-L240-L243)*L239/L$40/365/2100)</f>
        <v/>
      </c>
      <c r="M244" s="306" t="str">
        <f aca="false">IF(M238="","",(M238-M240-M243)*M239/M$40/365/2100)</f>
        <v/>
      </c>
      <c r="N244" s="306" t="str">
        <f aca="false">IF(N238="","",(N238-N240-N243)*N239/N$40/365/2100)</f>
        <v/>
      </c>
      <c r="O244" s="306"/>
      <c r="P244" s="258"/>
      <c r="Q244" s="306" t="n">
        <f aca="false">IF(Q238="","",(Q238-Q240-Q243)*Q239/Q$40/365/2100)</f>
        <v>0</v>
      </c>
      <c r="R244" s="306" t="n">
        <f aca="false">IF(R238="","",(R238-R240-R243)*R239/R$40/365/2100)</f>
        <v>0</v>
      </c>
      <c r="S244" s="306" t="str">
        <f aca="false">IF(S238="","",(S238-S240-S243)*S239/S$40/365/2100)</f>
        <v/>
      </c>
      <c r="T244" s="306"/>
      <c r="U244" s="258"/>
      <c r="V244" s="307" t="n">
        <f aca="false">IF(V238="","",(V238-V240-V243)*V239/V$40/365/2100)</f>
        <v>0.087950796757059</v>
      </c>
      <c r="W244" s="307" t="n">
        <f aca="false">IF(W238="","",(W238-W240-W243)*W239/W$40/365/2100)</f>
        <v>0.0405926754263349</v>
      </c>
      <c r="X244" s="307" t="n">
        <f aca="false">IF(X238="","",(X238-X240-X243)*X239/X$40/365/2100)</f>
        <v>0</v>
      </c>
      <c r="Y244" s="307" t="n">
        <f aca="false">IF(Y238="","",(Y238-Y240-Y243)*Y239/Y$40/365/2100)</f>
        <v>0</v>
      </c>
      <c r="Z244" s="1"/>
      <c r="AA244" s="1"/>
      <c r="AB244" s="1"/>
      <c r="AC244" s="1"/>
      <c r="AD244" s="1"/>
      <c r="AE244" s="1"/>
      <c r="AF244" s="1"/>
    </row>
    <row r="245" customFormat="false" ht="15.75" hidden="false" customHeight="true" outlineLevel="0" collapsed="false">
      <c r="A245" s="332" t="s">
        <v>260</v>
      </c>
      <c r="B245" s="131" t="n">
        <v>0</v>
      </c>
      <c r="C245" s="131"/>
      <c r="D245" s="131"/>
      <c r="E245" s="131"/>
      <c r="F245" s="272"/>
      <c r="G245" s="131"/>
      <c r="H245" s="131"/>
      <c r="I245" s="131"/>
      <c r="J245" s="131"/>
      <c r="K245" s="272"/>
      <c r="L245" s="131"/>
      <c r="M245" s="131"/>
      <c r="N245" s="131"/>
      <c r="O245" s="131"/>
      <c r="P245" s="272"/>
      <c r="Q245" s="131"/>
      <c r="R245" s="131"/>
      <c r="S245" s="131"/>
      <c r="T245" s="131"/>
      <c r="U245" s="272"/>
      <c r="V245" s="331"/>
      <c r="W245" s="331"/>
      <c r="X245" s="331"/>
      <c r="Y245" s="331"/>
      <c r="Z245" s="1"/>
      <c r="AA245" s="1"/>
      <c r="AB245" s="1"/>
      <c r="AC245" s="1"/>
      <c r="AD245" s="1"/>
      <c r="AE245" s="1"/>
      <c r="AF245" s="1"/>
    </row>
    <row r="246" customFormat="false" ht="15.75" hidden="false" customHeight="true" outlineLevel="0" collapsed="false">
      <c r="A246" s="265" t="s">
        <v>255</v>
      </c>
      <c r="B246" s="132" t="n">
        <v>3550</v>
      </c>
      <c r="C246" s="132" t="n">
        <v>3550</v>
      </c>
      <c r="D246" s="132" t="n">
        <v>3550</v>
      </c>
      <c r="E246" s="132"/>
      <c r="F246" s="258"/>
      <c r="G246" s="132" t="n">
        <v>3550</v>
      </c>
      <c r="H246" s="132" t="n">
        <v>3550</v>
      </c>
      <c r="I246" s="132" t="n">
        <v>3550</v>
      </c>
      <c r="J246" s="132"/>
      <c r="K246" s="258"/>
      <c r="L246" s="132" t="n">
        <v>3550</v>
      </c>
      <c r="M246" s="132" t="n">
        <v>3550</v>
      </c>
      <c r="N246" s="132" t="n">
        <v>3550</v>
      </c>
      <c r="O246" s="132"/>
      <c r="P246" s="258"/>
      <c r="Q246" s="132" t="n">
        <v>3550</v>
      </c>
      <c r="R246" s="132" t="n">
        <v>3550</v>
      </c>
      <c r="S246" s="132" t="n">
        <v>3550</v>
      </c>
      <c r="T246" s="132"/>
      <c r="U246" s="258"/>
      <c r="V246" s="164" t="n">
        <v>3550</v>
      </c>
      <c r="W246" s="164" t="n">
        <v>3550</v>
      </c>
      <c r="X246" s="164" t="n">
        <v>3550</v>
      </c>
      <c r="Y246" s="164" t="n">
        <v>3550</v>
      </c>
      <c r="Z246" s="1"/>
      <c r="AA246" s="1"/>
      <c r="AB246" s="1"/>
      <c r="AC246" s="1"/>
      <c r="AD246" s="1"/>
      <c r="AE246" s="1"/>
      <c r="AF246" s="1"/>
    </row>
    <row r="247" customFormat="false" ht="15.75" hidden="false" customHeight="true" outlineLevel="0" collapsed="false">
      <c r="A247" s="268" t="s">
        <v>256</v>
      </c>
      <c r="B247" s="131"/>
      <c r="C247" s="131"/>
      <c r="D247" s="131"/>
      <c r="E247" s="131"/>
      <c r="F247" s="258"/>
      <c r="G247" s="131"/>
      <c r="H247" s="131"/>
      <c r="I247" s="131"/>
      <c r="J247" s="131"/>
      <c r="K247" s="258"/>
      <c r="L247" s="131"/>
      <c r="M247" s="131"/>
      <c r="N247" s="131"/>
      <c r="O247" s="131"/>
      <c r="P247" s="258"/>
      <c r="Q247" s="131"/>
      <c r="R247" s="131"/>
      <c r="S247" s="131"/>
      <c r="T247" s="131"/>
      <c r="U247" s="258"/>
      <c r="V247" s="331"/>
      <c r="W247" s="331"/>
      <c r="X247" s="331"/>
      <c r="Y247" s="331"/>
      <c r="Z247" s="1"/>
      <c r="AA247" s="1"/>
      <c r="AB247" s="1"/>
      <c r="AC247" s="1"/>
      <c r="AD247" s="1"/>
      <c r="AE247" s="1"/>
      <c r="AF247" s="1"/>
    </row>
    <row r="248" customFormat="false" ht="15.75" hidden="false" customHeight="true" outlineLevel="0" collapsed="false">
      <c r="A248" s="314" t="s">
        <v>257</v>
      </c>
      <c r="B248" s="315"/>
      <c r="C248" s="315"/>
      <c r="D248" s="315"/>
      <c r="E248" s="315"/>
      <c r="F248" s="316"/>
      <c r="G248" s="315"/>
      <c r="H248" s="315"/>
      <c r="I248" s="315"/>
      <c r="J248" s="315"/>
      <c r="K248" s="316"/>
      <c r="L248" s="315"/>
      <c r="M248" s="315"/>
      <c r="N248" s="315"/>
      <c r="O248" s="315"/>
      <c r="P248" s="316"/>
      <c r="Q248" s="315"/>
      <c r="R248" s="315"/>
      <c r="S248" s="315"/>
      <c r="T248" s="315"/>
      <c r="U248" s="316"/>
      <c r="V248" s="317"/>
      <c r="W248" s="317"/>
      <c r="X248" s="317"/>
      <c r="Y248" s="317"/>
      <c r="Z248" s="319"/>
      <c r="AA248" s="319"/>
      <c r="AB248" s="319"/>
      <c r="AC248" s="319"/>
      <c r="AD248" s="319"/>
      <c r="AE248" s="319"/>
      <c r="AF248" s="319"/>
    </row>
    <row r="249" customFormat="false" ht="15.75" hidden="false" customHeight="true" outlineLevel="0" collapsed="false">
      <c r="A249" s="314" t="s">
        <v>201</v>
      </c>
      <c r="B249" s="320" t="str">
        <f aca="false">IF(B247="","",B247*B248)</f>
        <v/>
      </c>
      <c r="C249" s="320" t="str">
        <f aca="false">IF(C247="","",C247*C248)</f>
        <v/>
      </c>
      <c r="D249" s="320" t="str">
        <f aca="false">IF(D247="","",D247*D248)</f>
        <v/>
      </c>
      <c r="E249" s="320"/>
      <c r="F249" s="316"/>
      <c r="G249" s="320" t="str">
        <f aca="false">IF(G247="","",G247*G248)</f>
        <v/>
      </c>
      <c r="H249" s="320" t="str">
        <f aca="false">IF(H247="","",H247*H248)</f>
        <v/>
      </c>
      <c r="I249" s="320" t="str">
        <f aca="false">IF(I247="","",I247*I248)</f>
        <v/>
      </c>
      <c r="J249" s="320"/>
      <c r="K249" s="316"/>
      <c r="L249" s="320" t="str">
        <f aca="false">IF(L247="","",L247*L248)</f>
        <v/>
      </c>
      <c r="M249" s="320" t="str">
        <f aca="false">IF(M247="","",M247*M248)</f>
        <v/>
      </c>
      <c r="N249" s="320" t="str">
        <f aca="false">IF(N247="","",N247*N248)</f>
        <v/>
      </c>
      <c r="O249" s="320"/>
      <c r="P249" s="316"/>
      <c r="Q249" s="320" t="str">
        <f aca="false">IF(Q247="","",Q247*Q248)</f>
        <v/>
      </c>
      <c r="R249" s="320" t="str">
        <f aca="false">IF(R247="","",R247*R248)</f>
        <v/>
      </c>
      <c r="S249" s="320" t="str">
        <f aca="false">IF(S247="","",S247*S248)</f>
        <v/>
      </c>
      <c r="T249" s="320"/>
      <c r="U249" s="316"/>
      <c r="V249" s="321" t="str">
        <f aca="false">IF(V247="","",V247*V248)</f>
        <v/>
      </c>
      <c r="W249" s="321" t="str">
        <f aca="false">IF(W247="","",W247*W248)</f>
        <v/>
      </c>
      <c r="X249" s="321" t="str">
        <f aca="false">IF(X247="","",X247*X248)</f>
        <v/>
      </c>
      <c r="Y249" s="321" t="str">
        <f aca="false">IF(Y247="","",Y247*Y248)</f>
        <v/>
      </c>
      <c r="Z249" s="319"/>
      <c r="AA249" s="319"/>
      <c r="AB249" s="319"/>
      <c r="AC249" s="319"/>
      <c r="AD249" s="319"/>
      <c r="AE249" s="319"/>
      <c r="AF249" s="319"/>
    </row>
    <row r="250" customFormat="false" ht="15.75" hidden="false" customHeight="true" outlineLevel="0" collapsed="false">
      <c r="A250" s="269" t="s">
        <v>258</v>
      </c>
      <c r="B250" s="341"/>
      <c r="C250" s="341"/>
      <c r="D250" s="341"/>
      <c r="E250" s="341"/>
      <c r="F250" s="258"/>
      <c r="G250" s="341"/>
      <c r="H250" s="341"/>
      <c r="I250" s="341"/>
      <c r="J250" s="341"/>
      <c r="K250" s="258"/>
      <c r="L250" s="341"/>
      <c r="M250" s="341"/>
      <c r="N250" s="341"/>
      <c r="O250" s="341"/>
      <c r="P250" s="258"/>
      <c r="Q250" s="341"/>
      <c r="R250" s="341"/>
      <c r="S250" s="341"/>
      <c r="T250" s="341"/>
      <c r="U250" s="258"/>
      <c r="V250" s="342"/>
      <c r="W250" s="342"/>
      <c r="X250" s="342"/>
      <c r="Y250" s="342"/>
      <c r="Z250" s="1"/>
      <c r="AA250" s="1"/>
      <c r="AB250" s="1"/>
      <c r="AC250" s="1"/>
      <c r="AD250" s="1"/>
      <c r="AE250" s="1"/>
      <c r="AF250" s="1"/>
    </row>
    <row r="251" customFormat="false" ht="15.75" hidden="false" customHeight="true" outlineLevel="0" collapsed="false">
      <c r="A251" s="270" t="s">
        <v>228</v>
      </c>
      <c r="B251" s="306" t="n">
        <f aca="false">IF(B245="","",(B245-B247-B250)*B246/B$40/365/2100)</f>
        <v>0</v>
      </c>
      <c r="C251" s="306" t="str">
        <f aca="false">IF(C245="","",(C245-C247-C250)*C246/C$40/365/2100)</f>
        <v/>
      </c>
      <c r="D251" s="306" t="str">
        <f aca="false">IF(D245="","",(D245-D247-D250)*D246/D$40/365/2100)</f>
        <v/>
      </c>
      <c r="E251" s="306"/>
      <c r="F251" s="280"/>
      <c r="G251" s="306" t="str">
        <f aca="false">IF(G245="","",(G245-G247-G250)*G246/G$40/365/2100)</f>
        <v/>
      </c>
      <c r="H251" s="306" t="str">
        <f aca="false">IF(H245="","",(H245-H247-H250)*H246/H$40/365/2100)</f>
        <v/>
      </c>
      <c r="I251" s="306" t="str">
        <f aca="false">IF(I245="","",(I245-I247-I250)*I246/I$40/365/2100)</f>
        <v/>
      </c>
      <c r="J251" s="306"/>
      <c r="K251" s="280"/>
      <c r="L251" s="306" t="str">
        <f aca="false">IF(L245="","",(L245-L247-L250)*L246/L$40/365/2100)</f>
        <v/>
      </c>
      <c r="M251" s="306" t="str">
        <f aca="false">IF(M245="","",(M245-M247-M250)*M246/M$40/365/2100)</f>
        <v/>
      </c>
      <c r="N251" s="306" t="str">
        <f aca="false">IF(N245="","",(N245-N247-N250)*N246/N$40/365/2100)</f>
        <v/>
      </c>
      <c r="O251" s="306"/>
      <c r="P251" s="280"/>
      <c r="Q251" s="306" t="str">
        <f aca="false">IF(Q245="","",(Q245-Q247-Q250)*Q246/Q$40/365/2100)</f>
        <v/>
      </c>
      <c r="R251" s="306" t="str">
        <f aca="false">IF(R245="","",(R245-R247-R250)*R246/R$40/365/2100)</f>
        <v/>
      </c>
      <c r="S251" s="306" t="str">
        <f aca="false">IF(S245="","",(S245-S247-S250)*S246/S$40/365/2100)</f>
        <v/>
      </c>
      <c r="T251" s="306"/>
      <c r="U251" s="280"/>
      <c r="V251" s="307" t="str">
        <f aca="false">IF(V245="","",(V245-V247-V250)*V246/V$40/365/2100)</f>
        <v/>
      </c>
      <c r="W251" s="307" t="str">
        <f aca="false">IF(W245="","",(W245-W247-W250)*W246/W$40/365/2100)</f>
        <v/>
      </c>
      <c r="X251" s="307" t="str">
        <f aca="false">IF(X245="","",(X245-X247-X250)*X246/X$40/365/2100)</f>
        <v/>
      </c>
      <c r="Y251" s="307" t="str">
        <f aca="false">IF(Y245="","",(Y245-Y247-Y250)*Y246/Y$40/365/2100)</f>
        <v/>
      </c>
      <c r="Z251" s="1"/>
      <c r="AA251" s="1"/>
      <c r="AB251" s="1"/>
      <c r="AC251" s="1"/>
      <c r="AD251" s="1"/>
      <c r="AE251" s="1"/>
      <c r="AF251" s="1"/>
    </row>
    <row r="252" customFormat="false" ht="15.75" hidden="false" customHeight="true" outlineLevel="0" collapsed="false">
      <c r="A252" s="332" t="s">
        <v>261</v>
      </c>
      <c r="B252" s="132" t="n">
        <v>0</v>
      </c>
      <c r="C252" s="132"/>
      <c r="D252" s="132"/>
      <c r="E252" s="132"/>
      <c r="F252" s="272"/>
      <c r="G252" s="132"/>
      <c r="H252" s="132"/>
      <c r="I252" s="132"/>
      <c r="J252" s="132"/>
      <c r="K252" s="272"/>
      <c r="L252" s="132"/>
      <c r="M252" s="132" t="n">
        <v>100</v>
      </c>
      <c r="N252" s="132"/>
      <c r="O252" s="132"/>
      <c r="P252" s="272"/>
      <c r="Q252" s="132"/>
      <c r="R252" s="132"/>
      <c r="S252" s="132"/>
      <c r="T252" s="132"/>
      <c r="U252" s="272"/>
      <c r="V252" s="164"/>
      <c r="W252" s="164"/>
      <c r="X252" s="164"/>
      <c r="Y252" s="164"/>
      <c r="Z252" s="1"/>
      <c r="AA252" s="1"/>
      <c r="AB252" s="1"/>
      <c r="AC252" s="1"/>
      <c r="AD252" s="1"/>
      <c r="AE252" s="1"/>
      <c r="AF252" s="1"/>
    </row>
    <row r="253" customFormat="false" ht="15.75" hidden="false" customHeight="true" outlineLevel="0" collapsed="false">
      <c r="A253" s="265" t="s">
        <v>255</v>
      </c>
      <c r="B253" s="132" t="n">
        <v>3540</v>
      </c>
      <c r="C253" s="132" t="n">
        <v>3540</v>
      </c>
      <c r="D253" s="132" t="n">
        <v>3540</v>
      </c>
      <c r="E253" s="132"/>
      <c r="F253" s="258"/>
      <c r="G253" s="132" t="n">
        <v>3540</v>
      </c>
      <c r="H253" s="132" t="n">
        <v>3540</v>
      </c>
      <c r="I253" s="132" t="n">
        <v>3540</v>
      </c>
      <c r="J253" s="132"/>
      <c r="K253" s="258"/>
      <c r="L253" s="132" t="n">
        <v>3540</v>
      </c>
      <c r="M253" s="132" t="n">
        <v>3540</v>
      </c>
      <c r="N253" s="132" t="n">
        <v>3540</v>
      </c>
      <c r="O253" s="132"/>
      <c r="P253" s="258"/>
      <c r="Q253" s="132" t="n">
        <v>3540</v>
      </c>
      <c r="R253" s="132" t="n">
        <v>3540</v>
      </c>
      <c r="S253" s="132" t="n">
        <v>3540</v>
      </c>
      <c r="T253" s="132"/>
      <c r="U253" s="258"/>
      <c r="V253" s="164" t="n">
        <v>3540</v>
      </c>
      <c r="W253" s="164" t="n">
        <v>3540</v>
      </c>
      <c r="X253" s="164" t="n">
        <v>3540</v>
      </c>
      <c r="Y253" s="164" t="n">
        <v>3540</v>
      </c>
      <c r="Z253" s="1"/>
      <c r="AA253" s="1"/>
      <c r="AB253" s="1"/>
      <c r="AC253" s="1"/>
      <c r="AD253" s="1"/>
      <c r="AE253" s="1"/>
      <c r="AF253" s="1"/>
    </row>
    <row r="254" customFormat="false" ht="15.75" hidden="false" customHeight="true" outlineLevel="0" collapsed="false">
      <c r="A254" s="268" t="s">
        <v>256</v>
      </c>
      <c r="B254" s="192"/>
      <c r="C254" s="192"/>
      <c r="D254" s="192"/>
      <c r="E254" s="192"/>
      <c r="F254" s="258"/>
      <c r="G254" s="192"/>
      <c r="H254" s="192"/>
      <c r="I254" s="192"/>
      <c r="J254" s="192"/>
      <c r="K254" s="258"/>
      <c r="L254" s="192"/>
      <c r="M254" s="192" t="n">
        <v>0</v>
      </c>
      <c r="N254" s="192"/>
      <c r="O254" s="192"/>
      <c r="P254" s="258"/>
      <c r="Q254" s="192"/>
      <c r="R254" s="192"/>
      <c r="S254" s="192"/>
      <c r="T254" s="192"/>
      <c r="U254" s="258"/>
      <c r="V254" s="206"/>
      <c r="W254" s="206"/>
      <c r="X254" s="206"/>
      <c r="Y254" s="206"/>
      <c r="Z254" s="1"/>
      <c r="AA254" s="1"/>
      <c r="AB254" s="1"/>
      <c r="AC254" s="1"/>
      <c r="AD254" s="1"/>
      <c r="AE254" s="1"/>
      <c r="AF254" s="1"/>
    </row>
    <row r="255" customFormat="false" ht="15.75" hidden="false" customHeight="true" outlineLevel="0" collapsed="false">
      <c r="A255" s="314" t="s">
        <v>257</v>
      </c>
      <c r="B255" s="315"/>
      <c r="C255" s="315"/>
      <c r="D255" s="315"/>
      <c r="E255" s="315"/>
      <c r="F255" s="316"/>
      <c r="G255" s="315"/>
      <c r="H255" s="315"/>
      <c r="I255" s="315"/>
      <c r="J255" s="315"/>
      <c r="K255" s="316"/>
      <c r="L255" s="315"/>
      <c r="M255" s="315"/>
      <c r="N255" s="315"/>
      <c r="O255" s="315"/>
      <c r="P255" s="316"/>
      <c r="Q255" s="315"/>
      <c r="R255" s="315"/>
      <c r="S255" s="315"/>
      <c r="T255" s="315"/>
      <c r="U255" s="316"/>
      <c r="V255" s="317"/>
      <c r="W255" s="317"/>
      <c r="X255" s="317"/>
      <c r="Y255" s="317"/>
      <c r="Z255" s="319"/>
      <c r="AA255" s="319"/>
      <c r="AB255" s="319"/>
      <c r="AC255" s="319"/>
      <c r="AD255" s="319"/>
      <c r="AE255" s="319"/>
      <c r="AF255" s="319"/>
    </row>
    <row r="256" customFormat="false" ht="15.75" hidden="false" customHeight="true" outlineLevel="0" collapsed="false">
      <c r="A256" s="314" t="s">
        <v>201</v>
      </c>
      <c r="B256" s="320" t="str">
        <f aca="false">IF(B254="","",B254*B255)</f>
        <v/>
      </c>
      <c r="C256" s="320" t="str">
        <f aca="false">IF(C254="","",C254*C255)</f>
        <v/>
      </c>
      <c r="D256" s="320" t="str">
        <f aca="false">IF(D254="","",D254*D255)</f>
        <v/>
      </c>
      <c r="E256" s="320"/>
      <c r="F256" s="316"/>
      <c r="G256" s="320" t="str">
        <f aca="false">IF(G254="","",G254*G255)</f>
        <v/>
      </c>
      <c r="H256" s="320" t="str">
        <f aca="false">IF(H254="","",H254*H255)</f>
        <v/>
      </c>
      <c r="I256" s="320" t="str">
        <f aca="false">IF(I254="","",I254*I255)</f>
        <v/>
      </c>
      <c r="J256" s="320"/>
      <c r="K256" s="316"/>
      <c r="L256" s="320" t="str">
        <f aca="false">IF(L254="","",L254*L255)</f>
        <v/>
      </c>
      <c r="M256" s="320" t="n">
        <f aca="false">IF(M254="","",M254*M255)</f>
        <v>0</v>
      </c>
      <c r="N256" s="320" t="str">
        <f aca="false">IF(N254="","",N254*N255)</f>
        <v/>
      </c>
      <c r="O256" s="320"/>
      <c r="P256" s="316"/>
      <c r="Q256" s="320" t="str">
        <f aca="false">IF(Q254="","",Q254*Q255)</f>
        <v/>
      </c>
      <c r="R256" s="320" t="str">
        <f aca="false">IF(R254="","",R254*R255)</f>
        <v/>
      </c>
      <c r="S256" s="320" t="str">
        <f aca="false">IF(S254="","",S254*S255)</f>
        <v/>
      </c>
      <c r="T256" s="320"/>
      <c r="U256" s="316"/>
      <c r="V256" s="321" t="str">
        <f aca="false">IF(V254="","",V254*V255)</f>
        <v/>
      </c>
      <c r="W256" s="321" t="str">
        <f aca="false">IF(W254="","",W254*W255)</f>
        <v/>
      </c>
      <c r="X256" s="321" t="str">
        <f aca="false">IF(X254="","",X254*X255)</f>
        <v/>
      </c>
      <c r="Y256" s="321" t="str">
        <f aca="false">IF(Y254="","",Y254*Y255)</f>
        <v/>
      </c>
      <c r="Z256" s="319"/>
      <c r="AA256" s="319"/>
      <c r="AB256" s="319"/>
      <c r="AC256" s="319"/>
      <c r="AD256" s="319"/>
      <c r="AE256" s="319"/>
      <c r="AF256" s="319"/>
    </row>
    <row r="257" customFormat="false" ht="15.75" hidden="false" customHeight="true" outlineLevel="0" collapsed="false">
      <c r="A257" s="269" t="s">
        <v>258</v>
      </c>
      <c r="B257" s="341"/>
      <c r="C257" s="341"/>
      <c r="D257" s="341"/>
      <c r="E257" s="341"/>
      <c r="F257" s="258"/>
      <c r="G257" s="341"/>
      <c r="H257" s="341"/>
      <c r="I257" s="341"/>
      <c r="J257" s="341"/>
      <c r="K257" s="258"/>
      <c r="L257" s="341"/>
      <c r="M257" s="341"/>
      <c r="N257" s="341"/>
      <c r="O257" s="341"/>
      <c r="P257" s="258"/>
      <c r="Q257" s="341"/>
      <c r="R257" s="341"/>
      <c r="S257" s="341"/>
      <c r="T257" s="341"/>
      <c r="U257" s="258"/>
      <c r="V257" s="342"/>
      <c r="W257" s="342"/>
      <c r="X257" s="342"/>
      <c r="Y257" s="342"/>
      <c r="Z257" s="1"/>
      <c r="AA257" s="1"/>
      <c r="AB257" s="1"/>
      <c r="AC257" s="1"/>
      <c r="AD257" s="1"/>
      <c r="AE257" s="1"/>
      <c r="AF257" s="1"/>
    </row>
    <row r="258" customFormat="false" ht="15.75" hidden="false" customHeight="true" outlineLevel="0" collapsed="false">
      <c r="A258" s="270" t="s">
        <v>228</v>
      </c>
      <c r="B258" s="306" t="n">
        <f aca="false">IF(B252="","",(B252-B254-B257)*B253/B$40/365/2100)</f>
        <v>0</v>
      </c>
      <c r="C258" s="306" t="str">
        <f aca="false">IF(C252="","",(C252-C254-C257)*C253/C$40/365/2100)</f>
        <v/>
      </c>
      <c r="D258" s="306" t="str">
        <f aca="false">IF(D252="","",(D252-D254-D257)*D253/D$40/365/2100)</f>
        <v/>
      </c>
      <c r="E258" s="306"/>
      <c r="F258" s="272"/>
      <c r="G258" s="306" t="str">
        <f aca="false">IF(G252="","",(G252-G254-G257)*G253/G$40/365/2100)</f>
        <v/>
      </c>
      <c r="H258" s="306" t="str">
        <f aca="false">IF(H252="","",(H252-H254-H257)*H253/H$40/365/2100)</f>
        <v/>
      </c>
      <c r="I258" s="306" t="str">
        <f aca="false">IF(I252="","",(I252-I254-I257)*I253/I$40/365/2100)</f>
        <v/>
      </c>
      <c r="J258" s="306"/>
      <c r="K258" s="272"/>
      <c r="L258" s="306" t="str">
        <f aca="false">IF(L252="","",(L252-L254-L257)*L253/L$40/365/2100)</f>
        <v/>
      </c>
      <c r="M258" s="306" t="n">
        <f aca="false">IF(M252="","",(M252-M254-M257)*M253/M$40/365/2100)</f>
        <v>0.0577299412915851</v>
      </c>
      <c r="N258" s="306" t="str">
        <f aca="false">IF(N252="","",(N252-N254-N257)*N253/N$40/365/2100)</f>
        <v/>
      </c>
      <c r="O258" s="306"/>
      <c r="P258" s="272"/>
      <c r="Q258" s="306" t="str">
        <f aca="false">IF(Q252="","",(Q252-Q254-Q257)*Q253/Q$40/365/2100)</f>
        <v/>
      </c>
      <c r="R258" s="306" t="str">
        <f aca="false">IF(R252="","",(R252-R254-R257)*R253/R$40/365/2100)</f>
        <v/>
      </c>
      <c r="S258" s="306" t="str">
        <f aca="false">IF(S252="","",(S252-S254-S257)*S253/S$40/365/2100)</f>
        <v/>
      </c>
      <c r="T258" s="306"/>
      <c r="U258" s="272"/>
      <c r="V258" s="307" t="str">
        <f aca="false">IF(V252="","",(V252-V254-V257)*V253/V$40/365/2100)</f>
        <v/>
      </c>
      <c r="W258" s="307" t="str">
        <f aca="false">IF(W252="","",(W252-W254-W257)*W253/W$40/365/2100)</f>
        <v/>
      </c>
      <c r="X258" s="307" t="str">
        <f aca="false">IF(X252="","",(X252-X254-X257)*X253/X$40/365/2100)</f>
        <v/>
      </c>
      <c r="Y258" s="307" t="str">
        <f aca="false">IF(Y252="","",(Y252-Y254-Y257)*Y253/Y$40/365/2100)</f>
        <v/>
      </c>
      <c r="Z258" s="1"/>
      <c r="AA258" s="1"/>
      <c r="AB258" s="1"/>
      <c r="AC258" s="1"/>
      <c r="AD258" s="1"/>
      <c r="AE258" s="1"/>
      <c r="AF258" s="1"/>
    </row>
    <row r="259" customFormat="false" ht="15.75" hidden="false" customHeight="true" outlineLevel="0" collapsed="false">
      <c r="A259" s="332" t="s">
        <v>262</v>
      </c>
      <c r="B259" s="132" t="n">
        <v>20</v>
      </c>
      <c r="C259" s="132"/>
      <c r="D259" s="132" t="n">
        <v>30</v>
      </c>
      <c r="E259" s="132"/>
      <c r="F259" s="280"/>
      <c r="G259" s="132"/>
      <c r="H259" s="132"/>
      <c r="I259" s="132"/>
      <c r="J259" s="132"/>
      <c r="K259" s="280"/>
      <c r="L259" s="132" t="n">
        <v>100</v>
      </c>
      <c r="M259" s="132" t="n">
        <v>150</v>
      </c>
      <c r="N259" s="132"/>
      <c r="O259" s="132"/>
      <c r="P259" s="280"/>
      <c r="Q259" s="132" t="n">
        <v>250</v>
      </c>
      <c r="R259" s="132" t="n">
        <v>0</v>
      </c>
      <c r="S259" s="132" t="n">
        <v>200</v>
      </c>
      <c r="T259" s="132"/>
      <c r="U259" s="280"/>
      <c r="V259" s="164"/>
      <c r="W259" s="164"/>
      <c r="X259" s="164"/>
      <c r="Y259" s="164"/>
      <c r="Z259" s="1"/>
      <c r="AA259" s="1"/>
      <c r="AB259" s="1"/>
      <c r="AC259" s="1"/>
      <c r="AD259" s="1"/>
      <c r="AE259" s="1"/>
      <c r="AF259" s="1"/>
    </row>
    <row r="260" customFormat="false" ht="15.75" hidden="false" customHeight="true" outlineLevel="0" collapsed="false">
      <c r="A260" s="265" t="s">
        <v>255</v>
      </c>
      <c r="B260" s="132" t="n">
        <v>3390</v>
      </c>
      <c r="C260" s="132" t="n">
        <v>3390</v>
      </c>
      <c r="D260" s="132" t="n">
        <v>3390</v>
      </c>
      <c r="E260" s="132"/>
      <c r="F260" s="339"/>
      <c r="G260" s="132" t="n">
        <v>3390</v>
      </c>
      <c r="H260" s="132" t="n">
        <v>3390</v>
      </c>
      <c r="I260" s="132" t="n">
        <v>3390</v>
      </c>
      <c r="J260" s="132"/>
      <c r="K260" s="339"/>
      <c r="L260" s="132" t="n">
        <v>3390</v>
      </c>
      <c r="M260" s="132" t="n">
        <v>3390</v>
      </c>
      <c r="N260" s="132" t="n">
        <v>3390</v>
      </c>
      <c r="O260" s="132"/>
      <c r="P260" s="339"/>
      <c r="Q260" s="132" t="n">
        <v>3390</v>
      </c>
      <c r="R260" s="132" t="n">
        <v>3390</v>
      </c>
      <c r="S260" s="132" t="n">
        <v>3390</v>
      </c>
      <c r="T260" s="132"/>
      <c r="U260" s="339"/>
      <c r="V260" s="164" t="n">
        <v>3390</v>
      </c>
      <c r="W260" s="164" t="n">
        <v>3390</v>
      </c>
      <c r="X260" s="164" t="n">
        <v>3390</v>
      </c>
      <c r="Y260" s="164" t="n">
        <v>3390</v>
      </c>
      <c r="Z260" s="1"/>
      <c r="AA260" s="1"/>
      <c r="AB260" s="1"/>
      <c r="AC260" s="1"/>
      <c r="AD260" s="1"/>
      <c r="AE260" s="1"/>
      <c r="AF260" s="1"/>
    </row>
    <row r="261" customFormat="false" ht="15.75" hidden="false" customHeight="true" outlineLevel="0" collapsed="false">
      <c r="A261" s="268" t="s">
        <v>256</v>
      </c>
      <c r="B261" s="192" t="n">
        <v>0</v>
      </c>
      <c r="C261" s="192"/>
      <c r="D261" s="192" t="n">
        <v>10</v>
      </c>
      <c r="E261" s="192"/>
      <c r="F261" s="339"/>
      <c r="G261" s="192"/>
      <c r="H261" s="192"/>
      <c r="I261" s="192"/>
      <c r="J261" s="192"/>
      <c r="K261" s="339"/>
      <c r="L261" s="192" t="n">
        <v>50</v>
      </c>
      <c r="M261" s="192" t="n">
        <v>50</v>
      </c>
      <c r="N261" s="192"/>
      <c r="O261" s="192"/>
      <c r="P261" s="339"/>
      <c r="Q261" s="192" t="n">
        <v>150</v>
      </c>
      <c r="R261" s="192"/>
      <c r="S261" s="192" t="n">
        <v>50</v>
      </c>
      <c r="T261" s="192"/>
      <c r="U261" s="339"/>
      <c r="V261" s="206"/>
      <c r="W261" s="206"/>
      <c r="X261" s="206"/>
      <c r="Y261" s="206"/>
      <c r="Z261" s="1"/>
      <c r="AA261" s="1"/>
      <c r="AB261" s="1"/>
      <c r="AC261" s="1"/>
      <c r="AD261" s="1"/>
      <c r="AE261" s="1"/>
      <c r="AF261" s="1"/>
    </row>
    <row r="262" customFormat="false" ht="15.75" hidden="false" customHeight="true" outlineLevel="0" collapsed="false">
      <c r="A262" s="314" t="s">
        <v>257</v>
      </c>
      <c r="B262" s="315"/>
      <c r="C262" s="315"/>
      <c r="D262" s="315" t="n">
        <v>200</v>
      </c>
      <c r="E262" s="315"/>
      <c r="F262" s="316"/>
      <c r="G262" s="315"/>
      <c r="H262" s="315"/>
      <c r="I262" s="315"/>
      <c r="J262" s="315"/>
      <c r="K262" s="316"/>
      <c r="L262" s="315" t="n">
        <v>600</v>
      </c>
      <c r="M262" s="315" t="n">
        <v>150</v>
      </c>
      <c r="N262" s="315"/>
      <c r="O262" s="315"/>
      <c r="P262" s="316"/>
      <c r="Q262" s="315" t="n">
        <v>600</v>
      </c>
      <c r="R262" s="315"/>
      <c r="S262" s="315" t="n">
        <v>120</v>
      </c>
      <c r="T262" s="315"/>
      <c r="U262" s="316"/>
      <c r="V262" s="317"/>
      <c r="W262" s="317"/>
      <c r="X262" s="317"/>
      <c r="Y262" s="317"/>
      <c r="Z262" s="319"/>
      <c r="AA262" s="319"/>
      <c r="AB262" s="319"/>
      <c r="AC262" s="319"/>
      <c r="AD262" s="319"/>
      <c r="AE262" s="319"/>
      <c r="AF262" s="319"/>
    </row>
    <row r="263" customFormat="false" ht="15.75" hidden="false" customHeight="true" outlineLevel="0" collapsed="false">
      <c r="A263" s="314" t="s">
        <v>201</v>
      </c>
      <c r="B263" s="320" t="n">
        <f aca="false">IF(B261="","",B261*B262)</f>
        <v>0</v>
      </c>
      <c r="C263" s="320" t="str">
        <f aca="false">IF(C261="","",C261*C262)</f>
        <v/>
      </c>
      <c r="D263" s="320" t="n">
        <f aca="false">IF(D261="","",D261*D262)</f>
        <v>2000</v>
      </c>
      <c r="E263" s="320"/>
      <c r="F263" s="316"/>
      <c r="G263" s="320" t="str">
        <f aca="false">IF(G261="","",G261*G262)</f>
        <v/>
      </c>
      <c r="H263" s="320" t="str">
        <f aca="false">IF(H261="","",H261*H262)</f>
        <v/>
      </c>
      <c r="I263" s="320" t="str">
        <f aca="false">IF(I261="","",I261*I262)</f>
        <v/>
      </c>
      <c r="J263" s="320"/>
      <c r="K263" s="316"/>
      <c r="L263" s="320" t="n">
        <f aca="false">IF(L261="","",L261*L262)</f>
        <v>30000</v>
      </c>
      <c r="M263" s="320" t="n">
        <f aca="false">IF(M261="","",M261*M262)</f>
        <v>7500</v>
      </c>
      <c r="N263" s="320" t="str">
        <f aca="false">IF(N261="","",N261*N262)</f>
        <v/>
      </c>
      <c r="O263" s="320"/>
      <c r="P263" s="316"/>
      <c r="Q263" s="320" t="n">
        <f aca="false">IF(Q261="","",Q261*Q262)</f>
        <v>90000</v>
      </c>
      <c r="R263" s="320" t="str">
        <f aca="false">IF(R261="","",R261*R262)</f>
        <v/>
      </c>
      <c r="S263" s="320" t="n">
        <f aca="false">IF(S261="","",S261*S262)</f>
        <v>6000</v>
      </c>
      <c r="T263" s="320"/>
      <c r="U263" s="316"/>
      <c r="V263" s="321" t="str">
        <f aca="false">IF(V261="","",V261*V262)</f>
        <v/>
      </c>
      <c r="W263" s="321" t="str">
        <f aca="false">IF(W261="","",W261*W262)</f>
        <v/>
      </c>
      <c r="X263" s="321" t="str">
        <f aca="false">IF(X261="","",X261*X262)</f>
        <v/>
      </c>
      <c r="Y263" s="321" t="str">
        <f aca="false">IF(Y261="","",Y261*Y262)</f>
        <v/>
      </c>
      <c r="Z263" s="319"/>
      <c r="AA263" s="319"/>
      <c r="AB263" s="319"/>
      <c r="AC263" s="319"/>
      <c r="AD263" s="319"/>
      <c r="AE263" s="319"/>
      <c r="AF263" s="319"/>
    </row>
    <row r="264" customFormat="false" ht="15.75" hidden="false" customHeight="true" outlineLevel="0" collapsed="false">
      <c r="A264" s="269" t="s">
        <v>258</v>
      </c>
      <c r="B264" s="341" t="n">
        <v>0</v>
      </c>
      <c r="C264" s="341"/>
      <c r="D264" s="341"/>
      <c r="E264" s="341"/>
      <c r="F264" s="258"/>
      <c r="G264" s="341"/>
      <c r="H264" s="341"/>
      <c r="I264" s="341"/>
      <c r="J264" s="341"/>
      <c r="K264" s="258"/>
      <c r="L264" s="341" t="n">
        <v>25</v>
      </c>
      <c r="M264" s="341" t="n">
        <v>20</v>
      </c>
      <c r="N264" s="341"/>
      <c r="O264" s="341"/>
      <c r="P264" s="258"/>
      <c r="Q264" s="341"/>
      <c r="R264" s="341"/>
      <c r="S264" s="341" t="n">
        <v>50</v>
      </c>
      <c r="T264" s="341"/>
      <c r="U264" s="258"/>
      <c r="V264" s="342"/>
      <c r="W264" s="342"/>
      <c r="X264" s="342"/>
      <c r="Y264" s="342"/>
      <c r="Z264" s="1"/>
      <c r="AA264" s="1"/>
      <c r="AB264" s="1"/>
      <c r="AC264" s="1"/>
      <c r="AD264" s="1"/>
      <c r="AE264" s="1"/>
      <c r="AF264" s="1"/>
    </row>
    <row r="265" customFormat="false" ht="15.75" hidden="false" customHeight="true" outlineLevel="0" collapsed="false">
      <c r="A265" s="270" t="s">
        <v>228</v>
      </c>
      <c r="B265" s="306" t="n">
        <f aca="false">IF(B259="","",(B259-B261-B264)*B260/B$40/365/2100)</f>
        <v>0.0221135029354207</v>
      </c>
      <c r="C265" s="306" t="str">
        <f aca="false">IF(C259="","",(C259-C261-C264)*C260/C$40/365/2100)</f>
        <v/>
      </c>
      <c r="D265" s="306" t="n">
        <f aca="false">IF(D259="","",(D259-D261-D264)*D260/D$40/365/2100)</f>
        <v>0.0110567514677104</v>
      </c>
      <c r="E265" s="306"/>
      <c r="F265" s="258"/>
      <c r="G265" s="306" t="str">
        <f aca="false">IF(G259="","",(G259-G261-G264)*G260/G$40/365/2100)</f>
        <v/>
      </c>
      <c r="H265" s="306" t="str">
        <f aca="false">IF(H259="","",(H259-H261-H264)*H260/H$40/365/2100)</f>
        <v/>
      </c>
      <c r="I265" s="306" t="str">
        <f aca="false">IF(I259="","",(I259-I261-I264)*I260/I$40/365/2100)</f>
        <v/>
      </c>
      <c r="J265" s="306"/>
      <c r="K265" s="258"/>
      <c r="L265" s="306" t="n">
        <f aca="false">IF(L259="","",(L259-L261-L264)*L260/L$40/365/2100)</f>
        <v>0.0184279191128506</v>
      </c>
      <c r="M265" s="306" t="n">
        <f aca="false">IF(M259="","",(M259-M261-M264)*M260/M$40/365/2100)</f>
        <v>0.0442270058708415</v>
      </c>
      <c r="N265" s="306" t="str">
        <f aca="false">IF(N259="","",(N259-N261-N264)*N260/N$40/365/2100)</f>
        <v/>
      </c>
      <c r="O265" s="306"/>
      <c r="P265" s="258"/>
      <c r="Q265" s="306" t="n">
        <f aca="false">IF(Q259="","",(Q259-Q261-Q264)*Q260/Q$40/365/2100)</f>
        <v>0.0552837573385519</v>
      </c>
      <c r="R265" s="306" t="n">
        <f aca="false">IF(R259="","",(R259-R261-R264)*R260/R$40/365/2100)</f>
        <v>0</v>
      </c>
      <c r="S265" s="306" t="n">
        <f aca="false">IF(S259="","",(S259-S261-S264)*S260/S$40/365/2100)</f>
        <v>0.0552837573385519</v>
      </c>
      <c r="T265" s="306"/>
      <c r="U265" s="258"/>
      <c r="V265" s="307" t="str">
        <f aca="false">IF(V259="","",(V259-V261-V264)*V260/V$40/365/2100)</f>
        <v/>
      </c>
      <c r="W265" s="307" t="str">
        <f aca="false">IF(W259="","",(W259-W261-W264)*W260/W$40/365/2100)</f>
        <v/>
      </c>
      <c r="X265" s="307" t="str">
        <f aca="false">IF(X259="","",(X259-X261-X264)*X260/X$40/365/2100)</f>
        <v/>
      </c>
      <c r="Y265" s="307" t="str">
        <f aca="false">IF(Y259="","",(Y259-Y261-Y264)*Y260/Y$40/365/2100)</f>
        <v/>
      </c>
      <c r="Z265" s="1"/>
      <c r="AA265" s="1"/>
      <c r="AB265" s="1"/>
      <c r="AC265" s="1"/>
      <c r="AD265" s="1"/>
      <c r="AE265" s="1"/>
      <c r="AF265" s="1"/>
    </row>
    <row r="266" customFormat="false" ht="15.75" hidden="false" customHeight="true" outlineLevel="0" collapsed="false">
      <c r="A266" s="332" t="s">
        <v>263</v>
      </c>
      <c r="B266" s="131" t="n">
        <v>0</v>
      </c>
      <c r="C266" s="131"/>
      <c r="D266" s="131"/>
      <c r="E266" s="131"/>
      <c r="F266" s="258"/>
      <c r="G266" s="131"/>
      <c r="H266" s="131"/>
      <c r="I266" s="131" t="n">
        <v>20</v>
      </c>
      <c r="J266" s="131"/>
      <c r="K266" s="294"/>
      <c r="L266" s="131"/>
      <c r="M266" s="131"/>
      <c r="N266" s="131"/>
      <c r="O266" s="131"/>
      <c r="P266" s="294"/>
      <c r="Q266" s="131"/>
      <c r="R266" s="131"/>
      <c r="S266" s="131"/>
      <c r="T266" s="131"/>
      <c r="U266" s="294"/>
      <c r="V266" s="331"/>
      <c r="W266" s="331"/>
      <c r="X266" s="331"/>
      <c r="Y266" s="331"/>
      <c r="Z266" s="1"/>
      <c r="AA266" s="1"/>
      <c r="AB266" s="1"/>
      <c r="AC266" s="1"/>
      <c r="AD266" s="1"/>
      <c r="AE266" s="1"/>
      <c r="AF266" s="1"/>
    </row>
    <row r="267" customFormat="false" ht="15.75" hidden="false" customHeight="true" outlineLevel="0" collapsed="false">
      <c r="A267" s="265" t="s">
        <v>255</v>
      </c>
      <c r="B267" s="132" t="n">
        <v>3390</v>
      </c>
      <c r="C267" s="132" t="n">
        <v>3390</v>
      </c>
      <c r="D267" s="132" t="n">
        <v>3390</v>
      </c>
      <c r="E267" s="132"/>
      <c r="F267" s="339"/>
      <c r="G267" s="132" t="n">
        <v>3390</v>
      </c>
      <c r="H267" s="132" t="n">
        <v>3390</v>
      </c>
      <c r="I267" s="132" t="n">
        <v>3390</v>
      </c>
      <c r="J267" s="132"/>
      <c r="K267" s="339"/>
      <c r="L267" s="132" t="n">
        <v>3390</v>
      </c>
      <c r="M267" s="132" t="n">
        <v>3390</v>
      </c>
      <c r="N267" s="132" t="n">
        <v>3390</v>
      </c>
      <c r="O267" s="132"/>
      <c r="P267" s="339"/>
      <c r="Q267" s="132" t="n">
        <v>3390</v>
      </c>
      <c r="R267" s="132" t="n">
        <v>3390</v>
      </c>
      <c r="S267" s="132" t="n">
        <v>3390</v>
      </c>
      <c r="T267" s="132"/>
      <c r="U267" s="339"/>
      <c r="V267" s="164" t="n">
        <v>3390</v>
      </c>
      <c r="W267" s="164" t="n">
        <v>3390</v>
      </c>
      <c r="X267" s="164" t="n">
        <v>3390</v>
      </c>
      <c r="Y267" s="164" t="n">
        <v>3390</v>
      </c>
      <c r="Z267" s="1"/>
      <c r="AA267" s="1"/>
      <c r="AB267" s="1"/>
      <c r="AC267" s="1"/>
      <c r="AD267" s="1"/>
      <c r="AE267" s="1"/>
      <c r="AF267" s="1"/>
    </row>
    <row r="268" customFormat="false" ht="15.75" hidden="false" customHeight="true" outlineLevel="0" collapsed="false">
      <c r="A268" s="268" t="s">
        <v>256</v>
      </c>
      <c r="B268" s="309"/>
      <c r="C268" s="309"/>
      <c r="D268" s="309"/>
      <c r="E268" s="309"/>
      <c r="F268" s="258"/>
      <c r="G268" s="309"/>
      <c r="H268" s="309"/>
      <c r="I268" s="309" t="n">
        <v>5</v>
      </c>
      <c r="J268" s="309"/>
      <c r="K268" s="294"/>
      <c r="L268" s="309"/>
      <c r="M268" s="309"/>
      <c r="N268" s="309"/>
      <c r="O268" s="309"/>
      <c r="P268" s="294"/>
      <c r="Q268" s="309"/>
      <c r="R268" s="309"/>
      <c r="S268" s="309"/>
      <c r="T268" s="309"/>
      <c r="U268" s="294"/>
      <c r="V268" s="310"/>
      <c r="W268" s="310"/>
      <c r="X268" s="310"/>
      <c r="Y268" s="310"/>
      <c r="Z268" s="1"/>
      <c r="AA268" s="1"/>
      <c r="AB268" s="1"/>
      <c r="AC268" s="1"/>
      <c r="AD268" s="1"/>
      <c r="AE268" s="1"/>
      <c r="AF268" s="1"/>
    </row>
    <row r="269" customFormat="false" ht="15.75" hidden="false" customHeight="true" outlineLevel="0" collapsed="false">
      <c r="A269" s="314" t="s">
        <v>257</v>
      </c>
      <c r="B269" s="315"/>
      <c r="C269" s="315"/>
      <c r="D269" s="315"/>
      <c r="E269" s="315"/>
      <c r="F269" s="316"/>
      <c r="G269" s="315"/>
      <c r="H269" s="315"/>
      <c r="I269" s="315" t="n">
        <v>300</v>
      </c>
      <c r="J269" s="315"/>
      <c r="K269" s="316"/>
      <c r="L269" s="315"/>
      <c r="M269" s="315"/>
      <c r="N269" s="315"/>
      <c r="O269" s="315"/>
      <c r="P269" s="316"/>
      <c r="Q269" s="315"/>
      <c r="R269" s="315"/>
      <c r="S269" s="315"/>
      <c r="T269" s="315"/>
      <c r="U269" s="316"/>
      <c r="V269" s="317"/>
      <c r="W269" s="317"/>
      <c r="X269" s="317"/>
      <c r="Y269" s="317"/>
      <c r="Z269" s="319"/>
      <c r="AA269" s="319"/>
      <c r="AB269" s="319"/>
      <c r="AC269" s="319"/>
      <c r="AD269" s="319"/>
      <c r="AE269" s="319"/>
      <c r="AF269" s="319"/>
    </row>
    <row r="270" customFormat="false" ht="15.75" hidden="false" customHeight="true" outlineLevel="0" collapsed="false">
      <c r="A270" s="314" t="s">
        <v>201</v>
      </c>
      <c r="B270" s="320" t="str">
        <f aca="false">IF(B268="","",B268*B269)</f>
        <v/>
      </c>
      <c r="C270" s="320" t="str">
        <f aca="false">IF(C268="","",C268*C269)</f>
        <v/>
      </c>
      <c r="D270" s="320" t="str">
        <f aca="false">IF(D268="","",D268*D269)</f>
        <v/>
      </c>
      <c r="E270" s="320"/>
      <c r="F270" s="316"/>
      <c r="G270" s="320" t="str">
        <f aca="false">IF(G268="","",G268*G269)</f>
        <v/>
      </c>
      <c r="H270" s="320" t="str">
        <f aca="false">IF(H268="","",H268*H269)</f>
        <v/>
      </c>
      <c r="I270" s="320" t="n">
        <f aca="false">IF(I268="","",I268*I269)</f>
        <v>1500</v>
      </c>
      <c r="J270" s="320"/>
      <c r="K270" s="316"/>
      <c r="L270" s="320" t="str">
        <f aca="false">IF(L268="","",L268*L269)</f>
        <v/>
      </c>
      <c r="M270" s="320" t="str">
        <f aca="false">IF(M268="","",M268*M269)</f>
        <v/>
      </c>
      <c r="N270" s="320" t="str">
        <f aca="false">IF(N268="","",N268*N269)</f>
        <v/>
      </c>
      <c r="O270" s="320"/>
      <c r="P270" s="316"/>
      <c r="Q270" s="320" t="str">
        <f aca="false">IF(Q268="","",Q268*Q269)</f>
        <v/>
      </c>
      <c r="R270" s="320" t="str">
        <f aca="false">IF(R268="","",R268*R269)</f>
        <v/>
      </c>
      <c r="S270" s="320" t="str">
        <f aca="false">IF(S268="","",S268*S269)</f>
        <v/>
      </c>
      <c r="T270" s="320"/>
      <c r="U270" s="316"/>
      <c r="V270" s="321" t="str">
        <f aca="false">IF(V268="","",V268*V269)</f>
        <v/>
      </c>
      <c r="W270" s="321" t="str">
        <f aca="false">IF(W268="","",W268*W269)</f>
        <v/>
      </c>
      <c r="X270" s="321" t="str">
        <f aca="false">IF(X268="","",X268*X269)</f>
        <v/>
      </c>
      <c r="Y270" s="321" t="str">
        <f aca="false">IF(Y268="","",Y268*Y269)</f>
        <v/>
      </c>
      <c r="Z270" s="319"/>
      <c r="AA270" s="319"/>
      <c r="AB270" s="319"/>
      <c r="AC270" s="319"/>
      <c r="AD270" s="319"/>
      <c r="AE270" s="319"/>
      <c r="AF270" s="319"/>
    </row>
    <row r="271" customFormat="false" ht="15.75" hidden="false" customHeight="true" outlineLevel="0" collapsed="false">
      <c r="A271" s="269" t="s">
        <v>258</v>
      </c>
      <c r="B271" s="341"/>
      <c r="C271" s="341"/>
      <c r="D271" s="341"/>
      <c r="E271" s="341"/>
      <c r="F271" s="275"/>
      <c r="G271" s="341"/>
      <c r="H271" s="341"/>
      <c r="I271" s="341" t="n">
        <v>5</v>
      </c>
      <c r="J271" s="341"/>
      <c r="K271" s="294"/>
      <c r="L271" s="341"/>
      <c r="M271" s="341"/>
      <c r="N271" s="341"/>
      <c r="O271" s="341"/>
      <c r="P271" s="294"/>
      <c r="Q271" s="341"/>
      <c r="R271" s="341"/>
      <c r="S271" s="341"/>
      <c r="T271" s="341"/>
      <c r="U271" s="294"/>
      <c r="V271" s="342"/>
      <c r="W271" s="342"/>
      <c r="X271" s="342"/>
      <c r="Y271" s="342"/>
      <c r="Z271" s="1"/>
      <c r="AA271" s="1"/>
      <c r="AB271" s="1"/>
      <c r="AC271" s="1"/>
      <c r="AD271" s="1"/>
      <c r="AE271" s="1"/>
      <c r="AF271" s="1"/>
    </row>
    <row r="272" customFormat="false" ht="15.75" hidden="false" customHeight="true" outlineLevel="0" collapsed="false">
      <c r="A272" s="270" t="s">
        <v>228</v>
      </c>
      <c r="B272" s="306" t="n">
        <f aca="false">IF(B266="","",(B266-B268-B271)*B267/B$40/365/2100)</f>
        <v>0</v>
      </c>
      <c r="C272" s="306" t="str">
        <f aca="false">IF(C266="","",(C266-C268-C271)*C267/C$40/365/2100)</f>
        <v/>
      </c>
      <c r="D272" s="306" t="str">
        <f aca="false">IF(D266="","",(D266-D268-D271)*D267/D$40/365/2100)</f>
        <v/>
      </c>
      <c r="E272" s="306"/>
      <c r="F272" s="275"/>
      <c r="G272" s="306" t="str">
        <f aca="false">IF(G266="","",(G266-G268-G271)*G267/G$40/365/2100)</f>
        <v/>
      </c>
      <c r="H272" s="306" t="str">
        <f aca="false">IF(H266="","",(H266-H268-H271)*H267/H$40/365/2100)</f>
        <v/>
      </c>
      <c r="I272" s="306" t="n">
        <f aca="false">IF(I266="","",(I266-I268-I271)*I267/I$40/365/2100)</f>
        <v>0.0063181436958345</v>
      </c>
      <c r="J272" s="306"/>
      <c r="K272" s="275"/>
      <c r="L272" s="306" t="str">
        <f aca="false">IF(L266="","",(L266-L268-L271)*L267/L$40/365/2100)</f>
        <v/>
      </c>
      <c r="M272" s="306" t="str">
        <f aca="false">IF(M266="","",(M266-M268-M271)*M267/M$40/365/2100)</f>
        <v/>
      </c>
      <c r="N272" s="306" t="str">
        <f aca="false">IF(N266="","",(N266-N268-N271)*N267/N$40/365/2100)</f>
        <v/>
      </c>
      <c r="O272" s="306"/>
      <c r="P272" s="275"/>
      <c r="Q272" s="306" t="str">
        <f aca="false">IF(Q266="","",(Q266-Q268-Q271)*Q267/Q$40/365/2100)</f>
        <v/>
      </c>
      <c r="R272" s="306" t="str">
        <f aca="false">IF(R266="","",(R266-R268-R271)*R267/R$40/365/2100)</f>
        <v/>
      </c>
      <c r="S272" s="306" t="str">
        <f aca="false">IF(S266="","",(S266-S268-S271)*S267/S$40/365/2100)</f>
        <v/>
      </c>
      <c r="T272" s="306"/>
      <c r="U272" s="275"/>
      <c r="V272" s="307" t="str">
        <f aca="false">IF(V266="","",(V266-V268-V271)*V267/V$40/365/2100)</f>
        <v/>
      </c>
      <c r="W272" s="307" t="str">
        <f aca="false">IF(W266="","",(W266-W268-W271)*W267/W$40/365/2100)</f>
        <v/>
      </c>
      <c r="X272" s="307" t="str">
        <f aca="false">IF(X266="","",(X266-X268-X271)*X267/X$40/365/2100)</f>
        <v/>
      </c>
      <c r="Y272" s="307" t="str">
        <f aca="false">IF(Y266="","",(Y266-Y268-Y271)*Y267/Y$40/365/2100)</f>
        <v/>
      </c>
      <c r="Z272" s="1"/>
      <c r="AA272" s="1"/>
      <c r="AB272" s="1"/>
      <c r="AC272" s="1"/>
      <c r="AD272" s="1"/>
      <c r="AE272" s="1"/>
      <c r="AF272" s="1"/>
    </row>
    <row r="273" customFormat="false" ht="15.75" hidden="false" customHeight="true" outlineLevel="0" collapsed="false">
      <c r="A273" s="332" t="s">
        <v>264</v>
      </c>
      <c r="B273" s="132" t="n">
        <v>0</v>
      </c>
      <c r="C273" s="132"/>
      <c r="D273" s="132"/>
      <c r="E273" s="132"/>
      <c r="F273" s="280"/>
      <c r="G273" s="132"/>
      <c r="H273" s="132"/>
      <c r="I273" s="132"/>
      <c r="J273" s="132"/>
      <c r="K273" s="280"/>
      <c r="L273" s="132"/>
      <c r="M273" s="132"/>
      <c r="N273" s="132"/>
      <c r="O273" s="132"/>
      <c r="P273" s="280"/>
      <c r="Q273" s="132"/>
      <c r="R273" s="132"/>
      <c r="S273" s="132"/>
      <c r="T273" s="132"/>
      <c r="U273" s="280"/>
      <c r="V273" s="164"/>
      <c r="W273" s="164"/>
      <c r="X273" s="164"/>
      <c r="Y273" s="164"/>
      <c r="Z273" s="1"/>
      <c r="AA273" s="1"/>
      <c r="AB273" s="1"/>
      <c r="AC273" s="1"/>
      <c r="AD273" s="1"/>
      <c r="AE273" s="1"/>
      <c r="AF273" s="1"/>
    </row>
    <row r="274" customFormat="false" ht="15.75" hidden="false" customHeight="true" outlineLevel="0" collapsed="false">
      <c r="A274" s="265" t="s">
        <v>255</v>
      </c>
      <c r="B274" s="132" t="n">
        <v>3280</v>
      </c>
      <c r="C274" s="132" t="n">
        <v>3280</v>
      </c>
      <c r="D274" s="132" t="n">
        <v>3280</v>
      </c>
      <c r="E274" s="132"/>
      <c r="F274" s="275"/>
      <c r="G274" s="132" t="n">
        <v>3280</v>
      </c>
      <c r="H274" s="132" t="n">
        <v>3280</v>
      </c>
      <c r="I274" s="132" t="n">
        <v>3280</v>
      </c>
      <c r="J274" s="132"/>
      <c r="K274" s="275"/>
      <c r="L274" s="132" t="n">
        <v>3280</v>
      </c>
      <c r="M274" s="132" t="n">
        <v>3280</v>
      </c>
      <c r="N274" s="132" t="n">
        <v>3280</v>
      </c>
      <c r="O274" s="132"/>
      <c r="P274" s="275"/>
      <c r="Q274" s="132" t="n">
        <v>3280</v>
      </c>
      <c r="R274" s="132" t="n">
        <v>3280</v>
      </c>
      <c r="S274" s="132" t="n">
        <v>3280</v>
      </c>
      <c r="T274" s="132"/>
      <c r="U274" s="275"/>
      <c r="V274" s="164" t="n">
        <v>3280</v>
      </c>
      <c r="W274" s="164" t="n">
        <v>3280</v>
      </c>
      <c r="X274" s="164" t="n">
        <v>3280</v>
      </c>
      <c r="Y274" s="164" t="n">
        <v>3280</v>
      </c>
      <c r="Z274" s="1"/>
      <c r="AA274" s="1"/>
      <c r="AB274" s="1"/>
      <c r="AC274" s="1"/>
      <c r="AD274" s="1"/>
      <c r="AE274" s="1"/>
      <c r="AF274" s="1"/>
    </row>
    <row r="275" customFormat="false" ht="15.75" hidden="false" customHeight="true" outlineLevel="0" collapsed="false">
      <c r="A275" s="268" t="s">
        <v>256</v>
      </c>
      <c r="B275" s="192"/>
      <c r="C275" s="192"/>
      <c r="D275" s="192"/>
      <c r="E275" s="192"/>
      <c r="F275" s="258"/>
      <c r="G275" s="192"/>
      <c r="H275" s="192"/>
      <c r="I275" s="192"/>
      <c r="J275" s="192"/>
      <c r="K275" s="258"/>
      <c r="L275" s="192"/>
      <c r="M275" s="192"/>
      <c r="N275" s="192"/>
      <c r="O275" s="192"/>
      <c r="P275" s="258"/>
      <c r="Q275" s="192"/>
      <c r="R275" s="192"/>
      <c r="S275" s="192"/>
      <c r="T275" s="192"/>
      <c r="U275" s="258"/>
      <c r="V275" s="206"/>
      <c r="W275" s="206"/>
      <c r="X275" s="206"/>
      <c r="Y275" s="206"/>
      <c r="Z275" s="1"/>
      <c r="AA275" s="1"/>
      <c r="AB275" s="1"/>
      <c r="AC275" s="1"/>
      <c r="AD275" s="1"/>
      <c r="AE275" s="1"/>
      <c r="AF275" s="1"/>
    </row>
    <row r="276" customFormat="false" ht="15.75" hidden="false" customHeight="true" outlineLevel="0" collapsed="false">
      <c r="A276" s="314" t="s">
        <v>257</v>
      </c>
      <c r="B276" s="315"/>
      <c r="C276" s="315"/>
      <c r="D276" s="315"/>
      <c r="E276" s="315"/>
      <c r="F276" s="316"/>
      <c r="G276" s="315"/>
      <c r="H276" s="315"/>
      <c r="I276" s="315"/>
      <c r="J276" s="315"/>
      <c r="K276" s="316"/>
      <c r="L276" s="315"/>
      <c r="M276" s="315"/>
      <c r="N276" s="315"/>
      <c r="O276" s="315"/>
      <c r="P276" s="316"/>
      <c r="Q276" s="315"/>
      <c r="R276" s="315"/>
      <c r="S276" s="315"/>
      <c r="T276" s="315"/>
      <c r="U276" s="316"/>
      <c r="V276" s="317"/>
      <c r="W276" s="317"/>
      <c r="X276" s="317"/>
      <c r="Y276" s="317"/>
      <c r="Z276" s="319"/>
      <c r="AA276" s="319"/>
      <c r="AB276" s="319"/>
      <c r="AC276" s="319"/>
      <c r="AD276" s="319"/>
      <c r="AE276" s="319"/>
      <c r="AF276" s="319"/>
    </row>
    <row r="277" customFormat="false" ht="15.75" hidden="false" customHeight="true" outlineLevel="0" collapsed="false">
      <c r="A277" s="314" t="s">
        <v>201</v>
      </c>
      <c r="B277" s="320" t="str">
        <f aca="false">IF(B275="","",B275*B276)</f>
        <v/>
      </c>
      <c r="C277" s="320" t="str">
        <f aca="false">IF(C275="","",C275*C276)</f>
        <v/>
      </c>
      <c r="D277" s="320" t="str">
        <f aca="false">IF(D275="","",D275*D276)</f>
        <v/>
      </c>
      <c r="E277" s="320"/>
      <c r="F277" s="316"/>
      <c r="G277" s="320" t="str">
        <f aca="false">IF(G275="","",G275*G276)</f>
        <v/>
      </c>
      <c r="H277" s="320" t="str">
        <f aca="false">IF(H275="","",H275*H276)</f>
        <v/>
      </c>
      <c r="I277" s="320" t="str">
        <f aca="false">IF(I275="","",I275*I276)</f>
        <v/>
      </c>
      <c r="J277" s="320"/>
      <c r="K277" s="316"/>
      <c r="L277" s="320" t="str">
        <f aca="false">IF(L275="","",L275*L276)</f>
        <v/>
      </c>
      <c r="M277" s="320" t="str">
        <f aca="false">IF(M275="","",M275*M276)</f>
        <v/>
      </c>
      <c r="N277" s="320" t="str">
        <f aca="false">IF(N275="","",N275*N276)</f>
        <v/>
      </c>
      <c r="O277" s="320"/>
      <c r="P277" s="316"/>
      <c r="Q277" s="320" t="str">
        <f aca="false">IF(Q275="","",Q275*Q276)</f>
        <v/>
      </c>
      <c r="R277" s="320" t="str">
        <f aca="false">IF(R275="","",R275*R276)</f>
        <v/>
      </c>
      <c r="S277" s="320" t="str">
        <f aca="false">IF(S275="","",S275*S276)</f>
        <v/>
      </c>
      <c r="T277" s="320"/>
      <c r="U277" s="316"/>
      <c r="V277" s="321" t="str">
        <f aca="false">IF(V275="","",V275*V276)</f>
        <v/>
      </c>
      <c r="W277" s="321" t="str">
        <f aca="false">IF(W275="","",W275*W276)</f>
        <v/>
      </c>
      <c r="X277" s="321" t="str">
        <f aca="false">IF(X275="","",X275*X276)</f>
        <v/>
      </c>
      <c r="Y277" s="321" t="str">
        <f aca="false">IF(Y275="","",Y275*Y276)</f>
        <v/>
      </c>
      <c r="Z277" s="319"/>
      <c r="AA277" s="319"/>
      <c r="AB277" s="319"/>
      <c r="AC277" s="319"/>
      <c r="AD277" s="319"/>
      <c r="AE277" s="319"/>
      <c r="AF277" s="319"/>
    </row>
    <row r="278" customFormat="false" ht="15.75" hidden="false" customHeight="true" outlineLevel="0" collapsed="false">
      <c r="A278" s="269" t="s">
        <v>258</v>
      </c>
      <c r="B278" s="341"/>
      <c r="C278" s="341"/>
      <c r="D278" s="341"/>
      <c r="E278" s="341"/>
      <c r="F278" s="280"/>
      <c r="G278" s="341"/>
      <c r="H278" s="341"/>
      <c r="I278" s="341"/>
      <c r="J278" s="341"/>
      <c r="K278" s="280"/>
      <c r="L278" s="341"/>
      <c r="M278" s="341"/>
      <c r="N278" s="341"/>
      <c r="O278" s="341"/>
      <c r="P278" s="280"/>
      <c r="Q278" s="341"/>
      <c r="R278" s="341"/>
      <c r="S278" s="341"/>
      <c r="T278" s="341"/>
      <c r="U278" s="280"/>
      <c r="V278" s="342"/>
      <c r="W278" s="342"/>
      <c r="X278" s="342"/>
      <c r="Y278" s="342"/>
      <c r="Z278" s="1"/>
      <c r="AA278" s="1"/>
      <c r="AB278" s="1"/>
      <c r="AC278" s="1"/>
      <c r="AD278" s="1"/>
      <c r="AE278" s="1"/>
      <c r="AF278" s="1"/>
    </row>
    <row r="279" customFormat="false" ht="15.75" hidden="false" customHeight="true" outlineLevel="0" collapsed="false">
      <c r="A279" s="270" t="s">
        <v>228</v>
      </c>
      <c r="B279" s="306" t="n">
        <f aca="false">IF(B273="","",(B273-B275-B278)*B274/B$40/365/2100)</f>
        <v>0</v>
      </c>
      <c r="C279" s="306" t="str">
        <f aca="false">IF(C273="","",(C273-C275-C278)*C274/C$40/365/2100)</f>
        <v/>
      </c>
      <c r="D279" s="306" t="str">
        <f aca="false">IF(D273="","",(D273-D275-D278)*D274/D$40/365/2100)</f>
        <v/>
      </c>
      <c r="E279" s="306"/>
      <c r="F279" s="280"/>
      <c r="G279" s="306" t="str">
        <f aca="false">IF(G273="","",(G273-G275-G278)*G274/G$40/365/2100)</f>
        <v/>
      </c>
      <c r="H279" s="306" t="str">
        <f aca="false">IF(H273="","",(H273-H275-H278)*H274/H$40/365/2100)</f>
        <v/>
      </c>
      <c r="I279" s="306" t="str">
        <f aca="false">IF(I273="","",(I273-I275-I278)*I274/I$40/365/2100)</f>
        <v/>
      </c>
      <c r="J279" s="306"/>
      <c r="K279" s="280"/>
      <c r="L279" s="306" t="str">
        <f aca="false">IF(L273="","",(L273-L275-L278)*L274/L$40/365/2100)</f>
        <v/>
      </c>
      <c r="M279" s="306" t="str">
        <f aca="false">IF(M273="","",(M273-M275-M278)*M274/M$40/365/2100)</f>
        <v/>
      </c>
      <c r="N279" s="306" t="str">
        <f aca="false">IF(N273="","",(N273-N275-N278)*N274/N$40/365/2100)</f>
        <v/>
      </c>
      <c r="O279" s="306"/>
      <c r="P279" s="280"/>
      <c r="Q279" s="306" t="str">
        <f aca="false">IF(Q273="","",(Q273-Q275-Q278)*Q274/Q$40/365/2100)</f>
        <v/>
      </c>
      <c r="R279" s="306" t="str">
        <f aca="false">IF(R273="","",(R273-R275-R278)*R274/R$40/365/2100)</f>
        <v/>
      </c>
      <c r="S279" s="306" t="str">
        <f aca="false">IF(S273="","",(S273-S275-S278)*S274/S$40/365/2100)</f>
        <v/>
      </c>
      <c r="T279" s="306"/>
      <c r="U279" s="280"/>
      <c r="V279" s="307" t="str">
        <f aca="false">IF(V273="","",(V273-V275-V278)*V274/V$40/365/2100)</f>
        <v/>
      </c>
      <c r="W279" s="307" t="str">
        <f aca="false">IF(W273="","",(W273-W275-W278)*W274/W$40/365/2100)</f>
        <v/>
      </c>
      <c r="X279" s="307" t="str">
        <f aca="false">IF(X273="","",(X273-X275-X278)*X274/X$40/365/2100)</f>
        <v/>
      </c>
      <c r="Y279" s="307" t="str">
        <f aca="false">IF(Y273="","",(Y273-Y275-Y278)*Y274/Y$40/365/2100)</f>
        <v/>
      </c>
      <c r="Z279" s="1"/>
      <c r="AA279" s="1"/>
      <c r="AB279" s="1"/>
      <c r="AC279" s="1"/>
      <c r="AD279" s="1"/>
      <c r="AE279" s="1"/>
      <c r="AF279" s="1"/>
    </row>
    <row r="280" customFormat="false" ht="15.75" hidden="false" customHeight="true" outlineLevel="0" collapsed="false">
      <c r="A280" s="332" t="s">
        <v>265</v>
      </c>
      <c r="B280" s="132" t="n">
        <v>0</v>
      </c>
      <c r="C280" s="132"/>
      <c r="D280" s="132"/>
      <c r="E280" s="132"/>
      <c r="F280" s="280"/>
      <c r="G280" s="132"/>
      <c r="H280" s="132"/>
      <c r="I280" s="132"/>
      <c r="J280" s="132"/>
      <c r="K280" s="280"/>
      <c r="L280" s="132"/>
      <c r="M280" s="132"/>
      <c r="N280" s="132"/>
      <c r="O280" s="132"/>
      <c r="P280" s="280"/>
      <c r="Q280" s="132"/>
      <c r="R280" s="132"/>
      <c r="S280" s="132"/>
      <c r="T280" s="132"/>
      <c r="U280" s="280"/>
      <c r="V280" s="164"/>
      <c r="W280" s="164"/>
      <c r="X280" s="164"/>
      <c r="Y280" s="164"/>
      <c r="Z280" s="1"/>
      <c r="AA280" s="1"/>
      <c r="AB280" s="1"/>
      <c r="AC280" s="1"/>
      <c r="AD280" s="1"/>
      <c r="AE280" s="1"/>
      <c r="AF280" s="1"/>
    </row>
    <row r="281" customFormat="false" ht="15.75" hidden="false" customHeight="true" outlineLevel="0" collapsed="false">
      <c r="A281" s="265" t="s">
        <v>255</v>
      </c>
      <c r="B281" s="132" t="n">
        <v>3400</v>
      </c>
      <c r="C281" s="132" t="n">
        <v>3400</v>
      </c>
      <c r="D281" s="132" t="n">
        <v>3400</v>
      </c>
      <c r="E281" s="132"/>
      <c r="F281" s="275"/>
      <c r="G281" s="132" t="n">
        <v>3400</v>
      </c>
      <c r="H281" s="132" t="n">
        <v>3400</v>
      </c>
      <c r="I281" s="132" t="n">
        <v>3400</v>
      </c>
      <c r="J281" s="132"/>
      <c r="K281" s="275"/>
      <c r="L281" s="132" t="n">
        <v>3400</v>
      </c>
      <c r="M281" s="132" t="n">
        <v>3400</v>
      </c>
      <c r="N281" s="132" t="n">
        <v>3400</v>
      </c>
      <c r="O281" s="132"/>
      <c r="P281" s="275"/>
      <c r="Q281" s="132" t="n">
        <v>3400</v>
      </c>
      <c r="R281" s="132" t="n">
        <v>3400</v>
      </c>
      <c r="S281" s="132" t="n">
        <v>3400</v>
      </c>
      <c r="T281" s="132"/>
      <c r="U281" s="275"/>
      <c r="V281" s="164" t="n">
        <v>3400</v>
      </c>
      <c r="W281" s="164" t="n">
        <v>3400</v>
      </c>
      <c r="X281" s="164" t="n">
        <v>3400</v>
      </c>
      <c r="Y281" s="164" t="n">
        <v>3400</v>
      </c>
      <c r="Z281" s="1"/>
      <c r="AA281" s="1"/>
      <c r="AB281" s="1"/>
      <c r="AC281" s="1"/>
      <c r="AD281" s="1"/>
      <c r="AE281" s="1"/>
      <c r="AF281" s="1"/>
    </row>
    <row r="282" customFormat="false" ht="15.75" hidden="false" customHeight="true" outlineLevel="0" collapsed="false">
      <c r="A282" s="268" t="s">
        <v>256</v>
      </c>
      <c r="B282" s="192"/>
      <c r="C282" s="192"/>
      <c r="D282" s="192"/>
      <c r="E282" s="192"/>
      <c r="F282" s="339"/>
      <c r="G282" s="192"/>
      <c r="H282" s="192"/>
      <c r="I282" s="192"/>
      <c r="J282" s="192"/>
      <c r="K282" s="339"/>
      <c r="L282" s="192"/>
      <c r="M282" s="192"/>
      <c r="N282" s="192"/>
      <c r="O282" s="192"/>
      <c r="P282" s="339"/>
      <c r="Q282" s="192"/>
      <c r="R282" s="192"/>
      <c r="S282" s="192"/>
      <c r="T282" s="192"/>
      <c r="U282" s="339"/>
      <c r="V282" s="206"/>
      <c r="W282" s="206"/>
      <c r="X282" s="206"/>
      <c r="Y282" s="206"/>
      <c r="Z282" s="1"/>
      <c r="AA282" s="1"/>
      <c r="AB282" s="1"/>
      <c r="AC282" s="1"/>
      <c r="AD282" s="1"/>
      <c r="AE282" s="1"/>
      <c r="AF282" s="1"/>
    </row>
    <row r="283" customFormat="false" ht="15.75" hidden="false" customHeight="true" outlineLevel="0" collapsed="false">
      <c r="A283" s="314" t="s">
        <v>257</v>
      </c>
      <c r="B283" s="315"/>
      <c r="C283" s="315"/>
      <c r="D283" s="315"/>
      <c r="E283" s="315"/>
      <c r="F283" s="316"/>
      <c r="G283" s="315"/>
      <c r="H283" s="315"/>
      <c r="I283" s="315"/>
      <c r="J283" s="315"/>
      <c r="K283" s="316"/>
      <c r="L283" s="315"/>
      <c r="M283" s="315"/>
      <c r="N283" s="315"/>
      <c r="O283" s="315"/>
      <c r="P283" s="316"/>
      <c r="Q283" s="315"/>
      <c r="R283" s="315"/>
      <c r="S283" s="315"/>
      <c r="T283" s="315"/>
      <c r="U283" s="316"/>
      <c r="V283" s="317"/>
      <c r="W283" s="317"/>
      <c r="X283" s="317"/>
      <c r="Y283" s="317"/>
      <c r="Z283" s="319"/>
      <c r="AA283" s="319"/>
      <c r="AB283" s="319"/>
      <c r="AC283" s="319"/>
      <c r="AD283" s="319"/>
      <c r="AE283" s="319"/>
      <c r="AF283" s="319"/>
    </row>
    <row r="284" customFormat="false" ht="15.75" hidden="false" customHeight="true" outlineLevel="0" collapsed="false">
      <c r="A284" s="314" t="s">
        <v>201</v>
      </c>
      <c r="B284" s="320" t="str">
        <f aca="false">IF(B282="","",B282*B283)</f>
        <v/>
      </c>
      <c r="C284" s="320" t="str">
        <f aca="false">IF(C282="","",C282*C283)</f>
        <v/>
      </c>
      <c r="D284" s="320" t="str">
        <f aca="false">IF(D282="","",D282*D283)</f>
        <v/>
      </c>
      <c r="E284" s="320"/>
      <c r="F284" s="316"/>
      <c r="G284" s="320" t="str">
        <f aca="false">IF(G282="","",G282*G283)</f>
        <v/>
      </c>
      <c r="H284" s="320" t="str">
        <f aca="false">IF(H282="","",H282*H283)</f>
        <v/>
      </c>
      <c r="I284" s="320" t="str">
        <f aca="false">IF(I282="","",I282*I283)</f>
        <v/>
      </c>
      <c r="J284" s="320"/>
      <c r="K284" s="316"/>
      <c r="L284" s="320" t="str">
        <f aca="false">IF(L282="","",L282*L283)</f>
        <v/>
      </c>
      <c r="M284" s="320" t="str">
        <f aca="false">IF(M282="","",M282*M283)</f>
        <v/>
      </c>
      <c r="N284" s="320" t="str">
        <f aca="false">IF(N282="","",N282*N283)</f>
        <v/>
      </c>
      <c r="O284" s="320"/>
      <c r="P284" s="316"/>
      <c r="Q284" s="320" t="str">
        <f aca="false">IF(Q282="","",Q282*Q283)</f>
        <v/>
      </c>
      <c r="R284" s="320" t="str">
        <f aca="false">IF(R282="","",R282*R283)</f>
        <v/>
      </c>
      <c r="S284" s="320" t="str">
        <f aca="false">IF(S282="","",S282*S283)</f>
        <v/>
      </c>
      <c r="T284" s="320"/>
      <c r="U284" s="316"/>
      <c r="V284" s="321" t="str">
        <f aca="false">IF(V282="","",V282*V283)</f>
        <v/>
      </c>
      <c r="W284" s="321" t="str">
        <f aca="false">IF(W282="","",W282*W283)</f>
        <v/>
      </c>
      <c r="X284" s="321" t="str">
        <f aca="false">IF(X282="","",X282*X283)</f>
        <v/>
      </c>
      <c r="Y284" s="321" t="str">
        <f aca="false">IF(Y282="","",Y282*Y283)</f>
        <v/>
      </c>
      <c r="Z284" s="319"/>
      <c r="AA284" s="319"/>
      <c r="AB284" s="319"/>
      <c r="AC284" s="319"/>
      <c r="AD284" s="319"/>
      <c r="AE284" s="319"/>
      <c r="AF284" s="319"/>
    </row>
    <row r="285" customFormat="false" ht="15.75" hidden="false" customHeight="true" outlineLevel="0" collapsed="false">
      <c r="A285" s="269" t="s">
        <v>258</v>
      </c>
      <c r="B285" s="341"/>
      <c r="C285" s="341"/>
      <c r="D285" s="341"/>
      <c r="E285" s="341"/>
      <c r="F285" s="258"/>
      <c r="G285" s="341"/>
      <c r="H285" s="341"/>
      <c r="I285" s="341"/>
      <c r="J285" s="341"/>
      <c r="K285" s="258"/>
      <c r="L285" s="341"/>
      <c r="M285" s="341"/>
      <c r="N285" s="341"/>
      <c r="O285" s="341"/>
      <c r="P285" s="258"/>
      <c r="Q285" s="341"/>
      <c r="R285" s="341"/>
      <c r="S285" s="341"/>
      <c r="T285" s="341"/>
      <c r="U285" s="258"/>
      <c r="V285" s="342"/>
      <c r="W285" s="342"/>
      <c r="X285" s="342"/>
      <c r="Y285" s="342"/>
      <c r="Z285" s="1"/>
      <c r="AA285" s="1"/>
      <c r="AB285" s="1"/>
      <c r="AC285" s="1"/>
      <c r="AD285" s="1"/>
      <c r="AE285" s="1"/>
      <c r="AF285" s="1"/>
    </row>
    <row r="286" customFormat="false" ht="15.75" hidden="false" customHeight="true" outlineLevel="0" collapsed="false">
      <c r="A286" s="270" t="s">
        <v>228</v>
      </c>
      <c r="B286" s="306" t="n">
        <f aca="false">IF(B280="","",(B280-B282-B285)*B281/B$40/365/2100)</f>
        <v>0</v>
      </c>
      <c r="C286" s="306" t="str">
        <f aca="false">IF(C280="","",(C280-C282-C285)*C281/C$40/365/2100)</f>
        <v/>
      </c>
      <c r="D286" s="306" t="str">
        <f aca="false">IF(D280="","",(D280-D282-D285)*D281/D$40/365/2100)</f>
        <v/>
      </c>
      <c r="E286" s="306"/>
      <c r="F286" s="258"/>
      <c r="G286" s="306" t="str">
        <f aca="false">IF(G280="","",(G280-G282-G285)*G281/G$40/365/2100)</f>
        <v/>
      </c>
      <c r="H286" s="306" t="str">
        <f aca="false">IF(H280="","",(H280-H282-H285)*H281/H$40/365/2100)</f>
        <v/>
      </c>
      <c r="I286" s="306" t="str">
        <f aca="false">IF(I280="","",(I280-I282-I285)*I281/I$40/365/2100)</f>
        <v/>
      </c>
      <c r="J286" s="306"/>
      <c r="K286" s="258"/>
      <c r="L286" s="306" t="str">
        <f aca="false">IF(L280="","",(L280-L282-L285)*L281/L$40/365/2100)</f>
        <v/>
      </c>
      <c r="M286" s="306" t="str">
        <f aca="false">IF(M280="","",(M280-M282-M285)*M281/M$40/365/2100)</f>
        <v/>
      </c>
      <c r="N286" s="306" t="str">
        <f aca="false">IF(N280="","",(N280-N282-N285)*N281/N$40/365/2100)</f>
        <v/>
      </c>
      <c r="O286" s="306"/>
      <c r="P286" s="258"/>
      <c r="Q286" s="306" t="str">
        <f aca="false">IF(Q280="","",(Q280-Q282-Q285)*Q281/Q$40/365/2100)</f>
        <v/>
      </c>
      <c r="R286" s="306" t="str">
        <f aca="false">IF(R280="","",(R280-R282-R285)*R281/R$40/365/2100)</f>
        <v/>
      </c>
      <c r="S286" s="306" t="str">
        <f aca="false">IF(S280="","",(S280-S282-S285)*S281/S$40/365/2100)</f>
        <v/>
      </c>
      <c r="T286" s="306"/>
      <c r="U286" s="258"/>
      <c r="V286" s="307" t="str">
        <f aca="false">IF(V280="","",(V280-V282-V285)*V281/V$40/365/2100)</f>
        <v/>
      </c>
      <c r="W286" s="307" t="str">
        <f aca="false">IF(W280="","",(W280-W282-W285)*W281/W$40/365/2100)</f>
        <v/>
      </c>
      <c r="X286" s="307" t="str">
        <f aca="false">IF(X280="","",(X280-X282-X285)*X281/X$40/365/2100)</f>
        <v/>
      </c>
      <c r="Y286" s="307" t="str">
        <f aca="false">IF(Y280="","",(Y280-Y282-Y285)*Y281/Y$40/365/2100)</f>
        <v/>
      </c>
      <c r="Z286" s="1"/>
      <c r="AA286" s="1"/>
      <c r="AB286" s="1"/>
      <c r="AC286" s="1"/>
      <c r="AD286" s="1"/>
      <c r="AE286" s="1"/>
      <c r="AF286" s="1"/>
    </row>
    <row r="287" customFormat="false" ht="15.75" hidden="false" customHeight="true" outlineLevel="0" collapsed="false">
      <c r="A287" s="332" t="s">
        <v>266</v>
      </c>
      <c r="B287" s="132" t="n">
        <v>0</v>
      </c>
      <c r="C287" s="132"/>
      <c r="D287" s="132"/>
      <c r="E287" s="132"/>
      <c r="F287" s="280"/>
      <c r="G287" s="132"/>
      <c r="H287" s="132"/>
      <c r="I287" s="132" t="n">
        <v>100</v>
      </c>
      <c r="J287" s="132"/>
      <c r="K287" s="280"/>
      <c r="L287" s="132" t="n">
        <v>250</v>
      </c>
      <c r="M287" s="132"/>
      <c r="N287" s="132"/>
      <c r="O287" s="132"/>
      <c r="P287" s="280"/>
      <c r="Q287" s="132"/>
      <c r="R287" s="132"/>
      <c r="S287" s="132"/>
      <c r="T287" s="132"/>
      <c r="U287" s="280"/>
      <c r="V287" s="164"/>
      <c r="W287" s="164"/>
      <c r="X287" s="164"/>
      <c r="Y287" s="164"/>
      <c r="Z287" s="1"/>
      <c r="AA287" s="1"/>
      <c r="AB287" s="1"/>
      <c r="AC287" s="1"/>
      <c r="AD287" s="1"/>
      <c r="AE287" s="1"/>
      <c r="AF287" s="1"/>
    </row>
    <row r="288" customFormat="false" ht="15.75" hidden="false" customHeight="true" outlineLevel="0" collapsed="false">
      <c r="A288" s="265" t="s">
        <v>255</v>
      </c>
      <c r="B288" s="132" t="n">
        <v>5240</v>
      </c>
      <c r="C288" s="132" t="n">
        <v>5240</v>
      </c>
      <c r="D288" s="132" t="n">
        <v>5240</v>
      </c>
      <c r="E288" s="132"/>
      <c r="F288" s="280"/>
      <c r="G288" s="132" t="n">
        <v>5240</v>
      </c>
      <c r="H288" s="132" t="n">
        <v>5240</v>
      </c>
      <c r="I288" s="132" t="n">
        <v>5240</v>
      </c>
      <c r="J288" s="132"/>
      <c r="K288" s="280"/>
      <c r="L288" s="132" t="n">
        <v>5240</v>
      </c>
      <c r="M288" s="132" t="n">
        <v>5240</v>
      </c>
      <c r="N288" s="132" t="n">
        <v>5240</v>
      </c>
      <c r="O288" s="132"/>
      <c r="P288" s="280"/>
      <c r="Q288" s="132" t="n">
        <v>5240</v>
      </c>
      <c r="R288" s="132" t="n">
        <v>5240</v>
      </c>
      <c r="S288" s="132" t="n">
        <v>5240</v>
      </c>
      <c r="T288" s="132"/>
      <c r="U288" s="280"/>
      <c r="V288" s="164" t="n">
        <v>5240</v>
      </c>
      <c r="W288" s="164" t="n">
        <v>5240</v>
      </c>
      <c r="X288" s="164" t="n">
        <v>5240</v>
      </c>
      <c r="Y288" s="164" t="n">
        <v>5240</v>
      </c>
      <c r="Z288" s="1"/>
      <c r="AA288" s="1"/>
      <c r="AB288" s="1"/>
      <c r="AC288" s="1"/>
      <c r="AD288" s="1"/>
      <c r="AE288" s="1"/>
      <c r="AF288" s="1"/>
    </row>
    <row r="289" customFormat="false" ht="15.75" hidden="false" customHeight="true" outlineLevel="0" collapsed="false">
      <c r="A289" s="268" t="s">
        <v>256</v>
      </c>
      <c r="B289" s="192"/>
      <c r="C289" s="192"/>
      <c r="D289" s="192"/>
      <c r="E289" s="192"/>
      <c r="F289" s="280"/>
      <c r="G289" s="192"/>
      <c r="H289" s="192"/>
      <c r="I289" s="192" t="n">
        <v>100</v>
      </c>
      <c r="J289" s="192"/>
      <c r="K289" s="280"/>
      <c r="L289" s="192" t="n">
        <v>200</v>
      </c>
      <c r="M289" s="192"/>
      <c r="N289" s="192"/>
      <c r="O289" s="192"/>
      <c r="P289" s="280"/>
      <c r="Q289" s="192"/>
      <c r="R289" s="192"/>
      <c r="S289" s="192"/>
      <c r="T289" s="192"/>
      <c r="U289" s="280"/>
      <c r="V289" s="206"/>
      <c r="W289" s="206"/>
      <c r="X289" s="206"/>
      <c r="Y289" s="206"/>
      <c r="Z289" s="1"/>
      <c r="AA289" s="1"/>
      <c r="AB289" s="1"/>
      <c r="AC289" s="1"/>
      <c r="AD289" s="1"/>
      <c r="AE289" s="1"/>
      <c r="AF289" s="1"/>
    </row>
    <row r="290" customFormat="false" ht="15.75" hidden="false" customHeight="true" outlineLevel="0" collapsed="false">
      <c r="A290" s="314" t="s">
        <v>257</v>
      </c>
      <c r="B290" s="315"/>
      <c r="C290" s="315"/>
      <c r="D290" s="315"/>
      <c r="E290" s="315"/>
      <c r="F290" s="316"/>
      <c r="G290" s="315"/>
      <c r="H290" s="315"/>
      <c r="I290" s="315" t="n">
        <v>40</v>
      </c>
      <c r="J290" s="315"/>
      <c r="K290" s="316"/>
      <c r="L290" s="315" t="n">
        <v>80</v>
      </c>
      <c r="M290" s="315"/>
      <c r="N290" s="315"/>
      <c r="O290" s="315"/>
      <c r="P290" s="316"/>
      <c r="Q290" s="315"/>
      <c r="R290" s="315"/>
      <c r="S290" s="315"/>
      <c r="T290" s="315"/>
      <c r="U290" s="316"/>
      <c r="V290" s="317"/>
      <c r="W290" s="317"/>
      <c r="X290" s="317"/>
      <c r="Y290" s="317"/>
      <c r="Z290" s="319"/>
      <c r="AA290" s="319"/>
      <c r="AB290" s="319"/>
      <c r="AC290" s="319"/>
      <c r="AD290" s="319"/>
      <c r="AE290" s="319"/>
      <c r="AF290" s="319"/>
    </row>
    <row r="291" customFormat="false" ht="15.75" hidden="false" customHeight="true" outlineLevel="0" collapsed="false">
      <c r="A291" s="314" t="s">
        <v>201</v>
      </c>
      <c r="B291" s="320" t="str">
        <f aca="false">IF(B289="","",B289*B290)</f>
        <v/>
      </c>
      <c r="C291" s="320" t="str">
        <f aca="false">IF(C289="","",C289*C290)</f>
        <v/>
      </c>
      <c r="D291" s="320" t="str">
        <f aca="false">IF(D289="","",D289*D290)</f>
        <v/>
      </c>
      <c r="E291" s="320"/>
      <c r="F291" s="316"/>
      <c r="G291" s="320" t="str">
        <f aca="false">IF(G289="","",G289*G290)</f>
        <v/>
      </c>
      <c r="H291" s="320" t="str">
        <f aca="false">IF(H289="","",H289*H290)</f>
        <v/>
      </c>
      <c r="I291" s="320" t="n">
        <f aca="false">IF(I289="","",I289*I290)</f>
        <v>4000</v>
      </c>
      <c r="J291" s="320"/>
      <c r="K291" s="316"/>
      <c r="L291" s="320" t="n">
        <f aca="false">IF(L289="","",L289*L290)</f>
        <v>16000</v>
      </c>
      <c r="M291" s="320" t="str">
        <f aca="false">IF(M289="","",M289*M290)</f>
        <v/>
      </c>
      <c r="N291" s="320" t="str">
        <f aca="false">IF(N289="","",N289*N290)</f>
        <v/>
      </c>
      <c r="O291" s="320"/>
      <c r="P291" s="316"/>
      <c r="Q291" s="320" t="str">
        <f aca="false">IF(Q289="","",Q289*Q290)</f>
        <v/>
      </c>
      <c r="R291" s="320" t="str">
        <f aca="false">IF(R289="","",R289*R290)</f>
        <v/>
      </c>
      <c r="S291" s="320" t="str">
        <f aca="false">IF(S289="","",S289*S290)</f>
        <v/>
      </c>
      <c r="T291" s="320"/>
      <c r="U291" s="316"/>
      <c r="V291" s="321" t="str">
        <f aca="false">IF(V289="","",V289*V290)</f>
        <v/>
      </c>
      <c r="W291" s="321" t="str">
        <f aca="false">IF(W289="","",W289*W290)</f>
        <v/>
      </c>
      <c r="X291" s="321" t="str">
        <f aca="false">IF(X289="","",X289*X290)</f>
        <v/>
      </c>
      <c r="Y291" s="321" t="str">
        <f aca="false">IF(Y289="","",Y289*Y290)</f>
        <v/>
      </c>
      <c r="Z291" s="319"/>
      <c r="AA291" s="319"/>
      <c r="AB291" s="319"/>
      <c r="AC291" s="319"/>
      <c r="AD291" s="319"/>
      <c r="AE291" s="319"/>
      <c r="AF291" s="319"/>
    </row>
    <row r="292" customFormat="false" ht="15.75" hidden="false" customHeight="true" outlineLevel="0" collapsed="false">
      <c r="A292" s="269" t="s">
        <v>258</v>
      </c>
      <c r="B292" s="341"/>
      <c r="C292" s="341"/>
      <c r="D292" s="341"/>
      <c r="E292" s="341"/>
      <c r="F292" s="339"/>
      <c r="G292" s="341"/>
      <c r="H292" s="341"/>
      <c r="I292" s="341"/>
      <c r="J292" s="341"/>
      <c r="K292" s="339"/>
      <c r="L292" s="341" t="n">
        <v>50</v>
      </c>
      <c r="M292" s="341"/>
      <c r="N292" s="341"/>
      <c r="O292" s="341"/>
      <c r="P292" s="339"/>
      <c r="Q292" s="341"/>
      <c r="R292" s="341"/>
      <c r="S292" s="341"/>
      <c r="T292" s="341"/>
      <c r="U292" s="339"/>
      <c r="V292" s="342"/>
      <c r="W292" s="342"/>
      <c r="X292" s="342"/>
      <c r="Y292" s="342"/>
      <c r="Z292" s="1"/>
      <c r="AA292" s="1"/>
      <c r="AB292" s="1"/>
      <c r="AC292" s="1"/>
      <c r="AD292" s="1"/>
      <c r="AE292" s="1"/>
      <c r="AF292" s="1"/>
    </row>
    <row r="293" customFormat="false" ht="15.75" hidden="false" customHeight="true" outlineLevel="0" collapsed="false">
      <c r="A293" s="270" t="s">
        <v>228</v>
      </c>
      <c r="B293" s="306" t="n">
        <f aca="false">IF(B287="","",(B287-B289-B292)*B288/B$40/365/2100)</f>
        <v>0</v>
      </c>
      <c r="C293" s="306" t="str">
        <f aca="false">IF(C287="","",(C287-C289-C292)*C288/C$40/365/2100)</f>
        <v/>
      </c>
      <c r="D293" s="306" t="str">
        <f aca="false">IF(D287="","",(D287-D289-D292)*D288/D$40/365/2100)</f>
        <v/>
      </c>
      <c r="E293" s="306"/>
      <c r="F293" s="290"/>
      <c r="G293" s="306" t="str">
        <f aca="false">IF(G287="","",(G287-G289-G292)*G288/G$40/365/2100)</f>
        <v/>
      </c>
      <c r="H293" s="306" t="str">
        <f aca="false">IF(H287="","",(H287-H289-H292)*H288/H$40/365/2100)</f>
        <v/>
      </c>
      <c r="I293" s="306" t="n">
        <f aca="false">IF(I287="","",(I287-I289-I292)*I288/I$40/365/2100)</f>
        <v>0</v>
      </c>
      <c r="J293" s="306"/>
      <c r="K293" s="290"/>
      <c r="L293" s="306" t="n">
        <f aca="false">IF(L287="","",(L287-L289-L292)*L288/L$40/365/2100)</f>
        <v>0</v>
      </c>
      <c r="M293" s="306" t="str">
        <f aca="false">IF(M287="","",(M287-M289-M292)*M288/M$40/365/2100)</f>
        <v/>
      </c>
      <c r="N293" s="306" t="str">
        <f aca="false">IF(N287="","",(N287-N289-N292)*N288/N$40/365/2100)</f>
        <v/>
      </c>
      <c r="O293" s="306"/>
      <c r="P293" s="290"/>
      <c r="Q293" s="306" t="str">
        <f aca="false">IF(Q287="","",(Q287-Q289-Q292)*Q288/Q$40/365/2100)</f>
        <v/>
      </c>
      <c r="R293" s="306" t="str">
        <f aca="false">IF(R287="","",(R287-R289-R292)*R288/R$40/365/2100)</f>
        <v/>
      </c>
      <c r="S293" s="306" t="str">
        <f aca="false">IF(S287="","",(S287-S289-S292)*S288/S$40/365/2100)</f>
        <v/>
      </c>
      <c r="T293" s="306"/>
      <c r="U293" s="290"/>
      <c r="V293" s="307" t="str">
        <f aca="false">IF(V287="","",(V287-V289-V292)*V288/V$40/365/2100)</f>
        <v/>
      </c>
      <c r="W293" s="307" t="str">
        <f aca="false">IF(W287="","",(W287-W289-W292)*W288/W$40/365/2100)</f>
        <v/>
      </c>
      <c r="X293" s="307" t="str">
        <f aca="false">IF(X287="","",(X287-X289-X292)*X288/X$40/365/2100)</f>
        <v/>
      </c>
      <c r="Y293" s="307" t="str">
        <f aca="false">IF(Y287="","",(Y287-Y289-Y292)*Y288/Y$40/365/2100)</f>
        <v/>
      </c>
      <c r="Z293" s="1"/>
      <c r="AA293" s="1"/>
      <c r="AB293" s="1"/>
      <c r="AC293" s="1"/>
      <c r="AD293" s="1"/>
      <c r="AE293" s="1"/>
      <c r="AF293" s="1"/>
    </row>
    <row r="294" customFormat="false" ht="15.75" hidden="false" customHeight="true" outlineLevel="0" collapsed="false">
      <c r="A294" s="340" t="s">
        <v>267</v>
      </c>
      <c r="B294" s="192" t="n">
        <v>0</v>
      </c>
      <c r="C294" s="192"/>
      <c r="D294" s="192"/>
      <c r="E294" s="192"/>
      <c r="F294" s="258"/>
      <c r="G294" s="192"/>
      <c r="H294" s="192"/>
      <c r="I294" s="192"/>
      <c r="J294" s="192"/>
      <c r="K294" s="258"/>
      <c r="L294" s="192" t="n">
        <v>60</v>
      </c>
      <c r="M294" s="192"/>
      <c r="N294" s="192"/>
      <c r="O294" s="192"/>
      <c r="P294" s="258"/>
      <c r="Q294" s="192"/>
      <c r="R294" s="192"/>
      <c r="S294" s="192"/>
      <c r="T294" s="192"/>
      <c r="U294" s="258"/>
      <c r="V294" s="206"/>
      <c r="W294" s="206"/>
      <c r="X294" s="206"/>
      <c r="Y294" s="206"/>
      <c r="Z294" s="1"/>
      <c r="AA294" s="1"/>
      <c r="AB294" s="1"/>
      <c r="AC294" s="1"/>
      <c r="AD294" s="1"/>
      <c r="AE294" s="1"/>
      <c r="AF294" s="1"/>
    </row>
    <row r="295" customFormat="false" ht="15.75" hidden="false" customHeight="true" outlineLevel="0" collapsed="false">
      <c r="A295" s="265" t="s">
        <v>268</v>
      </c>
      <c r="B295" s="192"/>
      <c r="C295" s="192"/>
      <c r="D295" s="192"/>
      <c r="E295" s="192"/>
      <c r="F295" s="258"/>
      <c r="G295" s="192"/>
      <c r="H295" s="192"/>
      <c r="I295" s="192"/>
      <c r="J295" s="192"/>
      <c r="K295" s="258"/>
      <c r="L295" s="192" t="s">
        <v>269</v>
      </c>
      <c r="M295" s="192"/>
      <c r="N295" s="192"/>
      <c r="O295" s="192"/>
      <c r="P295" s="258"/>
      <c r="Q295" s="192"/>
      <c r="R295" s="192"/>
      <c r="S295" s="192"/>
      <c r="T295" s="192"/>
      <c r="U295" s="258"/>
      <c r="V295" s="206"/>
      <c r="W295" s="206"/>
      <c r="X295" s="206"/>
      <c r="Y295" s="206"/>
      <c r="Z295" s="1"/>
      <c r="AA295" s="1"/>
      <c r="AB295" s="1"/>
      <c r="AC295" s="1"/>
      <c r="AD295" s="1"/>
      <c r="AE295" s="1"/>
      <c r="AF295" s="1"/>
    </row>
    <row r="296" customFormat="false" ht="15.75" hidden="false" customHeight="true" outlineLevel="0" collapsed="false">
      <c r="A296" s="265" t="s">
        <v>270</v>
      </c>
      <c r="B296" s="192"/>
      <c r="C296" s="192"/>
      <c r="D296" s="192"/>
      <c r="E296" s="192"/>
      <c r="F296" s="258"/>
      <c r="G296" s="192"/>
      <c r="H296" s="192"/>
      <c r="I296" s="192"/>
      <c r="J296" s="192"/>
      <c r="K296" s="258"/>
      <c r="L296" s="192" t="n">
        <v>50</v>
      </c>
      <c r="M296" s="192"/>
      <c r="N296" s="192"/>
      <c r="O296" s="192"/>
      <c r="P296" s="258"/>
      <c r="Q296" s="192"/>
      <c r="R296" s="192"/>
      <c r="S296" s="192"/>
      <c r="T296" s="192"/>
      <c r="U296" s="258"/>
      <c r="V296" s="206"/>
      <c r="W296" s="206"/>
      <c r="X296" s="206"/>
      <c r="Y296" s="206"/>
      <c r="Z296" s="1"/>
      <c r="AA296" s="1"/>
      <c r="AB296" s="1"/>
      <c r="AC296" s="1"/>
      <c r="AD296" s="1"/>
      <c r="AE296" s="1"/>
      <c r="AF296" s="1"/>
    </row>
    <row r="297" customFormat="false" ht="15.75" hidden="false" customHeight="true" outlineLevel="0" collapsed="false">
      <c r="A297" s="344" t="s">
        <v>271</v>
      </c>
      <c r="B297" s="303" t="n">
        <f aca="false">IF(B294="","",B294*B296)</f>
        <v>0</v>
      </c>
      <c r="C297" s="303" t="str">
        <f aca="false">IF(C294="","",C294*C296)</f>
        <v/>
      </c>
      <c r="D297" s="303" t="str">
        <f aca="false">IF(D294="","",D294*D296)</f>
        <v/>
      </c>
      <c r="E297" s="303"/>
      <c r="F297" s="280"/>
      <c r="G297" s="303" t="str">
        <f aca="false">IF(G294="","",G294*G296)</f>
        <v/>
      </c>
      <c r="H297" s="303" t="str">
        <f aca="false">IF(H294="","",H294*H296)</f>
        <v/>
      </c>
      <c r="I297" s="303" t="str">
        <f aca="false">IF(I294="","",I294*I296)</f>
        <v/>
      </c>
      <c r="J297" s="303"/>
      <c r="K297" s="280"/>
      <c r="L297" s="303" t="n">
        <f aca="false">IF(L294="","",L294*L296)</f>
        <v>3000</v>
      </c>
      <c r="M297" s="303" t="str">
        <f aca="false">IF(M294="","",M294*M296)</f>
        <v/>
      </c>
      <c r="N297" s="303" t="str">
        <f aca="false">IF(N294="","",N294*N296)</f>
        <v/>
      </c>
      <c r="O297" s="303"/>
      <c r="P297" s="280"/>
      <c r="Q297" s="303" t="str">
        <f aca="false">IF(Q294="","",Q294*Q296)</f>
        <v/>
      </c>
      <c r="R297" s="303" t="str">
        <f aca="false">IF(R294="","",R294*R296)</f>
        <v/>
      </c>
      <c r="S297" s="303" t="str">
        <f aca="false">IF(S294="","",S294*S296)</f>
        <v/>
      </c>
      <c r="T297" s="303"/>
      <c r="U297" s="280"/>
      <c r="V297" s="304" t="str">
        <f aca="false">IF(V294="","",V294*V296)</f>
        <v/>
      </c>
      <c r="W297" s="304" t="str">
        <f aca="false">IF(W294="","",W294*W296)</f>
        <v/>
      </c>
      <c r="X297" s="304" t="str">
        <f aca="false">IF(X294="","",X294*X296)</f>
        <v/>
      </c>
      <c r="Y297" s="304" t="str">
        <f aca="false">IF(Y294="","",Y294*Y296)</f>
        <v/>
      </c>
      <c r="Z297" s="1"/>
      <c r="AA297" s="1"/>
      <c r="AB297" s="1"/>
      <c r="AC297" s="1"/>
      <c r="AD297" s="1"/>
      <c r="AE297" s="1"/>
      <c r="AF297" s="1"/>
    </row>
    <row r="298" customFormat="false" ht="15.75" hidden="false" customHeight="true" outlineLevel="0" collapsed="false">
      <c r="A298" s="265" t="s">
        <v>255</v>
      </c>
      <c r="B298" s="132" t="n">
        <v>1530</v>
      </c>
      <c r="C298" s="132" t="n">
        <v>1530</v>
      </c>
      <c r="D298" s="132" t="n">
        <v>1530</v>
      </c>
      <c r="E298" s="132"/>
      <c r="F298" s="280"/>
      <c r="G298" s="132" t="n">
        <v>1530</v>
      </c>
      <c r="H298" s="132" t="n">
        <v>1530</v>
      </c>
      <c r="I298" s="132" t="n">
        <v>1530</v>
      </c>
      <c r="J298" s="132"/>
      <c r="K298" s="280"/>
      <c r="L298" s="132" t="n">
        <v>1530</v>
      </c>
      <c r="M298" s="132" t="n">
        <v>1530</v>
      </c>
      <c r="N298" s="132" t="n">
        <v>1530</v>
      </c>
      <c r="O298" s="132"/>
      <c r="P298" s="280"/>
      <c r="Q298" s="132" t="n">
        <v>1530</v>
      </c>
      <c r="R298" s="132" t="n">
        <v>1530</v>
      </c>
      <c r="S298" s="132" t="n">
        <v>1530</v>
      </c>
      <c r="T298" s="132"/>
      <c r="U298" s="280"/>
      <c r="V298" s="164" t="n">
        <v>1530</v>
      </c>
      <c r="W298" s="164" t="n">
        <v>1530</v>
      </c>
      <c r="X298" s="164" t="n">
        <v>1530</v>
      </c>
      <c r="Y298" s="164" t="n">
        <v>1530</v>
      </c>
      <c r="Z298" s="1"/>
      <c r="AA298" s="1"/>
      <c r="AB298" s="1"/>
      <c r="AC298" s="1"/>
      <c r="AD298" s="1"/>
      <c r="AE298" s="1"/>
      <c r="AF298" s="1"/>
    </row>
    <row r="299" customFormat="false" ht="15.75" hidden="false" customHeight="true" outlineLevel="0" collapsed="false">
      <c r="A299" s="268" t="s">
        <v>256</v>
      </c>
      <c r="B299" s="192"/>
      <c r="C299" s="192"/>
      <c r="D299" s="192"/>
      <c r="E299" s="192"/>
      <c r="F299" s="280"/>
      <c r="G299" s="192"/>
      <c r="H299" s="192"/>
      <c r="I299" s="192"/>
      <c r="J299" s="192"/>
      <c r="K299" s="280"/>
      <c r="L299" s="192" t="n">
        <v>2650</v>
      </c>
      <c r="M299" s="192"/>
      <c r="N299" s="192"/>
      <c r="O299" s="192"/>
      <c r="P299" s="280"/>
      <c r="Q299" s="192"/>
      <c r="R299" s="192"/>
      <c r="S299" s="192"/>
      <c r="T299" s="192"/>
      <c r="U299" s="280"/>
      <c r="V299" s="206"/>
      <c r="W299" s="206"/>
      <c r="X299" s="206"/>
      <c r="Y299" s="206"/>
      <c r="Z299" s="1"/>
      <c r="AA299" s="1"/>
      <c r="AB299" s="1"/>
      <c r="AC299" s="1"/>
      <c r="AD299" s="1"/>
      <c r="AE299" s="1"/>
      <c r="AF299" s="1"/>
    </row>
    <row r="300" customFormat="false" ht="15.75" hidden="false" customHeight="true" outlineLevel="0" collapsed="false">
      <c r="A300" s="314" t="s">
        <v>257</v>
      </c>
      <c r="B300" s="315"/>
      <c r="C300" s="315"/>
      <c r="D300" s="315"/>
      <c r="E300" s="315"/>
      <c r="F300" s="316"/>
      <c r="G300" s="315"/>
      <c r="H300" s="315"/>
      <c r="I300" s="315"/>
      <c r="J300" s="315"/>
      <c r="K300" s="316"/>
      <c r="L300" s="315" t="n">
        <v>7</v>
      </c>
      <c r="M300" s="315"/>
      <c r="N300" s="315"/>
      <c r="O300" s="315"/>
      <c r="P300" s="316"/>
      <c r="Q300" s="315"/>
      <c r="R300" s="315"/>
      <c r="S300" s="315"/>
      <c r="T300" s="315"/>
      <c r="U300" s="316"/>
      <c r="V300" s="317"/>
      <c r="W300" s="317"/>
      <c r="X300" s="317"/>
      <c r="Y300" s="317"/>
      <c r="Z300" s="319"/>
      <c r="AA300" s="319"/>
      <c r="AB300" s="319"/>
      <c r="AC300" s="319"/>
      <c r="AD300" s="319"/>
      <c r="AE300" s="319"/>
      <c r="AF300" s="319"/>
    </row>
    <row r="301" customFormat="false" ht="15.75" hidden="false" customHeight="true" outlineLevel="0" collapsed="false">
      <c r="A301" s="314" t="s">
        <v>201</v>
      </c>
      <c r="B301" s="320" t="str">
        <f aca="false">IF(B299="","",B299*B300)</f>
        <v/>
      </c>
      <c r="C301" s="320" t="str">
        <f aca="false">IF(C299="","",C299*C300)</f>
        <v/>
      </c>
      <c r="D301" s="320" t="str">
        <f aca="false">IF(D299="","",D299*D300)</f>
        <v/>
      </c>
      <c r="E301" s="320"/>
      <c r="F301" s="316"/>
      <c r="G301" s="320" t="str">
        <f aca="false">IF(G299="","",G299*G300)</f>
        <v/>
      </c>
      <c r="H301" s="320" t="str">
        <f aca="false">IF(H299="","",H299*H300)</f>
        <v/>
      </c>
      <c r="I301" s="320" t="str">
        <f aca="false">IF(I299="","",I299*I300)</f>
        <v/>
      </c>
      <c r="J301" s="320"/>
      <c r="K301" s="316"/>
      <c r="L301" s="320" t="n">
        <f aca="false">IF(L299="","",L299*L300)</f>
        <v>18550</v>
      </c>
      <c r="M301" s="320" t="str">
        <f aca="false">IF(M299="","",M299*M300)</f>
        <v/>
      </c>
      <c r="N301" s="320" t="str">
        <f aca="false">IF(N299="","",N299*N300)</f>
        <v/>
      </c>
      <c r="O301" s="320"/>
      <c r="P301" s="316"/>
      <c r="Q301" s="320" t="str">
        <f aca="false">IF(Q299="","",Q299*Q300)</f>
        <v/>
      </c>
      <c r="R301" s="320" t="str">
        <f aca="false">IF(R299="","",R299*R300)</f>
        <v/>
      </c>
      <c r="S301" s="320" t="str">
        <f aca="false">IF(S299="","",S299*S300)</f>
        <v/>
      </c>
      <c r="T301" s="320"/>
      <c r="U301" s="316"/>
      <c r="V301" s="321" t="str">
        <f aca="false">IF(V299="","",V299*V300)</f>
        <v/>
      </c>
      <c r="W301" s="321" t="str">
        <f aca="false">IF(W299="","",W299*W300)</f>
        <v/>
      </c>
      <c r="X301" s="321" t="str">
        <f aca="false">IF(X299="","",X299*X300)</f>
        <v/>
      </c>
      <c r="Y301" s="321" t="str">
        <f aca="false">IF(Y299="","",Y299*Y300)</f>
        <v/>
      </c>
      <c r="Z301" s="319"/>
      <c r="AA301" s="319"/>
      <c r="AB301" s="319"/>
      <c r="AC301" s="319"/>
      <c r="AD301" s="319"/>
      <c r="AE301" s="319"/>
      <c r="AF301" s="319"/>
    </row>
    <row r="302" customFormat="false" ht="15.75" hidden="false" customHeight="true" outlineLevel="0" collapsed="false">
      <c r="A302" s="269" t="s">
        <v>258</v>
      </c>
      <c r="B302" s="283"/>
      <c r="C302" s="283"/>
      <c r="D302" s="283"/>
      <c r="E302" s="283"/>
      <c r="F302" s="339"/>
      <c r="G302" s="283"/>
      <c r="H302" s="283"/>
      <c r="I302" s="283"/>
      <c r="J302" s="283"/>
      <c r="K302" s="339"/>
      <c r="L302" s="283"/>
      <c r="M302" s="283"/>
      <c r="N302" s="283"/>
      <c r="O302" s="283"/>
      <c r="P302" s="339"/>
      <c r="Q302" s="283"/>
      <c r="R302" s="283"/>
      <c r="S302" s="283"/>
      <c r="T302" s="283"/>
      <c r="U302" s="339"/>
      <c r="V302" s="176"/>
      <c r="W302" s="176"/>
      <c r="X302" s="176"/>
      <c r="Y302" s="176"/>
      <c r="Z302" s="338"/>
      <c r="AA302" s="338"/>
      <c r="AB302" s="338"/>
      <c r="AC302" s="338"/>
      <c r="AD302" s="338"/>
      <c r="AE302" s="338"/>
      <c r="AF302" s="338"/>
    </row>
    <row r="303" customFormat="false" ht="15.75" hidden="false" customHeight="true" outlineLevel="0" collapsed="false">
      <c r="A303" s="270" t="s">
        <v>228</v>
      </c>
      <c r="B303" s="306" t="n">
        <f aca="false">IF(B297="","",(B297-B299-B302)*B298/B$40/365/2100)</f>
        <v>0</v>
      </c>
      <c r="C303" s="306" t="str">
        <f aca="false">IF(C297="","",(C297-C299-C302)*C298/C$40/365/2100)</f>
        <v/>
      </c>
      <c r="D303" s="306" t="str">
        <f aca="false">IF(D297="","",(D297-D299-D302)*D298/D$40/365/2100)</f>
        <v/>
      </c>
      <c r="E303" s="306"/>
      <c r="F303" s="290"/>
      <c r="G303" s="306" t="str">
        <f aca="false">IF(G297="","",(G297-G299-G302)*G298/G$40/365/2100)</f>
        <v/>
      </c>
      <c r="H303" s="306" t="str">
        <f aca="false">IF(H297="","",(H297-H299-H302)*H298/H$40/365/2100)</f>
        <v/>
      </c>
      <c r="I303" s="306" t="str">
        <f aca="false">IF(I297="","",(I297-I299-I302)*I298/I$40/365/2100)</f>
        <v/>
      </c>
      <c r="J303" s="306"/>
      <c r="K303" s="290"/>
      <c r="L303" s="306" t="n">
        <f aca="false">IF(L297="","",(L297-L299-L302)*L298/L$40/365/2100)</f>
        <v>0.116438356164384</v>
      </c>
      <c r="M303" s="306" t="str">
        <f aca="false">IF(M297="","",(M297-M299-M302)*M298/M$40/365/2100)</f>
        <v/>
      </c>
      <c r="N303" s="306" t="str">
        <f aca="false">IF(N297="","",(N297-N299-N302)*N298/N$40/365/2100)</f>
        <v/>
      </c>
      <c r="O303" s="306"/>
      <c r="P303" s="290"/>
      <c r="Q303" s="306" t="str">
        <f aca="false">IF(Q297="","",(Q297-Q299-Q302)*Q298/Q$40/365/2100)</f>
        <v/>
      </c>
      <c r="R303" s="306" t="str">
        <f aca="false">IF(R297="","",(R297-R299-R302)*R298/R$40/365/2100)</f>
        <v/>
      </c>
      <c r="S303" s="306" t="str">
        <f aca="false">IF(S297="","",(S297-S299-S302)*S298/S$40/365/2100)</f>
        <v/>
      </c>
      <c r="T303" s="306"/>
      <c r="U303" s="290"/>
      <c r="V303" s="307" t="str">
        <f aca="false">IF(V297="","",(V297-V299-V302)*V298/V$40/365/2100)</f>
        <v/>
      </c>
      <c r="W303" s="307" t="str">
        <f aca="false">IF(W297="","",(W297-W299-W302)*W298/W$40/365/2100)</f>
        <v/>
      </c>
      <c r="X303" s="307" t="str">
        <f aca="false">IF(X297="","",(X297-X299-X302)*X298/X$40/365/2100)</f>
        <v/>
      </c>
      <c r="Y303" s="307" t="str">
        <f aca="false">IF(Y297="","",(Y297-Y299-Y302)*Y298/Y$40/365/2100)</f>
        <v/>
      </c>
      <c r="Z303" s="338"/>
      <c r="AA303" s="338"/>
      <c r="AB303" s="338"/>
      <c r="AC303" s="338"/>
      <c r="AD303" s="338"/>
      <c r="AE303" s="338"/>
      <c r="AF303" s="338"/>
    </row>
    <row r="304" customFormat="false" ht="15.75" hidden="false" customHeight="true" outlineLevel="0" collapsed="false">
      <c r="A304" s="332" t="s">
        <v>272</v>
      </c>
      <c r="B304" s="132" t="n">
        <v>1</v>
      </c>
      <c r="C304" s="132" t="n">
        <v>1</v>
      </c>
      <c r="D304" s="132" t="n">
        <v>3</v>
      </c>
      <c r="E304" s="132"/>
      <c r="F304" s="272"/>
      <c r="G304" s="132" t="n">
        <v>2</v>
      </c>
      <c r="H304" s="132" t="n">
        <v>4</v>
      </c>
      <c r="I304" s="132" t="n">
        <v>2</v>
      </c>
      <c r="J304" s="132"/>
      <c r="K304" s="272"/>
      <c r="L304" s="132" t="n">
        <v>5</v>
      </c>
      <c r="M304" s="132"/>
      <c r="N304" s="132" t="n">
        <v>4</v>
      </c>
      <c r="O304" s="132"/>
      <c r="P304" s="272"/>
      <c r="Q304" s="132" t="n">
        <v>600</v>
      </c>
      <c r="R304" s="132"/>
      <c r="S304" s="132" t="n">
        <v>8</v>
      </c>
      <c r="T304" s="132"/>
      <c r="U304" s="272"/>
      <c r="V304" s="164" t="n">
        <v>2</v>
      </c>
      <c r="W304" s="164" t="n">
        <v>2</v>
      </c>
      <c r="X304" s="148" t="n">
        <v>6</v>
      </c>
      <c r="Y304" s="164" t="n">
        <v>9</v>
      </c>
      <c r="Z304" s="338"/>
      <c r="AA304" s="338"/>
      <c r="AB304" s="338"/>
      <c r="AC304" s="338"/>
      <c r="AD304" s="338"/>
      <c r="AE304" s="338"/>
      <c r="AF304" s="338"/>
    </row>
    <row r="305" customFormat="false" ht="15.75" hidden="false" customHeight="true" outlineLevel="0" collapsed="false">
      <c r="A305" s="265" t="s">
        <v>268</v>
      </c>
      <c r="B305" s="132" t="s">
        <v>271</v>
      </c>
      <c r="C305" s="132" t="s">
        <v>271</v>
      </c>
      <c r="D305" s="132" t="s">
        <v>271</v>
      </c>
      <c r="E305" s="132"/>
      <c r="F305" s="272"/>
      <c r="G305" s="132" t="s">
        <v>269</v>
      </c>
      <c r="H305" s="132" t="s">
        <v>269</v>
      </c>
      <c r="I305" s="132" t="s">
        <v>269</v>
      </c>
      <c r="J305" s="132"/>
      <c r="K305" s="272"/>
      <c r="L305" s="132" t="s">
        <v>269</v>
      </c>
      <c r="M305" s="132"/>
      <c r="N305" s="132" t="s">
        <v>269</v>
      </c>
      <c r="O305" s="132"/>
      <c r="P305" s="272"/>
      <c r="Q305" s="132" t="s">
        <v>271</v>
      </c>
      <c r="R305" s="132"/>
      <c r="S305" s="132" t="s">
        <v>269</v>
      </c>
      <c r="T305" s="132"/>
      <c r="U305" s="272"/>
      <c r="V305" s="164" t="s">
        <v>269</v>
      </c>
      <c r="W305" s="164" t="s">
        <v>269</v>
      </c>
      <c r="X305" s="164" t="s">
        <v>269</v>
      </c>
      <c r="Y305" s="164" t="s">
        <v>269</v>
      </c>
      <c r="Z305" s="338"/>
      <c r="AA305" s="338"/>
      <c r="AB305" s="338"/>
      <c r="AC305" s="338"/>
      <c r="AD305" s="338"/>
      <c r="AE305" s="338"/>
      <c r="AF305" s="338"/>
    </row>
    <row r="306" customFormat="false" ht="15.75" hidden="false" customHeight="true" outlineLevel="0" collapsed="false">
      <c r="A306" s="265" t="s">
        <v>270</v>
      </c>
      <c r="B306" s="132" t="n">
        <v>40</v>
      </c>
      <c r="C306" s="132" t="n">
        <v>25</v>
      </c>
      <c r="D306" s="132" t="n">
        <v>50</v>
      </c>
      <c r="E306" s="132"/>
      <c r="F306" s="345"/>
      <c r="G306" s="132" t="n">
        <v>50</v>
      </c>
      <c r="H306" s="132" t="n">
        <v>50</v>
      </c>
      <c r="I306" s="132" t="n">
        <v>50</v>
      </c>
      <c r="J306" s="132"/>
      <c r="K306" s="345"/>
      <c r="L306" s="132" t="n">
        <v>50</v>
      </c>
      <c r="M306" s="132"/>
      <c r="N306" s="132" t="n">
        <v>50</v>
      </c>
      <c r="O306" s="132"/>
      <c r="P306" s="345"/>
      <c r="Q306" s="132" t="n">
        <v>1</v>
      </c>
      <c r="R306" s="132"/>
      <c r="S306" s="132" t="n">
        <v>50</v>
      </c>
      <c r="T306" s="132"/>
      <c r="U306" s="345"/>
      <c r="V306" s="164" t="n">
        <v>50</v>
      </c>
      <c r="W306" s="164" t="n">
        <v>50</v>
      </c>
      <c r="X306" s="164" t="n">
        <v>50</v>
      </c>
      <c r="Y306" s="164" t="n">
        <v>50</v>
      </c>
      <c r="Z306" s="1"/>
      <c r="AA306" s="1"/>
      <c r="AB306" s="1"/>
      <c r="AC306" s="1"/>
      <c r="AD306" s="1"/>
      <c r="AE306" s="1"/>
      <c r="AF306" s="1"/>
    </row>
    <row r="307" customFormat="false" ht="15.75" hidden="false" customHeight="true" outlineLevel="0" collapsed="false">
      <c r="A307" s="265" t="s">
        <v>271</v>
      </c>
      <c r="B307" s="303" t="n">
        <f aca="false">IF(B304="","",B304*B306)</f>
        <v>40</v>
      </c>
      <c r="C307" s="303" t="n">
        <f aca="false">IF(C304="","",C304*C306)</f>
        <v>25</v>
      </c>
      <c r="D307" s="303" t="n">
        <f aca="false">IF(D304="","",D304*D306)</f>
        <v>150</v>
      </c>
      <c r="E307" s="303"/>
      <c r="F307" s="272"/>
      <c r="G307" s="303" t="n">
        <f aca="false">IF(G304="","",G304*G306)</f>
        <v>100</v>
      </c>
      <c r="H307" s="303" t="n">
        <f aca="false">IF(H304="","",H304*H306)</f>
        <v>200</v>
      </c>
      <c r="I307" s="303" t="n">
        <f aca="false">IF(I304="","",I304*I306)</f>
        <v>100</v>
      </c>
      <c r="J307" s="303"/>
      <c r="K307" s="272"/>
      <c r="L307" s="303" t="n">
        <f aca="false">IF(L304="","",L304*L306)</f>
        <v>250</v>
      </c>
      <c r="M307" s="303" t="str">
        <f aca="false">IF(M304="","",M304*M306)</f>
        <v/>
      </c>
      <c r="N307" s="303" t="n">
        <f aca="false">IF(N304="","",N304*N306)</f>
        <v>200</v>
      </c>
      <c r="O307" s="303"/>
      <c r="P307" s="272"/>
      <c r="Q307" s="303" t="n">
        <f aca="false">IF(Q304="","",Q304*Q306)</f>
        <v>600</v>
      </c>
      <c r="R307" s="303" t="str">
        <f aca="false">IF(R304="","",R304*R306)</f>
        <v/>
      </c>
      <c r="S307" s="303" t="n">
        <f aca="false">IF(S304="","",S304*S306)</f>
        <v>400</v>
      </c>
      <c r="T307" s="303"/>
      <c r="U307" s="272"/>
      <c r="V307" s="304" t="n">
        <f aca="false">IF(V304="","",V304*V306)</f>
        <v>100</v>
      </c>
      <c r="W307" s="304" t="n">
        <f aca="false">IF(W304="","",W304*W306)</f>
        <v>100</v>
      </c>
      <c r="X307" s="304" t="n">
        <f aca="false">IF(X304="","",X304*X306)</f>
        <v>300</v>
      </c>
      <c r="Y307" s="304" t="n">
        <f aca="false">IF(Y304="","",Y304*Y306)</f>
        <v>450</v>
      </c>
      <c r="Z307" s="1"/>
      <c r="AA307" s="1"/>
      <c r="AB307" s="1"/>
      <c r="AC307" s="1"/>
      <c r="AD307" s="1"/>
      <c r="AE307" s="1"/>
      <c r="AF307" s="1"/>
    </row>
    <row r="308" customFormat="false" ht="15.75" hidden="false" customHeight="true" outlineLevel="0" collapsed="false">
      <c r="A308" s="265" t="s">
        <v>255</v>
      </c>
      <c r="B308" s="132" t="n">
        <v>1140</v>
      </c>
      <c r="C308" s="132" t="n">
        <v>1140</v>
      </c>
      <c r="D308" s="132" t="n">
        <v>1140</v>
      </c>
      <c r="E308" s="132"/>
      <c r="F308" s="275"/>
      <c r="G308" s="132" t="n">
        <v>1140</v>
      </c>
      <c r="H308" s="132" t="n">
        <v>1140</v>
      </c>
      <c r="I308" s="132" t="n">
        <v>1140</v>
      </c>
      <c r="J308" s="132"/>
      <c r="K308" s="275"/>
      <c r="L308" s="132" t="n">
        <v>1140</v>
      </c>
      <c r="M308" s="132" t="n">
        <v>1140</v>
      </c>
      <c r="N308" s="132" t="n">
        <v>1140</v>
      </c>
      <c r="O308" s="132"/>
      <c r="P308" s="275"/>
      <c r="Q308" s="132" t="n">
        <v>1140</v>
      </c>
      <c r="R308" s="132" t="n">
        <v>1140</v>
      </c>
      <c r="S308" s="132" t="n">
        <v>1140</v>
      </c>
      <c r="T308" s="132"/>
      <c r="U308" s="275"/>
      <c r="V308" s="164" t="n">
        <v>1140</v>
      </c>
      <c r="W308" s="164" t="n">
        <v>1140</v>
      </c>
      <c r="X308" s="164" t="n">
        <v>1140</v>
      </c>
      <c r="Y308" s="164" t="n">
        <v>1140</v>
      </c>
      <c r="Z308" s="1"/>
      <c r="AA308" s="1"/>
      <c r="AB308" s="1"/>
      <c r="AC308" s="1"/>
      <c r="AD308" s="1"/>
      <c r="AE308" s="1"/>
      <c r="AF308" s="1"/>
    </row>
    <row r="309" customFormat="false" ht="15.75" hidden="false" customHeight="true" outlineLevel="0" collapsed="false">
      <c r="A309" s="268" t="s">
        <v>256</v>
      </c>
      <c r="B309" s="192"/>
      <c r="C309" s="192"/>
      <c r="D309" s="192"/>
      <c r="E309" s="192"/>
      <c r="F309" s="294"/>
      <c r="G309" s="192"/>
      <c r="H309" s="192"/>
      <c r="I309" s="192" t="n">
        <v>50</v>
      </c>
      <c r="J309" s="192"/>
      <c r="K309" s="294"/>
      <c r="L309" s="192" t="n">
        <v>200</v>
      </c>
      <c r="M309" s="192"/>
      <c r="N309" s="192" t="n">
        <v>100</v>
      </c>
      <c r="O309" s="192"/>
      <c r="P309" s="294"/>
      <c r="Q309" s="192" t="n">
        <v>0</v>
      </c>
      <c r="R309" s="192"/>
      <c r="S309" s="192" t="n">
        <v>50</v>
      </c>
      <c r="T309" s="192"/>
      <c r="U309" s="294"/>
      <c r="V309" s="206" t="n">
        <v>0</v>
      </c>
      <c r="W309" s="206" t="n">
        <v>25</v>
      </c>
      <c r="X309" s="206" t="n">
        <v>100</v>
      </c>
      <c r="Y309" s="206" t="n">
        <v>180</v>
      </c>
      <c r="Z309" s="1"/>
      <c r="AA309" s="1"/>
      <c r="AB309" s="1"/>
      <c r="AC309" s="1"/>
      <c r="AD309" s="1"/>
      <c r="AE309" s="1"/>
      <c r="AF309" s="1"/>
    </row>
    <row r="310" customFormat="false" ht="15.75" hidden="false" customHeight="true" outlineLevel="0" collapsed="false">
      <c r="A310" s="314" t="s">
        <v>257</v>
      </c>
      <c r="B310" s="315"/>
      <c r="C310" s="315"/>
      <c r="D310" s="315"/>
      <c r="E310" s="315"/>
      <c r="F310" s="316"/>
      <c r="G310" s="315"/>
      <c r="H310" s="315"/>
      <c r="I310" s="315" t="n">
        <v>34</v>
      </c>
      <c r="J310" s="315"/>
      <c r="K310" s="316"/>
      <c r="L310" s="315" t="n">
        <v>90</v>
      </c>
      <c r="M310" s="315"/>
      <c r="N310" s="315" t="n">
        <v>50</v>
      </c>
      <c r="O310" s="315"/>
      <c r="P310" s="316"/>
      <c r="Q310" s="315"/>
      <c r="R310" s="315"/>
      <c r="S310" s="315" t="n">
        <v>300</v>
      </c>
      <c r="T310" s="315"/>
      <c r="U310" s="316"/>
      <c r="V310" s="317"/>
      <c r="W310" s="317" t="n">
        <v>50</v>
      </c>
      <c r="X310" s="317" t="n">
        <v>55</v>
      </c>
      <c r="Y310" s="317" t="n">
        <v>90</v>
      </c>
      <c r="Z310" s="319"/>
      <c r="AA310" s="319"/>
      <c r="AB310" s="319"/>
      <c r="AC310" s="319"/>
      <c r="AD310" s="319"/>
      <c r="AE310" s="319"/>
      <c r="AF310" s="319"/>
    </row>
    <row r="311" customFormat="false" ht="15.75" hidden="false" customHeight="true" outlineLevel="0" collapsed="false">
      <c r="A311" s="314" t="s">
        <v>201</v>
      </c>
      <c r="B311" s="320" t="str">
        <f aca="false">IF(B309="","",B309*B310)</f>
        <v/>
      </c>
      <c r="C311" s="320" t="str">
        <f aca="false">IF(C309="","",C309*C310)</f>
        <v/>
      </c>
      <c r="D311" s="320" t="str">
        <f aca="false">IF(D309="","",D309*D310)</f>
        <v/>
      </c>
      <c r="E311" s="320"/>
      <c r="F311" s="316"/>
      <c r="G311" s="320" t="str">
        <f aca="false">IF(G309="","",G309*G310)</f>
        <v/>
      </c>
      <c r="H311" s="320" t="str">
        <f aca="false">IF(H309="","",H309*H310)</f>
        <v/>
      </c>
      <c r="I311" s="320" t="n">
        <f aca="false">IF(I309="","",I309*I310)</f>
        <v>1700</v>
      </c>
      <c r="J311" s="320"/>
      <c r="K311" s="316"/>
      <c r="L311" s="320" t="n">
        <f aca="false">IF(L309="","",L309*L310)</f>
        <v>18000</v>
      </c>
      <c r="M311" s="320" t="str">
        <f aca="false">IF(M309="","",M309*M310)</f>
        <v/>
      </c>
      <c r="N311" s="320" t="n">
        <f aca="false">IF(N309="","",N309*N310)</f>
        <v>5000</v>
      </c>
      <c r="O311" s="320"/>
      <c r="P311" s="316"/>
      <c r="Q311" s="320" t="n">
        <f aca="false">IF(Q309="","",Q309*Q310)</f>
        <v>0</v>
      </c>
      <c r="R311" s="320" t="str">
        <f aca="false">IF(R309="","",R309*R310)</f>
        <v/>
      </c>
      <c r="S311" s="320" t="n">
        <f aca="false">IF(S309="","",S309*S310)</f>
        <v>15000</v>
      </c>
      <c r="T311" s="320"/>
      <c r="U311" s="316"/>
      <c r="V311" s="321" t="n">
        <f aca="false">IF(V309="","",V309*V310)</f>
        <v>0</v>
      </c>
      <c r="W311" s="321" t="n">
        <f aca="false">IF(W309="","",W309*W310)</f>
        <v>1250</v>
      </c>
      <c r="X311" s="321" t="n">
        <f aca="false">IF(X309="","",X309*X310)</f>
        <v>5500</v>
      </c>
      <c r="Y311" s="321" t="n">
        <f aca="false">IF(Y309="","",Y309*Y310)</f>
        <v>16200</v>
      </c>
      <c r="Z311" s="319"/>
      <c r="AA311" s="319"/>
      <c r="AB311" s="319"/>
      <c r="AC311" s="319"/>
      <c r="AD311" s="319"/>
      <c r="AE311" s="319"/>
      <c r="AF311" s="319"/>
    </row>
    <row r="312" customFormat="false" ht="15.75" hidden="false" customHeight="true" outlineLevel="0" collapsed="false">
      <c r="A312" s="269" t="s">
        <v>258</v>
      </c>
      <c r="B312" s="283"/>
      <c r="C312" s="283"/>
      <c r="D312" s="283"/>
      <c r="E312" s="283"/>
      <c r="F312" s="294"/>
      <c r="G312" s="283"/>
      <c r="H312" s="283"/>
      <c r="I312" s="283" t="n">
        <v>0</v>
      </c>
      <c r="J312" s="283"/>
      <c r="K312" s="294"/>
      <c r="L312" s="283"/>
      <c r="M312" s="283"/>
      <c r="N312" s="283" t="n">
        <v>50</v>
      </c>
      <c r="O312" s="283"/>
      <c r="P312" s="294"/>
      <c r="Q312" s="283" t="n">
        <v>100</v>
      </c>
      <c r="R312" s="283"/>
      <c r="S312" s="283" t="n">
        <v>100</v>
      </c>
      <c r="T312" s="283"/>
      <c r="U312" s="294"/>
      <c r="V312" s="176"/>
      <c r="W312" s="176"/>
      <c r="X312" s="176"/>
      <c r="Y312" s="176"/>
      <c r="Z312" s="1"/>
      <c r="AA312" s="1"/>
      <c r="AB312" s="1"/>
      <c r="AC312" s="1"/>
      <c r="AD312" s="1"/>
      <c r="AE312" s="1"/>
      <c r="AF312" s="1"/>
    </row>
    <row r="313" customFormat="false" ht="15.75" hidden="false" customHeight="true" outlineLevel="0" collapsed="false">
      <c r="A313" s="270" t="s">
        <v>228</v>
      </c>
      <c r="B313" s="306" t="n">
        <f aca="false">IF(B307="","",(B307-B309-B312)*B308/B$40/365/2100)</f>
        <v>0.0148727984344423</v>
      </c>
      <c r="C313" s="306" t="n">
        <f aca="false">IF(C307="","",(C307-C309-C312)*C308/C$40/365/2100)</f>
        <v>0.00619699934768428</v>
      </c>
      <c r="D313" s="306" t="n">
        <f aca="false">IF(D307="","",(D307-D309-D312)*D308/D$40/365/2100)</f>
        <v>0.0278864970645793</v>
      </c>
      <c r="E313" s="306"/>
      <c r="F313" s="275"/>
      <c r="G313" s="306" t="n">
        <f aca="false">IF(G307="","",(G307-G309-G312)*G308/G$40/365/2100)</f>
        <v>0.0247879973907371</v>
      </c>
      <c r="H313" s="306" t="n">
        <f aca="false">IF(H307="","",(H307-H309-H312)*H308/H$40/365/2100)</f>
        <v>0.0424937098126922</v>
      </c>
      <c r="I313" s="306" t="n">
        <f aca="false">IF(I307="","",(I307-I309-I312)*I308/I$40/365/2100)</f>
        <v>0.0106234274531731</v>
      </c>
      <c r="J313" s="306"/>
      <c r="K313" s="275"/>
      <c r="L313" s="306" t="n">
        <f aca="false">IF(L307="","",(L307-L309-L312)*L308/L$40/365/2100)</f>
        <v>0.0123939986953686</v>
      </c>
      <c r="M313" s="306" t="str">
        <f aca="false">IF(M307="","",(M307-M309-M312)*M308/M$40/365/2100)</f>
        <v/>
      </c>
      <c r="N313" s="306" t="n">
        <f aca="false">IF(N307="","",(N307-N309-N312)*N308/N$40/365/2100)</f>
        <v>0.00929549902152642</v>
      </c>
      <c r="O313" s="306"/>
      <c r="P313" s="275"/>
      <c r="Q313" s="306" t="n">
        <f aca="false">IF(Q307="","",(Q307-Q309-Q312)*Q308/Q$40/365/2100)</f>
        <v>0.0929549902152642</v>
      </c>
      <c r="R313" s="306" t="str">
        <f aca="false">IF(R307="","",(R307-R309-R312)*R308/R$40/365/2100)</f>
        <v/>
      </c>
      <c r="S313" s="306" t="n">
        <f aca="false">IF(S307="","",(S307-S309-S312)*S308/S$40/365/2100)</f>
        <v>0.0464774951076321</v>
      </c>
      <c r="T313" s="306"/>
      <c r="U313" s="275"/>
      <c r="V313" s="307" t="n">
        <f aca="false">IF(V307="","",(V307-V309-V312)*V308/V$40/365/2100)</f>
        <v>0.0212468549063461</v>
      </c>
      <c r="W313" s="307" t="n">
        <f aca="false">IF(W307="","",(W307-W309-W312)*W308/W$40/365/2100)</f>
        <v>0.0159351411797596</v>
      </c>
      <c r="X313" s="307" t="n">
        <f aca="false">IF(X307="","",(X307-X309-X312)*X308/X$40/365/2100)</f>
        <v>0.0371819960861057</v>
      </c>
      <c r="Y313" s="307" t="n">
        <f aca="false">IF(Y307="","",(Y307-Y309-Y312)*Y308/Y$40/365/2100)</f>
        <v>0.0446183953033268</v>
      </c>
      <c r="Z313" s="1"/>
      <c r="AA313" s="1"/>
      <c r="AB313" s="1"/>
      <c r="AC313" s="1"/>
      <c r="AD313" s="1"/>
      <c r="AE313" s="1"/>
      <c r="AF313" s="1"/>
    </row>
    <row r="314" customFormat="false" ht="15.75" hidden="false" customHeight="true" outlineLevel="0" collapsed="false">
      <c r="A314" s="332" t="s">
        <v>273</v>
      </c>
      <c r="B314" s="132" t="n">
        <v>0</v>
      </c>
      <c r="C314" s="132"/>
      <c r="D314" s="132"/>
      <c r="E314" s="132"/>
      <c r="F314" s="275"/>
      <c r="G314" s="132"/>
      <c r="H314" s="132"/>
      <c r="I314" s="132"/>
      <c r="J314" s="132"/>
      <c r="K314" s="275"/>
      <c r="L314" s="132"/>
      <c r="M314" s="132"/>
      <c r="N314" s="132"/>
      <c r="O314" s="132"/>
      <c r="P314" s="275"/>
      <c r="Q314" s="132"/>
      <c r="R314" s="132"/>
      <c r="S314" s="132"/>
      <c r="T314" s="132"/>
      <c r="U314" s="275"/>
      <c r="V314" s="164"/>
      <c r="W314" s="164"/>
      <c r="X314" s="164"/>
      <c r="Y314" s="164"/>
      <c r="Z314" s="1"/>
      <c r="AA314" s="1"/>
      <c r="AB314" s="1"/>
      <c r="AC314" s="1"/>
      <c r="AD314" s="1"/>
      <c r="AE314" s="1"/>
      <c r="AF314" s="1"/>
    </row>
    <row r="315" customFormat="false" ht="15.75" hidden="false" customHeight="true" outlineLevel="0" collapsed="false">
      <c r="A315" s="265" t="s">
        <v>268</v>
      </c>
      <c r="B315" s="132"/>
      <c r="C315" s="132"/>
      <c r="D315" s="132"/>
      <c r="E315" s="132"/>
      <c r="F315" s="264"/>
      <c r="G315" s="132"/>
      <c r="H315" s="132"/>
      <c r="I315" s="132"/>
      <c r="J315" s="132"/>
      <c r="K315" s="264"/>
      <c r="L315" s="132"/>
      <c r="M315" s="132"/>
      <c r="N315" s="132"/>
      <c r="O315" s="132"/>
      <c r="P315" s="264"/>
      <c r="Q315" s="132"/>
      <c r="R315" s="132"/>
      <c r="S315" s="132"/>
      <c r="T315" s="132"/>
      <c r="U315" s="264"/>
      <c r="V315" s="164"/>
      <c r="W315" s="164"/>
      <c r="X315" s="164"/>
      <c r="Y315" s="164"/>
      <c r="Z315" s="1"/>
      <c r="AA315" s="1"/>
      <c r="AB315" s="1"/>
      <c r="AC315" s="1"/>
      <c r="AD315" s="1"/>
      <c r="AE315" s="1"/>
      <c r="AF315" s="1"/>
    </row>
    <row r="316" customFormat="false" ht="15.75" hidden="false" customHeight="true" outlineLevel="0" collapsed="false">
      <c r="A316" s="265" t="s">
        <v>270</v>
      </c>
      <c r="B316" s="132"/>
      <c r="C316" s="132"/>
      <c r="D316" s="132"/>
      <c r="E316" s="132"/>
      <c r="F316" s="275"/>
      <c r="G316" s="132"/>
      <c r="H316" s="132"/>
      <c r="I316" s="132"/>
      <c r="J316" s="132"/>
      <c r="K316" s="275"/>
      <c r="L316" s="132"/>
      <c r="M316" s="132"/>
      <c r="N316" s="132"/>
      <c r="O316" s="132"/>
      <c r="P316" s="275"/>
      <c r="Q316" s="132"/>
      <c r="R316" s="132"/>
      <c r="S316" s="132"/>
      <c r="T316" s="132"/>
      <c r="U316" s="275"/>
      <c r="V316" s="164"/>
      <c r="W316" s="164"/>
      <c r="X316" s="164"/>
      <c r="Y316" s="164"/>
      <c r="Z316" s="1"/>
      <c r="AA316" s="1"/>
      <c r="AB316" s="1"/>
      <c r="AC316" s="1"/>
      <c r="AD316" s="1"/>
      <c r="AE316" s="1"/>
      <c r="AF316" s="1"/>
    </row>
    <row r="317" customFormat="false" ht="15.75" hidden="false" customHeight="true" outlineLevel="0" collapsed="false">
      <c r="A317" s="265" t="s">
        <v>271</v>
      </c>
      <c r="B317" s="303" t="n">
        <f aca="false">IF(B314="","",B314*B316)</f>
        <v>0</v>
      </c>
      <c r="C317" s="303" t="str">
        <f aca="false">IF(C314="","",C314*C316)</f>
        <v/>
      </c>
      <c r="D317" s="303" t="str">
        <f aca="false">IF(D314="","",D314*D316)</f>
        <v/>
      </c>
      <c r="E317" s="303"/>
      <c r="F317" s="275"/>
      <c r="G317" s="303" t="str">
        <f aca="false">IF(G314="","",G314*G316)</f>
        <v/>
      </c>
      <c r="H317" s="303" t="str">
        <f aca="false">IF(H314="","",H314*H316)</f>
        <v/>
      </c>
      <c r="I317" s="303" t="str">
        <f aca="false">IF(I314="","",I314*I316)</f>
        <v/>
      </c>
      <c r="J317" s="303"/>
      <c r="K317" s="275"/>
      <c r="L317" s="303" t="str">
        <f aca="false">IF(L314="","",L314*L316)</f>
        <v/>
      </c>
      <c r="M317" s="303" t="str">
        <f aca="false">IF(M314="","",M314*M316)</f>
        <v/>
      </c>
      <c r="N317" s="303" t="str">
        <f aca="false">IF(N314="","",N314*N316)</f>
        <v/>
      </c>
      <c r="O317" s="303"/>
      <c r="P317" s="275"/>
      <c r="Q317" s="303" t="str">
        <f aca="false">IF(Q314="","",Q314*Q316)</f>
        <v/>
      </c>
      <c r="R317" s="303" t="str">
        <f aca="false">IF(R314="","",R314*R316)</f>
        <v/>
      </c>
      <c r="S317" s="303" t="str">
        <f aca="false">IF(S314="","",S314*S316)</f>
        <v/>
      </c>
      <c r="T317" s="303"/>
      <c r="U317" s="275"/>
      <c r="V317" s="304" t="str">
        <f aca="false">IF(V314="","",V314*V316)</f>
        <v/>
      </c>
      <c r="W317" s="304" t="str">
        <f aca="false">IF(W314="","",W314*W316)</f>
        <v/>
      </c>
      <c r="X317" s="304" t="str">
        <f aca="false">IF(X314="","",X314*X316)</f>
        <v/>
      </c>
      <c r="Y317" s="304" t="str">
        <f aca="false">IF(Y314="","",Y314*Y316)</f>
        <v/>
      </c>
      <c r="Z317" s="1"/>
      <c r="AA317" s="1"/>
      <c r="AB317" s="1"/>
      <c r="AC317" s="1"/>
      <c r="AD317" s="1"/>
      <c r="AE317" s="1"/>
      <c r="AF317" s="1"/>
    </row>
    <row r="318" customFormat="false" ht="15.75" hidden="false" customHeight="true" outlineLevel="0" collapsed="false">
      <c r="A318" s="265" t="s">
        <v>255</v>
      </c>
      <c r="B318" s="132" t="n">
        <v>750</v>
      </c>
      <c r="C318" s="132" t="n">
        <v>750</v>
      </c>
      <c r="D318" s="132" t="n">
        <v>750</v>
      </c>
      <c r="E318" s="132"/>
      <c r="F318" s="264"/>
      <c r="G318" s="132" t="n">
        <v>750</v>
      </c>
      <c r="H318" s="132" t="n">
        <v>750</v>
      </c>
      <c r="I318" s="132" t="n">
        <v>750</v>
      </c>
      <c r="J318" s="132"/>
      <c r="K318" s="264"/>
      <c r="L318" s="132" t="n">
        <v>750</v>
      </c>
      <c r="M318" s="132" t="n">
        <v>750</v>
      </c>
      <c r="N318" s="132" t="n">
        <v>750</v>
      </c>
      <c r="O318" s="132"/>
      <c r="P318" s="264"/>
      <c r="Q318" s="132" t="n">
        <v>750</v>
      </c>
      <c r="R318" s="132" t="n">
        <v>750</v>
      </c>
      <c r="S318" s="132" t="n">
        <v>750</v>
      </c>
      <c r="T318" s="132"/>
      <c r="U318" s="264"/>
      <c r="V318" s="164" t="n">
        <v>750</v>
      </c>
      <c r="W318" s="164" t="n">
        <v>750</v>
      </c>
      <c r="X318" s="164" t="n">
        <v>750</v>
      </c>
      <c r="Y318" s="164" t="n">
        <v>750</v>
      </c>
      <c r="Z318" s="1"/>
      <c r="AA318" s="1"/>
      <c r="AB318" s="1"/>
      <c r="AC318" s="1"/>
      <c r="AD318" s="1"/>
      <c r="AE318" s="1"/>
      <c r="AF318" s="1"/>
    </row>
    <row r="319" customFormat="false" ht="15.75" hidden="false" customHeight="true" outlineLevel="0" collapsed="false">
      <c r="A319" s="268" t="s">
        <v>256</v>
      </c>
      <c r="B319" s="192"/>
      <c r="C319" s="192"/>
      <c r="D319" s="192"/>
      <c r="E319" s="192"/>
      <c r="F319" s="275"/>
      <c r="G319" s="192"/>
      <c r="H319" s="192"/>
      <c r="I319" s="192"/>
      <c r="J319" s="192"/>
      <c r="K319" s="275"/>
      <c r="L319" s="192"/>
      <c r="M319" s="192"/>
      <c r="N319" s="192"/>
      <c r="O319" s="192"/>
      <c r="P319" s="275"/>
      <c r="Q319" s="192"/>
      <c r="R319" s="192"/>
      <c r="S319" s="192"/>
      <c r="T319" s="192"/>
      <c r="U319" s="275"/>
      <c r="V319" s="206"/>
      <c r="W319" s="206"/>
      <c r="X319" s="206"/>
      <c r="Y319" s="206"/>
      <c r="Z319" s="1"/>
      <c r="AA319" s="1"/>
      <c r="AB319" s="1"/>
      <c r="AC319" s="1"/>
      <c r="AD319" s="1"/>
      <c r="AE319" s="1"/>
      <c r="AF319" s="1"/>
    </row>
    <row r="320" customFormat="false" ht="15.75" hidden="false" customHeight="true" outlineLevel="0" collapsed="false">
      <c r="A320" s="314" t="s">
        <v>257</v>
      </c>
      <c r="B320" s="315"/>
      <c r="C320" s="315"/>
      <c r="D320" s="315"/>
      <c r="E320" s="315"/>
      <c r="F320" s="316"/>
      <c r="G320" s="315"/>
      <c r="H320" s="315"/>
      <c r="I320" s="315"/>
      <c r="J320" s="315"/>
      <c r="K320" s="316"/>
      <c r="L320" s="315"/>
      <c r="M320" s="315"/>
      <c r="N320" s="315"/>
      <c r="O320" s="315"/>
      <c r="P320" s="316"/>
      <c r="Q320" s="315"/>
      <c r="R320" s="315"/>
      <c r="S320" s="315"/>
      <c r="T320" s="315"/>
      <c r="U320" s="316"/>
      <c r="V320" s="317"/>
      <c r="W320" s="317"/>
      <c r="X320" s="317"/>
      <c r="Y320" s="317"/>
      <c r="Z320" s="319"/>
      <c r="AA320" s="319"/>
      <c r="AB320" s="319"/>
      <c r="AC320" s="319"/>
      <c r="AD320" s="319"/>
      <c r="AE320" s="319"/>
      <c r="AF320" s="319"/>
    </row>
    <row r="321" customFormat="false" ht="15.75" hidden="false" customHeight="true" outlineLevel="0" collapsed="false">
      <c r="A321" s="314" t="s">
        <v>201</v>
      </c>
      <c r="B321" s="320" t="str">
        <f aca="false">IF(B319="","",B319*B320)</f>
        <v/>
      </c>
      <c r="C321" s="320" t="str">
        <f aca="false">IF(C319="","",C319*C320)</f>
        <v/>
      </c>
      <c r="D321" s="320" t="str">
        <f aca="false">IF(D319="","",D319*D320)</f>
        <v/>
      </c>
      <c r="E321" s="320"/>
      <c r="F321" s="316"/>
      <c r="G321" s="320" t="str">
        <f aca="false">IF(G319="","",G319*G320)</f>
        <v/>
      </c>
      <c r="H321" s="320" t="str">
        <f aca="false">IF(H319="","",H319*H320)</f>
        <v/>
      </c>
      <c r="I321" s="320" t="str">
        <f aca="false">IF(I319="","",I319*I320)</f>
        <v/>
      </c>
      <c r="J321" s="320"/>
      <c r="K321" s="316"/>
      <c r="L321" s="320" t="str">
        <f aca="false">IF(L319="","",L319*L320)</f>
        <v/>
      </c>
      <c r="M321" s="320" t="str">
        <f aca="false">IF(M319="","",M319*M320)</f>
        <v/>
      </c>
      <c r="N321" s="320" t="str">
        <f aca="false">IF(N319="","",N319*N320)</f>
        <v/>
      </c>
      <c r="O321" s="320"/>
      <c r="P321" s="316"/>
      <c r="Q321" s="320" t="str">
        <f aca="false">IF(Q319="","",Q319*Q320)</f>
        <v/>
      </c>
      <c r="R321" s="320" t="str">
        <f aca="false">IF(R319="","",R319*R320)</f>
        <v/>
      </c>
      <c r="S321" s="320" t="str">
        <f aca="false">IF(S319="","",S319*S320)</f>
        <v/>
      </c>
      <c r="T321" s="320"/>
      <c r="U321" s="316"/>
      <c r="V321" s="321" t="str">
        <f aca="false">IF(V319="","",V319*V320)</f>
        <v/>
      </c>
      <c r="W321" s="321" t="str">
        <f aca="false">IF(W319="","",W319*W320)</f>
        <v/>
      </c>
      <c r="X321" s="321" t="str">
        <f aca="false">IF(X319="","",X319*X320)</f>
        <v/>
      </c>
      <c r="Y321" s="321" t="str">
        <f aca="false">IF(Y319="","",Y319*Y320)</f>
        <v/>
      </c>
      <c r="Z321" s="319"/>
      <c r="AA321" s="319"/>
      <c r="AB321" s="319"/>
      <c r="AC321" s="319"/>
      <c r="AD321" s="319"/>
      <c r="AE321" s="319"/>
      <c r="AF321" s="319"/>
    </row>
    <row r="322" customFormat="false" ht="15.75" hidden="false" customHeight="true" outlineLevel="0" collapsed="false">
      <c r="A322" s="269" t="s">
        <v>258</v>
      </c>
      <c r="B322" s="283"/>
      <c r="C322" s="283"/>
      <c r="D322" s="283"/>
      <c r="E322" s="283"/>
      <c r="F322" s="275"/>
      <c r="G322" s="283"/>
      <c r="H322" s="283"/>
      <c r="I322" s="283"/>
      <c r="J322" s="283"/>
      <c r="K322" s="275"/>
      <c r="L322" s="283"/>
      <c r="M322" s="283"/>
      <c r="N322" s="283"/>
      <c r="O322" s="283"/>
      <c r="P322" s="275"/>
      <c r="Q322" s="283"/>
      <c r="R322" s="283"/>
      <c r="S322" s="283"/>
      <c r="T322" s="283"/>
      <c r="U322" s="275"/>
      <c r="V322" s="176"/>
      <c r="W322" s="176"/>
      <c r="X322" s="176"/>
      <c r="Y322" s="176"/>
      <c r="Z322" s="1"/>
      <c r="AA322" s="1"/>
      <c r="AB322" s="1"/>
      <c r="AC322" s="1"/>
      <c r="AD322" s="1"/>
      <c r="AE322" s="1"/>
      <c r="AF322" s="1"/>
    </row>
    <row r="323" customFormat="false" ht="15.75" hidden="false" customHeight="true" outlineLevel="0" collapsed="false">
      <c r="A323" s="270" t="s">
        <v>228</v>
      </c>
      <c r="B323" s="306" t="n">
        <f aca="false">IF(B317="","",(B317-B319-B322)*B318/B$40/365/2100)</f>
        <v>0</v>
      </c>
      <c r="C323" s="306" t="str">
        <f aca="false">IF(C317="","",(C317-C319-C322)*C318/C$40/365/2100)</f>
        <v/>
      </c>
      <c r="D323" s="306" t="str">
        <f aca="false">IF(D317="","",(D317-D319-D322)*D318/D$40/365/2100)</f>
        <v/>
      </c>
      <c r="E323" s="306"/>
      <c r="F323" s="275"/>
      <c r="G323" s="306" t="str">
        <f aca="false">IF(G317="","",(G317-G319-G322)*G318/G$40/365/2100)</f>
        <v/>
      </c>
      <c r="H323" s="306" t="str">
        <f aca="false">IF(H317="","",(H317-H319-H322)*H318/H$40/365/2100)</f>
        <v/>
      </c>
      <c r="I323" s="306" t="str">
        <f aca="false">IF(I317="","",(I317-I319-I322)*I318/I$40/365/2100)</f>
        <v/>
      </c>
      <c r="J323" s="306"/>
      <c r="K323" s="275"/>
      <c r="L323" s="306" t="str">
        <f aca="false">IF(L317="","",(L317-L319-L322)*L318/L$40/365/2100)</f>
        <v/>
      </c>
      <c r="M323" s="306" t="str">
        <f aca="false">IF(M317="","",(M317-M319-M322)*M318/M$40/365/2100)</f>
        <v/>
      </c>
      <c r="N323" s="306" t="str">
        <f aca="false">IF(N317="","",(N317-N319-N322)*N318/N$40/365/2100)</f>
        <v/>
      </c>
      <c r="O323" s="306"/>
      <c r="P323" s="275"/>
      <c r="Q323" s="306" t="str">
        <f aca="false">IF(Q317="","",(Q317-Q319-Q322)*Q318/Q$40/365/2100)</f>
        <v/>
      </c>
      <c r="R323" s="306" t="str">
        <f aca="false">IF(R317="","",(R317-R319-R322)*R318/R$40/365/2100)</f>
        <v/>
      </c>
      <c r="S323" s="306" t="str">
        <f aca="false">IF(S317="","",(S317-S319-S322)*S318/S$40/365/2100)</f>
        <v/>
      </c>
      <c r="T323" s="306"/>
      <c r="U323" s="275"/>
      <c r="V323" s="307" t="str">
        <f aca="false">IF(V317="","",(V317-V319-V322)*V318/V$40/365/2100)</f>
        <v/>
      </c>
      <c r="W323" s="307" t="str">
        <f aca="false">IF(W317="","",(W317-W319-W322)*W318/W$40/365/2100)</f>
        <v/>
      </c>
      <c r="X323" s="307" t="str">
        <f aca="false">IF(X317="","",(X317-X319-X322)*X318/X$40/365/2100)</f>
        <v/>
      </c>
      <c r="Y323" s="307" t="str">
        <f aca="false">IF(Y317="","",(Y317-Y319-Y322)*Y318/Y$40/365/2100)</f>
        <v/>
      </c>
      <c r="Z323" s="1"/>
      <c r="AA323" s="1"/>
      <c r="AB323" s="1"/>
      <c r="AC323" s="1"/>
      <c r="AD323" s="1"/>
      <c r="AE323" s="1"/>
      <c r="AF323" s="1"/>
    </row>
    <row r="324" customFormat="false" ht="15.75" hidden="false" customHeight="true" outlineLevel="0" collapsed="false">
      <c r="A324" s="332" t="s">
        <v>274</v>
      </c>
      <c r="B324" s="132" t="n">
        <v>12</v>
      </c>
      <c r="C324" s="132"/>
      <c r="D324" s="132"/>
      <c r="E324" s="132"/>
      <c r="F324" s="264"/>
      <c r="G324" s="132"/>
      <c r="H324" s="132"/>
      <c r="I324" s="132"/>
      <c r="J324" s="132"/>
      <c r="K324" s="264"/>
      <c r="L324" s="132"/>
      <c r="M324" s="132"/>
      <c r="N324" s="132"/>
      <c r="O324" s="132"/>
      <c r="P324" s="264"/>
      <c r="Q324" s="132"/>
      <c r="R324" s="132"/>
      <c r="S324" s="132"/>
      <c r="T324" s="132"/>
      <c r="U324" s="264"/>
      <c r="V324" s="164"/>
      <c r="W324" s="164"/>
      <c r="X324" s="164"/>
      <c r="Y324" s="164"/>
      <c r="Z324" s="1"/>
      <c r="AA324" s="1"/>
      <c r="AB324" s="1"/>
      <c r="AC324" s="1"/>
      <c r="AD324" s="1"/>
      <c r="AE324" s="1"/>
      <c r="AF324" s="1"/>
    </row>
    <row r="325" customFormat="false" ht="15.75" hidden="false" customHeight="true" outlineLevel="0" collapsed="false">
      <c r="A325" s="265" t="s">
        <v>268</v>
      </c>
      <c r="B325" s="346" t="s">
        <v>275</v>
      </c>
      <c r="C325" s="346"/>
      <c r="D325" s="346"/>
      <c r="E325" s="346"/>
      <c r="F325" s="275"/>
      <c r="G325" s="346"/>
      <c r="H325" s="346"/>
      <c r="I325" s="346"/>
      <c r="J325" s="346"/>
      <c r="K325" s="275"/>
      <c r="L325" s="346"/>
      <c r="M325" s="346"/>
      <c r="N325" s="346"/>
      <c r="O325" s="346"/>
      <c r="P325" s="275"/>
      <c r="Q325" s="346"/>
      <c r="R325" s="346"/>
      <c r="S325" s="346"/>
      <c r="T325" s="346"/>
      <c r="U325" s="275"/>
      <c r="V325" s="347"/>
      <c r="W325" s="347"/>
      <c r="X325" s="347"/>
      <c r="Y325" s="347"/>
      <c r="Z325" s="1"/>
      <c r="AA325" s="1"/>
      <c r="AB325" s="1"/>
      <c r="AC325" s="1"/>
      <c r="AD325" s="1"/>
      <c r="AE325" s="1"/>
      <c r="AF325" s="1"/>
    </row>
    <row r="326" customFormat="false" ht="15.75" hidden="false" customHeight="true" outlineLevel="0" collapsed="false">
      <c r="A326" s="265" t="s">
        <v>270</v>
      </c>
      <c r="B326" s="132" t="n">
        <v>20</v>
      </c>
      <c r="C326" s="132"/>
      <c r="D326" s="132"/>
      <c r="E326" s="132"/>
      <c r="F326" s="275"/>
      <c r="G326" s="132"/>
      <c r="H326" s="132"/>
      <c r="I326" s="132"/>
      <c r="J326" s="132"/>
      <c r="K326" s="275"/>
      <c r="L326" s="132"/>
      <c r="M326" s="132"/>
      <c r="N326" s="132"/>
      <c r="O326" s="132"/>
      <c r="P326" s="275"/>
      <c r="Q326" s="132"/>
      <c r="R326" s="132"/>
      <c r="S326" s="132"/>
      <c r="T326" s="132"/>
      <c r="U326" s="275"/>
      <c r="V326" s="164"/>
      <c r="W326" s="164"/>
      <c r="X326" s="164"/>
      <c r="Y326" s="164"/>
      <c r="Z326" s="1"/>
      <c r="AA326" s="1"/>
      <c r="AB326" s="1"/>
      <c r="AC326" s="1"/>
      <c r="AD326" s="1"/>
      <c r="AE326" s="1"/>
      <c r="AF326" s="1"/>
    </row>
    <row r="327" customFormat="false" ht="15.75" hidden="false" customHeight="true" outlineLevel="0" collapsed="false">
      <c r="A327" s="265" t="s">
        <v>271</v>
      </c>
      <c r="B327" s="303" t="n">
        <f aca="false">IF(B324="","",B324*B326)</f>
        <v>240</v>
      </c>
      <c r="C327" s="303" t="str">
        <f aca="false">IF(C324="","",C324*C326)</f>
        <v/>
      </c>
      <c r="D327" s="303" t="str">
        <f aca="false">IF(D324="","",D324*D326)</f>
        <v/>
      </c>
      <c r="E327" s="303"/>
      <c r="F327" s="264"/>
      <c r="G327" s="303" t="str">
        <f aca="false">IF(G324="","",G324*G326)</f>
        <v/>
      </c>
      <c r="H327" s="303" t="str">
        <f aca="false">IF(H324="","",H324*H326)</f>
        <v/>
      </c>
      <c r="I327" s="303" t="str">
        <f aca="false">IF(I324="","",I324*I326)</f>
        <v/>
      </c>
      <c r="J327" s="303"/>
      <c r="K327" s="264"/>
      <c r="L327" s="303" t="str">
        <f aca="false">IF(L324="","",L324*L326)</f>
        <v/>
      </c>
      <c r="M327" s="303" t="str">
        <f aca="false">IF(M324="","",M324*M326)</f>
        <v/>
      </c>
      <c r="N327" s="303" t="str">
        <f aca="false">IF(N324="","",N324*N326)</f>
        <v/>
      </c>
      <c r="O327" s="303"/>
      <c r="P327" s="264"/>
      <c r="Q327" s="303" t="str">
        <f aca="false">IF(Q324="","",Q324*Q326)</f>
        <v/>
      </c>
      <c r="R327" s="303" t="str">
        <f aca="false">IF(R324="","",R324*R326)</f>
        <v/>
      </c>
      <c r="S327" s="303" t="str">
        <f aca="false">IF(S324="","",S324*S326)</f>
        <v/>
      </c>
      <c r="T327" s="303"/>
      <c r="U327" s="264"/>
      <c r="V327" s="304" t="str">
        <f aca="false">IF(V324="","",V324*V326)</f>
        <v/>
      </c>
      <c r="W327" s="304" t="str">
        <f aca="false">IF(W324="","",W324*W326)</f>
        <v/>
      </c>
      <c r="X327" s="304" t="str">
        <f aca="false">IF(X324="","",X324*X326)</f>
        <v/>
      </c>
      <c r="Y327" s="304" t="str">
        <f aca="false">IF(Y324="","",Y324*Y326)</f>
        <v/>
      </c>
      <c r="Z327" s="1"/>
      <c r="AA327" s="1"/>
      <c r="AB327" s="1"/>
      <c r="AC327" s="1"/>
      <c r="AD327" s="1"/>
      <c r="AE327" s="1"/>
      <c r="AF327" s="1"/>
    </row>
    <row r="328" customFormat="false" ht="15.75" hidden="false" customHeight="true" outlineLevel="0" collapsed="false">
      <c r="A328" s="265" t="s">
        <v>255</v>
      </c>
      <c r="B328" s="132" t="n">
        <v>1160</v>
      </c>
      <c r="C328" s="132" t="n">
        <v>1160</v>
      </c>
      <c r="D328" s="132" t="n">
        <v>1160</v>
      </c>
      <c r="E328" s="132"/>
      <c r="F328" s="275"/>
      <c r="G328" s="132" t="n">
        <v>1160</v>
      </c>
      <c r="H328" s="132" t="n">
        <v>1160</v>
      </c>
      <c r="I328" s="132" t="n">
        <v>1160</v>
      </c>
      <c r="J328" s="132"/>
      <c r="K328" s="275"/>
      <c r="L328" s="132" t="n">
        <v>1160</v>
      </c>
      <c r="M328" s="132" t="n">
        <v>1160</v>
      </c>
      <c r="N328" s="132" t="n">
        <v>1160</v>
      </c>
      <c r="O328" s="132"/>
      <c r="P328" s="275"/>
      <c r="Q328" s="132" t="n">
        <v>1160</v>
      </c>
      <c r="R328" s="132" t="n">
        <v>1160</v>
      </c>
      <c r="S328" s="132" t="n">
        <v>1160</v>
      </c>
      <c r="T328" s="132"/>
      <c r="U328" s="275"/>
      <c r="V328" s="164" t="n">
        <v>1160</v>
      </c>
      <c r="W328" s="164" t="n">
        <v>1160</v>
      </c>
      <c r="X328" s="164" t="n">
        <v>1160</v>
      </c>
      <c r="Y328" s="164" t="n">
        <v>1160</v>
      </c>
      <c r="Z328" s="1"/>
      <c r="AA328" s="1"/>
      <c r="AB328" s="1"/>
      <c r="AC328" s="1"/>
      <c r="AD328" s="1"/>
      <c r="AE328" s="1"/>
      <c r="AF328" s="1"/>
    </row>
    <row r="329" customFormat="false" ht="15.75" hidden="false" customHeight="true" outlineLevel="0" collapsed="false">
      <c r="A329" s="268" t="s">
        <v>256</v>
      </c>
      <c r="B329" s="192" t="n">
        <v>200</v>
      </c>
      <c r="C329" s="192"/>
      <c r="D329" s="192"/>
      <c r="E329" s="192"/>
      <c r="F329" s="272"/>
      <c r="G329" s="192"/>
      <c r="H329" s="192"/>
      <c r="I329" s="192"/>
      <c r="J329" s="192"/>
      <c r="K329" s="272"/>
      <c r="L329" s="192"/>
      <c r="M329" s="192"/>
      <c r="N329" s="192"/>
      <c r="O329" s="192"/>
      <c r="P329" s="272"/>
      <c r="Q329" s="192"/>
      <c r="R329" s="192"/>
      <c r="S329" s="192"/>
      <c r="T329" s="192"/>
      <c r="U329" s="272"/>
      <c r="V329" s="206"/>
      <c r="W329" s="206"/>
      <c r="X329" s="206"/>
      <c r="Y329" s="206"/>
      <c r="Z329" s="1"/>
      <c r="AA329" s="1"/>
      <c r="AB329" s="1"/>
      <c r="AC329" s="1"/>
      <c r="AD329" s="1"/>
      <c r="AE329" s="1"/>
      <c r="AF329" s="1"/>
    </row>
    <row r="330" customFormat="false" ht="15.75" hidden="false" customHeight="true" outlineLevel="0" collapsed="false">
      <c r="A330" s="314" t="s">
        <v>257</v>
      </c>
      <c r="B330" s="315" t="n">
        <v>200</v>
      </c>
      <c r="C330" s="315"/>
      <c r="D330" s="315"/>
      <c r="E330" s="315"/>
      <c r="F330" s="316"/>
      <c r="G330" s="315"/>
      <c r="H330" s="315"/>
      <c r="I330" s="315"/>
      <c r="J330" s="315"/>
      <c r="K330" s="316"/>
      <c r="L330" s="315"/>
      <c r="M330" s="315"/>
      <c r="N330" s="315"/>
      <c r="O330" s="315"/>
      <c r="P330" s="316"/>
      <c r="Q330" s="315"/>
      <c r="R330" s="315"/>
      <c r="S330" s="315"/>
      <c r="T330" s="315"/>
      <c r="U330" s="316"/>
      <c r="V330" s="317"/>
      <c r="W330" s="317"/>
      <c r="X330" s="317"/>
      <c r="Y330" s="317"/>
      <c r="Z330" s="319"/>
      <c r="AA330" s="319"/>
      <c r="AB330" s="319"/>
      <c r="AC330" s="319"/>
      <c r="AD330" s="319"/>
      <c r="AE330" s="319"/>
      <c r="AF330" s="319"/>
    </row>
    <row r="331" customFormat="false" ht="15.75" hidden="false" customHeight="true" outlineLevel="0" collapsed="false">
      <c r="A331" s="314" t="s">
        <v>201</v>
      </c>
      <c r="B331" s="320" t="n">
        <f aca="false">IF(B329="","",B329*B330)</f>
        <v>40000</v>
      </c>
      <c r="C331" s="320" t="str">
        <f aca="false">IF(C329="","",C329*C330)</f>
        <v/>
      </c>
      <c r="D331" s="320" t="str">
        <f aca="false">IF(D329="","",D329*D330)</f>
        <v/>
      </c>
      <c r="E331" s="320"/>
      <c r="F331" s="316"/>
      <c r="G331" s="320" t="str">
        <f aca="false">IF(G329="","",G329*G330)</f>
        <v/>
      </c>
      <c r="H331" s="320" t="str">
        <f aca="false">IF(H329="","",H329*H330)</f>
        <v/>
      </c>
      <c r="I331" s="320" t="str">
        <f aca="false">IF(I329="","",I329*I330)</f>
        <v/>
      </c>
      <c r="J331" s="320"/>
      <c r="K331" s="316"/>
      <c r="L331" s="320" t="str">
        <f aca="false">IF(L329="","",L329*L330)</f>
        <v/>
      </c>
      <c r="M331" s="320" t="str">
        <f aca="false">IF(M329="","",M329*M330)</f>
        <v/>
      </c>
      <c r="N331" s="320" t="str">
        <f aca="false">IF(N329="","",N329*N330)</f>
        <v/>
      </c>
      <c r="O331" s="320"/>
      <c r="P331" s="316"/>
      <c r="Q331" s="320" t="str">
        <f aca="false">IF(Q329="","",Q329*Q330)</f>
        <v/>
      </c>
      <c r="R331" s="320" t="str">
        <f aca="false">IF(R329="","",R329*R330)</f>
        <v/>
      </c>
      <c r="S331" s="320" t="str">
        <f aca="false">IF(S329="","",S329*S330)</f>
        <v/>
      </c>
      <c r="T331" s="320"/>
      <c r="U331" s="316"/>
      <c r="V331" s="321" t="str">
        <f aca="false">IF(V329="","",V329*V330)</f>
        <v/>
      </c>
      <c r="W331" s="321" t="str">
        <f aca="false">IF(W329="","",W329*W330)</f>
        <v/>
      </c>
      <c r="X331" s="321" t="str">
        <f aca="false">IF(X329="","",X329*X330)</f>
        <v/>
      </c>
      <c r="Y331" s="321" t="str">
        <f aca="false">IF(Y329="","",Y329*Y330)</f>
        <v/>
      </c>
      <c r="Z331" s="319"/>
      <c r="AA331" s="319"/>
      <c r="AB331" s="319"/>
      <c r="AC331" s="319"/>
      <c r="AD331" s="319"/>
      <c r="AE331" s="319"/>
      <c r="AF331" s="319"/>
    </row>
    <row r="332" customFormat="false" ht="15.75" hidden="false" customHeight="true" outlineLevel="0" collapsed="false">
      <c r="A332" s="269" t="s">
        <v>258</v>
      </c>
      <c r="B332" s="283" t="n">
        <v>0</v>
      </c>
      <c r="C332" s="283"/>
      <c r="D332" s="283"/>
      <c r="E332" s="283"/>
      <c r="F332" s="275"/>
      <c r="G332" s="283"/>
      <c r="H332" s="283"/>
      <c r="I332" s="283"/>
      <c r="J332" s="283"/>
      <c r="K332" s="275"/>
      <c r="L332" s="283"/>
      <c r="M332" s="283"/>
      <c r="N332" s="283"/>
      <c r="O332" s="283"/>
      <c r="P332" s="275"/>
      <c r="Q332" s="283"/>
      <c r="R332" s="283"/>
      <c r="S332" s="283"/>
      <c r="T332" s="283"/>
      <c r="U332" s="275"/>
      <c r="V332" s="176"/>
      <c r="W332" s="176"/>
      <c r="X332" s="176"/>
      <c r="Y332" s="176"/>
      <c r="Z332" s="1"/>
      <c r="AA332" s="1"/>
      <c r="AB332" s="1"/>
      <c r="AC332" s="1"/>
      <c r="AD332" s="1"/>
      <c r="AE332" s="1"/>
      <c r="AF332" s="1"/>
    </row>
    <row r="333" customFormat="false" ht="15.75" hidden="false" customHeight="true" outlineLevel="0" collapsed="false">
      <c r="A333" s="270" t="s">
        <v>228</v>
      </c>
      <c r="B333" s="306" t="n">
        <f aca="false">IF(B327="","",(B327-B329-B332)*B328/B$40/365/2100)</f>
        <v>0.0151337247227658</v>
      </c>
      <c r="C333" s="306" t="str">
        <f aca="false">IF(C327="","",(C327-C329-C332)*C328/C$40/365/2100)</f>
        <v/>
      </c>
      <c r="D333" s="306" t="str">
        <f aca="false">IF(D327="","",(D327-D329-D332)*D328/D$40/365/2100)</f>
        <v/>
      </c>
      <c r="E333" s="306"/>
      <c r="F333" s="275"/>
      <c r="G333" s="306" t="str">
        <f aca="false">IF(G327="","",(G327-G329-G332)*G328/G$40/365/2100)</f>
        <v/>
      </c>
      <c r="H333" s="306" t="str">
        <f aca="false">IF(H327="","",(H327-H329-H332)*H328/H$40/365/2100)</f>
        <v/>
      </c>
      <c r="I333" s="306" t="str">
        <f aca="false">IF(I327="","",(I327-I329-I332)*I328/I$40/365/2100)</f>
        <v/>
      </c>
      <c r="J333" s="306"/>
      <c r="K333" s="275"/>
      <c r="L333" s="306" t="str">
        <f aca="false">IF(L327="","",(L327-L329-L332)*L328/L$40/365/2100)</f>
        <v/>
      </c>
      <c r="M333" s="306" t="str">
        <f aca="false">IF(M327="","",(M327-M329-M332)*M328/M$40/365/2100)</f>
        <v/>
      </c>
      <c r="N333" s="306" t="str">
        <f aca="false">IF(N327="","",(N327-N329-N332)*N328/N$40/365/2100)</f>
        <v/>
      </c>
      <c r="O333" s="306"/>
      <c r="P333" s="275"/>
      <c r="Q333" s="306" t="str">
        <f aca="false">IF(Q327="","",(Q327-Q329-Q332)*Q328/Q$40/365/2100)</f>
        <v/>
      </c>
      <c r="R333" s="306" t="str">
        <f aca="false">IF(R327="","",(R327-R329-R332)*R328/R$40/365/2100)</f>
        <v/>
      </c>
      <c r="S333" s="306" t="str">
        <f aca="false">IF(S327="","",(S327-S329-S332)*S328/S$40/365/2100)</f>
        <v/>
      </c>
      <c r="T333" s="306"/>
      <c r="U333" s="275"/>
      <c r="V333" s="307" t="str">
        <f aca="false">IF(V327="","",(V327-V329-V332)*V328/V$40/365/2100)</f>
        <v/>
      </c>
      <c r="W333" s="307" t="str">
        <f aca="false">IF(W327="","",(W327-W329-W332)*W328/W$40/365/2100)</f>
        <v/>
      </c>
      <c r="X333" s="307" t="str">
        <f aca="false">IF(X327="","",(X327-X329-X332)*X328/X$40/365/2100)</f>
        <v/>
      </c>
      <c r="Y333" s="307" t="str">
        <f aca="false">IF(Y327="","",(Y327-Y329-Y332)*Y328/Y$40/365/2100)</f>
        <v/>
      </c>
      <c r="Z333" s="1"/>
      <c r="AA333" s="1"/>
      <c r="AB333" s="1"/>
      <c r="AC333" s="1"/>
      <c r="AD333" s="1"/>
      <c r="AE333" s="1"/>
      <c r="AF333" s="1"/>
    </row>
    <row r="334" customFormat="false" ht="15.75" hidden="false" customHeight="true" outlineLevel="0" collapsed="false">
      <c r="A334" s="332" t="s">
        <v>276</v>
      </c>
      <c r="B334" s="132" t="n">
        <v>0</v>
      </c>
      <c r="C334" s="132"/>
      <c r="D334" s="132" t="n">
        <v>125</v>
      </c>
      <c r="E334" s="132"/>
      <c r="F334" s="339"/>
      <c r="G334" s="132" t="n">
        <v>112</v>
      </c>
      <c r="H334" s="132" t="n">
        <v>0</v>
      </c>
      <c r="I334" s="132" t="n">
        <v>40</v>
      </c>
      <c r="J334" s="132"/>
      <c r="K334" s="280"/>
      <c r="L334" s="132" t="n">
        <v>5</v>
      </c>
      <c r="M334" s="132" t="n">
        <v>7</v>
      </c>
      <c r="N334" s="132" t="n">
        <v>14.4</v>
      </c>
      <c r="O334" s="132"/>
      <c r="P334" s="280"/>
      <c r="Q334" s="132" t="n">
        <v>3</v>
      </c>
      <c r="R334" s="132" t="n">
        <v>8</v>
      </c>
      <c r="S334" s="132"/>
      <c r="T334" s="132"/>
      <c r="U334" s="339"/>
      <c r="V334" s="164" t="n">
        <v>100</v>
      </c>
      <c r="W334" s="164" t="n">
        <v>100</v>
      </c>
      <c r="X334" s="164" t="n">
        <v>8</v>
      </c>
      <c r="Y334" s="164" t="n">
        <v>6</v>
      </c>
      <c r="Z334" s="338"/>
      <c r="AA334" s="338"/>
      <c r="AB334" s="338"/>
      <c r="AC334" s="338"/>
      <c r="AD334" s="338"/>
      <c r="AE334" s="338"/>
      <c r="AF334" s="338"/>
    </row>
    <row r="335" customFormat="false" ht="15.75" hidden="false" customHeight="true" outlineLevel="0" collapsed="false">
      <c r="A335" s="265" t="s">
        <v>268</v>
      </c>
      <c r="B335" s="132"/>
      <c r="C335" s="132"/>
      <c r="D335" s="132" t="s">
        <v>271</v>
      </c>
      <c r="E335" s="132"/>
      <c r="F335" s="348"/>
      <c r="G335" s="132" t="s">
        <v>271</v>
      </c>
      <c r="H335" s="132"/>
      <c r="I335" s="132" t="s">
        <v>271</v>
      </c>
      <c r="J335" s="132"/>
      <c r="K335" s="348"/>
      <c r="L335" s="132" t="s">
        <v>269</v>
      </c>
      <c r="M335" s="132" t="s">
        <v>269</v>
      </c>
      <c r="N335" s="132" t="s">
        <v>269</v>
      </c>
      <c r="O335" s="132"/>
      <c r="P335" s="348"/>
      <c r="Q335" s="132" t="s">
        <v>269</v>
      </c>
      <c r="R335" s="132" t="s">
        <v>269</v>
      </c>
      <c r="S335" s="132"/>
      <c r="T335" s="132"/>
      <c r="U335" s="348"/>
      <c r="V335" s="164" t="s">
        <v>271</v>
      </c>
      <c r="W335" s="164" t="s">
        <v>271</v>
      </c>
      <c r="X335" s="164" t="s">
        <v>269</v>
      </c>
      <c r="Y335" s="164" t="s">
        <v>269</v>
      </c>
      <c r="Z335" s="1"/>
      <c r="AA335" s="1"/>
      <c r="AB335" s="1"/>
      <c r="AC335" s="1"/>
      <c r="AD335" s="1"/>
      <c r="AE335" s="1"/>
      <c r="AF335" s="1"/>
    </row>
    <row r="336" customFormat="false" ht="15.75" hidden="false" customHeight="true" outlineLevel="0" collapsed="false">
      <c r="A336" s="265" t="s">
        <v>270</v>
      </c>
      <c r="B336" s="132"/>
      <c r="C336" s="132"/>
      <c r="D336" s="132" t="n">
        <v>1</v>
      </c>
      <c r="E336" s="132"/>
      <c r="F336" s="275"/>
      <c r="G336" s="132" t="n">
        <v>1</v>
      </c>
      <c r="H336" s="132"/>
      <c r="I336" s="132" t="n">
        <v>1</v>
      </c>
      <c r="J336" s="132"/>
      <c r="K336" s="275"/>
      <c r="L336" s="132" t="n">
        <v>50</v>
      </c>
      <c r="M336" s="132" t="n">
        <v>50</v>
      </c>
      <c r="N336" s="132" t="n">
        <v>50</v>
      </c>
      <c r="O336" s="132"/>
      <c r="P336" s="275"/>
      <c r="Q336" s="132" t="n">
        <v>50</v>
      </c>
      <c r="R336" s="132" t="n">
        <v>50</v>
      </c>
      <c r="S336" s="132"/>
      <c r="T336" s="132"/>
      <c r="U336" s="275"/>
      <c r="V336" s="164" t="n">
        <v>1</v>
      </c>
      <c r="W336" s="164" t="n">
        <v>1</v>
      </c>
      <c r="X336" s="164" t="n">
        <v>50</v>
      </c>
      <c r="Y336" s="164" t="n">
        <v>50</v>
      </c>
      <c r="Z336" s="1"/>
      <c r="AA336" s="1"/>
      <c r="AB336" s="1"/>
      <c r="AC336" s="1"/>
      <c r="AD336" s="1"/>
      <c r="AE336" s="1"/>
      <c r="AF336" s="1"/>
    </row>
    <row r="337" customFormat="false" ht="15.75" hidden="false" customHeight="true" outlineLevel="0" collapsed="false">
      <c r="A337" s="265" t="s">
        <v>271</v>
      </c>
      <c r="B337" s="303" t="n">
        <f aca="false">IF(B334="","",B334*B336)</f>
        <v>0</v>
      </c>
      <c r="C337" s="303" t="str">
        <f aca="false">IF(C334="","",C334*C336)</f>
        <v/>
      </c>
      <c r="D337" s="303" t="n">
        <f aca="false">IF(D334="","",D334*D336)</f>
        <v>125</v>
      </c>
      <c r="E337" s="303"/>
      <c r="F337" s="275"/>
      <c r="G337" s="303" t="n">
        <f aca="false">IF(G334="","",G334*G336)</f>
        <v>112</v>
      </c>
      <c r="H337" s="303" t="n">
        <f aca="false">IF(H334="","",H334*H336)</f>
        <v>0</v>
      </c>
      <c r="I337" s="303" t="n">
        <f aca="false">IF(I334="","",I334*I336)</f>
        <v>40</v>
      </c>
      <c r="J337" s="303"/>
      <c r="K337" s="275"/>
      <c r="L337" s="303" t="n">
        <f aca="false">IF(L334="","",L334*L336)</f>
        <v>250</v>
      </c>
      <c r="M337" s="303" t="n">
        <f aca="false">IF(M334="","",M334*M336)</f>
        <v>350</v>
      </c>
      <c r="N337" s="303" t="n">
        <f aca="false">IF(N334="","",N334*N336)</f>
        <v>720</v>
      </c>
      <c r="O337" s="303"/>
      <c r="P337" s="275"/>
      <c r="Q337" s="303" t="n">
        <f aca="false">IF(Q334="","",Q334*Q336)</f>
        <v>150</v>
      </c>
      <c r="R337" s="303" t="n">
        <f aca="false">IF(R334="","",R334*R336)</f>
        <v>400</v>
      </c>
      <c r="S337" s="303" t="str">
        <f aca="false">IF(S334="","",S334*S336)</f>
        <v/>
      </c>
      <c r="T337" s="303"/>
      <c r="U337" s="275"/>
      <c r="V337" s="304" t="n">
        <f aca="false">IF(V334="","",V334*V336)</f>
        <v>100</v>
      </c>
      <c r="W337" s="304" t="n">
        <f aca="false">IF(W334="","",W334*W336)</f>
        <v>100</v>
      </c>
      <c r="X337" s="304" t="n">
        <f aca="false">IF(X334="","",X334*X336)</f>
        <v>400</v>
      </c>
      <c r="Y337" s="304" t="n">
        <f aca="false">IF(Y334="","",Y334*Y336)</f>
        <v>300</v>
      </c>
      <c r="Z337" s="1"/>
      <c r="AA337" s="1"/>
      <c r="AB337" s="1"/>
      <c r="AC337" s="1"/>
      <c r="AD337" s="1"/>
      <c r="AE337" s="1"/>
      <c r="AF337" s="1"/>
    </row>
    <row r="338" customFormat="false" ht="15.75" hidden="false" customHeight="true" outlineLevel="0" collapsed="false">
      <c r="A338" s="265" t="s">
        <v>255</v>
      </c>
      <c r="B338" s="132" t="n">
        <v>5790</v>
      </c>
      <c r="C338" s="132" t="n">
        <v>5790</v>
      </c>
      <c r="D338" s="132" t="n">
        <v>5790</v>
      </c>
      <c r="E338" s="132"/>
      <c r="F338" s="339"/>
      <c r="G338" s="132" t="n">
        <v>5790</v>
      </c>
      <c r="H338" s="132" t="n">
        <v>5790</v>
      </c>
      <c r="I338" s="132" t="n">
        <v>5790</v>
      </c>
      <c r="J338" s="132"/>
      <c r="K338" s="339"/>
      <c r="L338" s="132" t="n">
        <v>5790</v>
      </c>
      <c r="M338" s="132" t="n">
        <v>5790</v>
      </c>
      <c r="N338" s="132" t="n">
        <v>5790</v>
      </c>
      <c r="O338" s="132"/>
      <c r="P338" s="339"/>
      <c r="Q338" s="132" t="n">
        <v>5790</v>
      </c>
      <c r="R338" s="132" t="n">
        <v>5790</v>
      </c>
      <c r="S338" s="132" t="n">
        <v>5790</v>
      </c>
      <c r="T338" s="132"/>
      <c r="U338" s="339"/>
      <c r="V338" s="164" t="n">
        <v>5790</v>
      </c>
      <c r="W338" s="164" t="n">
        <v>5790</v>
      </c>
      <c r="X338" s="164" t="n">
        <v>5790</v>
      </c>
      <c r="Y338" s="164" t="n">
        <v>5790</v>
      </c>
      <c r="Z338" s="1"/>
      <c r="AA338" s="1"/>
      <c r="AB338" s="1"/>
      <c r="AC338" s="1"/>
      <c r="AD338" s="1"/>
      <c r="AE338" s="1"/>
      <c r="AF338" s="1"/>
    </row>
    <row r="339" customFormat="false" ht="15.75" hidden="false" customHeight="true" outlineLevel="0" collapsed="false">
      <c r="A339" s="268" t="s">
        <v>256</v>
      </c>
      <c r="B339" s="192"/>
      <c r="C339" s="192"/>
      <c r="D339" s="192" t="n">
        <v>75</v>
      </c>
      <c r="E339" s="192"/>
      <c r="F339" s="348"/>
      <c r="G339" s="192" t="n">
        <v>48</v>
      </c>
      <c r="H339" s="192"/>
      <c r="I339" s="192" t="n">
        <v>30</v>
      </c>
      <c r="J339" s="192"/>
      <c r="K339" s="280"/>
      <c r="L339" s="192" t="n">
        <v>150</v>
      </c>
      <c r="M339" s="192" t="n">
        <v>235</v>
      </c>
      <c r="N339" s="192" t="n">
        <v>600</v>
      </c>
      <c r="O339" s="192"/>
      <c r="P339" s="280"/>
      <c r="Q339" s="192" t="n">
        <v>100</v>
      </c>
      <c r="R339" s="192" t="n">
        <v>160</v>
      </c>
      <c r="S339" s="192"/>
      <c r="T339" s="192"/>
      <c r="U339" s="348"/>
      <c r="V339" s="206" t="n">
        <v>50</v>
      </c>
      <c r="W339" s="206" t="n">
        <v>70</v>
      </c>
      <c r="X339" s="206" t="n">
        <v>310</v>
      </c>
      <c r="Y339" s="166" t="n">
        <v>175</v>
      </c>
      <c r="Z339" s="1"/>
      <c r="AA339" s="1"/>
      <c r="AB339" s="1"/>
      <c r="AC339" s="1"/>
      <c r="AD339" s="1"/>
      <c r="AE339" s="1"/>
      <c r="AF339" s="1"/>
    </row>
    <row r="340" customFormat="false" ht="15.75" hidden="false" customHeight="true" outlineLevel="0" collapsed="false">
      <c r="A340" s="314" t="s">
        <v>257</v>
      </c>
      <c r="B340" s="315"/>
      <c r="C340" s="315"/>
      <c r="D340" s="315" t="n">
        <v>250</v>
      </c>
      <c r="E340" s="315"/>
      <c r="F340" s="316"/>
      <c r="G340" s="315"/>
      <c r="H340" s="315"/>
      <c r="I340" s="315" t="n">
        <v>106</v>
      </c>
      <c r="J340" s="315"/>
      <c r="K340" s="316"/>
      <c r="L340" s="315" t="n">
        <v>90</v>
      </c>
      <c r="M340" s="315" t="n">
        <v>298</v>
      </c>
      <c r="N340" s="315" t="n">
        <v>400</v>
      </c>
      <c r="O340" s="315"/>
      <c r="P340" s="316"/>
      <c r="Q340" s="315" t="n">
        <v>300</v>
      </c>
      <c r="R340" s="315" t="n">
        <v>400</v>
      </c>
      <c r="S340" s="315"/>
      <c r="T340" s="315"/>
      <c r="U340" s="316"/>
      <c r="V340" s="317" t="n">
        <v>180</v>
      </c>
      <c r="W340" s="317" t="n">
        <v>180</v>
      </c>
      <c r="X340" s="317" t="n">
        <v>260</v>
      </c>
      <c r="Y340" s="317" t="n">
        <v>260</v>
      </c>
      <c r="Z340" s="319"/>
      <c r="AA340" s="319"/>
      <c r="AB340" s="319"/>
      <c r="AC340" s="319"/>
      <c r="AD340" s="319"/>
      <c r="AE340" s="319"/>
      <c r="AF340" s="319"/>
    </row>
    <row r="341" customFormat="false" ht="15.75" hidden="false" customHeight="true" outlineLevel="0" collapsed="false">
      <c r="A341" s="314" t="s">
        <v>201</v>
      </c>
      <c r="B341" s="320" t="str">
        <f aca="false">IF(B339="","",B339*B340)</f>
        <v/>
      </c>
      <c r="C341" s="320" t="str">
        <f aca="false">IF(C339="","",C339*C340)</f>
        <v/>
      </c>
      <c r="D341" s="320" t="n">
        <f aca="false">IF(D339="","",D339*D340)</f>
        <v>18750</v>
      </c>
      <c r="E341" s="320"/>
      <c r="F341" s="316"/>
      <c r="G341" s="320" t="n">
        <f aca="false">IF(G339="","",G339*G340)</f>
        <v>0</v>
      </c>
      <c r="H341" s="320" t="str">
        <f aca="false">IF(H339="","",H339*H340)</f>
        <v/>
      </c>
      <c r="I341" s="320" t="n">
        <f aca="false">IF(I339="","",I339*I340)</f>
        <v>3180</v>
      </c>
      <c r="J341" s="320"/>
      <c r="K341" s="316"/>
      <c r="L341" s="320" t="n">
        <f aca="false">IF(L339="","",L339*L340)</f>
        <v>13500</v>
      </c>
      <c r="M341" s="320" t="n">
        <f aca="false">IF(M339="","",M339*M340)</f>
        <v>70030</v>
      </c>
      <c r="N341" s="320" t="n">
        <f aca="false">IF(N339="","",N339*N340)</f>
        <v>240000</v>
      </c>
      <c r="O341" s="320"/>
      <c r="P341" s="316"/>
      <c r="Q341" s="320" t="n">
        <f aca="false">IF(Q339="","",Q339*Q340)</f>
        <v>30000</v>
      </c>
      <c r="R341" s="320" t="n">
        <f aca="false">IF(R339="","",R339*R340)</f>
        <v>64000</v>
      </c>
      <c r="S341" s="320" t="str">
        <f aca="false">IF(S339="","",S339*S340)</f>
        <v/>
      </c>
      <c r="T341" s="320"/>
      <c r="U341" s="316"/>
      <c r="V341" s="321" t="n">
        <f aca="false">IF(V339="","",V339*V340)</f>
        <v>9000</v>
      </c>
      <c r="W341" s="321" t="n">
        <f aca="false">IF(W339="","",W339*W340)</f>
        <v>12600</v>
      </c>
      <c r="X341" s="321" t="n">
        <f aca="false">IF(X339="","",X339*X340)</f>
        <v>80600</v>
      </c>
      <c r="Y341" s="321" t="n">
        <f aca="false">IF(Y339="","",Y339*Y340)</f>
        <v>45500</v>
      </c>
      <c r="Z341" s="319"/>
      <c r="AA341" s="319"/>
      <c r="AB341" s="319"/>
      <c r="AC341" s="319"/>
      <c r="AD341" s="319"/>
      <c r="AE341" s="319"/>
      <c r="AF341" s="319"/>
    </row>
    <row r="342" customFormat="false" ht="15.75" hidden="false" customHeight="true" outlineLevel="0" collapsed="false">
      <c r="A342" s="269" t="s">
        <v>258</v>
      </c>
      <c r="B342" s="283"/>
      <c r="C342" s="283"/>
      <c r="D342" s="283" t="n">
        <v>25</v>
      </c>
      <c r="E342" s="283"/>
      <c r="F342" s="272"/>
      <c r="G342" s="283" t="n">
        <v>20</v>
      </c>
      <c r="H342" s="283"/>
      <c r="I342" s="283" t="n">
        <v>0</v>
      </c>
      <c r="J342" s="283"/>
      <c r="K342" s="272"/>
      <c r="L342" s="283" t="n">
        <v>0</v>
      </c>
      <c r="M342" s="283" t="n">
        <v>34</v>
      </c>
      <c r="N342" s="283" t="n">
        <v>50</v>
      </c>
      <c r="O342" s="283"/>
      <c r="P342" s="272"/>
      <c r="Q342" s="283" t="n">
        <v>25</v>
      </c>
      <c r="R342" s="283" t="n">
        <v>160</v>
      </c>
      <c r="S342" s="283"/>
      <c r="T342" s="283"/>
      <c r="U342" s="272"/>
      <c r="V342" s="176" t="n">
        <v>7</v>
      </c>
      <c r="W342" s="176" t="n">
        <v>10</v>
      </c>
      <c r="X342" s="176" t="n">
        <v>30</v>
      </c>
      <c r="Y342" s="176" t="n">
        <v>78</v>
      </c>
      <c r="Z342" s="1"/>
      <c r="AA342" s="1"/>
      <c r="AB342" s="1"/>
      <c r="AC342" s="1"/>
      <c r="AD342" s="1"/>
      <c r="AE342" s="1"/>
      <c r="AF342" s="1"/>
    </row>
    <row r="343" customFormat="false" ht="15.75" hidden="false" customHeight="true" outlineLevel="0" collapsed="false">
      <c r="A343" s="270" t="s">
        <v>228</v>
      </c>
      <c r="B343" s="306" t="n">
        <f aca="false">IF(B337="","",(B337-B339-B342)*B338/B$40/365/2100)</f>
        <v>0</v>
      </c>
      <c r="C343" s="306" t="str">
        <f aca="false">IF(C337="","",(C337-C339-C342)*C338/C$40/365/2100)</f>
        <v/>
      </c>
      <c r="D343" s="306" t="n">
        <f aca="false">IF(D337="","",(D337-D339-D342)*D338/D$40/365/2100)</f>
        <v>0.023605675146771</v>
      </c>
      <c r="E343" s="306"/>
      <c r="F343" s="272"/>
      <c r="G343" s="306" t="n">
        <f aca="false">IF(G337="","",(G337-G339-G342)*G338/G$40/365/2100)</f>
        <v>0.0553946510110894</v>
      </c>
      <c r="H343" s="306" t="n">
        <f aca="false">IF(H337="","",(H337-H339-H342)*H338/H$40/365/2100)</f>
        <v>0</v>
      </c>
      <c r="I343" s="306" t="n">
        <f aca="false">IF(I337="","",(I337-I339-I342)*I338/I$40/365/2100)</f>
        <v>0.010791165781381</v>
      </c>
      <c r="J343" s="306"/>
      <c r="K343" s="272"/>
      <c r="L343" s="306" t="n">
        <f aca="false">IF(L337="","",(L337-L339-L342)*L338/L$40/365/2100)</f>
        <v>0.125896934116112</v>
      </c>
      <c r="M343" s="306" t="n">
        <f aca="false">IF(M337="","",(M337-M339-M342)*M338/M$40/365/2100)</f>
        <v>0.0764823874755382</v>
      </c>
      <c r="N343" s="306" t="n">
        <f aca="false">IF(N337="","",(N337-N339-N342)*N338/N$40/365/2100)</f>
        <v>0.0660958904109589</v>
      </c>
      <c r="O343" s="306"/>
      <c r="P343" s="272"/>
      <c r="Q343" s="306" t="n">
        <f aca="false">IF(Q337="","",(Q337-Q339-Q342)*Q338/Q$40/365/2100)</f>
        <v>0.023605675146771</v>
      </c>
      <c r="R343" s="306" t="n">
        <f aca="false">IF(R337="","",(R337-R339-R342)*R338/R$40/365/2100)</f>
        <v>0.0503587736464449</v>
      </c>
      <c r="S343" s="306" t="str">
        <f aca="false">IF(S337="","",(S337-S339-S342)*S338/S$40/365/2100)</f>
        <v/>
      </c>
      <c r="T343" s="306"/>
      <c r="U343" s="272"/>
      <c r="V343" s="307" t="n">
        <f aca="false">IF(V337="","",(V337-V339-V342)*V338/V$40/365/2100)</f>
        <v>0.0464020128599385</v>
      </c>
      <c r="W343" s="307" t="n">
        <f aca="false">IF(W337="","",(W337-W339-W342)*W338/W$40/365/2100)</f>
        <v>0.0215823315627621</v>
      </c>
      <c r="X343" s="307" t="n">
        <f aca="false">IF(X337="","",(X337-X339-X342)*X338/X$40/365/2100)</f>
        <v>0.0566536203522505</v>
      </c>
      <c r="Y343" s="307" t="n">
        <f aca="false">IF(Y337="","",(Y337-Y339-Y342)*Y338/Y$40/365/2100)</f>
        <v>0.0394477060230485</v>
      </c>
      <c r="Z343" s="1"/>
      <c r="AA343" s="1"/>
      <c r="AB343" s="1"/>
      <c r="AC343" s="1"/>
      <c r="AD343" s="1"/>
      <c r="AE343" s="1"/>
      <c r="AF343" s="1"/>
    </row>
    <row r="344" customFormat="false" ht="15.75" hidden="false" customHeight="true" outlineLevel="0" collapsed="false">
      <c r="A344" s="332" t="s">
        <v>277</v>
      </c>
      <c r="B344" s="132" t="n">
        <v>0</v>
      </c>
      <c r="C344" s="132"/>
      <c r="D344" s="132" t="n">
        <v>60</v>
      </c>
      <c r="E344" s="132"/>
      <c r="F344" s="272"/>
      <c r="G344" s="132" t="n">
        <v>300</v>
      </c>
      <c r="H344" s="132" t="n">
        <v>200</v>
      </c>
      <c r="I344" s="132" t="n">
        <v>300</v>
      </c>
      <c r="J344" s="132"/>
      <c r="K344" s="272"/>
      <c r="L344" s="132" t="n">
        <v>10</v>
      </c>
      <c r="M344" s="132" t="n">
        <v>8</v>
      </c>
      <c r="N344" s="132" t="n">
        <v>8</v>
      </c>
      <c r="O344" s="132"/>
      <c r="P344" s="272"/>
      <c r="Q344" s="132" t="n">
        <v>25</v>
      </c>
      <c r="R344" s="132" t="n">
        <v>10</v>
      </c>
      <c r="S344" s="132" t="n">
        <v>3</v>
      </c>
      <c r="T344" s="132"/>
      <c r="U344" s="272"/>
      <c r="V344" s="164" t="n">
        <v>70</v>
      </c>
      <c r="W344" s="164" t="n">
        <v>196</v>
      </c>
      <c r="X344" s="164" t="n">
        <v>8</v>
      </c>
      <c r="Y344" s="164" t="n">
        <v>9</v>
      </c>
      <c r="Z344" s="338"/>
      <c r="AA344" s="338"/>
      <c r="AB344" s="338"/>
      <c r="AC344" s="338"/>
      <c r="AD344" s="338"/>
      <c r="AE344" s="338"/>
      <c r="AF344" s="338"/>
    </row>
    <row r="345" customFormat="false" ht="15.75" hidden="false" customHeight="true" outlineLevel="0" collapsed="false">
      <c r="A345" s="265" t="s">
        <v>268</v>
      </c>
      <c r="B345" s="132"/>
      <c r="C345" s="132"/>
      <c r="D345" s="132" t="s">
        <v>271</v>
      </c>
      <c r="E345" s="132"/>
      <c r="F345" s="290"/>
      <c r="G345" s="132" t="s">
        <v>271</v>
      </c>
      <c r="H345" s="132" t="s">
        <v>271</v>
      </c>
      <c r="I345" s="132" t="s">
        <v>271</v>
      </c>
      <c r="J345" s="132"/>
      <c r="K345" s="290"/>
      <c r="L345" s="132" t="s">
        <v>278</v>
      </c>
      <c r="M345" s="132" t="s">
        <v>278</v>
      </c>
      <c r="N345" s="132" t="s">
        <v>269</v>
      </c>
      <c r="O345" s="132"/>
      <c r="P345" s="290"/>
      <c r="Q345" s="132" t="s">
        <v>269</v>
      </c>
      <c r="R345" s="132" t="s">
        <v>269</v>
      </c>
      <c r="S345" s="132" t="s">
        <v>269</v>
      </c>
      <c r="T345" s="132"/>
      <c r="U345" s="290"/>
      <c r="V345" s="164" t="s">
        <v>271</v>
      </c>
      <c r="W345" s="164" t="s">
        <v>271</v>
      </c>
      <c r="X345" s="164" t="s">
        <v>269</v>
      </c>
      <c r="Y345" s="164" t="s">
        <v>269</v>
      </c>
      <c r="Z345" s="1"/>
      <c r="AA345" s="1"/>
      <c r="AB345" s="1"/>
      <c r="AC345" s="1"/>
      <c r="AD345" s="1"/>
      <c r="AE345" s="1"/>
      <c r="AF345" s="1"/>
    </row>
    <row r="346" customFormat="false" ht="15.75" hidden="false" customHeight="true" outlineLevel="0" collapsed="false">
      <c r="A346" s="265" t="s">
        <v>270</v>
      </c>
      <c r="B346" s="132"/>
      <c r="C346" s="132"/>
      <c r="D346" s="132" t="n">
        <v>1</v>
      </c>
      <c r="E346" s="132"/>
      <c r="F346" s="275"/>
      <c r="G346" s="132" t="n">
        <v>1</v>
      </c>
      <c r="H346" s="132" t="n">
        <v>1</v>
      </c>
      <c r="I346" s="132" t="n">
        <v>1</v>
      </c>
      <c r="J346" s="132"/>
      <c r="K346" s="275"/>
      <c r="L346" s="132" t="n">
        <v>50</v>
      </c>
      <c r="M346" s="132" t="n">
        <v>50</v>
      </c>
      <c r="N346" s="132" t="n">
        <v>50</v>
      </c>
      <c r="O346" s="132"/>
      <c r="P346" s="275"/>
      <c r="Q346" s="132" t="n">
        <v>50</v>
      </c>
      <c r="R346" s="132" t="n">
        <v>50</v>
      </c>
      <c r="S346" s="132" t="n">
        <v>50</v>
      </c>
      <c r="T346" s="132"/>
      <c r="U346" s="275"/>
      <c r="V346" s="164" t="n">
        <v>1</v>
      </c>
      <c r="W346" s="164" t="n">
        <v>1</v>
      </c>
      <c r="X346" s="164" t="n">
        <v>50</v>
      </c>
      <c r="Y346" s="164" t="n">
        <v>50</v>
      </c>
      <c r="Z346" s="1"/>
      <c r="AA346" s="1"/>
      <c r="AB346" s="1"/>
      <c r="AC346" s="1"/>
      <c r="AD346" s="1"/>
      <c r="AE346" s="1"/>
      <c r="AF346" s="1"/>
    </row>
    <row r="347" customFormat="false" ht="15.75" hidden="false" customHeight="true" outlineLevel="0" collapsed="false">
      <c r="A347" s="265" t="s">
        <v>271</v>
      </c>
      <c r="B347" s="303" t="n">
        <f aca="false">IF(B344="","",B344*B346)</f>
        <v>0</v>
      </c>
      <c r="C347" s="303" t="str">
        <f aca="false">IF(C344="","",C344*C346)</f>
        <v/>
      </c>
      <c r="D347" s="303" t="n">
        <f aca="false">IF(D344="","",D344*D346)</f>
        <v>60</v>
      </c>
      <c r="E347" s="303"/>
      <c r="F347" s="275"/>
      <c r="G347" s="303" t="n">
        <f aca="false">IF(G344="","",G344*G346)</f>
        <v>300</v>
      </c>
      <c r="H347" s="303" t="n">
        <f aca="false">IF(H344="","",H344*H346)</f>
        <v>200</v>
      </c>
      <c r="I347" s="303" t="n">
        <f aca="false">IF(I344="","",I344*I346)</f>
        <v>300</v>
      </c>
      <c r="J347" s="303"/>
      <c r="K347" s="275"/>
      <c r="L347" s="303" t="n">
        <f aca="false">IF(L344="","",L344*L346)</f>
        <v>500</v>
      </c>
      <c r="M347" s="303" t="n">
        <f aca="false">IF(M344="","",M344*M346)</f>
        <v>400</v>
      </c>
      <c r="N347" s="303" t="n">
        <f aca="false">IF(N344="","",N344*N346)</f>
        <v>400</v>
      </c>
      <c r="O347" s="303"/>
      <c r="P347" s="275"/>
      <c r="Q347" s="303" t="n">
        <f aca="false">IF(Q344="","",Q344*Q346)</f>
        <v>1250</v>
      </c>
      <c r="R347" s="303" t="n">
        <f aca="false">IF(R344="","",R344*R346)</f>
        <v>500</v>
      </c>
      <c r="S347" s="303" t="n">
        <f aca="false">IF(S344="","",S344*S346)</f>
        <v>150</v>
      </c>
      <c r="T347" s="303"/>
      <c r="U347" s="275"/>
      <c r="V347" s="304" t="n">
        <f aca="false">IF(V344="","",V344*V346)</f>
        <v>70</v>
      </c>
      <c r="W347" s="304" t="n">
        <f aca="false">IF(W344="","",W344*W346)</f>
        <v>196</v>
      </c>
      <c r="X347" s="304" t="n">
        <f aca="false">IF(X344="","",X344*X346)</f>
        <v>400</v>
      </c>
      <c r="Y347" s="304" t="n">
        <f aca="false">IF(Y344="","",Y344*Y346)</f>
        <v>450</v>
      </c>
      <c r="Z347" s="1"/>
      <c r="AA347" s="1"/>
      <c r="AB347" s="1"/>
      <c r="AC347" s="1"/>
      <c r="AD347" s="1"/>
      <c r="AE347" s="1"/>
      <c r="AF347" s="1"/>
    </row>
    <row r="348" customFormat="false" ht="15.75" hidden="false" customHeight="true" outlineLevel="0" collapsed="false">
      <c r="A348" s="265" t="s">
        <v>255</v>
      </c>
      <c r="B348" s="132" t="n">
        <v>3820</v>
      </c>
      <c r="C348" s="132" t="n">
        <v>3820</v>
      </c>
      <c r="D348" s="132" t="n">
        <v>3820</v>
      </c>
      <c r="E348" s="132"/>
      <c r="F348" s="272"/>
      <c r="G348" s="132" t="n">
        <v>3820</v>
      </c>
      <c r="H348" s="132" t="n">
        <v>3820</v>
      </c>
      <c r="I348" s="132" t="n">
        <v>3820</v>
      </c>
      <c r="J348" s="132"/>
      <c r="K348" s="272"/>
      <c r="L348" s="132" t="n">
        <v>3820</v>
      </c>
      <c r="M348" s="132" t="n">
        <v>3820</v>
      </c>
      <c r="N348" s="132" t="n">
        <v>3820</v>
      </c>
      <c r="O348" s="132"/>
      <c r="P348" s="272"/>
      <c r="Q348" s="132" t="n">
        <v>3820</v>
      </c>
      <c r="R348" s="132" t="n">
        <v>3820</v>
      </c>
      <c r="S348" s="132" t="n">
        <v>3820</v>
      </c>
      <c r="T348" s="132"/>
      <c r="U348" s="272"/>
      <c r="V348" s="164" t="n">
        <v>3820</v>
      </c>
      <c r="W348" s="164" t="n">
        <v>3820</v>
      </c>
      <c r="X348" s="164" t="n">
        <v>3820</v>
      </c>
      <c r="Y348" s="164" t="n">
        <v>3820</v>
      </c>
      <c r="Z348" s="1"/>
      <c r="AA348" s="1"/>
      <c r="AB348" s="1"/>
      <c r="AC348" s="1"/>
      <c r="AD348" s="1"/>
      <c r="AE348" s="1"/>
      <c r="AF348" s="1"/>
    </row>
    <row r="349" customFormat="false" ht="15.75" hidden="false" customHeight="true" outlineLevel="0" collapsed="false">
      <c r="A349" s="268" t="s">
        <v>256</v>
      </c>
      <c r="B349" s="192"/>
      <c r="C349" s="192"/>
      <c r="D349" s="192" t="n">
        <v>40</v>
      </c>
      <c r="E349" s="192"/>
      <c r="F349" s="272"/>
      <c r="G349" s="192" t="n">
        <v>200</v>
      </c>
      <c r="H349" s="192" t="n">
        <v>175</v>
      </c>
      <c r="I349" s="192" t="n">
        <v>200</v>
      </c>
      <c r="J349" s="192"/>
      <c r="K349" s="272"/>
      <c r="L349" s="192" t="n">
        <v>400</v>
      </c>
      <c r="M349" s="192" t="n">
        <v>350</v>
      </c>
      <c r="N349" s="192" t="n">
        <v>350</v>
      </c>
      <c r="O349" s="192"/>
      <c r="P349" s="272"/>
      <c r="Q349" s="192" t="n">
        <v>1100</v>
      </c>
      <c r="R349" s="192" t="n">
        <v>300</v>
      </c>
      <c r="S349" s="192" t="n">
        <v>100</v>
      </c>
      <c r="T349" s="192"/>
      <c r="U349" s="272"/>
      <c r="V349" s="206" t="n">
        <v>40</v>
      </c>
      <c r="W349" s="166" t="n">
        <v>150</v>
      </c>
      <c r="X349" s="206" t="n">
        <v>330</v>
      </c>
      <c r="Y349" s="206" t="n">
        <v>365</v>
      </c>
      <c r="Z349" s="1"/>
      <c r="AA349" s="1"/>
      <c r="AB349" s="1"/>
      <c r="AC349" s="1"/>
      <c r="AD349" s="1"/>
      <c r="AE349" s="1"/>
      <c r="AF349" s="1"/>
    </row>
    <row r="350" customFormat="false" ht="15.75" hidden="false" customHeight="true" outlineLevel="0" collapsed="false">
      <c r="A350" s="314" t="s">
        <v>257</v>
      </c>
      <c r="B350" s="315"/>
      <c r="C350" s="315"/>
      <c r="D350" s="315" t="n">
        <v>160</v>
      </c>
      <c r="E350" s="315"/>
      <c r="F350" s="316"/>
      <c r="G350" s="315" t="n">
        <v>160</v>
      </c>
      <c r="H350" s="315" t="n">
        <v>150</v>
      </c>
      <c r="I350" s="315" t="n">
        <v>70</v>
      </c>
      <c r="J350" s="315"/>
      <c r="K350" s="316"/>
      <c r="L350" s="315" t="n">
        <v>160</v>
      </c>
      <c r="M350" s="315" t="n">
        <v>120</v>
      </c>
      <c r="N350" s="315" t="n">
        <v>150</v>
      </c>
      <c r="O350" s="315"/>
      <c r="P350" s="316"/>
      <c r="Q350" s="315" t="n">
        <v>180</v>
      </c>
      <c r="R350" s="315" t="n">
        <v>200</v>
      </c>
      <c r="S350" s="315" t="n">
        <v>130</v>
      </c>
      <c r="T350" s="315"/>
      <c r="U350" s="316"/>
      <c r="V350" s="317" t="n">
        <v>130</v>
      </c>
      <c r="W350" s="317" t="n">
        <v>130</v>
      </c>
      <c r="X350" s="317" t="n">
        <v>150</v>
      </c>
      <c r="Y350" s="317" t="n">
        <v>160</v>
      </c>
      <c r="Z350" s="319"/>
      <c r="AA350" s="319"/>
      <c r="AB350" s="319"/>
      <c r="AC350" s="319"/>
      <c r="AD350" s="319"/>
      <c r="AE350" s="319"/>
      <c r="AF350" s="319"/>
    </row>
    <row r="351" customFormat="false" ht="15.75" hidden="false" customHeight="true" outlineLevel="0" collapsed="false">
      <c r="A351" s="314" t="s">
        <v>201</v>
      </c>
      <c r="B351" s="320" t="str">
        <f aca="false">IF(B349="","",B349*B350)</f>
        <v/>
      </c>
      <c r="C351" s="320" t="str">
        <f aca="false">IF(C349="","",C349*C350)</f>
        <v/>
      </c>
      <c r="D351" s="320" t="n">
        <f aca="false">IF(D349="","",D349*D350)</f>
        <v>6400</v>
      </c>
      <c r="E351" s="320"/>
      <c r="F351" s="316"/>
      <c r="G351" s="320" t="n">
        <f aca="false">IF(G349="","",G349*G350)</f>
        <v>32000</v>
      </c>
      <c r="H351" s="320" t="n">
        <f aca="false">IF(H349="","",H349*H350)</f>
        <v>26250</v>
      </c>
      <c r="I351" s="320" t="n">
        <f aca="false">IF(I349="","",I349*I350)</f>
        <v>14000</v>
      </c>
      <c r="J351" s="320"/>
      <c r="K351" s="316"/>
      <c r="L351" s="320" t="n">
        <f aca="false">IF(L349="","",L349*L350)</f>
        <v>64000</v>
      </c>
      <c r="M351" s="320" t="n">
        <f aca="false">IF(M349="","",M349*M350)</f>
        <v>42000</v>
      </c>
      <c r="N351" s="320" t="n">
        <f aca="false">IF(N349="","",N349*N350)</f>
        <v>52500</v>
      </c>
      <c r="O351" s="320"/>
      <c r="P351" s="316"/>
      <c r="Q351" s="320" t="n">
        <f aca="false">IF(Q349="","",Q349*Q350)</f>
        <v>198000</v>
      </c>
      <c r="R351" s="320" t="n">
        <f aca="false">IF(R349="","",R349*R350)</f>
        <v>60000</v>
      </c>
      <c r="S351" s="320" t="n">
        <f aca="false">IF(S349="","",S349*S350)</f>
        <v>13000</v>
      </c>
      <c r="T351" s="320"/>
      <c r="U351" s="316"/>
      <c r="V351" s="321" t="n">
        <f aca="false">IF(V349="","",V349*V350)</f>
        <v>5200</v>
      </c>
      <c r="W351" s="321" t="n">
        <f aca="false">IF(W349="","",W349*W350)</f>
        <v>19500</v>
      </c>
      <c r="X351" s="321" t="n">
        <f aca="false">IF(X349="","",X349*X350)</f>
        <v>49500</v>
      </c>
      <c r="Y351" s="321" t="n">
        <f aca="false">IF(Y349="","",Y349*Y350)</f>
        <v>58400</v>
      </c>
      <c r="Z351" s="319"/>
      <c r="AA351" s="319"/>
      <c r="AB351" s="319"/>
      <c r="AC351" s="319"/>
      <c r="AD351" s="319"/>
      <c r="AE351" s="319"/>
      <c r="AF351" s="319"/>
    </row>
    <row r="352" customFormat="false" ht="15.75" hidden="false" customHeight="true" outlineLevel="0" collapsed="false">
      <c r="A352" s="269" t="s">
        <v>258</v>
      </c>
      <c r="B352" s="283"/>
      <c r="C352" s="283"/>
      <c r="D352" s="283" t="n">
        <v>5</v>
      </c>
      <c r="E352" s="283"/>
      <c r="F352" s="272"/>
      <c r="G352" s="283"/>
      <c r="H352" s="283"/>
      <c r="I352" s="283" t="n">
        <v>40</v>
      </c>
      <c r="J352" s="283"/>
      <c r="K352" s="272"/>
      <c r="L352" s="283" t="n">
        <v>50</v>
      </c>
      <c r="M352" s="283" t="n">
        <v>30</v>
      </c>
      <c r="N352" s="283" t="n">
        <v>50</v>
      </c>
      <c r="O352" s="283"/>
      <c r="P352" s="272"/>
      <c r="Q352" s="283" t="n">
        <v>100</v>
      </c>
      <c r="R352" s="283" t="n">
        <v>50</v>
      </c>
      <c r="S352" s="283" t="n">
        <v>20</v>
      </c>
      <c r="T352" s="283"/>
      <c r="U352" s="272"/>
      <c r="V352" s="176" t="n">
        <v>6</v>
      </c>
      <c r="W352" s="176" t="n">
        <v>14</v>
      </c>
      <c r="X352" s="176" t="n">
        <v>45</v>
      </c>
      <c r="Y352" s="176" t="n">
        <v>50</v>
      </c>
      <c r="Z352" s="1"/>
      <c r="AA352" s="1"/>
      <c r="AB352" s="1"/>
      <c r="AC352" s="1"/>
      <c r="AD352" s="1"/>
      <c r="AE352" s="1"/>
      <c r="AF352" s="1"/>
    </row>
    <row r="353" customFormat="false" ht="15.75" hidden="false" customHeight="true" outlineLevel="0" collapsed="false">
      <c r="A353" s="270" t="s">
        <v>228</v>
      </c>
      <c r="B353" s="306" t="n">
        <f aca="false">IF(B347="","",(B347-B349-B352)*B348/B$40/365/2100)</f>
        <v>0</v>
      </c>
      <c r="C353" s="306" t="str">
        <f aca="false">IF(C347="","",(C347-C349-C352)*C348/C$40/365/2100)</f>
        <v/>
      </c>
      <c r="D353" s="306" t="n">
        <f aca="false">IF(D347="","",(D347-D349-D352)*D348/D$40/365/2100)</f>
        <v>0.00934442270058709</v>
      </c>
      <c r="E353" s="306"/>
      <c r="F353" s="272"/>
      <c r="G353" s="306" t="n">
        <f aca="false">IF(G347="","",(G347-G349-G352)*G348/G$40/365/2100)</f>
        <v>0.0830615351163296</v>
      </c>
      <c r="H353" s="306" t="n">
        <f aca="false">IF(H347="","",(H347-H349-H352)*H348/H$40/365/2100)</f>
        <v>0.0177989003820706</v>
      </c>
      <c r="I353" s="306" t="n">
        <f aca="false">IF(I347="","",(I347-I349-I352)*I348/I$40/365/2100)</f>
        <v>0.0427173609169695</v>
      </c>
      <c r="J353" s="306"/>
      <c r="K353" s="272"/>
      <c r="L353" s="306" t="n">
        <f aca="false">IF(L347="","",(L347-L349-L352)*L348/L$40/365/2100)</f>
        <v>0.0415307675581648</v>
      </c>
      <c r="M353" s="306" t="n">
        <f aca="false">IF(M347="","",(M347-M349-M352)*M348/M$40/365/2100)</f>
        <v>0.0124592302674494</v>
      </c>
      <c r="N353" s="306" t="n">
        <f aca="false">IF(N347="","",(N347-N349-N352)*N348/N$40/365/2100)</f>
        <v>0</v>
      </c>
      <c r="O353" s="306"/>
      <c r="P353" s="272"/>
      <c r="Q353" s="306" t="n">
        <f aca="false">IF(Q347="","",(Q347-Q349-Q352)*Q348/Q$40/365/2100)</f>
        <v>0.0311480756686236</v>
      </c>
      <c r="R353" s="306" t="n">
        <f aca="false">IF(R347="","",(R347-R349-R352)*R348/R$40/365/2100)</f>
        <v>0.0622961513372472</v>
      </c>
      <c r="S353" s="306" t="n">
        <f aca="false">IF(S347="","",(S347-S349-S352)*S348/S$40/365/2100)</f>
        <v>0.0186888454011742</v>
      </c>
      <c r="T353" s="306"/>
      <c r="U353" s="272"/>
      <c r="V353" s="307" t="n">
        <f aca="false">IF(V347="","",(V347-V349-V352)*V348/V$40/365/2100)</f>
        <v>0.0170869443667878</v>
      </c>
      <c r="W353" s="307" t="n">
        <f aca="false">IF(W347="","",(W347-W349-W352)*W348/W$40/365/2100)</f>
        <v>0.0227825924890504</v>
      </c>
      <c r="X353" s="307" t="n">
        <f aca="false">IF(X347="","",(X347-X349-X352)*X348/X$40/365/2100)</f>
        <v>0.0155740378343118</v>
      </c>
      <c r="Y353" s="307" t="n">
        <f aca="false">IF(Y347="","",(Y347-Y349-Y352)*Y348/Y$40/365/2100)</f>
        <v>0.0193810248604769</v>
      </c>
      <c r="Z353" s="1"/>
      <c r="AA353" s="1"/>
      <c r="AB353" s="1"/>
      <c r="AC353" s="1"/>
      <c r="AD353" s="1"/>
      <c r="AE353" s="1"/>
      <c r="AF353" s="1"/>
    </row>
    <row r="354" customFormat="false" ht="15.75" hidden="false" customHeight="true" outlineLevel="0" collapsed="false">
      <c r="A354" s="332" t="s">
        <v>279</v>
      </c>
      <c r="B354" s="192"/>
      <c r="C354" s="192"/>
      <c r="D354" s="192"/>
      <c r="E354" s="192"/>
      <c r="F354" s="272"/>
      <c r="G354" s="192"/>
      <c r="H354" s="192"/>
      <c r="I354" s="192"/>
      <c r="J354" s="192"/>
      <c r="K354" s="272"/>
      <c r="L354" s="192"/>
      <c r="M354" s="192"/>
      <c r="N354" s="192"/>
      <c r="O354" s="192"/>
      <c r="P354" s="272"/>
      <c r="Q354" s="192"/>
      <c r="R354" s="192"/>
      <c r="S354" s="192"/>
      <c r="T354" s="192"/>
      <c r="U354" s="272"/>
      <c r="V354" s="206"/>
      <c r="W354" s="206"/>
      <c r="X354" s="206"/>
      <c r="Y354" s="206"/>
      <c r="Z354" s="1"/>
      <c r="AA354" s="1"/>
      <c r="AB354" s="1"/>
      <c r="AC354" s="1"/>
      <c r="AD354" s="1"/>
      <c r="AE354" s="1"/>
      <c r="AF354" s="1"/>
    </row>
    <row r="355" customFormat="false" ht="15.75" hidden="false" customHeight="true" outlineLevel="0" collapsed="false">
      <c r="A355" s="349" t="s">
        <v>280</v>
      </c>
      <c r="B355" s="132"/>
      <c r="C355" s="132"/>
      <c r="D355" s="132"/>
      <c r="E355" s="132"/>
      <c r="F355" s="272"/>
      <c r="G355" s="132"/>
      <c r="H355" s="132"/>
      <c r="I355" s="132"/>
      <c r="J355" s="132"/>
      <c r="K355" s="272"/>
      <c r="L355" s="132" t="n">
        <v>7</v>
      </c>
      <c r="M355" s="132"/>
      <c r="N355" s="132"/>
      <c r="O355" s="132"/>
      <c r="P355" s="272"/>
      <c r="Q355" s="132" t="n">
        <v>8</v>
      </c>
      <c r="R355" s="132"/>
      <c r="S355" s="132"/>
      <c r="T355" s="132"/>
      <c r="U355" s="272"/>
      <c r="V355" s="164"/>
      <c r="W355" s="164"/>
      <c r="X355" s="164"/>
      <c r="Y355" s="164"/>
      <c r="Z355" s="1"/>
      <c r="AA355" s="1"/>
      <c r="AB355" s="1"/>
      <c r="AC355" s="1"/>
      <c r="AD355" s="1"/>
      <c r="AE355" s="1"/>
      <c r="AF355" s="1"/>
    </row>
    <row r="356" customFormat="false" ht="15.75" hidden="false" customHeight="true" outlineLevel="0" collapsed="false">
      <c r="A356" s="268" t="s">
        <v>268</v>
      </c>
      <c r="B356" s="132"/>
      <c r="C356" s="132"/>
      <c r="D356" s="132"/>
      <c r="E356" s="132"/>
      <c r="F356" s="272"/>
      <c r="G356" s="132"/>
      <c r="H356" s="132"/>
      <c r="I356" s="132"/>
      <c r="J356" s="132"/>
      <c r="K356" s="272"/>
      <c r="L356" s="132" t="s">
        <v>281</v>
      </c>
      <c r="M356" s="132"/>
      <c r="N356" s="132"/>
      <c r="O356" s="132"/>
      <c r="P356" s="272"/>
      <c r="Q356" s="132" t="s">
        <v>278</v>
      </c>
      <c r="R356" s="132"/>
      <c r="S356" s="132"/>
      <c r="T356" s="132"/>
      <c r="U356" s="272"/>
      <c r="V356" s="164"/>
      <c r="W356" s="164"/>
      <c r="X356" s="164"/>
      <c r="Y356" s="164"/>
      <c r="Z356" s="1"/>
      <c r="AA356" s="1"/>
      <c r="AB356" s="1"/>
      <c r="AC356" s="1"/>
      <c r="AD356" s="1"/>
      <c r="AE356" s="1"/>
      <c r="AF356" s="1"/>
    </row>
    <row r="357" customFormat="false" ht="15.75" hidden="false" customHeight="true" outlineLevel="0" collapsed="false">
      <c r="A357" s="265" t="s">
        <v>270</v>
      </c>
      <c r="B357" s="132"/>
      <c r="C357" s="132"/>
      <c r="D357" s="132"/>
      <c r="E357" s="132"/>
      <c r="F357" s="290"/>
      <c r="G357" s="132"/>
      <c r="H357" s="132"/>
      <c r="I357" s="132"/>
      <c r="J357" s="132"/>
      <c r="K357" s="290"/>
      <c r="L357" s="132" t="n">
        <v>15</v>
      </c>
      <c r="M357" s="132"/>
      <c r="N357" s="132"/>
      <c r="O357" s="132"/>
      <c r="P357" s="290"/>
      <c r="Q357" s="132" t="n">
        <v>25</v>
      </c>
      <c r="R357" s="132"/>
      <c r="S357" s="132"/>
      <c r="T357" s="132"/>
      <c r="U357" s="290"/>
      <c r="V357" s="164"/>
      <c r="W357" s="164"/>
      <c r="X357" s="164"/>
      <c r="Y357" s="164"/>
      <c r="Z357" s="1"/>
      <c r="AA357" s="1"/>
      <c r="AB357" s="1"/>
      <c r="AC357" s="1"/>
      <c r="AD357" s="1"/>
      <c r="AE357" s="1"/>
      <c r="AF357" s="1"/>
    </row>
    <row r="358" customFormat="false" ht="15.75" hidden="false" customHeight="true" outlineLevel="0" collapsed="false">
      <c r="A358" s="265" t="s">
        <v>271</v>
      </c>
      <c r="B358" s="303" t="str">
        <f aca="false">IF(B355="","",B355*B357)</f>
        <v/>
      </c>
      <c r="C358" s="303" t="str">
        <f aca="false">IF(C355="","",C355*C357)</f>
        <v/>
      </c>
      <c r="D358" s="303" t="str">
        <f aca="false">IF(D355="","",D355*D357)</f>
        <v/>
      </c>
      <c r="E358" s="303"/>
      <c r="F358" s="275"/>
      <c r="G358" s="303" t="str">
        <f aca="false">IF(G355="","",G355*G357)</f>
        <v/>
      </c>
      <c r="H358" s="303" t="str">
        <f aca="false">IF(H355="","",H355*H357)</f>
        <v/>
      </c>
      <c r="I358" s="303" t="str">
        <f aca="false">IF(I355="","",I355*I357)</f>
        <v/>
      </c>
      <c r="J358" s="303"/>
      <c r="K358" s="275"/>
      <c r="L358" s="303" t="n">
        <f aca="false">IF(L355="","",L355*L357)</f>
        <v>105</v>
      </c>
      <c r="M358" s="303" t="str">
        <f aca="false">IF(M355="","",M355*M357)</f>
        <v/>
      </c>
      <c r="N358" s="303" t="str">
        <f aca="false">IF(N355="","",N355*N357)</f>
        <v/>
      </c>
      <c r="O358" s="303"/>
      <c r="P358" s="275"/>
      <c r="Q358" s="303" t="n">
        <f aca="false">IF(Q355="","",Q355*Q357)</f>
        <v>200</v>
      </c>
      <c r="R358" s="303" t="str">
        <f aca="false">IF(R355="","",R355*R357)</f>
        <v/>
      </c>
      <c r="S358" s="303" t="str">
        <f aca="false">IF(S355="","",S355*S357)</f>
        <v/>
      </c>
      <c r="T358" s="303"/>
      <c r="U358" s="275"/>
      <c r="V358" s="304" t="str">
        <f aca="false">IF(V355="","",V355*V357)</f>
        <v/>
      </c>
      <c r="W358" s="304" t="str">
        <f aca="false">IF(W355="","",W355*W357)</f>
        <v/>
      </c>
      <c r="X358" s="304" t="str">
        <f aca="false">IF(X355="","",X355*X357)</f>
        <v/>
      </c>
      <c r="Y358" s="304" t="str">
        <f aca="false">IF(Y355="","",Y355*Y357)</f>
        <v/>
      </c>
      <c r="Z358" s="1"/>
      <c r="AA358" s="1"/>
      <c r="AB358" s="1"/>
      <c r="AC358" s="1"/>
      <c r="AD358" s="1"/>
      <c r="AE358" s="1"/>
      <c r="AF358" s="1"/>
    </row>
    <row r="359" customFormat="false" ht="15.75" hidden="false" customHeight="true" outlineLevel="0" collapsed="false">
      <c r="A359" s="265" t="s">
        <v>255</v>
      </c>
      <c r="B359" s="132" t="n">
        <v>350</v>
      </c>
      <c r="C359" s="132" t="n">
        <v>350</v>
      </c>
      <c r="D359" s="132" t="n">
        <v>350</v>
      </c>
      <c r="E359" s="132"/>
      <c r="F359" s="272"/>
      <c r="G359" s="132" t="n">
        <v>350</v>
      </c>
      <c r="H359" s="132" t="n">
        <v>350</v>
      </c>
      <c r="I359" s="132" t="n">
        <v>350</v>
      </c>
      <c r="J359" s="132"/>
      <c r="K359" s="272"/>
      <c r="L359" s="132" t="n">
        <v>350</v>
      </c>
      <c r="M359" s="132" t="n">
        <v>350</v>
      </c>
      <c r="N359" s="132" t="n">
        <v>350</v>
      </c>
      <c r="O359" s="132"/>
      <c r="P359" s="272"/>
      <c r="Q359" s="132" t="n">
        <v>350</v>
      </c>
      <c r="R359" s="132" t="n">
        <v>350</v>
      </c>
      <c r="S359" s="132" t="n">
        <v>350</v>
      </c>
      <c r="T359" s="132"/>
      <c r="U359" s="272"/>
      <c r="V359" s="164" t="n">
        <v>350</v>
      </c>
      <c r="W359" s="164" t="n">
        <v>350</v>
      </c>
      <c r="X359" s="164" t="n">
        <v>350</v>
      </c>
      <c r="Y359" s="164" t="n">
        <v>350</v>
      </c>
      <c r="Z359" s="1"/>
      <c r="AA359" s="1"/>
      <c r="AB359" s="1"/>
      <c r="AC359" s="1"/>
      <c r="AD359" s="1"/>
      <c r="AE359" s="1"/>
      <c r="AF359" s="1"/>
    </row>
    <row r="360" customFormat="false" ht="15.75" hidden="false" customHeight="true" outlineLevel="0" collapsed="false">
      <c r="A360" s="268" t="s">
        <v>256</v>
      </c>
      <c r="B360" s="192"/>
      <c r="C360" s="192"/>
      <c r="D360" s="192"/>
      <c r="E360" s="192"/>
      <c r="F360" s="348"/>
      <c r="G360" s="192"/>
      <c r="H360" s="192"/>
      <c r="I360" s="192"/>
      <c r="J360" s="192"/>
      <c r="K360" s="348"/>
      <c r="L360" s="192" t="n">
        <v>90</v>
      </c>
      <c r="M360" s="192"/>
      <c r="N360" s="192"/>
      <c r="O360" s="192"/>
      <c r="P360" s="348"/>
      <c r="Q360" s="192" t="n">
        <v>0</v>
      </c>
      <c r="R360" s="192"/>
      <c r="S360" s="192"/>
      <c r="T360" s="192"/>
      <c r="U360" s="348"/>
      <c r="V360" s="206"/>
      <c r="W360" s="206"/>
      <c r="X360" s="206"/>
      <c r="Y360" s="206"/>
      <c r="Z360" s="1"/>
      <c r="AA360" s="1"/>
      <c r="AB360" s="1"/>
      <c r="AC360" s="1"/>
      <c r="AD360" s="1"/>
      <c r="AE360" s="1"/>
      <c r="AF360" s="1"/>
    </row>
    <row r="361" customFormat="false" ht="15.75" hidden="false" customHeight="true" outlineLevel="0" collapsed="false">
      <c r="A361" s="314" t="s">
        <v>257</v>
      </c>
      <c r="B361" s="315"/>
      <c r="C361" s="315"/>
      <c r="D361" s="315"/>
      <c r="E361" s="315"/>
      <c r="F361" s="316"/>
      <c r="G361" s="315"/>
      <c r="H361" s="315"/>
      <c r="I361" s="315"/>
      <c r="J361" s="315"/>
      <c r="K361" s="316"/>
      <c r="L361" s="315" t="n">
        <v>300</v>
      </c>
      <c r="M361" s="315"/>
      <c r="N361" s="315"/>
      <c r="O361" s="315"/>
      <c r="P361" s="316"/>
      <c r="Q361" s="315"/>
      <c r="R361" s="315"/>
      <c r="S361" s="315"/>
      <c r="T361" s="315"/>
      <c r="U361" s="316"/>
      <c r="V361" s="317"/>
      <c r="W361" s="317"/>
      <c r="X361" s="317"/>
      <c r="Y361" s="317"/>
      <c r="Z361" s="319"/>
      <c r="AA361" s="319"/>
      <c r="AB361" s="319"/>
      <c r="AC361" s="319"/>
      <c r="AD361" s="319"/>
      <c r="AE361" s="319"/>
      <c r="AF361" s="319"/>
    </row>
    <row r="362" customFormat="false" ht="15.75" hidden="false" customHeight="true" outlineLevel="0" collapsed="false">
      <c r="A362" s="314" t="s">
        <v>201</v>
      </c>
      <c r="B362" s="320" t="str">
        <f aca="false">IF(B360="","",B360*B361)</f>
        <v/>
      </c>
      <c r="C362" s="320" t="str">
        <f aca="false">IF(C360="","",C360*C361)</f>
        <v/>
      </c>
      <c r="D362" s="320" t="str">
        <f aca="false">IF(D360="","",D360*D361)</f>
        <v/>
      </c>
      <c r="E362" s="320"/>
      <c r="F362" s="316"/>
      <c r="G362" s="320" t="str">
        <f aca="false">IF(G360="","",G360*G361)</f>
        <v/>
      </c>
      <c r="H362" s="320" t="str">
        <f aca="false">IF(H360="","",H360*H361)</f>
        <v/>
      </c>
      <c r="I362" s="320" t="str">
        <f aca="false">IF(I360="","",I360*I361)</f>
        <v/>
      </c>
      <c r="J362" s="320"/>
      <c r="K362" s="316"/>
      <c r="L362" s="320" t="n">
        <f aca="false">IF(L360="","",L360*L361)</f>
        <v>27000</v>
      </c>
      <c r="M362" s="320" t="str">
        <f aca="false">IF(M360="","",M360*M361)</f>
        <v/>
      </c>
      <c r="N362" s="320" t="str">
        <f aca="false">IF(N360="","",N360*N361)</f>
        <v/>
      </c>
      <c r="O362" s="320"/>
      <c r="P362" s="316"/>
      <c r="Q362" s="320" t="n">
        <f aca="false">IF(Q360="","",Q360*Q361)</f>
        <v>0</v>
      </c>
      <c r="R362" s="320" t="str">
        <f aca="false">IF(R360="","",R360*R361)</f>
        <v/>
      </c>
      <c r="S362" s="320" t="str">
        <f aca="false">IF(S360="","",S360*S361)</f>
        <v/>
      </c>
      <c r="T362" s="320"/>
      <c r="U362" s="316"/>
      <c r="V362" s="321" t="str">
        <f aca="false">IF(V360="","",V360*V361)</f>
        <v/>
      </c>
      <c r="W362" s="321" t="str">
        <f aca="false">IF(W360="","",W360*W361)</f>
        <v/>
      </c>
      <c r="X362" s="321" t="str">
        <f aca="false">IF(X360="","",X360*X361)</f>
        <v/>
      </c>
      <c r="Y362" s="321" t="str">
        <f aca="false">IF(Y360="","",Y360*Y361)</f>
        <v/>
      </c>
      <c r="Z362" s="319"/>
      <c r="AA362" s="319"/>
      <c r="AB362" s="319"/>
      <c r="AC362" s="319"/>
      <c r="AD362" s="319"/>
      <c r="AE362" s="319"/>
      <c r="AF362" s="319"/>
    </row>
    <row r="363" customFormat="false" ht="15.75" hidden="false" customHeight="true" outlineLevel="0" collapsed="false">
      <c r="A363" s="269" t="s">
        <v>258</v>
      </c>
      <c r="B363" s="283"/>
      <c r="C363" s="283"/>
      <c r="D363" s="283"/>
      <c r="E363" s="283"/>
      <c r="F363" s="275"/>
      <c r="G363" s="283"/>
      <c r="H363" s="283"/>
      <c r="I363" s="283"/>
      <c r="J363" s="283"/>
      <c r="K363" s="275"/>
      <c r="L363" s="283" t="n">
        <v>0</v>
      </c>
      <c r="M363" s="283"/>
      <c r="N363" s="283"/>
      <c r="O363" s="283"/>
      <c r="P363" s="275"/>
      <c r="Q363" s="283"/>
      <c r="R363" s="283"/>
      <c r="S363" s="283"/>
      <c r="T363" s="283"/>
      <c r="U363" s="275"/>
      <c r="V363" s="176"/>
      <c r="W363" s="176"/>
      <c r="X363" s="176"/>
      <c r="Y363" s="176"/>
      <c r="Z363" s="1"/>
      <c r="AA363" s="1"/>
      <c r="AB363" s="1"/>
      <c r="AC363" s="1"/>
      <c r="AD363" s="1"/>
      <c r="AE363" s="1"/>
      <c r="AF363" s="1"/>
    </row>
    <row r="364" customFormat="false" ht="15.75" hidden="false" customHeight="true" outlineLevel="0" collapsed="false">
      <c r="A364" s="270" t="s">
        <v>228</v>
      </c>
      <c r="B364" s="306" t="str">
        <f aca="false">IF(B358="","",(B358-B360-B363)*B359/B$40/365/2100)</f>
        <v/>
      </c>
      <c r="C364" s="306" t="str">
        <f aca="false">IF(C358="","",(C358-C360-C363)*C359/C$40/365/2100)</f>
        <v/>
      </c>
      <c r="D364" s="306" t="str">
        <f aca="false">IF(D358="","",(D358-D360-D363)*D359/D$40/365/2100)</f>
        <v/>
      </c>
      <c r="E364" s="306"/>
      <c r="F364" s="275"/>
      <c r="G364" s="306" t="str">
        <f aca="false">IF(G358="","",(G358-G360-G363)*G359/G$40/365/2100)</f>
        <v/>
      </c>
      <c r="H364" s="306" t="str">
        <f aca="false">IF(H358="","",(H358-H360-H363)*H359/H$40/365/2100)</f>
        <v/>
      </c>
      <c r="I364" s="306" t="str">
        <f aca="false">IF(I358="","",(I358-I360-I363)*I359/I$40/365/2100)</f>
        <v/>
      </c>
      <c r="J364" s="306"/>
      <c r="K364" s="275"/>
      <c r="L364" s="306" t="n">
        <f aca="false">IF(L358="","",(L358-L360-L363)*L359/L$40/365/2100)</f>
        <v>0.00114155251141553</v>
      </c>
      <c r="M364" s="306" t="str">
        <f aca="false">IF(M358="","",(M358-M360-M363)*M359/M$40/365/2100)</f>
        <v/>
      </c>
      <c r="N364" s="306" t="str">
        <f aca="false">IF(N358="","",(N358-N360-N363)*N359/N$40/365/2100)</f>
        <v/>
      </c>
      <c r="O364" s="306"/>
      <c r="P364" s="275"/>
      <c r="Q364" s="306" t="n">
        <f aca="false">IF(Q358="","",(Q358-Q360-Q363)*Q359/Q$40/365/2100)</f>
        <v>0.0114155251141553</v>
      </c>
      <c r="R364" s="306" t="str">
        <f aca="false">IF(R358="","",(R358-R360-R363)*R359/R$40/365/2100)</f>
        <v/>
      </c>
      <c r="S364" s="306" t="str">
        <f aca="false">IF(S358="","",(S358-S360-S363)*S359/S$40/365/2100)</f>
        <v/>
      </c>
      <c r="T364" s="306"/>
      <c r="U364" s="275"/>
      <c r="V364" s="307" t="str">
        <f aca="false">IF(V358="","",(V358-V360-V363)*V359/V$40/365/2100)</f>
        <v/>
      </c>
      <c r="W364" s="307" t="str">
        <f aca="false">IF(W358="","",(W358-W360-W363)*W359/W$40/365/2100)</f>
        <v/>
      </c>
      <c r="X364" s="307" t="str">
        <f aca="false">IF(X358="","",(X358-X360-X363)*X359/X$40/365/2100)</f>
        <v/>
      </c>
      <c r="Y364" s="307" t="str">
        <f aca="false">IF(Y358="","",(Y358-Y360-Y363)*Y359/Y$40/365/2100)</f>
        <v/>
      </c>
      <c r="Z364" s="1"/>
      <c r="AA364" s="1"/>
      <c r="AB364" s="1"/>
      <c r="AC364" s="1"/>
      <c r="AD364" s="1"/>
      <c r="AE364" s="1"/>
      <c r="AF364" s="1"/>
    </row>
    <row r="365" customFormat="false" ht="15.75" hidden="false" customHeight="true" outlineLevel="0" collapsed="false">
      <c r="A365" s="332" t="s">
        <v>282</v>
      </c>
      <c r="B365" s="192"/>
      <c r="C365" s="192"/>
      <c r="D365" s="192"/>
      <c r="E365" s="192"/>
      <c r="F365" s="272"/>
      <c r="G365" s="192"/>
      <c r="H365" s="192"/>
      <c r="I365" s="192"/>
      <c r="J365" s="192"/>
      <c r="K365" s="272"/>
      <c r="L365" s="192"/>
      <c r="M365" s="192"/>
      <c r="N365" s="192"/>
      <c r="O365" s="192"/>
      <c r="P365" s="272"/>
      <c r="Q365" s="192"/>
      <c r="R365" s="192"/>
      <c r="S365" s="192"/>
      <c r="T365" s="192"/>
      <c r="U365" s="272"/>
      <c r="V365" s="206"/>
      <c r="W365" s="206"/>
      <c r="X365" s="206"/>
      <c r="Y365" s="206"/>
      <c r="Z365" s="1"/>
      <c r="AA365" s="1"/>
      <c r="AB365" s="1"/>
      <c r="AC365" s="1"/>
      <c r="AD365" s="1"/>
      <c r="AE365" s="1"/>
      <c r="AF365" s="1"/>
    </row>
    <row r="366" customFormat="false" ht="15.75" hidden="false" customHeight="true" outlineLevel="0" collapsed="false">
      <c r="A366" s="349" t="s">
        <v>280</v>
      </c>
      <c r="B366" s="132"/>
      <c r="C366" s="132"/>
      <c r="D366" s="132"/>
      <c r="E366" s="132"/>
      <c r="F366" s="294"/>
      <c r="G366" s="132"/>
      <c r="H366" s="132"/>
      <c r="I366" s="132"/>
      <c r="J366" s="132"/>
      <c r="K366" s="294"/>
      <c r="L366" s="132"/>
      <c r="M366" s="132"/>
      <c r="N366" s="132" t="n">
        <v>10</v>
      </c>
      <c r="O366" s="132"/>
      <c r="P366" s="294"/>
      <c r="Q366" s="132"/>
      <c r="R366" s="132"/>
      <c r="S366" s="132" t="n">
        <v>10</v>
      </c>
      <c r="T366" s="132"/>
      <c r="U366" s="294"/>
      <c r="V366" s="164"/>
      <c r="W366" s="164"/>
      <c r="X366" s="164"/>
      <c r="Y366" s="164"/>
      <c r="Z366" s="1"/>
      <c r="AA366" s="1"/>
      <c r="AB366" s="1"/>
      <c r="AC366" s="1"/>
      <c r="AD366" s="1"/>
      <c r="AE366" s="1"/>
      <c r="AF366" s="1"/>
    </row>
    <row r="367" customFormat="false" ht="15.75" hidden="false" customHeight="true" outlineLevel="0" collapsed="false">
      <c r="A367" s="268" t="s">
        <v>268</v>
      </c>
      <c r="B367" s="132"/>
      <c r="C367" s="132"/>
      <c r="D367" s="132"/>
      <c r="E367" s="132"/>
      <c r="F367" s="294"/>
      <c r="G367" s="132"/>
      <c r="H367" s="132"/>
      <c r="I367" s="132"/>
      <c r="J367" s="132"/>
      <c r="K367" s="294"/>
      <c r="L367" s="132"/>
      <c r="M367" s="132"/>
      <c r="N367" s="132" t="s">
        <v>281</v>
      </c>
      <c r="O367" s="132"/>
      <c r="P367" s="294"/>
      <c r="Q367" s="132"/>
      <c r="R367" s="132"/>
      <c r="S367" s="132" t="s">
        <v>283</v>
      </c>
      <c r="T367" s="132"/>
      <c r="U367" s="294"/>
      <c r="V367" s="164"/>
      <c r="W367" s="164"/>
      <c r="X367" s="164"/>
      <c r="Y367" s="164"/>
      <c r="Z367" s="1"/>
      <c r="AA367" s="1"/>
      <c r="AB367" s="1"/>
      <c r="AC367" s="1"/>
      <c r="AD367" s="1"/>
      <c r="AE367" s="1"/>
      <c r="AF367" s="1"/>
    </row>
    <row r="368" customFormat="false" ht="15.75" hidden="false" customHeight="true" outlineLevel="0" collapsed="false">
      <c r="A368" s="265" t="s">
        <v>270</v>
      </c>
      <c r="B368" s="132"/>
      <c r="C368" s="132"/>
      <c r="D368" s="132"/>
      <c r="E368" s="132"/>
      <c r="F368" s="280"/>
      <c r="G368" s="132"/>
      <c r="H368" s="132"/>
      <c r="I368" s="132"/>
      <c r="J368" s="132"/>
      <c r="K368" s="280"/>
      <c r="L368" s="132"/>
      <c r="M368" s="132"/>
      <c r="N368" s="132" t="n">
        <v>10</v>
      </c>
      <c r="O368" s="132"/>
      <c r="P368" s="280"/>
      <c r="Q368" s="132"/>
      <c r="R368" s="132"/>
      <c r="S368" s="132" t="n">
        <v>20</v>
      </c>
      <c r="T368" s="132"/>
      <c r="U368" s="280"/>
      <c r="V368" s="164"/>
      <c r="W368" s="164"/>
      <c r="X368" s="164"/>
      <c r="Y368" s="164"/>
      <c r="Z368" s="1"/>
      <c r="AA368" s="1"/>
      <c r="AB368" s="1"/>
      <c r="AC368" s="1"/>
      <c r="AD368" s="1"/>
      <c r="AE368" s="1"/>
      <c r="AF368" s="1"/>
    </row>
    <row r="369" customFormat="false" ht="15.75" hidden="false" customHeight="true" outlineLevel="0" collapsed="false">
      <c r="A369" s="265" t="s">
        <v>271</v>
      </c>
      <c r="B369" s="303" t="str">
        <f aca="false">IF(B366="","",B366*B368)</f>
        <v/>
      </c>
      <c r="C369" s="303" t="str">
        <f aca="false">IF(C366="","",C366*C368)</f>
        <v/>
      </c>
      <c r="D369" s="303" t="str">
        <f aca="false">IF(D366="","",D366*D368)</f>
        <v/>
      </c>
      <c r="E369" s="303"/>
      <c r="F369" s="293"/>
      <c r="G369" s="303" t="str">
        <f aca="false">IF(G366="","",G366*G368)</f>
        <v/>
      </c>
      <c r="H369" s="303" t="str">
        <f aca="false">IF(H366="","",H366*H368)</f>
        <v/>
      </c>
      <c r="I369" s="303" t="str">
        <f aca="false">IF(I366="","",I366*I368)</f>
        <v/>
      </c>
      <c r="J369" s="303"/>
      <c r="K369" s="293"/>
      <c r="L369" s="303" t="str">
        <f aca="false">IF(L366="","",L366*L368)</f>
        <v/>
      </c>
      <c r="M369" s="303" t="str">
        <f aca="false">IF(M366="","",M366*M368)</f>
        <v/>
      </c>
      <c r="N369" s="303" t="n">
        <f aca="false">IF(N366="","",N366*N368)</f>
        <v>100</v>
      </c>
      <c r="O369" s="303"/>
      <c r="P369" s="293"/>
      <c r="Q369" s="303" t="str">
        <f aca="false">IF(Q366="","",Q366*Q368)</f>
        <v/>
      </c>
      <c r="R369" s="303" t="str">
        <f aca="false">IF(R366="","",R366*R368)</f>
        <v/>
      </c>
      <c r="S369" s="303" t="n">
        <f aca="false">IF(S366="","",S366*S368)</f>
        <v>200</v>
      </c>
      <c r="T369" s="303"/>
      <c r="U369" s="293"/>
      <c r="V369" s="304" t="str">
        <f aca="false">IF(V366="","",V366*V368)</f>
        <v/>
      </c>
      <c r="W369" s="304" t="str">
        <f aca="false">IF(W366="","",W366*W368)</f>
        <v/>
      </c>
      <c r="X369" s="304" t="str">
        <f aca="false">IF(X366="","",X366*X368)</f>
        <v/>
      </c>
      <c r="Y369" s="304" t="str">
        <f aca="false">IF(Y366="","",Y366*Y368)</f>
        <v/>
      </c>
      <c r="Z369" s="1"/>
      <c r="AA369" s="1"/>
      <c r="AB369" s="1"/>
      <c r="AC369" s="1"/>
      <c r="AD369" s="1"/>
      <c r="AE369" s="1"/>
      <c r="AF369" s="1"/>
    </row>
    <row r="370" customFormat="false" ht="15.75" hidden="false" customHeight="true" outlineLevel="0" collapsed="false">
      <c r="A370" s="265" t="s">
        <v>255</v>
      </c>
      <c r="B370" s="132"/>
      <c r="C370" s="132"/>
      <c r="D370" s="132"/>
      <c r="E370" s="132"/>
      <c r="F370" s="294"/>
      <c r="G370" s="132"/>
      <c r="H370" s="132"/>
      <c r="I370" s="132"/>
      <c r="J370" s="132"/>
      <c r="K370" s="294"/>
      <c r="L370" s="132"/>
      <c r="M370" s="132"/>
      <c r="N370" s="132"/>
      <c r="O370" s="132"/>
      <c r="P370" s="294"/>
      <c r="Q370" s="132"/>
      <c r="R370" s="132"/>
      <c r="S370" s="132"/>
      <c r="T370" s="132"/>
      <c r="U370" s="294"/>
      <c r="V370" s="164"/>
      <c r="W370" s="164"/>
      <c r="X370" s="164"/>
      <c r="Y370" s="164"/>
      <c r="Z370" s="1"/>
      <c r="AA370" s="1"/>
      <c r="AB370" s="1"/>
      <c r="AC370" s="1"/>
      <c r="AD370" s="1"/>
      <c r="AE370" s="1"/>
      <c r="AF370" s="1"/>
    </row>
    <row r="371" customFormat="false" ht="15.75" hidden="false" customHeight="true" outlineLevel="0" collapsed="false">
      <c r="A371" s="268" t="s">
        <v>256</v>
      </c>
      <c r="B371" s="192"/>
      <c r="C371" s="192"/>
      <c r="D371" s="192"/>
      <c r="E371" s="192"/>
      <c r="F371" s="294"/>
      <c r="G371" s="192"/>
      <c r="H371" s="192"/>
      <c r="I371" s="192"/>
      <c r="J371" s="192"/>
      <c r="K371" s="294"/>
      <c r="L371" s="192"/>
      <c r="M371" s="192"/>
      <c r="N371" s="192" t="n">
        <v>80</v>
      </c>
      <c r="O371" s="192"/>
      <c r="P371" s="294"/>
      <c r="Q371" s="192"/>
      <c r="R371" s="192"/>
      <c r="S371" s="192" t="n">
        <v>160</v>
      </c>
      <c r="T371" s="192"/>
      <c r="U371" s="294"/>
      <c r="V371" s="206"/>
      <c r="W371" s="206"/>
      <c r="X371" s="206"/>
      <c r="Y371" s="206"/>
      <c r="Z371" s="1"/>
      <c r="AA371" s="1"/>
      <c r="AB371" s="1"/>
      <c r="AC371" s="1"/>
      <c r="AD371" s="1"/>
      <c r="AE371" s="1"/>
      <c r="AF371" s="1"/>
    </row>
    <row r="372" customFormat="false" ht="15.75" hidden="false" customHeight="true" outlineLevel="0" collapsed="false">
      <c r="A372" s="314" t="s">
        <v>257</v>
      </c>
      <c r="B372" s="315"/>
      <c r="C372" s="315"/>
      <c r="D372" s="315"/>
      <c r="E372" s="315"/>
      <c r="F372" s="316"/>
      <c r="G372" s="315"/>
      <c r="H372" s="315"/>
      <c r="I372" s="315"/>
      <c r="J372" s="315"/>
      <c r="K372" s="316"/>
      <c r="L372" s="315"/>
      <c r="M372" s="315"/>
      <c r="N372" s="315" t="n">
        <v>175</v>
      </c>
      <c r="O372" s="315"/>
      <c r="P372" s="316"/>
      <c r="Q372" s="315"/>
      <c r="R372" s="315"/>
      <c r="S372" s="315" t="n">
        <v>100</v>
      </c>
      <c r="T372" s="315"/>
      <c r="U372" s="316"/>
      <c r="V372" s="317"/>
      <c r="W372" s="317"/>
      <c r="X372" s="317"/>
      <c r="Y372" s="317"/>
      <c r="Z372" s="319"/>
      <c r="AA372" s="319"/>
      <c r="AB372" s="319"/>
      <c r="AC372" s="319"/>
      <c r="AD372" s="319"/>
      <c r="AE372" s="319"/>
      <c r="AF372" s="319"/>
    </row>
    <row r="373" customFormat="false" ht="15.75" hidden="false" customHeight="true" outlineLevel="0" collapsed="false">
      <c r="A373" s="314" t="s">
        <v>201</v>
      </c>
      <c r="B373" s="320" t="str">
        <f aca="false">IF(B371="","",B371*B372)</f>
        <v/>
      </c>
      <c r="C373" s="320" t="str">
        <f aca="false">IF(C371="","",C371*C372)</f>
        <v/>
      </c>
      <c r="D373" s="320" t="str">
        <f aca="false">IF(D371="","",D371*D372)</f>
        <v/>
      </c>
      <c r="E373" s="320"/>
      <c r="F373" s="316"/>
      <c r="G373" s="320" t="str">
        <f aca="false">IF(G371="","",G371*G372)</f>
        <v/>
      </c>
      <c r="H373" s="320" t="str">
        <f aca="false">IF(H371="","",H371*H372)</f>
        <v/>
      </c>
      <c r="I373" s="320" t="str">
        <f aca="false">IF(I371="","",I371*I372)</f>
        <v/>
      </c>
      <c r="J373" s="320"/>
      <c r="K373" s="316"/>
      <c r="L373" s="320" t="str">
        <f aca="false">IF(L371="","",L371*L372)</f>
        <v/>
      </c>
      <c r="M373" s="320" t="str">
        <f aca="false">IF(M371="","",M371*M372)</f>
        <v/>
      </c>
      <c r="N373" s="320" t="n">
        <f aca="false">IF(N371="","",N371*N372)</f>
        <v>14000</v>
      </c>
      <c r="O373" s="320"/>
      <c r="P373" s="316"/>
      <c r="Q373" s="320" t="str">
        <f aca="false">IF(Q371="","",Q371*Q372)</f>
        <v/>
      </c>
      <c r="R373" s="320" t="str">
        <f aca="false">IF(R371="","",R371*R372)</f>
        <v/>
      </c>
      <c r="S373" s="320" t="n">
        <f aca="false">IF(S371="","",S371*S372)</f>
        <v>16000</v>
      </c>
      <c r="T373" s="320"/>
      <c r="U373" s="316"/>
      <c r="V373" s="321" t="str">
        <f aca="false">IF(V371="","",V371*V372)</f>
        <v/>
      </c>
      <c r="W373" s="321" t="str">
        <f aca="false">IF(W371="","",W371*W372)</f>
        <v/>
      </c>
      <c r="X373" s="321" t="str">
        <f aca="false">IF(X371="","",X371*X372)</f>
        <v/>
      </c>
      <c r="Y373" s="321" t="str">
        <f aca="false">IF(Y371="","",Y371*Y372)</f>
        <v/>
      </c>
      <c r="Z373" s="319"/>
      <c r="AA373" s="319"/>
      <c r="AB373" s="319"/>
      <c r="AC373" s="319"/>
      <c r="AD373" s="319"/>
      <c r="AE373" s="319"/>
      <c r="AF373" s="319"/>
    </row>
    <row r="374" customFormat="false" ht="15.75" hidden="false" customHeight="true" outlineLevel="0" collapsed="false">
      <c r="A374" s="269" t="s">
        <v>258</v>
      </c>
      <c r="B374" s="283"/>
      <c r="C374" s="283"/>
      <c r="D374" s="283"/>
      <c r="E374" s="283"/>
      <c r="F374" s="294"/>
      <c r="G374" s="283"/>
      <c r="H374" s="283"/>
      <c r="I374" s="283"/>
      <c r="J374" s="283"/>
      <c r="K374" s="294"/>
      <c r="L374" s="283"/>
      <c r="M374" s="283"/>
      <c r="N374" s="283"/>
      <c r="O374" s="283"/>
      <c r="P374" s="294"/>
      <c r="Q374" s="283"/>
      <c r="R374" s="283"/>
      <c r="S374" s="283"/>
      <c r="T374" s="283"/>
      <c r="U374" s="294"/>
      <c r="V374" s="176"/>
      <c r="W374" s="176"/>
      <c r="X374" s="176"/>
      <c r="Y374" s="176"/>
      <c r="Z374" s="1"/>
      <c r="AA374" s="1"/>
      <c r="AB374" s="1"/>
      <c r="AC374" s="1"/>
      <c r="AD374" s="1"/>
      <c r="AE374" s="1"/>
      <c r="AF374" s="1"/>
    </row>
    <row r="375" customFormat="false" ht="15.75" hidden="false" customHeight="true" outlineLevel="0" collapsed="false">
      <c r="A375" s="270" t="s">
        <v>228</v>
      </c>
      <c r="B375" s="306" t="str">
        <f aca="false">IF(B369="","",(B369-B371-B374)*B370/B$40/365/2100)</f>
        <v/>
      </c>
      <c r="C375" s="306" t="str">
        <f aca="false">IF(C369="","",(C369-C371-C374)*C370/C$40/365/2100)</f>
        <v/>
      </c>
      <c r="D375" s="306" t="str">
        <f aca="false">IF(D369="","",(D369-D371-D374)*D370/D$40/365/2100)</f>
        <v/>
      </c>
      <c r="E375" s="306"/>
      <c r="F375" s="272"/>
      <c r="G375" s="306" t="str">
        <f aca="false">IF(G369="","",(G369-G371-G374)*G370/G$40/365/2100)</f>
        <v/>
      </c>
      <c r="H375" s="306" t="str">
        <f aca="false">IF(H369="","",(H369-H371-H374)*H370/H$40/365/2100)</f>
        <v/>
      </c>
      <c r="I375" s="306" t="str">
        <f aca="false">IF(I369="","",(I369-I371-I374)*I370/I$40/365/2100)</f>
        <v/>
      </c>
      <c r="J375" s="306"/>
      <c r="K375" s="272"/>
      <c r="L375" s="306" t="str">
        <f aca="false">IF(L369="","",(L369-L371-L374)*L370/L$40/365/2100)</f>
        <v/>
      </c>
      <c r="M375" s="306" t="str">
        <f aca="false">IF(M369="","",(M369-M371-M374)*M370/M$40/365/2100)</f>
        <v/>
      </c>
      <c r="N375" s="306" t="n">
        <f aca="false">IF(N369="","",(N369-N371-N374)*N370/N$40/365/2100)</f>
        <v>0</v>
      </c>
      <c r="O375" s="306"/>
      <c r="P375" s="272"/>
      <c r="Q375" s="306" t="str">
        <f aca="false">IF(Q369="","",(Q369-Q371-Q374)*Q370/Q$40/365/2100)</f>
        <v/>
      </c>
      <c r="R375" s="306" t="str">
        <f aca="false">IF(R369="","",(R369-R371-R374)*R370/R$40/365/2100)</f>
        <v/>
      </c>
      <c r="S375" s="306" t="n">
        <f aca="false">IF(S369="","",(S369-S371-S374)*S370/S$40/365/2100)</f>
        <v>0</v>
      </c>
      <c r="T375" s="306"/>
      <c r="U375" s="272"/>
      <c r="V375" s="307" t="str">
        <f aca="false">IF(V369="","",(V369-V371-V374)*V370/V$40/365/2100)</f>
        <v/>
      </c>
      <c r="W375" s="307" t="str">
        <f aca="false">IF(W369="","",(W369-W371-W374)*W370/W$40/365/2100)</f>
        <v/>
      </c>
      <c r="X375" s="307" t="str">
        <f aca="false">IF(X369="","",(X369-X371-X374)*X370/X$40/365/2100)</f>
        <v/>
      </c>
      <c r="Y375" s="307" t="str">
        <f aca="false">IF(Y369="","",(Y369-Y371-Y374)*Y370/Y$40/365/2100)</f>
        <v/>
      </c>
      <c r="Z375" s="1"/>
      <c r="AA375" s="1"/>
      <c r="AB375" s="1"/>
      <c r="AC375" s="1"/>
      <c r="AD375" s="1"/>
      <c r="AE375" s="1"/>
      <c r="AF375" s="1"/>
    </row>
    <row r="376" customFormat="false" ht="15.75" hidden="false" customHeight="true" outlineLevel="0" collapsed="false">
      <c r="A376" s="332" t="s">
        <v>284</v>
      </c>
      <c r="B376" s="132"/>
      <c r="C376" s="132"/>
      <c r="D376" s="132"/>
      <c r="E376" s="132"/>
      <c r="F376" s="272"/>
      <c r="G376" s="132"/>
      <c r="H376" s="132"/>
      <c r="I376" s="132"/>
      <c r="J376" s="132"/>
      <c r="K376" s="272"/>
      <c r="L376" s="132"/>
      <c r="M376" s="132"/>
      <c r="N376" s="132"/>
      <c r="O376" s="132"/>
      <c r="P376" s="272"/>
      <c r="Q376" s="132"/>
      <c r="R376" s="132"/>
      <c r="S376" s="132"/>
      <c r="T376" s="132"/>
      <c r="U376" s="272"/>
      <c r="V376" s="164"/>
      <c r="W376" s="164"/>
      <c r="X376" s="164"/>
      <c r="Y376" s="164"/>
      <c r="Z376" s="1"/>
      <c r="AA376" s="1"/>
      <c r="AB376" s="1"/>
      <c r="AC376" s="1"/>
      <c r="AD376" s="1"/>
      <c r="AE376" s="1"/>
      <c r="AF376" s="1"/>
    </row>
    <row r="377" customFormat="false" ht="15.75" hidden="false" customHeight="true" outlineLevel="0" collapsed="false">
      <c r="A377" s="268" t="s">
        <v>268</v>
      </c>
      <c r="B377" s="132"/>
      <c r="C377" s="132"/>
      <c r="D377" s="132"/>
      <c r="E377" s="132"/>
      <c r="F377" s="290"/>
      <c r="G377" s="132"/>
      <c r="H377" s="132"/>
      <c r="I377" s="132"/>
      <c r="J377" s="132"/>
      <c r="K377" s="290"/>
      <c r="L377" s="132"/>
      <c r="M377" s="132"/>
      <c r="N377" s="132"/>
      <c r="O377" s="132"/>
      <c r="P377" s="290"/>
      <c r="Q377" s="132"/>
      <c r="R377" s="132"/>
      <c r="S377" s="132"/>
      <c r="T377" s="132"/>
      <c r="U377" s="290"/>
      <c r="V377" s="164"/>
      <c r="W377" s="164"/>
      <c r="X377" s="164"/>
      <c r="Y377" s="164"/>
      <c r="Z377" s="1"/>
      <c r="AA377" s="1"/>
      <c r="AB377" s="1"/>
      <c r="AC377" s="1"/>
      <c r="AD377" s="1"/>
      <c r="AE377" s="1"/>
      <c r="AF377" s="1"/>
    </row>
    <row r="378" customFormat="false" ht="15.75" hidden="false" customHeight="true" outlineLevel="0" collapsed="false">
      <c r="A378" s="265" t="s">
        <v>270</v>
      </c>
      <c r="B378" s="132"/>
      <c r="C378" s="132"/>
      <c r="D378" s="132"/>
      <c r="E378" s="132"/>
      <c r="F378" s="272"/>
      <c r="G378" s="132"/>
      <c r="H378" s="132"/>
      <c r="I378" s="132"/>
      <c r="J378" s="132"/>
      <c r="K378" s="272"/>
      <c r="L378" s="132"/>
      <c r="M378" s="132"/>
      <c r="N378" s="132"/>
      <c r="O378" s="132"/>
      <c r="P378" s="272"/>
      <c r="Q378" s="132"/>
      <c r="R378" s="132"/>
      <c r="S378" s="132"/>
      <c r="T378" s="132"/>
      <c r="U378" s="272"/>
      <c r="V378" s="164"/>
      <c r="W378" s="164"/>
      <c r="X378" s="164"/>
      <c r="Y378" s="164"/>
      <c r="Z378" s="1"/>
      <c r="AA378" s="1"/>
      <c r="AB378" s="1"/>
      <c r="AC378" s="1"/>
      <c r="AD378" s="1"/>
      <c r="AE378" s="1"/>
      <c r="AF378" s="1"/>
    </row>
    <row r="379" customFormat="false" ht="15.75" hidden="false" customHeight="true" outlineLevel="0" collapsed="false">
      <c r="A379" s="265" t="s">
        <v>285</v>
      </c>
      <c r="B379" s="303" t="str">
        <f aca="false">IF(B376="","",B376*B378)</f>
        <v/>
      </c>
      <c r="C379" s="303" t="str">
        <f aca="false">IF(C376="","",C376*C378)</f>
        <v/>
      </c>
      <c r="D379" s="303" t="str">
        <f aca="false">IF(D376="","",D376*D378)</f>
        <v/>
      </c>
      <c r="E379" s="303"/>
      <c r="F379" s="264"/>
      <c r="G379" s="303" t="str">
        <f aca="false">IF(G376="","",G376*G378)</f>
        <v/>
      </c>
      <c r="H379" s="303" t="str">
        <f aca="false">IF(H376="","",H376*H378)</f>
        <v/>
      </c>
      <c r="I379" s="303" t="str">
        <f aca="false">IF(I376="","",I376*I378)</f>
        <v/>
      </c>
      <c r="J379" s="303"/>
      <c r="K379" s="264"/>
      <c r="L379" s="303" t="str">
        <f aca="false">IF(L376="","",L376*L378)</f>
        <v/>
      </c>
      <c r="M379" s="303" t="str">
        <f aca="false">IF(M376="","",M376*M378)</f>
        <v/>
      </c>
      <c r="N379" s="303" t="str">
        <f aca="false">IF(N376="","",N376*N378)</f>
        <v/>
      </c>
      <c r="O379" s="303"/>
      <c r="P379" s="264"/>
      <c r="Q379" s="303" t="str">
        <f aca="false">IF(Q376="","",Q376*Q378)</f>
        <v/>
      </c>
      <c r="R379" s="303" t="str">
        <f aca="false">IF(R376="","",R376*R378)</f>
        <v/>
      </c>
      <c r="S379" s="303" t="str">
        <f aca="false">IF(S376="","",S376*S378)</f>
        <v/>
      </c>
      <c r="T379" s="303"/>
      <c r="U379" s="264"/>
      <c r="V379" s="304" t="str">
        <f aca="false">IF(V376="","",V376*V378)</f>
        <v/>
      </c>
      <c r="W379" s="304" t="str">
        <f aca="false">IF(W376="","",W376*W378)</f>
        <v/>
      </c>
      <c r="X379" s="304" t="str">
        <f aca="false">IF(X376="","",X376*X378)</f>
        <v/>
      </c>
      <c r="Y379" s="304" t="str">
        <f aca="false">IF(Y376="","",Y376*Y378)</f>
        <v/>
      </c>
      <c r="Z379" s="1"/>
      <c r="AA379" s="1"/>
      <c r="AB379" s="1"/>
      <c r="AC379" s="1"/>
      <c r="AD379" s="1"/>
      <c r="AE379" s="1"/>
      <c r="AF379" s="1"/>
    </row>
    <row r="380" customFormat="false" ht="15.75" hidden="false" customHeight="true" outlineLevel="0" collapsed="false">
      <c r="A380" s="265" t="s">
        <v>255</v>
      </c>
      <c r="B380" s="132"/>
      <c r="C380" s="132"/>
      <c r="D380" s="132"/>
      <c r="E380" s="132"/>
      <c r="F380" s="294"/>
      <c r="G380" s="132"/>
      <c r="H380" s="132"/>
      <c r="I380" s="132"/>
      <c r="J380" s="132"/>
      <c r="K380" s="294"/>
      <c r="L380" s="132"/>
      <c r="M380" s="132"/>
      <c r="N380" s="132"/>
      <c r="O380" s="132"/>
      <c r="P380" s="294"/>
      <c r="Q380" s="132"/>
      <c r="R380" s="132"/>
      <c r="S380" s="132"/>
      <c r="T380" s="132"/>
      <c r="U380" s="294"/>
      <c r="V380" s="164"/>
      <c r="W380" s="164"/>
      <c r="X380" s="164"/>
      <c r="Y380" s="164"/>
      <c r="Z380" s="1"/>
      <c r="AA380" s="1"/>
      <c r="AB380" s="1"/>
      <c r="AC380" s="1"/>
      <c r="AD380" s="1"/>
      <c r="AE380" s="1"/>
      <c r="AF380" s="1"/>
    </row>
    <row r="381" customFormat="false" ht="15.75" hidden="false" customHeight="true" outlineLevel="0" collapsed="false">
      <c r="A381" s="268" t="s">
        <v>256</v>
      </c>
      <c r="B381" s="192"/>
      <c r="C381" s="192"/>
      <c r="D381" s="192"/>
      <c r="E381" s="192"/>
      <c r="F381" s="294"/>
      <c r="G381" s="192"/>
      <c r="H381" s="192"/>
      <c r="I381" s="192"/>
      <c r="J381" s="192"/>
      <c r="K381" s="294"/>
      <c r="L381" s="192"/>
      <c r="M381" s="192"/>
      <c r="N381" s="192"/>
      <c r="O381" s="192"/>
      <c r="P381" s="294"/>
      <c r="Q381" s="192"/>
      <c r="R381" s="192"/>
      <c r="S381" s="192"/>
      <c r="T381" s="192"/>
      <c r="U381" s="294"/>
      <c r="V381" s="206"/>
      <c r="W381" s="206"/>
      <c r="X381" s="206"/>
      <c r="Y381" s="206"/>
      <c r="Z381" s="1"/>
      <c r="AA381" s="1"/>
      <c r="AB381" s="1"/>
      <c r="AC381" s="1"/>
      <c r="AD381" s="1"/>
      <c r="AE381" s="1"/>
      <c r="AF381" s="1"/>
    </row>
    <row r="382" customFormat="false" ht="15.75" hidden="false" customHeight="true" outlineLevel="0" collapsed="false">
      <c r="A382" s="314" t="s">
        <v>257</v>
      </c>
      <c r="B382" s="315"/>
      <c r="C382" s="315"/>
      <c r="D382" s="315"/>
      <c r="E382" s="315"/>
      <c r="F382" s="316"/>
      <c r="G382" s="315"/>
      <c r="H382" s="315"/>
      <c r="I382" s="315"/>
      <c r="J382" s="315"/>
      <c r="K382" s="316"/>
      <c r="L382" s="315"/>
      <c r="M382" s="315"/>
      <c r="N382" s="315"/>
      <c r="O382" s="315"/>
      <c r="P382" s="316"/>
      <c r="Q382" s="315"/>
      <c r="R382" s="315"/>
      <c r="S382" s="315"/>
      <c r="T382" s="315"/>
      <c r="U382" s="316"/>
      <c r="V382" s="317"/>
      <c r="W382" s="317"/>
      <c r="X382" s="317"/>
      <c r="Y382" s="317"/>
      <c r="Z382" s="319"/>
      <c r="AA382" s="319"/>
      <c r="AB382" s="319"/>
      <c r="AC382" s="319"/>
      <c r="AD382" s="319"/>
      <c r="AE382" s="319"/>
      <c r="AF382" s="319"/>
    </row>
    <row r="383" customFormat="false" ht="15.75" hidden="false" customHeight="true" outlineLevel="0" collapsed="false">
      <c r="A383" s="314" t="s">
        <v>201</v>
      </c>
      <c r="B383" s="320" t="str">
        <f aca="false">IF(B381="","",B381*B382)</f>
        <v/>
      </c>
      <c r="C383" s="320" t="str">
        <f aca="false">IF(C381="","",C381*C382)</f>
        <v/>
      </c>
      <c r="D383" s="320" t="str">
        <f aca="false">IF(D381="","",D381*D382)</f>
        <v/>
      </c>
      <c r="E383" s="320"/>
      <c r="F383" s="316"/>
      <c r="G383" s="320" t="str">
        <f aca="false">IF(G381="","",G381*G382)</f>
        <v/>
      </c>
      <c r="H383" s="320" t="str">
        <f aca="false">IF(H381="","",H381*H382)</f>
        <v/>
      </c>
      <c r="I383" s="320" t="str">
        <f aca="false">IF(I381="","",I381*I382)</f>
        <v/>
      </c>
      <c r="J383" s="320"/>
      <c r="K383" s="316"/>
      <c r="L383" s="320" t="str">
        <f aca="false">IF(L381="","",L381*L382)</f>
        <v/>
      </c>
      <c r="M383" s="320" t="str">
        <f aca="false">IF(M381="","",M381*M382)</f>
        <v/>
      </c>
      <c r="N383" s="320" t="str">
        <f aca="false">IF(N381="","",N381*N382)</f>
        <v/>
      </c>
      <c r="O383" s="320"/>
      <c r="P383" s="316"/>
      <c r="Q383" s="320" t="str">
        <f aca="false">IF(Q381="","",Q381*Q382)</f>
        <v/>
      </c>
      <c r="R383" s="320" t="str">
        <f aca="false">IF(R381="","",R381*R382)</f>
        <v/>
      </c>
      <c r="S383" s="320" t="str">
        <f aca="false">IF(S381="","",S381*S382)</f>
        <v/>
      </c>
      <c r="T383" s="320"/>
      <c r="U383" s="316"/>
      <c r="V383" s="321" t="str">
        <f aca="false">IF(V381="","",V381*V382)</f>
        <v/>
      </c>
      <c r="W383" s="321" t="str">
        <f aca="false">IF(W381="","",W381*W382)</f>
        <v/>
      </c>
      <c r="X383" s="321" t="str">
        <f aca="false">IF(X381="","",X381*X382)</f>
        <v/>
      </c>
      <c r="Y383" s="321" t="str">
        <f aca="false">IF(Y381="","",Y381*Y382)</f>
        <v/>
      </c>
      <c r="Z383" s="319"/>
      <c r="AA383" s="319"/>
      <c r="AB383" s="319"/>
      <c r="AC383" s="319"/>
      <c r="AD383" s="319"/>
      <c r="AE383" s="319"/>
      <c r="AF383" s="319"/>
    </row>
    <row r="384" customFormat="false" ht="15.75" hidden="false" customHeight="true" outlineLevel="0" collapsed="false">
      <c r="A384" s="269" t="s">
        <v>258</v>
      </c>
      <c r="B384" s="283"/>
      <c r="C384" s="283"/>
      <c r="D384" s="283"/>
      <c r="E384" s="283"/>
      <c r="F384" s="272"/>
      <c r="G384" s="283"/>
      <c r="H384" s="283"/>
      <c r="I384" s="283"/>
      <c r="J384" s="283"/>
      <c r="K384" s="272"/>
      <c r="L384" s="283"/>
      <c r="M384" s="283"/>
      <c r="N384" s="283"/>
      <c r="O384" s="283"/>
      <c r="P384" s="272"/>
      <c r="Q384" s="283"/>
      <c r="R384" s="283"/>
      <c r="S384" s="283"/>
      <c r="T384" s="283"/>
      <c r="U384" s="272"/>
      <c r="V384" s="176"/>
      <c r="W384" s="176"/>
      <c r="X384" s="176"/>
      <c r="Y384" s="176"/>
      <c r="Z384" s="1"/>
      <c r="AA384" s="1"/>
      <c r="AB384" s="1"/>
      <c r="AC384" s="1"/>
      <c r="AD384" s="1"/>
      <c r="AE384" s="1"/>
      <c r="AF384" s="1"/>
    </row>
    <row r="385" customFormat="false" ht="15.75" hidden="false" customHeight="true" outlineLevel="0" collapsed="false">
      <c r="A385" s="270" t="s">
        <v>228</v>
      </c>
      <c r="B385" s="306" t="str">
        <f aca="false">IF(B379="","",(B379-B381-B384)*B380/B$40/365/2100)</f>
        <v/>
      </c>
      <c r="C385" s="306" t="str">
        <f aca="false">IF(C379="","",(C379-C381-C384)*C380/C$40/365/2100)</f>
        <v/>
      </c>
      <c r="D385" s="306" t="str">
        <f aca="false">IF(D379="","",(D379-D381-D384)*D380/D$40/365/2100)</f>
        <v/>
      </c>
      <c r="E385" s="306"/>
      <c r="F385" s="272"/>
      <c r="G385" s="306" t="str">
        <f aca="false">IF(G379="","",(G379-G381-G384)*G380/G$40/365/2100)</f>
        <v/>
      </c>
      <c r="H385" s="306" t="str">
        <f aca="false">IF(H379="","",(H379-H381-H384)*H380/H$40/365/2100)</f>
        <v/>
      </c>
      <c r="I385" s="306" t="str">
        <f aca="false">IF(I379="","",(I379-I381-I384)*I380/I$40/365/2100)</f>
        <v/>
      </c>
      <c r="J385" s="306"/>
      <c r="K385" s="272"/>
      <c r="L385" s="306" t="str">
        <f aca="false">IF(L379="","",(L379-L381-L384)*L380/L$40/365/2100)</f>
        <v/>
      </c>
      <c r="M385" s="306" t="str">
        <f aca="false">IF(M379="","",(M379-M381-M384)*M380/M$40/365/2100)</f>
        <v/>
      </c>
      <c r="N385" s="306" t="str">
        <f aca="false">IF(N379="","",(N379-N381-N384)*N380/N$40/365/2100)</f>
        <v/>
      </c>
      <c r="O385" s="306"/>
      <c r="P385" s="272"/>
      <c r="Q385" s="306" t="str">
        <f aca="false">IF(Q379="","",(Q379-Q381-Q384)*Q380/Q$40/365/2100)</f>
        <v/>
      </c>
      <c r="R385" s="306" t="str">
        <f aca="false">IF(R379="","",(R379-R381-R384)*R380/R$40/365/2100)</f>
        <v/>
      </c>
      <c r="S385" s="306" t="str">
        <f aca="false">IF(S379="","",(S379-S381-S384)*S380/S$40/365/2100)</f>
        <v/>
      </c>
      <c r="T385" s="306"/>
      <c r="U385" s="272"/>
      <c r="V385" s="307" t="str">
        <f aca="false">IF(V379="","",(V379-V381-V384)*V380/V$40/365/2100)</f>
        <v/>
      </c>
      <c r="W385" s="307" t="str">
        <f aca="false">IF(W379="","",(W379-W381-W384)*W380/W$40/365/2100)</f>
        <v/>
      </c>
      <c r="X385" s="307" t="str">
        <f aca="false">IF(X379="","",(X379-X381-X384)*X380/X$40/365/2100)</f>
        <v/>
      </c>
      <c r="Y385" s="307" t="str">
        <f aca="false">IF(Y379="","",(Y379-Y381-Y384)*Y380/Y$40/365/2100)</f>
        <v/>
      </c>
      <c r="Z385" s="1"/>
      <c r="AA385" s="1"/>
      <c r="AB385" s="1"/>
      <c r="AC385" s="1"/>
      <c r="AD385" s="1"/>
      <c r="AE385" s="1"/>
      <c r="AF385" s="1"/>
    </row>
    <row r="386" customFormat="false" ht="15.75" hidden="false" customHeight="true" outlineLevel="0" collapsed="false">
      <c r="A386" s="340" t="s">
        <v>286</v>
      </c>
      <c r="B386" s="192"/>
      <c r="C386" s="192"/>
      <c r="D386" s="192"/>
      <c r="E386" s="192"/>
      <c r="F386" s="294"/>
      <c r="G386" s="192"/>
      <c r="H386" s="192"/>
      <c r="I386" s="192"/>
      <c r="J386" s="192"/>
      <c r="K386" s="294"/>
      <c r="L386" s="192"/>
      <c r="M386" s="192"/>
      <c r="N386" s="192"/>
      <c r="O386" s="192"/>
      <c r="P386" s="294"/>
      <c r="Q386" s="192"/>
      <c r="R386" s="192"/>
      <c r="S386" s="192"/>
      <c r="T386" s="192"/>
      <c r="U386" s="294"/>
      <c r="V386" s="206"/>
      <c r="W386" s="206"/>
      <c r="X386" s="206"/>
      <c r="Y386" s="206"/>
      <c r="Z386" s="1"/>
      <c r="AA386" s="1"/>
      <c r="AB386" s="1"/>
      <c r="AC386" s="1"/>
      <c r="AD386" s="1"/>
      <c r="AE386" s="1"/>
      <c r="AF386" s="1"/>
    </row>
    <row r="387" customFormat="false" ht="15.75" hidden="false" customHeight="true" outlineLevel="0" collapsed="false">
      <c r="A387" s="314" t="s">
        <v>257</v>
      </c>
      <c r="B387" s="315"/>
      <c r="C387" s="315"/>
      <c r="D387" s="315"/>
      <c r="E387" s="315"/>
      <c r="F387" s="316"/>
      <c r="G387" s="315"/>
      <c r="H387" s="315"/>
      <c r="I387" s="315"/>
      <c r="J387" s="315"/>
      <c r="K387" s="316"/>
      <c r="L387" s="315"/>
      <c r="M387" s="315"/>
      <c r="N387" s="315"/>
      <c r="O387" s="315"/>
      <c r="P387" s="316"/>
      <c r="Q387" s="315"/>
      <c r="R387" s="315"/>
      <c r="S387" s="315"/>
      <c r="T387" s="315"/>
      <c r="U387" s="316"/>
      <c r="V387" s="317"/>
      <c r="W387" s="317"/>
      <c r="X387" s="317"/>
      <c r="Y387" s="317"/>
      <c r="Z387" s="319"/>
      <c r="AA387" s="319"/>
      <c r="AB387" s="319"/>
      <c r="AC387" s="319"/>
      <c r="AD387" s="319"/>
      <c r="AE387" s="319"/>
      <c r="AF387" s="319"/>
    </row>
    <row r="388" customFormat="false" ht="15.75" hidden="false" customHeight="true" outlineLevel="0" collapsed="false">
      <c r="A388" s="314" t="s">
        <v>201</v>
      </c>
      <c r="B388" s="320" t="str">
        <f aca="false">IF(B386="","",B386*B387)</f>
        <v/>
      </c>
      <c r="C388" s="320" t="str">
        <f aca="false">IF(C386="","",C386*C387)</f>
        <v/>
      </c>
      <c r="D388" s="320" t="str">
        <f aca="false">IF(D386="","",D386*D387)</f>
        <v/>
      </c>
      <c r="E388" s="320"/>
      <c r="F388" s="316"/>
      <c r="G388" s="320" t="str">
        <f aca="false">IF(G386="","",G386*G387)</f>
        <v/>
      </c>
      <c r="H388" s="320" t="str">
        <f aca="false">IF(H386="","",H386*H387)</f>
        <v/>
      </c>
      <c r="I388" s="320" t="str">
        <f aca="false">IF(I386="","",I386*I387)</f>
        <v/>
      </c>
      <c r="J388" s="320"/>
      <c r="K388" s="316"/>
      <c r="L388" s="320" t="str">
        <f aca="false">IF(L386="","",L386*L387)</f>
        <v/>
      </c>
      <c r="M388" s="320" t="str">
        <f aca="false">IF(M386="","",M386*M387)</f>
        <v/>
      </c>
      <c r="N388" s="320" t="str">
        <f aca="false">IF(N386="","",N386*N387)</f>
        <v/>
      </c>
      <c r="O388" s="320"/>
      <c r="P388" s="316"/>
      <c r="Q388" s="320" t="str">
        <f aca="false">IF(Q386="","",Q386*Q387)</f>
        <v/>
      </c>
      <c r="R388" s="320" t="str">
        <f aca="false">IF(R386="","",R386*R387)</f>
        <v/>
      </c>
      <c r="S388" s="320" t="str">
        <f aca="false">IF(S386="","",S386*S387)</f>
        <v/>
      </c>
      <c r="T388" s="320"/>
      <c r="U388" s="316"/>
      <c r="V388" s="321" t="str">
        <f aca="false">IF(V386="","",V386*V387)</f>
        <v/>
      </c>
      <c r="W388" s="321" t="str">
        <f aca="false">IF(W386="","",W386*W387)</f>
        <v/>
      </c>
      <c r="X388" s="321" t="str">
        <f aca="false">IF(X386="","",X386*X387)</f>
        <v/>
      </c>
      <c r="Y388" s="321" t="str">
        <f aca="false">IF(Y386="","",Y386*Y387)</f>
        <v/>
      </c>
      <c r="Z388" s="319"/>
      <c r="AA388" s="319"/>
      <c r="AB388" s="319"/>
      <c r="AC388" s="319"/>
      <c r="AD388" s="319"/>
      <c r="AE388" s="319"/>
      <c r="AF388" s="319"/>
    </row>
    <row r="389" customFormat="false" ht="15.75" hidden="false" customHeight="true" outlineLevel="0" collapsed="false">
      <c r="A389" s="332" t="s">
        <v>287</v>
      </c>
      <c r="B389" s="192"/>
      <c r="C389" s="192" t="n">
        <v>0</v>
      </c>
      <c r="D389" s="192" t="n">
        <v>0</v>
      </c>
      <c r="E389" s="192"/>
      <c r="F389" s="272"/>
      <c r="G389" s="192" t="n">
        <v>0</v>
      </c>
      <c r="H389" s="192" t="n">
        <v>0</v>
      </c>
      <c r="I389" s="192" t="n">
        <v>50</v>
      </c>
      <c r="J389" s="192"/>
      <c r="K389" s="272"/>
      <c r="L389" s="192" t="n">
        <v>750</v>
      </c>
      <c r="M389" s="192" t="n">
        <v>820</v>
      </c>
      <c r="N389" s="192" t="n">
        <v>800</v>
      </c>
      <c r="O389" s="192"/>
      <c r="P389" s="272"/>
      <c r="Q389" s="192" t="n">
        <v>1000</v>
      </c>
      <c r="R389" s="192" t="n">
        <v>2500</v>
      </c>
      <c r="S389" s="192" t="n">
        <v>1500</v>
      </c>
      <c r="T389" s="192"/>
      <c r="U389" s="272"/>
      <c r="V389" s="206" t="n">
        <v>100</v>
      </c>
      <c r="W389" s="206" t="n">
        <v>100</v>
      </c>
      <c r="X389" s="166" t="n">
        <v>900</v>
      </c>
      <c r="Y389" s="166" t="n">
        <v>1200</v>
      </c>
      <c r="Z389" s="1"/>
      <c r="AA389" s="1"/>
      <c r="AB389" s="1"/>
      <c r="AC389" s="1"/>
      <c r="AD389" s="1"/>
      <c r="AE389" s="1"/>
      <c r="AF389" s="1"/>
    </row>
    <row r="390" customFormat="false" ht="15.75" hidden="false" customHeight="true" outlineLevel="0" collapsed="false">
      <c r="A390" s="314" t="s">
        <v>257</v>
      </c>
      <c r="B390" s="315"/>
      <c r="C390" s="315"/>
      <c r="D390" s="315"/>
      <c r="E390" s="315"/>
      <c r="F390" s="316"/>
      <c r="G390" s="315"/>
      <c r="H390" s="315"/>
      <c r="I390" s="315" t="n">
        <v>150</v>
      </c>
      <c r="J390" s="315"/>
      <c r="K390" s="316"/>
      <c r="L390" s="315" t="n">
        <v>550</v>
      </c>
      <c r="M390" s="315" t="n">
        <v>500</v>
      </c>
      <c r="N390" s="315" t="n">
        <v>250</v>
      </c>
      <c r="O390" s="315"/>
      <c r="P390" s="316"/>
      <c r="Q390" s="315" t="n">
        <v>800</v>
      </c>
      <c r="R390" s="315" t="n">
        <v>500</v>
      </c>
      <c r="S390" s="315" t="n">
        <v>600</v>
      </c>
      <c r="T390" s="315"/>
      <c r="U390" s="316"/>
      <c r="V390" s="317" t="n">
        <v>120</v>
      </c>
      <c r="W390" s="318" t="n">
        <v>160</v>
      </c>
      <c r="X390" s="317" t="n">
        <v>540</v>
      </c>
      <c r="Y390" s="317" t="n">
        <v>580</v>
      </c>
      <c r="Z390" s="319"/>
      <c r="AA390" s="319"/>
      <c r="AB390" s="319"/>
      <c r="AC390" s="319"/>
      <c r="AD390" s="319"/>
      <c r="AE390" s="319"/>
      <c r="AF390" s="319"/>
    </row>
    <row r="391" customFormat="false" ht="15.75" hidden="false" customHeight="true" outlineLevel="0" collapsed="false">
      <c r="A391" s="314" t="s">
        <v>201</v>
      </c>
      <c r="B391" s="320" t="str">
        <f aca="false">IF(B389="","",B389*B390)</f>
        <v/>
      </c>
      <c r="C391" s="320" t="n">
        <f aca="false">IF(C389="","",C389*C390)</f>
        <v>0</v>
      </c>
      <c r="D391" s="320" t="n">
        <f aca="false">IF(D389="","",D389*D390)</f>
        <v>0</v>
      </c>
      <c r="E391" s="320"/>
      <c r="F391" s="316"/>
      <c r="G391" s="320" t="n">
        <f aca="false">IF(G389="","",G389*G390)</f>
        <v>0</v>
      </c>
      <c r="H391" s="320" t="n">
        <f aca="false">IF(H389="","",H389*H390)</f>
        <v>0</v>
      </c>
      <c r="I391" s="320" t="n">
        <f aca="false">IF(I389="","",I389*I390)</f>
        <v>7500</v>
      </c>
      <c r="J391" s="320"/>
      <c r="K391" s="316"/>
      <c r="L391" s="320" t="n">
        <f aca="false">IF(L389="","",L389*L390)</f>
        <v>412500</v>
      </c>
      <c r="M391" s="320" t="n">
        <f aca="false">IF(M389="","",M389*M390)</f>
        <v>410000</v>
      </c>
      <c r="N391" s="320" t="n">
        <f aca="false">IF(N389="","",N389*N390)</f>
        <v>200000</v>
      </c>
      <c r="O391" s="320"/>
      <c r="P391" s="316"/>
      <c r="Q391" s="320" t="n">
        <f aca="false">IF(Q389="","",Q389*Q390)</f>
        <v>800000</v>
      </c>
      <c r="R391" s="320" t="n">
        <f aca="false">IF(R389="","",R389*R390)</f>
        <v>1250000</v>
      </c>
      <c r="S391" s="320" t="n">
        <f aca="false">IF(S389="","",S389*S390)</f>
        <v>900000</v>
      </c>
      <c r="T391" s="320"/>
      <c r="U391" s="316"/>
      <c r="V391" s="321" t="n">
        <f aca="false">IF(V389="","",V389*V390)</f>
        <v>12000</v>
      </c>
      <c r="W391" s="321" t="n">
        <f aca="false">IF(W389="","",W389*W390)</f>
        <v>16000</v>
      </c>
      <c r="X391" s="321" t="n">
        <f aca="false">IF(X389="","",X389*X390)</f>
        <v>486000</v>
      </c>
      <c r="Y391" s="321" t="n">
        <f aca="false">IF(Y389="","",Y389*Y390)</f>
        <v>696000</v>
      </c>
      <c r="Z391" s="319"/>
      <c r="AA391" s="319"/>
      <c r="AB391" s="319"/>
      <c r="AC391" s="319"/>
      <c r="AD391" s="319"/>
      <c r="AE391" s="319"/>
      <c r="AF391" s="319"/>
    </row>
    <row r="392" customFormat="false" ht="15.75" hidden="false" customHeight="true" outlineLevel="0" collapsed="false">
      <c r="A392" s="332" t="s">
        <v>288</v>
      </c>
      <c r="B392" s="192"/>
      <c r="C392" s="192"/>
      <c r="D392" s="192"/>
      <c r="E392" s="192"/>
      <c r="F392" s="294"/>
      <c r="G392" s="192"/>
      <c r="H392" s="192"/>
      <c r="I392" s="192"/>
      <c r="J392" s="192"/>
      <c r="K392" s="294"/>
      <c r="L392" s="192"/>
      <c r="M392" s="192"/>
      <c r="N392" s="192"/>
      <c r="O392" s="192"/>
      <c r="P392" s="294"/>
      <c r="Q392" s="192"/>
      <c r="R392" s="192"/>
      <c r="S392" s="192"/>
      <c r="T392" s="192"/>
      <c r="U392" s="294"/>
      <c r="V392" s="206"/>
      <c r="W392" s="206"/>
      <c r="X392" s="206"/>
      <c r="Y392" s="206"/>
      <c r="Z392" s="1"/>
      <c r="AA392" s="1"/>
      <c r="AB392" s="1"/>
      <c r="AC392" s="1"/>
      <c r="AD392" s="1"/>
      <c r="AE392" s="1"/>
      <c r="AF392" s="1"/>
    </row>
    <row r="393" customFormat="false" ht="15.75" hidden="false" customHeight="true" outlineLevel="0" collapsed="false">
      <c r="A393" s="314" t="s">
        <v>257</v>
      </c>
      <c r="B393" s="315"/>
      <c r="C393" s="315"/>
      <c r="D393" s="315"/>
      <c r="E393" s="315"/>
      <c r="F393" s="316"/>
      <c r="G393" s="315"/>
      <c r="H393" s="315"/>
      <c r="I393" s="315"/>
      <c r="J393" s="315"/>
      <c r="K393" s="316"/>
      <c r="L393" s="315"/>
      <c r="M393" s="315"/>
      <c r="N393" s="315"/>
      <c r="O393" s="315"/>
      <c r="P393" s="316"/>
      <c r="Q393" s="315"/>
      <c r="R393" s="315"/>
      <c r="S393" s="315"/>
      <c r="T393" s="315"/>
      <c r="U393" s="316"/>
      <c r="V393" s="317"/>
      <c r="W393" s="317"/>
      <c r="X393" s="317"/>
      <c r="Y393" s="317"/>
      <c r="Z393" s="319"/>
      <c r="AA393" s="319"/>
      <c r="AB393" s="319"/>
      <c r="AC393" s="319"/>
      <c r="AD393" s="319"/>
      <c r="AE393" s="319"/>
      <c r="AF393" s="319"/>
    </row>
    <row r="394" customFormat="false" ht="15.75" hidden="false" customHeight="true" outlineLevel="0" collapsed="false">
      <c r="A394" s="314" t="s">
        <v>201</v>
      </c>
      <c r="B394" s="320" t="str">
        <f aca="false">IF(B392="","",B392*B393)</f>
        <v/>
      </c>
      <c r="C394" s="320" t="str">
        <f aca="false">IF(C392="","",C392*C393)</f>
        <v/>
      </c>
      <c r="D394" s="320" t="str">
        <f aca="false">IF(D392="","",D392*D393)</f>
        <v/>
      </c>
      <c r="E394" s="320"/>
      <c r="F394" s="316"/>
      <c r="G394" s="320" t="str">
        <f aca="false">IF(G392="","",G392*G393)</f>
        <v/>
      </c>
      <c r="H394" s="320" t="str">
        <f aca="false">IF(H392="","",H392*H393)</f>
        <v/>
      </c>
      <c r="I394" s="320" t="str">
        <f aca="false">IF(I392="","",I392*I393)</f>
        <v/>
      </c>
      <c r="J394" s="320"/>
      <c r="K394" s="316"/>
      <c r="L394" s="320" t="str">
        <f aca="false">IF(L392="","",L392*L393)</f>
        <v/>
      </c>
      <c r="M394" s="320" t="str">
        <f aca="false">IF(M392="","",M392*M393)</f>
        <v/>
      </c>
      <c r="N394" s="320" t="str">
        <f aca="false">IF(N392="","",N392*N393)</f>
        <v/>
      </c>
      <c r="O394" s="320"/>
      <c r="P394" s="316"/>
      <c r="Q394" s="320" t="str">
        <f aca="false">IF(Q392="","",Q392*Q393)</f>
        <v/>
      </c>
      <c r="R394" s="320" t="str">
        <f aca="false">IF(R392="","",R392*R393)</f>
        <v/>
      </c>
      <c r="S394" s="320" t="str">
        <f aca="false">IF(S392="","",S392*S393)</f>
        <v/>
      </c>
      <c r="T394" s="320"/>
      <c r="U394" s="316"/>
      <c r="V394" s="321" t="str">
        <f aca="false">IF(V392="","",V392*V393)</f>
        <v/>
      </c>
      <c r="W394" s="321" t="str">
        <f aca="false">IF(W392="","",W392*W393)</f>
        <v/>
      </c>
      <c r="X394" s="321" t="str">
        <f aca="false">IF(X392="","",X392*X393)</f>
        <v/>
      </c>
      <c r="Y394" s="321" t="str">
        <f aca="false">IF(Y392="","",Y392*Y393)</f>
        <v/>
      </c>
      <c r="Z394" s="319"/>
      <c r="AA394" s="319"/>
      <c r="AB394" s="319"/>
      <c r="AC394" s="319"/>
      <c r="AD394" s="319"/>
      <c r="AE394" s="319"/>
      <c r="AF394" s="319"/>
    </row>
    <row r="395" customFormat="false" ht="15.75" hidden="false" customHeight="true" outlineLevel="0" collapsed="false">
      <c r="A395" s="332" t="s">
        <v>289</v>
      </c>
      <c r="B395" s="192"/>
      <c r="C395" s="192"/>
      <c r="D395" s="192"/>
      <c r="E395" s="192"/>
      <c r="F395" s="294"/>
      <c r="G395" s="192"/>
      <c r="H395" s="192"/>
      <c r="I395" s="192"/>
      <c r="J395" s="192"/>
      <c r="K395" s="294"/>
      <c r="L395" s="192"/>
      <c r="M395" s="192"/>
      <c r="N395" s="192"/>
      <c r="O395" s="192"/>
      <c r="P395" s="294"/>
      <c r="Q395" s="192"/>
      <c r="R395" s="192"/>
      <c r="S395" s="192"/>
      <c r="T395" s="192"/>
      <c r="U395" s="294"/>
      <c r="V395" s="206"/>
      <c r="W395" s="206"/>
      <c r="X395" s="206"/>
      <c r="Y395" s="206"/>
      <c r="Z395" s="1"/>
      <c r="AA395" s="1"/>
      <c r="AB395" s="1"/>
      <c r="AC395" s="1"/>
      <c r="AD395" s="1"/>
      <c r="AE395" s="1"/>
      <c r="AF395" s="1"/>
    </row>
    <row r="396" customFormat="false" ht="15.75" hidden="false" customHeight="true" outlineLevel="0" collapsed="false">
      <c r="A396" s="314" t="s">
        <v>257</v>
      </c>
      <c r="B396" s="315"/>
      <c r="C396" s="315"/>
      <c r="D396" s="315"/>
      <c r="E396" s="315"/>
      <c r="F396" s="316"/>
      <c r="G396" s="315"/>
      <c r="H396" s="315"/>
      <c r="I396" s="315"/>
      <c r="J396" s="315"/>
      <c r="K396" s="316"/>
      <c r="L396" s="315"/>
      <c r="M396" s="315"/>
      <c r="N396" s="315"/>
      <c r="O396" s="315"/>
      <c r="P396" s="316"/>
      <c r="Q396" s="315"/>
      <c r="R396" s="315"/>
      <c r="S396" s="315"/>
      <c r="T396" s="315"/>
      <c r="U396" s="316"/>
      <c r="V396" s="317"/>
      <c r="W396" s="317"/>
      <c r="X396" s="317"/>
      <c r="Y396" s="317"/>
      <c r="Z396" s="319"/>
      <c r="AA396" s="319"/>
      <c r="AB396" s="319"/>
      <c r="AC396" s="319"/>
      <c r="AD396" s="319"/>
      <c r="AE396" s="319"/>
      <c r="AF396" s="319"/>
    </row>
    <row r="397" customFormat="false" ht="15.75" hidden="false" customHeight="true" outlineLevel="0" collapsed="false">
      <c r="A397" s="314" t="s">
        <v>201</v>
      </c>
      <c r="B397" s="320" t="str">
        <f aca="false">IF(B395="","",B395*B396)</f>
        <v/>
      </c>
      <c r="C397" s="320" t="str">
        <f aca="false">IF(C395="","",C395*C396)</f>
        <v/>
      </c>
      <c r="D397" s="320" t="str">
        <f aca="false">IF(D395="","",D395*D396)</f>
        <v/>
      </c>
      <c r="E397" s="320"/>
      <c r="F397" s="316"/>
      <c r="G397" s="320" t="str">
        <f aca="false">IF(G395="","",G395*G396)</f>
        <v/>
      </c>
      <c r="H397" s="320" t="str">
        <f aca="false">IF(H395="","",H395*H396)</f>
        <v/>
      </c>
      <c r="I397" s="320" t="str">
        <f aca="false">IF(I395="","",I395*I396)</f>
        <v/>
      </c>
      <c r="J397" s="320"/>
      <c r="K397" s="316"/>
      <c r="L397" s="320" t="str">
        <f aca="false">IF(L395="","",L395*L396)</f>
        <v/>
      </c>
      <c r="M397" s="320" t="str">
        <f aca="false">IF(M395="","",M395*M396)</f>
        <v/>
      </c>
      <c r="N397" s="320" t="str">
        <f aca="false">IF(N395="","",N395*N396)</f>
        <v/>
      </c>
      <c r="O397" s="320"/>
      <c r="P397" s="316"/>
      <c r="Q397" s="320" t="str">
        <f aca="false">IF(Q395="","",Q395*Q396)</f>
        <v/>
      </c>
      <c r="R397" s="320" t="str">
        <f aca="false">IF(R395="","",R395*R396)</f>
        <v/>
      </c>
      <c r="S397" s="320" t="str">
        <f aca="false">IF(S395="","",S395*S396)</f>
        <v/>
      </c>
      <c r="T397" s="320"/>
      <c r="U397" s="316"/>
      <c r="V397" s="321" t="str">
        <f aca="false">IF(V395="","",V395*V396)</f>
        <v/>
      </c>
      <c r="W397" s="321" t="str">
        <f aca="false">IF(W395="","",W395*W396)</f>
        <v/>
      </c>
      <c r="X397" s="321" t="str">
        <f aca="false">IF(X395="","",X395*X396)</f>
        <v/>
      </c>
      <c r="Y397" s="321" t="str">
        <f aca="false">IF(Y395="","",Y395*Y396)</f>
        <v/>
      </c>
      <c r="Z397" s="319"/>
      <c r="AA397" s="319"/>
      <c r="AB397" s="319"/>
      <c r="AC397" s="319"/>
      <c r="AD397" s="319"/>
      <c r="AE397" s="319"/>
      <c r="AF397" s="319"/>
    </row>
    <row r="398" customFormat="false" ht="15.75" hidden="false" customHeight="true" outlineLevel="0" collapsed="false">
      <c r="A398" s="332" t="s">
        <v>290</v>
      </c>
      <c r="B398" s="283"/>
      <c r="C398" s="283"/>
      <c r="D398" s="283"/>
      <c r="E398" s="283"/>
      <c r="F398" s="272"/>
      <c r="G398" s="283"/>
      <c r="H398" s="283"/>
      <c r="I398" s="283"/>
      <c r="J398" s="283"/>
      <c r="K398" s="272"/>
      <c r="L398" s="283"/>
      <c r="M398" s="283"/>
      <c r="N398" s="283"/>
      <c r="O398" s="283"/>
      <c r="P398" s="272"/>
      <c r="Q398" s="283"/>
      <c r="R398" s="283"/>
      <c r="S398" s="283"/>
      <c r="T398" s="283"/>
      <c r="U398" s="272"/>
      <c r="V398" s="176"/>
      <c r="W398" s="176"/>
      <c r="X398" s="176"/>
      <c r="Y398" s="176"/>
      <c r="Z398" s="1"/>
      <c r="AA398" s="1"/>
      <c r="AB398" s="1"/>
      <c r="AC398" s="1"/>
      <c r="AD398" s="1"/>
      <c r="AE398" s="1"/>
      <c r="AF398" s="1"/>
    </row>
    <row r="399" customFormat="false" ht="15.75" hidden="false" customHeight="true" outlineLevel="0" collapsed="false">
      <c r="A399" s="314" t="s">
        <v>257</v>
      </c>
      <c r="B399" s="315"/>
      <c r="C399" s="315"/>
      <c r="D399" s="315"/>
      <c r="E399" s="315"/>
      <c r="F399" s="316"/>
      <c r="G399" s="315"/>
      <c r="H399" s="315"/>
      <c r="I399" s="315"/>
      <c r="J399" s="315"/>
      <c r="K399" s="316"/>
      <c r="L399" s="315"/>
      <c r="M399" s="315"/>
      <c r="N399" s="315"/>
      <c r="O399" s="315"/>
      <c r="P399" s="316"/>
      <c r="Q399" s="315"/>
      <c r="R399" s="315"/>
      <c r="S399" s="315"/>
      <c r="T399" s="315"/>
      <c r="U399" s="316"/>
      <c r="V399" s="317"/>
      <c r="W399" s="317"/>
      <c r="X399" s="317"/>
      <c r="Y399" s="317"/>
      <c r="Z399" s="319"/>
      <c r="AA399" s="319"/>
      <c r="AB399" s="319"/>
      <c r="AC399" s="319"/>
      <c r="AD399" s="319"/>
      <c r="AE399" s="319"/>
      <c r="AF399" s="319"/>
    </row>
    <row r="400" customFormat="false" ht="15.75" hidden="false" customHeight="true" outlineLevel="0" collapsed="false">
      <c r="A400" s="314" t="s">
        <v>201</v>
      </c>
      <c r="B400" s="320" t="str">
        <f aca="false">IF(B398="","",B398*B399)</f>
        <v/>
      </c>
      <c r="C400" s="320" t="str">
        <f aca="false">IF(C398="","",C398*C399)</f>
        <v/>
      </c>
      <c r="D400" s="320" t="str">
        <f aca="false">IF(D398="","",D398*D399)</f>
        <v/>
      </c>
      <c r="E400" s="320"/>
      <c r="F400" s="316"/>
      <c r="G400" s="320" t="str">
        <f aca="false">IF(G398="","",G398*G399)</f>
        <v/>
      </c>
      <c r="H400" s="320" t="str">
        <f aca="false">IF(H398="","",H398*H399)</f>
        <v/>
      </c>
      <c r="I400" s="320" t="str">
        <f aca="false">IF(I398="","",I398*I399)</f>
        <v/>
      </c>
      <c r="J400" s="320"/>
      <c r="K400" s="316"/>
      <c r="L400" s="320" t="str">
        <f aca="false">IF(L398="","",L398*L399)</f>
        <v/>
      </c>
      <c r="M400" s="320" t="str">
        <f aca="false">IF(M398="","",M398*M399)</f>
        <v/>
      </c>
      <c r="N400" s="320" t="str">
        <f aca="false">IF(N398="","",N398*N399)</f>
        <v/>
      </c>
      <c r="O400" s="320"/>
      <c r="P400" s="316"/>
      <c r="Q400" s="320" t="str">
        <f aca="false">IF(Q398="","",Q398*Q399)</f>
        <v/>
      </c>
      <c r="R400" s="320" t="str">
        <f aca="false">IF(R398="","",R398*R399)</f>
        <v/>
      </c>
      <c r="S400" s="320" t="str">
        <f aca="false">IF(S398="","",S398*S399)</f>
        <v/>
      </c>
      <c r="T400" s="320"/>
      <c r="U400" s="316"/>
      <c r="V400" s="321" t="str">
        <f aca="false">IF(V398="","",V398*V399)</f>
        <v/>
      </c>
      <c r="W400" s="321" t="str">
        <f aca="false">IF(W398="","",W398*W399)</f>
        <v/>
      </c>
      <c r="X400" s="321" t="str">
        <f aca="false">IF(X398="","",X398*X399)</f>
        <v/>
      </c>
      <c r="Y400" s="321" t="str">
        <f aca="false">IF(Y398="","",Y398*Y399)</f>
        <v/>
      </c>
      <c r="Z400" s="319"/>
      <c r="AA400" s="319"/>
      <c r="AB400" s="319"/>
      <c r="AC400" s="319"/>
      <c r="AD400" s="319"/>
      <c r="AE400" s="319"/>
      <c r="AF400" s="319"/>
    </row>
    <row r="401" customFormat="false" ht="15.75" hidden="false" customHeight="true" outlineLevel="0" collapsed="false">
      <c r="A401" s="332" t="s">
        <v>291</v>
      </c>
      <c r="B401" s="283"/>
      <c r="C401" s="283"/>
      <c r="D401" s="283"/>
      <c r="E401" s="283"/>
      <c r="F401" s="272"/>
      <c r="G401" s="283"/>
      <c r="H401" s="283"/>
      <c r="I401" s="283"/>
      <c r="J401" s="283"/>
      <c r="K401" s="272"/>
      <c r="L401" s="283"/>
      <c r="M401" s="283"/>
      <c r="N401" s="283"/>
      <c r="O401" s="283"/>
      <c r="P401" s="272"/>
      <c r="Q401" s="283"/>
      <c r="R401" s="283"/>
      <c r="S401" s="283"/>
      <c r="T401" s="283"/>
      <c r="U401" s="272"/>
      <c r="V401" s="176"/>
      <c r="W401" s="176"/>
      <c r="X401" s="176"/>
      <c r="Y401" s="176"/>
      <c r="Z401" s="1"/>
      <c r="AA401" s="1"/>
      <c r="AB401" s="1"/>
      <c r="AC401" s="1"/>
      <c r="AD401" s="1"/>
      <c r="AE401" s="1"/>
      <c r="AF401" s="1"/>
    </row>
    <row r="402" customFormat="false" ht="15.75" hidden="false" customHeight="true" outlineLevel="0" collapsed="false">
      <c r="A402" s="314" t="s">
        <v>257</v>
      </c>
      <c r="B402" s="315"/>
      <c r="C402" s="315"/>
      <c r="D402" s="315"/>
      <c r="E402" s="315"/>
      <c r="F402" s="316"/>
      <c r="G402" s="315"/>
      <c r="H402" s="315"/>
      <c r="I402" s="315"/>
      <c r="J402" s="315"/>
      <c r="K402" s="316"/>
      <c r="L402" s="315"/>
      <c r="M402" s="315"/>
      <c r="N402" s="315"/>
      <c r="O402" s="315"/>
      <c r="P402" s="316"/>
      <c r="Q402" s="315"/>
      <c r="R402" s="315"/>
      <c r="S402" s="315"/>
      <c r="T402" s="315"/>
      <c r="U402" s="316"/>
      <c r="V402" s="317"/>
      <c r="W402" s="317"/>
      <c r="X402" s="317"/>
      <c r="Y402" s="317"/>
      <c r="Z402" s="319"/>
      <c r="AA402" s="319"/>
      <c r="AB402" s="319"/>
      <c r="AC402" s="319"/>
      <c r="AD402" s="319"/>
      <c r="AE402" s="319"/>
      <c r="AF402" s="319"/>
    </row>
    <row r="403" customFormat="false" ht="15.75" hidden="false" customHeight="true" outlineLevel="0" collapsed="false">
      <c r="A403" s="314" t="s">
        <v>201</v>
      </c>
      <c r="B403" s="320" t="str">
        <f aca="false">IF(B401="","",B401*B402)</f>
        <v/>
      </c>
      <c r="C403" s="320" t="str">
        <f aca="false">IF(C401="","",C401*C402)</f>
        <v/>
      </c>
      <c r="D403" s="320" t="str">
        <f aca="false">IF(D401="","",D401*D402)</f>
        <v/>
      </c>
      <c r="E403" s="320"/>
      <c r="F403" s="316"/>
      <c r="G403" s="320" t="str">
        <f aca="false">IF(G401="","",G401*G402)</f>
        <v/>
      </c>
      <c r="H403" s="320" t="str">
        <f aca="false">IF(H401="","",H401*H402)</f>
        <v/>
      </c>
      <c r="I403" s="320" t="str">
        <f aca="false">IF(I401="","",I401*I402)</f>
        <v/>
      </c>
      <c r="J403" s="320"/>
      <c r="K403" s="316"/>
      <c r="L403" s="320" t="str">
        <f aca="false">IF(L401="","",L401*L402)</f>
        <v/>
      </c>
      <c r="M403" s="320" t="str">
        <f aca="false">IF(M401="","",M401*M402)</f>
        <v/>
      </c>
      <c r="N403" s="320" t="str">
        <f aca="false">IF(N401="","",N401*N402)</f>
        <v/>
      </c>
      <c r="O403" s="320"/>
      <c r="P403" s="316"/>
      <c r="Q403" s="320" t="str">
        <f aca="false">IF(Q401="","",Q401*Q402)</f>
        <v/>
      </c>
      <c r="R403" s="320" t="str">
        <f aca="false">IF(R401="","",R401*R402)</f>
        <v/>
      </c>
      <c r="S403" s="320" t="str">
        <f aca="false">IF(S401="","",S401*S402)</f>
        <v/>
      </c>
      <c r="T403" s="320"/>
      <c r="U403" s="316"/>
      <c r="V403" s="321" t="str">
        <f aca="false">IF(V401="","",V401*V402)</f>
        <v/>
      </c>
      <c r="W403" s="321" t="str">
        <f aca="false">IF(W401="","",W401*W402)</f>
        <v/>
      </c>
      <c r="X403" s="321" t="str">
        <f aca="false">IF(X401="","",X401*X402)</f>
        <v/>
      </c>
      <c r="Y403" s="321" t="str">
        <f aca="false">IF(Y401="","",Y401*Y402)</f>
        <v/>
      </c>
      <c r="Z403" s="319"/>
      <c r="AA403" s="319"/>
      <c r="AB403" s="319"/>
      <c r="AC403" s="319"/>
      <c r="AD403" s="319"/>
      <c r="AE403" s="319"/>
      <c r="AF403" s="319"/>
    </row>
    <row r="404" customFormat="false" ht="15.75" hidden="false" customHeight="true" outlineLevel="0" collapsed="false">
      <c r="A404" s="332" t="s">
        <v>292</v>
      </c>
      <c r="B404" s="283"/>
      <c r="C404" s="283"/>
      <c r="D404" s="283"/>
      <c r="E404" s="283"/>
      <c r="F404" s="272"/>
      <c r="G404" s="283"/>
      <c r="H404" s="283"/>
      <c r="I404" s="283"/>
      <c r="J404" s="283"/>
      <c r="K404" s="272"/>
      <c r="L404" s="283"/>
      <c r="M404" s="283"/>
      <c r="N404" s="283"/>
      <c r="O404" s="283"/>
      <c r="P404" s="272"/>
      <c r="Q404" s="283"/>
      <c r="R404" s="283"/>
      <c r="S404" s="283"/>
      <c r="T404" s="283"/>
      <c r="U404" s="272"/>
      <c r="V404" s="176"/>
      <c r="W404" s="176"/>
      <c r="X404" s="176"/>
      <c r="Y404" s="176"/>
      <c r="Z404" s="1"/>
      <c r="AA404" s="1"/>
      <c r="AB404" s="1"/>
      <c r="AC404" s="1"/>
      <c r="AD404" s="1"/>
      <c r="AE404" s="1"/>
      <c r="AF404" s="1"/>
    </row>
    <row r="405" customFormat="false" ht="15.75" hidden="false" customHeight="true" outlineLevel="0" collapsed="false">
      <c r="A405" s="314" t="s">
        <v>257</v>
      </c>
      <c r="B405" s="315"/>
      <c r="C405" s="315"/>
      <c r="D405" s="315"/>
      <c r="E405" s="315"/>
      <c r="F405" s="316"/>
      <c r="G405" s="315"/>
      <c r="H405" s="315"/>
      <c r="I405" s="315"/>
      <c r="J405" s="315"/>
      <c r="K405" s="316"/>
      <c r="L405" s="315"/>
      <c r="M405" s="315"/>
      <c r="N405" s="315"/>
      <c r="O405" s="315"/>
      <c r="P405" s="316"/>
      <c r="Q405" s="315"/>
      <c r="R405" s="315"/>
      <c r="S405" s="315"/>
      <c r="T405" s="315"/>
      <c r="U405" s="316"/>
      <c r="V405" s="317"/>
      <c r="W405" s="317"/>
      <c r="X405" s="317"/>
      <c r="Y405" s="317"/>
      <c r="Z405" s="319"/>
      <c r="AA405" s="319"/>
      <c r="AB405" s="319"/>
      <c r="AC405" s="319"/>
      <c r="AD405" s="319"/>
      <c r="AE405" s="319"/>
      <c r="AF405" s="319"/>
    </row>
    <row r="406" customFormat="false" ht="15.75" hidden="false" customHeight="true" outlineLevel="0" collapsed="false">
      <c r="A406" s="314" t="s">
        <v>201</v>
      </c>
      <c r="B406" s="320" t="str">
        <f aca="false">IF(B404="","",B404*B405)</f>
        <v/>
      </c>
      <c r="C406" s="320" t="str">
        <f aca="false">IF(C404="","",C404*C405)</f>
        <v/>
      </c>
      <c r="D406" s="320" t="str">
        <f aca="false">IF(D404="","",D404*D405)</f>
        <v/>
      </c>
      <c r="E406" s="320"/>
      <c r="F406" s="316"/>
      <c r="G406" s="320" t="str">
        <f aca="false">IF(G404="","",G404*G405)</f>
        <v/>
      </c>
      <c r="H406" s="320" t="str">
        <f aca="false">IF(H404="","",H404*H405)</f>
        <v/>
      </c>
      <c r="I406" s="320" t="str">
        <f aca="false">IF(I404="","",I404*I405)</f>
        <v/>
      </c>
      <c r="J406" s="320"/>
      <c r="K406" s="316"/>
      <c r="L406" s="320" t="str">
        <f aca="false">IF(L404="","",L404*L405)</f>
        <v/>
      </c>
      <c r="M406" s="320" t="str">
        <f aca="false">IF(M404="","",M404*M405)</f>
        <v/>
      </c>
      <c r="N406" s="320" t="str">
        <f aca="false">IF(N404="","",N404*N405)</f>
        <v/>
      </c>
      <c r="O406" s="320"/>
      <c r="P406" s="316"/>
      <c r="Q406" s="320" t="str">
        <f aca="false">IF(Q404="","",Q404*Q405)</f>
        <v/>
      </c>
      <c r="R406" s="320" t="str">
        <f aca="false">IF(R404="","",R404*R405)</f>
        <v/>
      </c>
      <c r="S406" s="320" t="str">
        <f aca="false">IF(S404="","",S404*S405)</f>
        <v/>
      </c>
      <c r="T406" s="320"/>
      <c r="U406" s="316"/>
      <c r="V406" s="321" t="str">
        <f aca="false">IF(V404="","",V404*V405)</f>
        <v/>
      </c>
      <c r="W406" s="321" t="str">
        <f aca="false">IF(W404="","",W404*W405)</f>
        <v/>
      </c>
      <c r="X406" s="321" t="str">
        <f aca="false">IF(X404="","",X404*X405)</f>
        <v/>
      </c>
      <c r="Y406" s="321" t="str">
        <f aca="false">IF(Y404="","",Y404*Y405)</f>
        <v/>
      </c>
      <c r="Z406" s="319"/>
      <c r="AA406" s="319"/>
      <c r="AB406" s="319"/>
      <c r="AC406" s="319"/>
      <c r="AD406" s="319"/>
      <c r="AE406" s="319"/>
      <c r="AF406" s="319"/>
    </row>
    <row r="407" customFormat="false" ht="15.75" hidden="false" customHeight="true" outlineLevel="0" collapsed="false">
      <c r="A407" s="332" t="s">
        <v>293</v>
      </c>
      <c r="B407" s="283"/>
      <c r="C407" s="283"/>
      <c r="D407" s="283"/>
      <c r="E407" s="283"/>
      <c r="F407" s="272"/>
      <c r="G407" s="283"/>
      <c r="H407" s="283"/>
      <c r="I407" s="283"/>
      <c r="J407" s="283"/>
      <c r="K407" s="272"/>
      <c r="L407" s="283"/>
      <c r="M407" s="283"/>
      <c r="N407" s="283"/>
      <c r="O407" s="283"/>
      <c r="P407" s="272"/>
      <c r="Q407" s="283"/>
      <c r="R407" s="283"/>
      <c r="S407" s="283"/>
      <c r="T407" s="283"/>
      <c r="U407" s="272"/>
      <c r="V407" s="176"/>
      <c r="W407" s="176"/>
      <c r="X407" s="176"/>
      <c r="Y407" s="176"/>
      <c r="Z407" s="1"/>
      <c r="AA407" s="1"/>
      <c r="AB407" s="1"/>
      <c r="AC407" s="1"/>
      <c r="AD407" s="1"/>
      <c r="AE407" s="1"/>
      <c r="AF407" s="1"/>
    </row>
    <row r="408" customFormat="false" ht="15.75" hidden="false" customHeight="true" outlineLevel="0" collapsed="false">
      <c r="A408" s="314" t="s">
        <v>257</v>
      </c>
      <c r="B408" s="315"/>
      <c r="C408" s="315"/>
      <c r="D408" s="315"/>
      <c r="E408" s="315"/>
      <c r="F408" s="316"/>
      <c r="G408" s="315"/>
      <c r="H408" s="315"/>
      <c r="I408" s="315"/>
      <c r="J408" s="315"/>
      <c r="K408" s="316"/>
      <c r="L408" s="315"/>
      <c r="M408" s="315"/>
      <c r="N408" s="315"/>
      <c r="O408" s="315"/>
      <c r="P408" s="316"/>
      <c r="Q408" s="315"/>
      <c r="R408" s="315"/>
      <c r="S408" s="315"/>
      <c r="T408" s="315"/>
      <c r="U408" s="316"/>
      <c r="V408" s="317"/>
      <c r="W408" s="317"/>
      <c r="X408" s="317"/>
      <c r="Y408" s="317"/>
      <c r="Z408" s="319"/>
      <c r="AA408" s="319"/>
      <c r="AB408" s="319"/>
      <c r="AC408" s="319"/>
      <c r="AD408" s="319"/>
      <c r="AE408" s="319"/>
      <c r="AF408" s="319"/>
    </row>
    <row r="409" customFormat="false" ht="15.75" hidden="false" customHeight="true" outlineLevel="0" collapsed="false">
      <c r="A409" s="314" t="s">
        <v>201</v>
      </c>
      <c r="B409" s="320" t="str">
        <f aca="false">IF(B407="","",B407*B408)</f>
        <v/>
      </c>
      <c r="C409" s="320" t="str">
        <f aca="false">IF(C407="","",C407*C408)</f>
        <v/>
      </c>
      <c r="D409" s="320" t="str">
        <f aca="false">IF(D407="","",D407*D408)</f>
        <v/>
      </c>
      <c r="E409" s="320"/>
      <c r="F409" s="316"/>
      <c r="G409" s="320" t="str">
        <f aca="false">IF(G407="","",G407*G408)</f>
        <v/>
      </c>
      <c r="H409" s="320" t="str">
        <f aca="false">IF(H407="","",H407*H408)</f>
        <v/>
      </c>
      <c r="I409" s="320" t="str">
        <f aca="false">IF(I407="","",I407*I408)</f>
        <v/>
      </c>
      <c r="J409" s="320"/>
      <c r="K409" s="316"/>
      <c r="L409" s="320" t="str">
        <f aca="false">IF(L407="","",L407*L408)</f>
        <v/>
      </c>
      <c r="M409" s="320" t="str">
        <f aca="false">IF(M407="","",M407*M408)</f>
        <v/>
      </c>
      <c r="N409" s="320" t="str">
        <f aca="false">IF(N407="","",N407*N408)</f>
        <v/>
      </c>
      <c r="O409" s="320"/>
      <c r="P409" s="316"/>
      <c r="Q409" s="320" t="str">
        <f aca="false">IF(Q407="","",Q407*Q408)</f>
        <v/>
      </c>
      <c r="R409" s="320" t="str">
        <f aca="false">IF(R407="","",R407*R408)</f>
        <v/>
      </c>
      <c r="S409" s="320" t="str">
        <f aca="false">IF(S407="","",S407*S408)</f>
        <v/>
      </c>
      <c r="T409" s="320"/>
      <c r="U409" s="316"/>
      <c r="V409" s="321" t="str">
        <f aca="false">IF(V407="","",V407*V408)</f>
        <v/>
      </c>
      <c r="W409" s="321" t="str">
        <f aca="false">IF(W407="","",W407*W408)</f>
        <v/>
      </c>
      <c r="X409" s="321" t="str">
        <f aca="false">IF(X407="","",X407*X408)</f>
        <v/>
      </c>
      <c r="Y409" s="321" t="str">
        <f aca="false">IF(Y407="","",Y407*Y408)</f>
        <v/>
      </c>
      <c r="Z409" s="319"/>
      <c r="AA409" s="319"/>
      <c r="AB409" s="319"/>
      <c r="AC409" s="319"/>
      <c r="AD409" s="319"/>
      <c r="AE409" s="319"/>
      <c r="AF409" s="319"/>
    </row>
    <row r="410" customFormat="false" ht="15.75" hidden="false" customHeight="true" outlineLevel="0" collapsed="false">
      <c r="A410" s="332" t="s">
        <v>293</v>
      </c>
      <c r="B410" s="283"/>
      <c r="C410" s="283"/>
      <c r="D410" s="283"/>
      <c r="E410" s="283"/>
      <c r="F410" s="272"/>
      <c r="G410" s="283"/>
      <c r="H410" s="283"/>
      <c r="I410" s="283"/>
      <c r="J410" s="283"/>
      <c r="K410" s="272"/>
      <c r="L410" s="283"/>
      <c r="M410" s="283"/>
      <c r="N410" s="283"/>
      <c r="O410" s="283"/>
      <c r="P410" s="272"/>
      <c r="Q410" s="283"/>
      <c r="R410" s="283"/>
      <c r="S410" s="283"/>
      <c r="T410" s="283"/>
      <c r="U410" s="272"/>
      <c r="V410" s="176"/>
      <c r="W410" s="176"/>
      <c r="X410" s="176"/>
      <c r="Y410" s="176"/>
      <c r="Z410" s="1"/>
      <c r="AA410" s="1"/>
      <c r="AB410" s="1"/>
      <c r="AC410" s="1"/>
      <c r="AD410" s="1"/>
      <c r="AE410" s="1"/>
      <c r="AF410" s="1"/>
    </row>
    <row r="411" customFormat="false" ht="15.75" hidden="false" customHeight="true" outlineLevel="0" collapsed="false">
      <c r="A411" s="314" t="s">
        <v>257</v>
      </c>
      <c r="B411" s="315"/>
      <c r="C411" s="315"/>
      <c r="D411" s="315"/>
      <c r="E411" s="315"/>
      <c r="F411" s="316"/>
      <c r="G411" s="315"/>
      <c r="H411" s="315"/>
      <c r="I411" s="315"/>
      <c r="J411" s="315"/>
      <c r="K411" s="316"/>
      <c r="L411" s="315"/>
      <c r="M411" s="315"/>
      <c r="N411" s="315"/>
      <c r="O411" s="315"/>
      <c r="P411" s="316"/>
      <c r="Q411" s="315"/>
      <c r="R411" s="315"/>
      <c r="S411" s="315"/>
      <c r="T411" s="315"/>
      <c r="U411" s="316"/>
      <c r="V411" s="317"/>
      <c r="W411" s="317"/>
      <c r="X411" s="317"/>
      <c r="Y411" s="317"/>
      <c r="Z411" s="319"/>
      <c r="AA411" s="319"/>
      <c r="AB411" s="319"/>
      <c r="AC411" s="319"/>
      <c r="AD411" s="319"/>
      <c r="AE411" s="319"/>
      <c r="AF411" s="319"/>
    </row>
    <row r="412" customFormat="false" ht="15.75" hidden="false" customHeight="true" outlineLevel="0" collapsed="false">
      <c r="A412" s="314" t="s">
        <v>201</v>
      </c>
      <c r="B412" s="320" t="str">
        <f aca="false">IF(B410="","",B410*B411)</f>
        <v/>
      </c>
      <c r="C412" s="320" t="str">
        <f aca="false">IF(C410="","",C410*C411)</f>
        <v/>
      </c>
      <c r="D412" s="320" t="str">
        <f aca="false">IF(D410="","",D410*D411)</f>
        <v/>
      </c>
      <c r="E412" s="320"/>
      <c r="F412" s="316"/>
      <c r="G412" s="320" t="str">
        <f aca="false">IF(G410="","",G410*G411)</f>
        <v/>
      </c>
      <c r="H412" s="320" t="str">
        <f aca="false">IF(H410="","",H410*H411)</f>
        <v/>
      </c>
      <c r="I412" s="320" t="str">
        <f aca="false">IF(I410="","",I410*I411)</f>
        <v/>
      </c>
      <c r="J412" s="320"/>
      <c r="K412" s="316"/>
      <c r="L412" s="320" t="str">
        <f aca="false">IF(L410="","",L410*L411)</f>
        <v/>
      </c>
      <c r="M412" s="320" t="str">
        <f aca="false">IF(M410="","",M410*M411)</f>
        <v/>
      </c>
      <c r="N412" s="320" t="str">
        <f aca="false">IF(N410="","",N410*N411)</f>
        <v/>
      </c>
      <c r="O412" s="320"/>
      <c r="P412" s="316"/>
      <c r="Q412" s="320" t="str">
        <f aca="false">IF(Q410="","",Q410*Q411)</f>
        <v/>
      </c>
      <c r="R412" s="320" t="str">
        <f aca="false">IF(R410="","",R410*R411)</f>
        <v/>
      </c>
      <c r="S412" s="320" t="str">
        <f aca="false">IF(S410="","",S410*S411)</f>
        <v/>
      </c>
      <c r="T412" s="320"/>
      <c r="U412" s="316"/>
      <c r="V412" s="321" t="str">
        <f aca="false">IF(V410="","",V410*V411)</f>
        <v/>
      </c>
      <c r="W412" s="321" t="str">
        <f aca="false">IF(W410="","",W410*W411)</f>
        <v/>
      </c>
      <c r="X412" s="321" t="str">
        <f aca="false">IF(X410="","",X410*X411)</f>
        <v/>
      </c>
      <c r="Y412" s="321" t="str">
        <f aca="false">IF(Y410="","",Y410*Y411)</f>
        <v/>
      </c>
      <c r="Z412" s="319"/>
      <c r="AA412" s="319"/>
      <c r="AB412" s="319"/>
      <c r="AC412" s="319"/>
      <c r="AD412" s="319"/>
      <c r="AE412" s="319"/>
      <c r="AF412" s="319"/>
    </row>
    <row r="413" customFormat="false" ht="15.75" hidden="false" customHeight="true" outlineLevel="0" collapsed="false">
      <c r="A413" s="332" t="s">
        <v>294</v>
      </c>
      <c r="B413" s="350"/>
      <c r="C413" s="350"/>
      <c r="D413" s="350"/>
      <c r="E413" s="350"/>
      <c r="F413" s="272"/>
      <c r="G413" s="350"/>
      <c r="H413" s="350"/>
      <c r="I413" s="350"/>
      <c r="J413" s="350"/>
      <c r="K413" s="272"/>
      <c r="L413" s="350"/>
      <c r="M413" s="350"/>
      <c r="N413" s="350"/>
      <c r="O413" s="350"/>
      <c r="P413" s="272"/>
      <c r="Q413" s="350"/>
      <c r="R413" s="350"/>
      <c r="S413" s="350"/>
      <c r="T413" s="350"/>
      <c r="U413" s="272"/>
      <c r="V413" s="351"/>
      <c r="W413" s="351"/>
      <c r="X413" s="351"/>
      <c r="Y413" s="351"/>
      <c r="Z413" s="1"/>
      <c r="AA413" s="1"/>
      <c r="AB413" s="1"/>
      <c r="AC413" s="1"/>
      <c r="AD413" s="1"/>
      <c r="AE413" s="1"/>
      <c r="AF413" s="1"/>
    </row>
    <row r="414" customFormat="false" ht="15.75" hidden="false" customHeight="true" outlineLevel="0" collapsed="false">
      <c r="A414" s="268" t="s">
        <v>295</v>
      </c>
      <c r="B414" s="283"/>
      <c r="C414" s="283"/>
      <c r="D414" s="283"/>
      <c r="E414" s="283"/>
      <c r="F414" s="272"/>
      <c r="G414" s="283"/>
      <c r="H414" s="283"/>
      <c r="I414" s="283"/>
      <c r="J414" s="283"/>
      <c r="K414" s="272"/>
      <c r="L414" s="283"/>
      <c r="M414" s="283"/>
      <c r="N414" s="283"/>
      <c r="O414" s="283"/>
      <c r="P414" s="272"/>
      <c r="Q414" s="283"/>
      <c r="R414" s="283"/>
      <c r="S414" s="283"/>
      <c r="T414" s="283"/>
      <c r="U414" s="272"/>
      <c r="V414" s="176"/>
      <c r="W414" s="176"/>
      <c r="X414" s="176"/>
      <c r="Y414" s="176"/>
      <c r="Z414" s="1"/>
      <c r="AA414" s="1"/>
      <c r="AB414" s="1"/>
      <c r="AC414" s="1"/>
      <c r="AD414" s="1"/>
      <c r="AE414" s="1"/>
      <c r="AF414" s="1"/>
    </row>
    <row r="415" customFormat="false" ht="15.75" hidden="false" customHeight="true" outlineLevel="0" collapsed="false">
      <c r="A415" s="314" t="s">
        <v>257</v>
      </c>
      <c r="B415" s="315"/>
      <c r="C415" s="315"/>
      <c r="D415" s="315"/>
      <c r="E415" s="315"/>
      <c r="F415" s="316"/>
      <c r="G415" s="315"/>
      <c r="H415" s="315"/>
      <c r="I415" s="315"/>
      <c r="J415" s="315"/>
      <c r="K415" s="316"/>
      <c r="L415" s="315"/>
      <c r="M415" s="315"/>
      <c r="N415" s="315"/>
      <c r="O415" s="315"/>
      <c r="P415" s="316"/>
      <c r="Q415" s="315"/>
      <c r="R415" s="315"/>
      <c r="S415" s="315"/>
      <c r="T415" s="315"/>
      <c r="U415" s="316"/>
      <c r="V415" s="317"/>
      <c r="W415" s="317"/>
      <c r="X415" s="317"/>
      <c r="Y415" s="317"/>
      <c r="Z415" s="319"/>
      <c r="AA415" s="319"/>
      <c r="AB415" s="319"/>
      <c r="AC415" s="319"/>
      <c r="AD415" s="319"/>
      <c r="AE415" s="319"/>
      <c r="AF415" s="319"/>
    </row>
    <row r="416" customFormat="false" ht="15.75" hidden="false" customHeight="true" outlineLevel="0" collapsed="false">
      <c r="A416" s="314" t="s">
        <v>201</v>
      </c>
      <c r="B416" s="320" t="str">
        <f aca="false">IF(B414="","",B414*B415)</f>
        <v/>
      </c>
      <c r="C416" s="320" t="str">
        <f aca="false">IF(C414="","",C414*C415)</f>
        <v/>
      </c>
      <c r="D416" s="320" t="str">
        <f aca="false">IF(D414="","",D414*D415)</f>
        <v/>
      </c>
      <c r="E416" s="320"/>
      <c r="F416" s="316"/>
      <c r="G416" s="320" t="str">
        <f aca="false">IF(G414="","",G414*G415)</f>
        <v/>
      </c>
      <c r="H416" s="320" t="str">
        <f aca="false">IF(H414="","",H414*H415)</f>
        <v/>
      </c>
      <c r="I416" s="320" t="str">
        <f aca="false">IF(I414="","",I414*I415)</f>
        <v/>
      </c>
      <c r="J416" s="320"/>
      <c r="K416" s="316"/>
      <c r="L416" s="320" t="str">
        <f aca="false">IF(L414="","",L414*L415)</f>
        <v/>
      </c>
      <c r="M416" s="320" t="str">
        <f aca="false">IF(M414="","",M414*M415)</f>
        <v/>
      </c>
      <c r="N416" s="320" t="str">
        <f aca="false">IF(N414="","",N414*N415)</f>
        <v/>
      </c>
      <c r="O416" s="320"/>
      <c r="P416" s="316"/>
      <c r="Q416" s="320" t="str">
        <f aca="false">IF(Q414="","",Q414*Q415)</f>
        <v/>
      </c>
      <c r="R416" s="320" t="str">
        <f aca="false">IF(R414="","",R414*R415)</f>
        <v/>
      </c>
      <c r="S416" s="320" t="str">
        <f aca="false">IF(S414="","",S414*S415)</f>
        <v/>
      </c>
      <c r="T416" s="320"/>
      <c r="U416" s="316"/>
      <c r="V416" s="321" t="str">
        <f aca="false">IF(V414="","",V414*V415)</f>
        <v/>
      </c>
      <c r="W416" s="321" t="str">
        <f aca="false">IF(W414="","",W414*W415)</f>
        <v/>
      </c>
      <c r="X416" s="321" t="str">
        <f aca="false">IF(X414="","",X414*X415)</f>
        <v/>
      </c>
      <c r="Y416" s="321" t="str">
        <f aca="false">IF(Y414="","",Y414*Y415)</f>
        <v/>
      </c>
      <c r="Z416" s="319"/>
      <c r="AA416" s="319"/>
      <c r="AB416" s="319"/>
      <c r="AC416" s="319"/>
      <c r="AD416" s="319"/>
      <c r="AE416" s="319"/>
      <c r="AF416" s="319"/>
    </row>
    <row r="417" customFormat="false" ht="15.75" hidden="false" customHeight="true" outlineLevel="0" collapsed="false">
      <c r="A417" s="332" t="s">
        <v>294</v>
      </c>
      <c r="B417" s="350"/>
      <c r="C417" s="350"/>
      <c r="D417" s="350"/>
      <c r="E417" s="350"/>
      <c r="F417" s="280"/>
      <c r="G417" s="350"/>
      <c r="H417" s="350"/>
      <c r="I417" s="350"/>
      <c r="J417" s="350"/>
      <c r="K417" s="280"/>
      <c r="L417" s="350"/>
      <c r="M417" s="350"/>
      <c r="N417" s="350"/>
      <c r="O417" s="350"/>
      <c r="P417" s="280"/>
      <c r="Q417" s="350"/>
      <c r="R417" s="350"/>
      <c r="S417" s="350"/>
      <c r="T417" s="350"/>
      <c r="U417" s="280"/>
      <c r="V417" s="351"/>
      <c r="W417" s="351"/>
      <c r="X417" s="351"/>
      <c r="Y417" s="351"/>
      <c r="Z417" s="1"/>
      <c r="AA417" s="1"/>
      <c r="AB417" s="1"/>
      <c r="AC417" s="1"/>
      <c r="AD417" s="1"/>
      <c r="AE417" s="1"/>
      <c r="AF417" s="1"/>
    </row>
    <row r="418" customFormat="false" ht="15.75" hidden="false" customHeight="true" outlineLevel="0" collapsed="false">
      <c r="A418" s="268" t="s">
        <v>295</v>
      </c>
      <c r="B418" s="283"/>
      <c r="C418" s="283"/>
      <c r="D418" s="283"/>
      <c r="E418" s="283"/>
      <c r="F418" s="272"/>
      <c r="G418" s="283"/>
      <c r="H418" s="283"/>
      <c r="I418" s="283"/>
      <c r="J418" s="283"/>
      <c r="K418" s="272"/>
      <c r="L418" s="283"/>
      <c r="M418" s="283"/>
      <c r="N418" s="283"/>
      <c r="O418" s="283"/>
      <c r="P418" s="272"/>
      <c r="Q418" s="283"/>
      <c r="R418" s="283"/>
      <c r="S418" s="283"/>
      <c r="T418" s="283"/>
      <c r="U418" s="272"/>
      <c r="V418" s="176"/>
      <c r="W418" s="176"/>
      <c r="X418" s="176"/>
      <c r="Y418" s="176"/>
      <c r="Z418" s="1"/>
      <c r="AA418" s="1"/>
      <c r="AB418" s="1"/>
      <c r="AC418" s="1"/>
      <c r="AD418" s="1"/>
      <c r="AE418" s="1"/>
      <c r="AF418" s="1"/>
    </row>
    <row r="419" customFormat="false" ht="15.75" hidden="false" customHeight="true" outlineLevel="0" collapsed="false">
      <c r="A419" s="314" t="s">
        <v>257</v>
      </c>
      <c r="B419" s="315"/>
      <c r="C419" s="315"/>
      <c r="D419" s="315"/>
      <c r="E419" s="315"/>
      <c r="F419" s="316"/>
      <c r="G419" s="315"/>
      <c r="H419" s="315"/>
      <c r="I419" s="315"/>
      <c r="J419" s="315"/>
      <c r="K419" s="316"/>
      <c r="L419" s="315"/>
      <c r="M419" s="315"/>
      <c r="N419" s="315"/>
      <c r="O419" s="315"/>
      <c r="P419" s="316"/>
      <c r="Q419" s="315"/>
      <c r="R419" s="315"/>
      <c r="S419" s="315"/>
      <c r="T419" s="315"/>
      <c r="U419" s="316"/>
      <c r="V419" s="317"/>
      <c r="W419" s="317"/>
      <c r="X419" s="317"/>
      <c r="Y419" s="317"/>
      <c r="Z419" s="319"/>
      <c r="AA419" s="319"/>
      <c r="AB419" s="319"/>
      <c r="AC419" s="319"/>
      <c r="AD419" s="319"/>
      <c r="AE419" s="319"/>
      <c r="AF419" s="319"/>
    </row>
    <row r="420" customFormat="false" ht="15.75" hidden="false" customHeight="true" outlineLevel="0" collapsed="false">
      <c r="A420" s="314" t="s">
        <v>201</v>
      </c>
      <c r="B420" s="320" t="str">
        <f aca="false">IF(B418="","",B418*B419)</f>
        <v/>
      </c>
      <c r="C420" s="320" t="str">
        <f aca="false">IF(C418="","",C418*C419)</f>
        <v/>
      </c>
      <c r="D420" s="320" t="str">
        <f aca="false">IF(D418="","",D418*D419)</f>
        <v/>
      </c>
      <c r="E420" s="320"/>
      <c r="F420" s="316"/>
      <c r="G420" s="320" t="str">
        <f aca="false">IF(G418="","",G418*G419)</f>
        <v/>
      </c>
      <c r="H420" s="320" t="str">
        <f aca="false">IF(H418="","",H418*H419)</f>
        <v/>
      </c>
      <c r="I420" s="320" t="str">
        <f aca="false">IF(I418="","",I418*I419)</f>
        <v/>
      </c>
      <c r="J420" s="320"/>
      <c r="K420" s="316"/>
      <c r="L420" s="320" t="str">
        <f aca="false">IF(L418="","",L418*L419)</f>
        <v/>
      </c>
      <c r="M420" s="320" t="str">
        <f aca="false">IF(M418="","",M418*M419)</f>
        <v/>
      </c>
      <c r="N420" s="320" t="str">
        <f aca="false">IF(N418="","",N418*N419)</f>
        <v/>
      </c>
      <c r="O420" s="320"/>
      <c r="P420" s="316"/>
      <c r="Q420" s="320" t="str">
        <f aca="false">IF(Q418="","",Q418*Q419)</f>
        <v/>
      </c>
      <c r="R420" s="320" t="str">
        <f aca="false">IF(R418="","",R418*R419)</f>
        <v/>
      </c>
      <c r="S420" s="320" t="str">
        <f aca="false">IF(S418="","",S418*S419)</f>
        <v/>
      </c>
      <c r="T420" s="320"/>
      <c r="U420" s="316"/>
      <c r="V420" s="321" t="str">
        <f aca="false">IF(V418="","",V418*V419)</f>
        <v/>
      </c>
      <c r="W420" s="321" t="str">
        <f aca="false">IF(W418="","",W418*W419)</f>
        <v/>
      </c>
      <c r="X420" s="321" t="str">
        <f aca="false">IF(X418="","",X418*X419)</f>
        <v/>
      </c>
      <c r="Y420" s="321" t="str">
        <f aca="false">IF(Y418="","",Y418*Y419)</f>
        <v/>
      </c>
      <c r="Z420" s="319"/>
      <c r="AA420" s="319"/>
      <c r="AB420" s="319"/>
      <c r="AC420" s="319"/>
      <c r="AD420" s="319"/>
      <c r="AE420" s="319"/>
      <c r="AF420" s="319"/>
    </row>
    <row r="421" customFormat="false" ht="15.75" hidden="false" customHeight="true" outlineLevel="0" collapsed="false">
      <c r="A421" s="352" t="s">
        <v>296</v>
      </c>
      <c r="B421" s="283"/>
      <c r="C421" s="283"/>
      <c r="D421" s="283"/>
      <c r="E421" s="283"/>
      <c r="F421" s="272"/>
      <c r="G421" s="283"/>
      <c r="H421" s="283"/>
      <c r="I421" s="283"/>
      <c r="J421" s="283"/>
      <c r="K421" s="272"/>
      <c r="L421" s="283"/>
      <c r="M421" s="283"/>
      <c r="N421" s="283"/>
      <c r="O421" s="283"/>
      <c r="P421" s="272"/>
      <c r="Q421" s="283"/>
      <c r="R421" s="283"/>
      <c r="S421" s="283"/>
      <c r="T421" s="283"/>
      <c r="U421" s="272"/>
      <c r="V421" s="176"/>
      <c r="W421" s="176"/>
      <c r="X421" s="176"/>
      <c r="Y421" s="176"/>
      <c r="Z421" s="1"/>
      <c r="AA421" s="1"/>
      <c r="AB421" s="1"/>
      <c r="AC421" s="1"/>
      <c r="AD421" s="1"/>
      <c r="AE421" s="1"/>
      <c r="AF421" s="1"/>
    </row>
    <row r="422" customFormat="false" ht="15.75" hidden="false" customHeight="true" outlineLevel="0" collapsed="false">
      <c r="A422" s="332" t="s">
        <v>297</v>
      </c>
      <c r="B422" s="312" t="s">
        <v>271</v>
      </c>
      <c r="C422" s="312" t="s">
        <v>271</v>
      </c>
      <c r="D422" s="312" t="s">
        <v>271</v>
      </c>
      <c r="E422" s="312"/>
      <c r="F422" s="272"/>
      <c r="G422" s="312" t="s">
        <v>271</v>
      </c>
      <c r="H422" s="312" t="s">
        <v>271</v>
      </c>
      <c r="I422" s="312" t="s">
        <v>271</v>
      </c>
      <c r="J422" s="312"/>
      <c r="K422" s="272"/>
      <c r="L422" s="312" t="s">
        <v>271</v>
      </c>
      <c r="M422" s="312" t="s">
        <v>271</v>
      </c>
      <c r="N422" s="312" t="s">
        <v>271</v>
      </c>
      <c r="O422" s="312"/>
      <c r="P422" s="272"/>
      <c r="Q422" s="312"/>
      <c r="R422" s="312"/>
      <c r="S422" s="312"/>
      <c r="T422" s="312"/>
      <c r="U422" s="272"/>
      <c r="V422" s="313" t="s">
        <v>271</v>
      </c>
      <c r="W422" s="313" t="s">
        <v>271</v>
      </c>
      <c r="X422" s="313" t="s">
        <v>271</v>
      </c>
      <c r="Y422" s="313"/>
      <c r="Z422" s="1"/>
      <c r="AA422" s="1"/>
      <c r="AB422" s="1"/>
      <c r="AC422" s="1"/>
      <c r="AD422" s="1"/>
      <c r="AE422" s="1"/>
      <c r="AF422" s="1"/>
    </row>
    <row r="423" customFormat="false" ht="15.75" hidden="false" customHeight="true" outlineLevel="0" collapsed="false">
      <c r="A423" s="265" t="s">
        <v>270</v>
      </c>
      <c r="B423" s="312" t="n">
        <v>1</v>
      </c>
      <c r="C423" s="312" t="n">
        <v>1</v>
      </c>
      <c r="D423" s="312" t="n">
        <v>1</v>
      </c>
      <c r="E423" s="312"/>
      <c r="F423" s="280"/>
      <c r="G423" s="312" t="n">
        <v>1</v>
      </c>
      <c r="H423" s="312" t="n">
        <v>1</v>
      </c>
      <c r="I423" s="312" t="n">
        <v>1</v>
      </c>
      <c r="J423" s="312"/>
      <c r="K423" s="280"/>
      <c r="L423" s="312" t="n">
        <v>1</v>
      </c>
      <c r="M423" s="312" t="n">
        <v>1</v>
      </c>
      <c r="N423" s="312" t="n">
        <v>1</v>
      </c>
      <c r="O423" s="312"/>
      <c r="P423" s="280"/>
      <c r="Q423" s="312"/>
      <c r="R423" s="312"/>
      <c r="S423" s="312"/>
      <c r="T423" s="312"/>
      <c r="U423" s="280"/>
      <c r="V423" s="313" t="n">
        <v>1</v>
      </c>
      <c r="W423" s="313" t="n">
        <v>1</v>
      </c>
      <c r="X423" s="313" t="n">
        <v>1</v>
      </c>
      <c r="Y423" s="313"/>
      <c r="Z423" s="1"/>
      <c r="AA423" s="1"/>
      <c r="AB423" s="1"/>
      <c r="AC423" s="1"/>
      <c r="AD423" s="1"/>
      <c r="AE423" s="1"/>
      <c r="AF423" s="1"/>
    </row>
    <row r="424" customFormat="false" ht="15.75" hidden="false" customHeight="true" outlineLevel="0" collapsed="false">
      <c r="A424" s="265" t="s">
        <v>298</v>
      </c>
      <c r="B424" s="312" t="n">
        <v>36</v>
      </c>
      <c r="C424" s="312" t="n">
        <v>100</v>
      </c>
      <c r="D424" s="312" t="n">
        <v>50</v>
      </c>
      <c r="E424" s="312"/>
      <c r="F424" s="280"/>
      <c r="G424" s="312" t="n">
        <v>50</v>
      </c>
      <c r="H424" s="312" t="n">
        <v>50</v>
      </c>
      <c r="I424" s="312" t="n">
        <v>80</v>
      </c>
      <c r="J424" s="312"/>
      <c r="K424" s="280"/>
      <c r="L424" s="312" t="n">
        <v>50</v>
      </c>
      <c r="M424" s="312" t="n">
        <v>51</v>
      </c>
      <c r="N424" s="312" t="n">
        <v>150</v>
      </c>
      <c r="O424" s="312"/>
      <c r="P424" s="280"/>
      <c r="Q424" s="312"/>
      <c r="R424" s="312"/>
      <c r="S424" s="312"/>
      <c r="T424" s="312"/>
      <c r="U424" s="280"/>
      <c r="V424" s="313" t="n">
        <v>75</v>
      </c>
      <c r="W424" s="313" t="n">
        <v>60</v>
      </c>
      <c r="X424" s="313" t="n">
        <v>65</v>
      </c>
      <c r="Y424" s="313"/>
      <c r="Z424" s="1"/>
      <c r="AA424" s="1"/>
      <c r="AB424" s="1"/>
      <c r="AC424" s="1"/>
      <c r="AD424" s="1"/>
      <c r="AE424" s="1"/>
      <c r="AF424" s="1"/>
    </row>
    <row r="425" customFormat="false" ht="15.75" hidden="false" customHeight="true" outlineLevel="0" collapsed="false">
      <c r="A425" s="270" t="s">
        <v>299</v>
      </c>
      <c r="B425" s="312" t="n">
        <v>4</v>
      </c>
      <c r="C425" s="312" t="n">
        <v>5</v>
      </c>
      <c r="D425" s="312" t="n">
        <v>2</v>
      </c>
      <c r="E425" s="312"/>
      <c r="F425" s="272"/>
      <c r="G425" s="312" t="n">
        <v>3</v>
      </c>
      <c r="H425" s="312" t="n">
        <v>2</v>
      </c>
      <c r="I425" s="312" t="n">
        <v>2</v>
      </c>
      <c r="J425" s="312"/>
      <c r="K425" s="272"/>
      <c r="L425" s="312" t="n">
        <v>1</v>
      </c>
      <c r="M425" s="312" t="n">
        <v>4</v>
      </c>
      <c r="N425" s="312" t="n">
        <v>1</v>
      </c>
      <c r="O425" s="312"/>
      <c r="P425" s="272"/>
      <c r="Q425" s="312"/>
      <c r="R425" s="312"/>
      <c r="S425" s="312"/>
      <c r="T425" s="312"/>
      <c r="U425" s="272"/>
      <c r="V425" s="313" t="n">
        <v>3</v>
      </c>
      <c r="W425" s="328" t="n">
        <v>2.5</v>
      </c>
      <c r="X425" s="313" t="n">
        <v>3</v>
      </c>
      <c r="Y425" s="313"/>
      <c r="Z425" s="1"/>
      <c r="AA425" s="1"/>
      <c r="AB425" s="1"/>
      <c r="AC425" s="1"/>
      <c r="AD425" s="1"/>
      <c r="AE425" s="1"/>
      <c r="AF425" s="1"/>
    </row>
    <row r="426" customFormat="false" ht="15.75" hidden="false" customHeight="true" outlineLevel="0" collapsed="false">
      <c r="A426" s="344" t="s">
        <v>271</v>
      </c>
      <c r="B426" s="303" t="n">
        <f aca="false">IF(B424="","",B423*B424*B425)</f>
        <v>144</v>
      </c>
      <c r="C426" s="303" t="n">
        <f aca="false">IF(C424="","",C423*C424*C425)</f>
        <v>500</v>
      </c>
      <c r="D426" s="303" t="n">
        <f aca="false">IF(D424="","",D423*D424*D425)</f>
        <v>100</v>
      </c>
      <c r="E426" s="303"/>
      <c r="F426" s="272"/>
      <c r="G426" s="303" t="n">
        <f aca="false">IF(G424="","",G423*G424*G425)</f>
        <v>150</v>
      </c>
      <c r="H426" s="303" t="n">
        <f aca="false">IF(H424="","",H423*H424*H425)</f>
        <v>100</v>
      </c>
      <c r="I426" s="303" t="n">
        <f aca="false">IF(I424="","",I423*I424*I425)</f>
        <v>160</v>
      </c>
      <c r="J426" s="303"/>
      <c r="K426" s="272"/>
      <c r="L426" s="303" t="n">
        <f aca="false">IF(L424="","",L423*L424*L425)</f>
        <v>50</v>
      </c>
      <c r="M426" s="303" t="n">
        <f aca="false">IF(M424="","",M423*M424*M425)</f>
        <v>204</v>
      </c>
      <c r="N426" s="303" t="n">
        <f aca="false">IF(N424="","",N423*N424*N425)</f>
        <v>150</v>
      </c>
      <c r="O426" s="303"/>
      <c r="P426" s="272"/>
      <c r="Q426" s="303" t="str">
        <f aca="false">IF(Q424="","",Q423*Q424*Q425)</f>
        <v/>
      </c>
      <c r="R426" s="303" t="str">
        <f aca="false">IF(R424="","",R423*R424*R425)</f>
        <v/>
      </c>
      <c r="S426" s="303" t="str">
        <f aca="false">IF(S424="","",S423*S424*S425)</f>
        <v/>
      </c>
      <c r="T426" s="303"/>
      <c r="U426" s="272"/>
      <c r="V426" s="304" t="n">
        <f aca="false">IF(V424="","",V423*V424*V425)</f>
        <v>225</v>
      </c>
      <c r="W426" s="304" t="n">
        <f aca="false">IF(W424="","",W423*W424*W425)</f>
        <v>150</v>
      </c>
      <c r="X426" s="304" t="n">
        <f aca="false">IF(X424="","",X423*X424*X425)</f>
        <v>195</v>
      </c>
      <c r="Y426" s="304" t="str">
        <f aca="false">IF(Y424="","",Y423*Y424*Y425)</f>
        <v/>
      </c>
      <c r="Z426" s="1"/>
      <c r="AA426" s="1"/>
      <c r="AB426" s="1"/>
      <c r="AC426" s="1"/>
      <c r="AD426" s="1"/>
      <c r="AE426" s="1"/>
      <c r="AF426" s="1"/>
    </row>
    <row r="427" customFormat="false" ht="15.75" hidden="false" customHeight="true" outlineLevel="0" collapsed="false">
      <c r="A427" s="344" t="s">
        <v>300</v>
      </c>
      <c r="B427" s="132" t="n">
        <v>3630</v>
      </c>
      <c r="C427" s="132" t="n">
        <v>3630</v>
      </c>
      <c r="D427" s="132" t="n">
        <v>3630</v>
      </c>
      <c r="E427" s="132"/>
      <c r="F427" s="275"/>
      <c r="G427" s="132" t="n">
        <v>3630</v>
      </c>
      <c r="H427" s="132" t="n">
        <v>3630</v>
      </c>
      <c r="I427" s="132" t="n">
        <v>3630</v>
      </c>
      <c r="J427" s="132"/>
      <c r="K427" s="275"/>
      <c r="L427" s="132" t="n">
        <v>3630</v>
      </c>
      <c r="M427" s="132" t="n">
        <v>3630</v>
      </c>
      <c r="N427" s="132" t="n">
        <v>3630</v>
      </c>
      <c r="O427" s="132"/>
      <c r="P427" s="275"/>
      <c r="Q427" s="132" t="n">
        <v>3630</v>
      </c>
      <c r="R427" s="132" t="n">
        <v>3630</v>
      </c>
      <c r="S427" s="132" t="n">
        <v>3630</v>
      </c>
      <c r="T427" s="132"/>
      <c r="U427" s="275"/>
      <c r="V427" s="164" t="n">
        <v>3630</v>
      </c>
      <c r="W427" s="164" t="n">
        <v>3630</v>
      </c>
      <c r="X427" s="164" t="n">
        <v>3630</v>
      </c>
      <c r="Y427" s="164" t="n">
        <v>3630</v>
      </c>
      <c r="Z427" s="1"/>
      <c r="AA427" s="1"/>
      <c r="AB427" s="1"/>
      <c r="AC427" s="1"/>
      <c r="AD427" s="1"/>
      <c r="AE427" s="1"/>
      <c r="AF427" s="1"/>
    </row>
    <row r="428" customFormat="false" ht="15.75" hidden="false" customHeight="true" outlineLevel="0" collapsed="false">
      <c r="A428" s="270" t="s">
        <v>228</v>
      </c>
      <c r="B428" s="306" t="n">
        <f aca="false">IF(B426="","",B426*B427/B$40/365/2100)</f>
        <v>0.170489236790607</v>
      </c>
      <c r="C428" s="306" t="n">
        <f aca="false">IF(C426="","",C426*C427/C$40/365/2100)</f>
        <v>0.394651011089367</v>
      </c>
      <c r="D428" s="306" t="n">
        <f aca="false">IF(D426="","",D426*D427/D$40/365/2100)</f>
        <v>0.0591976516634051</v>
      </c>
      <c r="E428" s="306"/>
      <c r="F428" s="272"/>
      <c r="G428" s="306" t="n">
        <f aca="false">IF(G426="","",G426*G427/G$40/365/2100)</f>
        <v>0.11839530332681</v>
      </c>
      <c r="H428" s="306" t="n">
        <f aca="false">IF(H426="","",H426*H427/H$40/365/2100)</f>
        <v>0.0676544590438915</v>
      </c>
      <c r="I428" s="306" t="n">
        <f aca="false">IF(I426="","",I426*I427/I$40/365/2100)</f>
        <v>0.108247134470226</v>
      </c>
      <c r="J428" s="306"/>
      <c r="K428" s="272"/>
      <c r="L428" s="306" t="n">
        <f aca="false">IF(L426="","",L426*L427/L$40/365/2100)</f>
        <v>0.0394651011089367</v>
      </c>
      <c r="M428" s="306" t="n">
        <f aca="false">IF(M426="","",M426*M427/M$40/365/2100)</f>
        <v>0.120763209393346</v>
      </c>
      <c r="N428" s="306" t="n">
        <f aca="false">IF(N426="","",N426*N427/N$40/365/2100)</f>
        <v>0.0887964774951076</v>
      </c>
      <c r="O428" s="306"/>
      <c r="P428" s="272"/>
      <c r="Q428" s="306" t="str">
        <f aca="false">IF(Q426="","",Q426*Q427/Q$40/365/2100)</f>
        <v/>
      </c>
      <c r="R428" s="306" t="str">
        <f aca="false">IF(R426="","",R426*R427/R$40/365/2100)</f>
        <v/>
      </c>
      <c r="S428" s="306" t="str">
        <f aca="false">IF(S426="","",S426*S427/S$40/365/2100)</f>
        <v/>
      </c>
      <c r="T428" s="306"/>
      <c r="U428" s="272"/>
      <c r="V428" s="307" t="n">
        <f aca="false">IF(V426="","",V426*V427/V$40/365/2100)</f>
        <v>0.152222532848756</v>
      </c>
      <c r="W428" s="307" t="n">
        <f aca="false">IF(W426="","",W426*W427/W$40/365/2100)</f>
        <v>0.101481688565837</v>
      </c>
      <c r="X428" s="307" t="n">
        <f aca="false">IF(X426="","",X426*X427/X$40/365/2100)</f>
        <v>0.11543542074364</v>
      </c>
      <c r="Y428" s="307" t="str">
        <f aca="false">IF(Y426="","",Y426*Y427/Y$40/365/2100)</f>
        <v/>
      </c>
      <c r="Z428" s="1"/>
      <c r="AA428" s="1"/>
      <c r="AB428" s="1"/>
      <c r="AC428" s="1"/>
      <c r="AD428" s="1"/>
      <c r="AE428" s="1"/>
      <c r="AF428" s="1"/>
    </row>
    <row r="429" customFormat="false" ht="15.75" hidden="false" customHeight="true" outlineLevel="0" collapsed="false">
      <c r="A429" s="314" t="s">
        <v>301</v>
      </c>
      <c r="B429" s="315" t="n">
        <v>111</v>
      </c>
      <c r="C429" s="315" t="n">
        <v>80</v>
      </c>
      <c r="D429" s="315" t="n">
        <v>150</v>
      </c>
      <c r="E429" s="315"/>
      <c r="F429" s="316"/>
      <c r="G429" s="315" t="n">
        <v>100</v>
      </c>
      <c r="H429" s="315" t="n">
        <v>120</v>
      </c>
      <c r="I429" s="315" t="n">
        <v>90</v>
      </c>
      <c r="J429" s="315"/>
      <c r="K429" s="316"/>
      <c r="L429" s="315" t="n">
        <v>90</v>
      </c>
      <c r="M429" s="315" t="n">
        <v>70</v>
      </c>
      <c r="N429" s="315" t="n">
        <v>80</v>
      </c>
      <c r="O429" s="315"/>
      <c r="P429" s="316"/>
      <c r="Q429" s="315"/>
      <c r="R429" s="315"/>
      <c r="S429" s="315"/>
      <c r="T429" s="315"/>
      <c r="U429" s="316"/>
      <c r="V429" s="317" t="n">
        <v>90</v>
      </c>
      <c r="W429" s="317" t="n">
        <v>90</v>
      </c>
      <c r="X429" s="317" t="n">
        <v>90</v>
      </c>
      <c r="Y429" s="317"/>
      <c r="Z429" s="319"/>
      <c r="AA429" s="319"/>
      <c r="AB429" s="319"/>
      <c r="AC429" s="319"/>
      <c r="AD429" s="319"/>
      <c r="AE429" s="319"/>
      <c r="AF429" s="319"/>
    </row>
    <row r="430" customFormat="false" ht="15.75" hidden="false" customHeight="true" outlineLevel="0" collapsed="false">
      <c r="A430" s="314" t="s">
        <v>302</v>
      </c>
      <c r="B430" s="320" t="n">
        <f aca="false">IF(B429="","",B426*B429)</f>
        <v>15984</v>
      </c>
      <c r="C430" s="320" t="n">
        <f aca="false">IF(C429="","",C426*C429)</f>
        <v>40000</v>
      </c>
      <c r="D430" s="320" t="n">
        <f aca="false">IF(D429="","",D426*D429)</f>
        <v>15000</v>
      </c>
      <c r="E430" s="320"/>
      <c r="F430" s="316"/>
      <c r="G430" s="320" t="n">
        <f aca="false">IF(G429="","",G426*G429)</f>
        <v>15000</v>
      </c>
      <c r="H430" s="320" t="n">
        <f aca="false">IF(H429="","",H426*H429)</f>
        <v>12000</v>
      </c>
      <c r="I430" s="320" t="n">
        <f aca="false">IF(I429="","",I426*I429)</f>
        <v>14400</v>
      </c>
      <c r="J430" s="320"/>
      <c r="K430" s="316"/>
      <c r="L430" s="320" t="n">
        <f aca="false">IF(L429="","",L426*L429)</f>
        <v>4500</v>
      </c>
      <c r="M430" s="320" t="n">
        <f aca="false">IF(M429="","",M426*M429)</f>
        <v>14280</v>
      </c>
      <c r="N430" s="320" t="n">
        <f aca="false">IF(N429="","",N426*N429)</f>
        <v>12000</v>
      </c>
      <c r="O430" s="320"/>
      <c r="P430" s="316"/>
      <c r="Q430" s="320" t="str">
        <f aca="false">IF(Q429="","",Q426*Q429)</f>
        <v/>
      </c>
      <c r="R430" s="320" t="str">
        <f aca="false">IF(R429="","",R426*R429)</f>
        <v/>
      </c>
      <c r="S430" s="320" t="str">
        <f aca="false">IF(S429="","",S426*S429)</f>
        <v/>
      </c>
      <c r="T430" s="320"/>
      <c r="U430" s="316"/>
      <c r="V430" s="321" t="n">
        <f aca="false">IF(V429="","",V426*V429)</f>
        <v>20250</v>
      </c>
      <c r="W430" s="321" t="n">
        <f aca="false">IF(W429="","",W426*W429)</f>
        <v>13500</v>
      </c>
      <c r="X430" s="321" t="n">
        <f aca="false">IF(X429="","",X426*X429)</f>
        <v>17550</v>
      </c>
      <c r="Y430" s="321" t="str">
        <f aca="false">IF(Y429="","",Y426*Y429)</f>
        <v/>
      </c>
      <c r="Z430" s="319"/>
      <c r="AA430" s="319"/>
      <c r="AB430" s="319"/>
      <c r="AC430" s="319"/>
      <c r="AD430" s="319"/>
      <c r="AE430" s="319"/>
      <c r="AF430" s="319"/>
    </row>
    <row r="431" customFormat="false" ht="15.75" hidden="false" customHeight="true" outlineLevel="0" collapsed="false">
      <c r="A431" s="332" t="s">
        <v>303</v>
      </c>
      <c r="B431" s="312"/>
      <c r="C431" s="312"/>
      <c r="D431" s="312"/>
      <c r="E431" s="312"/>
      <c r="F431" s="280"/>
      <c r="G431" s="312"/>
      <c r="H431" s="312"/>
      <c r="I431" s="312"/>
      <c r="J431" s="312"/>
      <c r="K431" s="272"/>
      <c r="L431" s="312"/>
      <c r="M431" s="312"/>
      <c r="N431" s="312"/>
      <c r="O431" s="312"/>
      <c r="P431" s="272"/>
      <c r="Q431" s="312"/>
      <c r="R431" s="312"/>
      <c r="S431" s="312"/>
      <c r="T431" s="312"/>
      <c r="U431" s="272"/>
      <c r="V431" s="313"/>
      <c r="W431" s="313"/>
      <c r="X431" s="313"/>
      <c r="Y431" s="313"/>
      <c r="Z431" s="1"/>
      <c r="AA431" s="1"/>
      <c r="AB431" s="1"/>
      <c r="AC431" s="1"/>
      <c r="AD431" s="1"/>
      <c r="AE431" s="1"/>
      <c r="AF431" s="1"/>
    </row>
    <row r="432" customFormat="false" ht="15.75" hidden="false" customHeight="true" outlineLevel="0" collapsed="false">
      <c r="A432" s="265" t="s">
        <v>270</v>
      </c>
      <c r="B432" s="309"/>
      <c r="C432" s="309"/>
      <c r="D432" s="309"/>
      <c r="E432" s="309"/>
      <c r="F432" s="272"/>
      <c r="G432" s="309"/>
      <c r="H432" s="309"/>
      <c r="I432" s="309"/>
      <c r="J432" s="309"/>
      <c r="K432" s="272"/>
      <c r="L432" s="309"/>
      <c r="M432" s="309"/>
      <c r="N432" s="309"/>
      <c r="O432" s="309"/>
      <c r="P432" s="272"/>
      <c r="Q432" s="309"/>
      <c r="R432" s="309"/>
      <c r="S432" s="309"/>
      <c r="T432" s="309"/>
      <c r="U432" s="272"/>
      <c r="V432" s="310"/>
      <c r="W432" s="310"/>
      <c r="X432" s="310"/>
      <c r="Y432" s="310"/>
      <c r="Z432" s="1"/>
      <c r="AA432" s="1"/>
      <c r="AB432" s="1"/>
      <c r="AC432" s="1"/>
      <c r="AD432" s="1"/>
      <c r="AE432" s="1"/>
      <c r="AF432" s="1"/>
    </row>
    <row r="433" customFormat="false" ht="15.75" hidden="false" customHeight="true" outlineLevel="0" collapsed="false">
      <c r="A433" s="265" t="s">
        <v>298</v>
      </c>
      <c r="B433" s="309"/>
      <c r="C433" s="309"/>
      <c r="D433" s="309"/>
      <c r="E433" s="309"/>
      <c r="F433" s="272"/>
      <c r="G433" s="309"/>
      <c r="H433" s="309"/>
      <c r="I433" s="309"/>
      <c r="J433" s="309"/>
      <c r="K433" s="272"/>
      <c r="L433" s="309"/>
      <c r="M433" s="309"/>
      <c r="N433" s="309"/>
      <c r="O433" s="309"/>
      <c r="P433" s="272"/>
      <c r="Q433" s="309"/>
      <c r="R433" s="309"/>
      <c r="S433" s="309"/>
      <c r="T433" s="309"/>
      <c r="U433" s="272"/>
      <c r="V433" s="310"/>
      <c r="W433" s="310"/>
      <c r="X433" s="310"/>
      <c r="Y433" s="310"/>
      <c r="Z433" s="1"/>
      <c r="AA433" s="1"/>
      <c r="AB433" s="1"/>
      <c r="AC433" s="1"/>
      <c r="AD433" s="1"/>
      <c r="AE433" s="1"/>
      <c r="AF433" s="1"/>
    </row>
    <row r="434" customFormat="false" ht="15.75" hidden="false" customHeight="true" outlineLevel="0" collapsed="false">
      <c r="A434" s="270" t="s">
        <v>299</v>
      </c>
      <c r="B434" s="309"/>
      <c r="C434" s="309"/>
      <c r="D434" s="309"/>
      <c r="E434" s="309"/>
      <c r="F434" s="275"/>
      <c r="G434" s="309"/>
      <c r="H434" s="309"/>
      <c r="I434" s="309"/>
      <c r="J434" s="309"/>
      <c r="K434" s="275"/>
      <c r="L434" s="309"/>
      <c r="M434" s="309"/>
      <c r="N434" s="309"/>
      <c r="O434" s="309"/>
      <c r="P434" s="275"/>
      <c r="Q434" s="309"/>
      <c r="R434" s="309"/>
      <c r="S434" s="309"/>
      <c r="T434" s="309"/>
      <c r="U434" s="275"/>
      <c r="V434" s="310"/>
      <c r="W434" s="310"/>
      <c r="X434" s="310"/>
      <c r="Y434" s="310"/>
      <c r="Z434" s="1"/>
      <c r="AA434" s="1"/>
      <c r="AB434" s="1"/>
      <c r="AC434" s="1"/>
      <c r="AD434" s="1"/>
      <c r="AE434" s="1"/>
      <c r="AF434" s="1"/>
    </row>
    <row r="435" customFormat="false" ht="15.75" hidden="false" customHeight="true" outlineLevel="0" collapsed="false">
      <c r="A435" s="344" t="s">
        <v>271</v>
      </c>
      <c r="B435" s="303" t="str">
        <f aca="false">IF(B433="","",B432*B433*B434)</f>
        <v/>
      </c>
      <c r="C435" s="303" t="str">
        <f aca="false">IF(C433="","",C432*C433*C434)</f>
        <v/>
      </c>
      <c r="D435" s="303" t="str">
        <f aca="false">IF(D433="","",D432*D433*D434)</f>
        <v/>
      </c>
      <c r="E435" s="303"/>
      <c r="F435" s="272"/>
      <c r="G435" s="303" t="str">
        <f aca="false">IF(G433="","",G432*G433*G434)</f>
        <v/>
      </c>
      <c r="H435" s="303" t="str">
        <f aca="false">IF(H433="","",H432*H433*H434)</f>
        <v/>
      </c>
      <c r="I435" s="303" t="str">
        <f aca="false">IF(I433="","",I432*I433*I434)</f>
        <v/>
      </c>
      <c r="J435" s="303"/>
      <c r="K435" s="272"/>
      <c r="L435" s="303" t="str">
        <f aca="false">IF(L433="","",L432*L433*L434)</f>
        <v/>
      </c>
      <c r="M435" s="303" t="str">
        <f aca="false">IF(M433="","",M432*M433*M434)</f>
        <v/>
      </c>
      <c r="N435" s="303" t="str">
        <f aca="false">IF(N433="","",N432*N433*N434)</f>
        <v/>
      </c>
      <c r="O435" s="303"/>
      <c r="P435" s="272"/>
      <c r="Q435" s="303" t="str">
        <f aca="false">IF(Q433="","",Q432*Q433*Q434)</f>
        <v/>
      </c>
      <c r="R435" s="303" t="str">
        <f aca="false">IF(R433="","",R432*R433*R434)</f>
        <v/>
      </c>
      <c r="S435" s="303" t="str">
        <f aca="false">IF(S433="","",S432*S433*S434)</f>
        <v/>
      </c>
      <c r="T435" s="303"/>
      <c r="U435" s="272"/>
      <c r="V435" s="304" t="str">
        <f aca="false">IF(V433="","",V432*V433*V434)</f>
        <v/>
      </c>
      <c r="W435" s="304" t="str">
        <f aca="false">IF(W433="","",W432*W433*W434)</f>
        <v/>
      </c>
      <c r="X435" s="304" t="str">
        <f aca="false">IF(X433="","",X432*X433*X434)</f>
        <v/>
      </c>
      <c r="Y435" s="304" t="str">
        <f aca="false">IF(Y433="","",Y432*Y433*Y434)</f>
        <v/>
      </c>
      <c r="Z435" s="338"/>
      <c r="AA435" s="338"/>
      <c r="AB435" s="338"/>
      <c r="AC435" s="338"/>
      <c r="AD435" s="338"/>
      <c r="AE435" s="338"/>
      <c r="AF435" s="338"/>
    </row>
    <row r="436" customFormat="false" ht="15.75" hidden="false" customHeight="true" outlineLevel="0" collapsed="false">
      <c r="A436" s="344" t="s">
        <v>300</v>
      </c>
      <c r="B436" s="283" t="n">
        <v>3550</v>
      </c>
      <c r="C436" s="283" t="n">
        <v>3550</v>
      </c>
      <c r="D436" s="283" t="n">
        <v>3550</v>
      </c>
      <c r="E436" s="283"/>
      <c r="F436" s="280"/>
      <c r="G436" s="283" t="n">
        <v>3550</v>
      </c>
      <c r="H436" s="283" t="n">
        <v>3550</v>
      </c>
      <c r="I436" s="283" t="n">
        <v>3550</v>
      </c>
      <c r="J436" s="283"/>
      <c r="K436" s="272"/>
      <c r="L436" s="283" t="n">
        <v>3550</v>
      </c>
      <c r="M436" s="283" t="n">
        <v>3550</v>
      </c>
      <c r="N436" s="283" t="n">
        <v>3550</v>
      </c>
      <c r="O436" s="283"/>
      <c r="P436" s="280"/>
      <c r="Q436" s="283" t="n">
        <v>3550</v>
      </c>
      <c r="R436" s="283" t="n">
        <v>3550</v>
      </c>
      <c r="S436" s="283" t="n">
        <v>3550</v>
      </c>
      <c r="T436" s="283"/>
      <c r="U436" s="280"/>
      <c r="V436" s="176" t="n">
        <v>3550</v>
      </c>
      <c r="W436" s="176" t="n">
        <v>3550</v>
      </c>
      <c r="X436" s="176" t="n">
        <v>3550</v>
      </c>
      <c r="Y436" s="176" t="n">
        <v>3550</v>
      </c>
      <c r="Z436" s="1"/>
      <c r="AA436" s="1"/>
      <c r="AB436" s="1"/>
      <c r="AC436" s="1"/>
      <c r="AD436" s="1"/>
      <c r="AE436" s="1"/>
      <c r="AF436" s="1"/>
    </row>
    <row r="437" customFormat="false" ht="15.75" hidden="false" customHeight="true" outlineLevel="0" collapsed="false">
      <c r="A437" s="270" t="s">
        <v>228</v>
      </c>
      <c r="B437" s="306" t="str">
        <f aca="false">IF(B435="","",B435*B436/B$40/365/2100)</f>
        <v/>
      </c>
      <c r="C437" s="306" t="str">
        <f aca="false">IF(C435="","",C435*C436/C$40/365/2100)</f>
        <v/>
      </c>
      <c r="D437" s="306" t="str">
        <f aca="false">IF(D435="","",D435*D436/D$40/365/2100)</f>
        <v/>
      </c>
      <c r="E437" s="306"/>
      <c r="F437" s="272"/>
      <c r="G437" s="306" t="str">
        <f aca="false">IF(G435="","",G435*G436/G$40/365/2100)</f>
        <v/>
      </c>
      <c r="H437" s="306" t="str">
        <f aca="false">IF(H435="","",H435*H436/H$40/365/2100)</f>
        <v/>
      </c>
      <c r="I437" s="306" t="str">
        <f aca="false">IF(I435="","",I435*I436/I$40/365/2100)</f>
        <v/>
      </c>
      <c r="J437" s="306"/>
      <c r="K437" s="272"/>
      <c r="L437" s="306" t="str">
        <f aca="false">IF(L435="","",L435*L436/L$40/365/2100)</f>
        <v/>
      </c>
      <c r="M437" s="306" t="str">
        <f aca="false">IF(M435="","",M435*M436/M$40/365/2100)</f>
        <v/>
      </c>
      <c r="N437" s="306" t="str">
        <f aca="false">IF(N435="","",N435*N436/N$40/365/2100)</f>
        <v/>
      </c>
      <c r="O437" s="306"/>
      <c r="P437" s="272"/>
      <c r="Q437" s="306" t="str">
        <f aca="false">IF(Q435="","",Q435*Q436/Q$40/365/2100)</f>
        <v/>
      </c>
      <c r="R437" s="306" t="str">
        <f aca="false">IF(R435="","",R435*R436/R$40/365/2100)</f>
        <v/>
      </c>
      <c r="S437" s="306" t="str">
        <f aca="false">IF(S435="","",S435*S436/S$40/365/2100)</f>
        <v/>
      </c>
      <c r="T437" s="306"/>
      <c r="U437" s="272"/>
      <c r="V437" s="307" t="str">
        <f aca="false">IF(V435="","",V435*V436/V$40/365/2100)</f>
        <v/>
      </c>
      <c r="W437" s="307" t="str">
        <f aca="false">IF(W435="","",W435*W436/W$40/365/2100)</f>
        <v/>
      </c>
      <c r="X437" s="307" t="str">
        <f aca="false">IF(X435="","",X435*X436/X$40/365/2100)</f>
        <v/>
      </c>
      <c r="Y437" s="307" t="str">
        <f aca="false">IF(Y435="","",Y435*Y436/Y$40/365/2100)</f>
        <v/>
      </c>
      <c r="Z437" s="1"/>
      <c r="AA437" s="1"/>
      <c r="AB437" s="1"/>
      <c r="AC437" s="1"/>
      <c r="AD437" s="1"/>
      <c r="AE437" s="1"/>
      <c r="AF437" s="1"/>
    </row>
    <row r="438" customFormat="false" ht="15.75" hidden="false" customHeight="true" outlineLevel="0" collapsed="false">
      <c r="A438" s="314" t="s">
        <v>301</v>
      </c>
      <c r="B438" s="315"/>
      <c r="C438" s="315"/>
      <c r="D438" s="315"/>
      <c r="E438" s="315"/>
      <c r="F438" s="316"/>
      <c r="G438" s="315"/>
      <c r="H438" s="315"/>
      <c r="I438" s="315"/>
      <c r="J438" s="315"/>
      <c r="K438" s="316"/>
      <c r="L438" s="315"/>
      <c r="M438" s="315"/>
      <c r="N438" s="315"/>
      <c r="O438" s="315"/>
      <c r="P438" s="316"/>
      <c r="Q438" s="315"/>
      <c r="R438" s="315"/>
      <c r="S438" s="315"/>
      <c r="T438" s="315"/>
      <c r="U438" s="316"/>
      <c r="V438" s="317"/>
      <c r="W438" s="317"/>
      <c r="X438" s="317"/>
      <c r="Y438" s="317"/>
      <c r="Z438" s="319"/>
      <c r="AA438" s="319"/>
      <c r="AB438" s="319"/>
      <c r="AC438" s="319"/>
      <c r="AD438" s="319"/>
      <c r="AE438" s="319"/>
      <c r="AF438" s="319"/>
    </row>
    <row r="439" customFormat="false" ht="15.75" hidden="false" customHeight="true" outlineLevel="0" collapsed="false">
      <c r="A439" s="314" t="s">
        <v>302</v>
      </c>
      <c r="B439" s="320" t="str">
        <f aca="false">IF(B438="","",B435*B438)</f>
        <v/>
      </c>
      <c r="C439" s="320" t="str">
        <f aca="false">IF(C438="","",C435*C438)</f>
        <v/>
      </c>
      <c r="D439" s="320" t="str">
        <f aca="false">IF(D438="","",D435*D438)</f>
        <v/>
      </c>
      <c r="E439" s="320"/>
      <c r="F439" s="316"/>
      <c r="G439" s="320" t="str">
        <f aca="false">IF(G438="","",G435*G438)</f>
        <v/>
      </c>
      <c r="H439" s="320" t="str">
        <f aca="false">IF(H438="","",H435*H438)</f>
        <v/>
      </c>
      <c r="I439" s="320" t="str">
        <f aca="false">IF(I438="","",I435*I438)</f>
        <v/>
      </c>
      <c r="J439" s="320"/>
      <c r="K439" s="316"/>
      <c r="L439" s="320" t="str">
        <f aca="false">IF(L438="","",L435*L438)</f>
        <v/>
      </c>
      <c r="M439" s="320" t="str">
        <f aca="false">IF(M438="","",M435*M438)</f>
        <v/>
      </c>
      <c r="N439" s="320" t="str">
        <f aca="false">IF(N438="","",N435*N438)</f>
        <v/>
      </c>
      <c r="O439" s="320"/>
      <c r="P439" s="316"/>
      <c r="Q439" s="320" t="str">
        <f aca="false">IF(Q438="","",Q435*Q438)</f>
        <v/>
      </c>
      <c r="R439" s="320" t="str">
        <f aca="false">IF(R438="","",R435*R438)</f>
        <v/>
      </c>
      <c r="S439" s="320" t="str">
        <f aca="false">IF(S438="","",S435*S438)</f>
        <v/>
      </c>
      <c r="T439" s="320"/>
      <c r="U439" s="316"/>
      <c r="V439" s="321" t="str">
        <f aca="false">IF(V438="","",V435*V438)</f>
        <v/>
      </c>
      <c r="W439" s="321" t="str">
        <f aca="false">IF(W438="","",W435*W438)</f>
        <v/>
      </c>
      <c r="X439" s="321" t="str">
        <f aca="false">IF(X438="","",X435*X438)</f>
        <v/>
      </c>
      <c r="Y439" s="321" t="str">
        <f aca="false">IF(Y438="","",Y435*Y438)</f>
        <v/>
      </c>
      <c r="Z439" s="319"/>
      <c r="AA439" s="319"/>
      <c r="AB439" s="319"/>
      <c r="AC439" s="319"/>
      <c r="AD439" s="319"/>
      <c r="AE439" s="319"/>
      <c r="AF439" s="319"/>
    </row>
    <row r="440" customFormat="false" ht="15.75" hidden="false" customHeight="true" outlineLevel="0" collapsed="false">
      <c r="A440" s="332" t="s">
        <v>304</v>
      </c>
      <c r="B440" s="283"/>
      <c r="C440" s="283"/>
      <c r="D440" s="283"/>
      <c r="E440" s="283"/>
      <c r="F440" s="272"/>
      <c r="G440" s="283"/>
      <c r="H440" s="283"/>
      <c r="I440" s="283"/>
      <c r="J440" s="283"/>
      <c r="K440" s="272"/>
      <c r="L440" s="283"/>
      <c r="M440" s="283"/>
      <c r="N440" s="283"/>
      <c r="O440" s="283"/>
      <c r="P440" s="272"/>
      <c r="Q440" s="283"/>
      <c r="R440" s="283"/>
      <c r="S440" s="283"/>
      <c r="T440" s="283"/>
      <c r="U440" s="272"/>
      <c r="V440" s="176"/>
      <c r="W440" s="176"/>
      <c r="X440" s="176"/>
      <c r="Y440" s="176"/>
      <c r="Z440" s="1"/>
      <c r="AA440" s="1"/>
      <c r="AB440" s="1"/>
      <c r="AC440" s="1"/>
      <c r="AD440" s="1"/>
      <c r="AE440" s="1"/>
      <c r="AF440" s="1"/>
    </row>
    <row r="441" customFormat="false" ht="15.75" hidden="false" customHeight="true" outlineLevel="0" collapsed="false">
      <c r="A441" s="265" t="s">
        <v>270</v>
      </c>
      <c r="B441" s="309"/>
      <c r="C441" s="309"/>
      <c r="D441" s="309"/>
      <c r="E441" s="309"/>
      <c r="F441" s="272"/>
      <c r="G441" s="309"/>
      <c r="H441" s="309"/>
      <c r="I441" s="309"/>
      <c r="J441" s="309"/>
      <c r="K441" s="272"/>
      <c r="L441" s="309"/>
      <c r="M441" s="309"/>
      <c r="N441" s="309"/>
      <c r="O441" s="309"/>
      <c r="P441" s="272"/>
      <c r="Q441" s="309"/>
      <c r="R441" s="309"/>
      <c r="S441" s="309"/>
      <c r="T441" s="309"/>
      <c r="U441" s="272"/>
      <c r="V441" s="310"/>
      <c r="W441" s="310"/>
      <c r="X441" s="310"/>
      <c r="Y441" s="310"/>
      <c r="Z441" s="1"/>
      <c r="AA441" s="1"/>
      <c r="AB441" s="1"/>
      <c r="AC441" s="1"/>
      <c r="AD441" s="1"/>
      <c r="AE441" s="1"/>
      <c r="AF441" s="1"/>
    </row>
    <row r="442" customFormat="false" ht="15.75" hidden="false" customHeight="true" outlineLevel="0" collapsed="false">
      <c r="A442" s="265" t="s">
        <v>298</v>
      </c>
      <c r="B442" s="312"/>
      <c r="C442" s="312"/>
      <c r="D442" s="312"/>
      <c r="E442" s="312"/>
      <c r="F442" s="275"/>
      <c r="G442" s="312"/>
      <c r="H442" s="312"/>
      <c r="I442" s="312"/>
      <c r="J442" s="312"/>
      <c r="K442" s="275"/>
      <c r="L442" s="312"/>
      <c r="M442" s="312"/>
      <c r="N442" s="312"/>
      <c r="O442" s="312"/>
      <c r="P442" s="275"/>
      <c r="Q442" s="312"/>
      <c r="R442" s="312"/>
      <c r="S442" s="312"/>
      <c r="T442" s="312"/>
      <c r="U442" s="275"/>
      <c r="V442" s="313"/>
      <c r="W442" s="313"/>
      <c r="X442" s="313"/>
      <c r="Y442" s="313"/>
      <c r="Z442" s="1"/>
      <c r="AA442" s="1"/>
      <c r="AB442" s="1"/>
      <c r="AC442" s="1"/>
      <c r="AD442" s="1"/>
      <c r="AE442" s="1"/>
      <c r="AF442" s="1"/>
    </row>
    <row r="443" customFormat="false" ht="15.75" hidden="false" customHeight="true" outlineLevel="0" collapsed="false">
      <c r="A443" s="270" t="s">
        <v>299</v>
      </c>
      <c r="B443" s="309"/>
      <c r="C443" s="309"/>
      <c r="D443" s="309"/>
      <c r="E443" s="309"/>
      <c r="F443" s="272"/>
      <c r="G443" s="309"/>
      <c r="H443" s="309"/>
      <c r="I443" s="309"/>
      <c r="J443" s="309"/>
      <c r="K443" s="272"/>
      <c r="L443" s="309"/>
      <c r="M443" s="309"/>
      <c r="N443" s="309"/>
      <c r="O443" s="309"/>
      <c r="P443" s="272"/>
      <c r="Q443" s="309"/>
      <c r="R443" s="309"/>
      <c r="S443" s="309"/>
      <c r="T443" s="309"/>
      <c r="U443" s="272"/>
      <c r="V443" s="310"/>
      <c r="W443" s="310"/>
      <c r="X443" s="310"/>
      <c r="Y443" s="310"/>
      <c r="Z443" s="1"/>
      <c r="AA443" s="1"/>
      <c r="AB443" s="1"/>
      <c r="AC443" s="1"/>
      <c r="AD443" s="1"/>
      <c r="AE443" s="1"/>
      <c r="AF443" s="1"/>
    </row>
    <row r="444" customFormat="false" ht="15.75" hidden="false" customHeight="true" outlineLevel="0" collapsed="false">
      <c r="A444" s="344" t="s">
        <v>271</v>
      </c>
      <c r="B444" s="303" t="str">
        <f aca="false">IF(B442="","",B441*B442*B443)</f>
        <v/>
      </c>
      <c r="C444" s="303" t="str">
        <f aca="false">IF(C442="","",C441*C442*C443)</f>
        <v/>
      </c>
      <c r="D444" s="303" t="str">
        <f aca="false">IF(D442="","",D441*D442*D443)</f>
        <v/>
      </c>
      <c r="E444" s="303"/>
      <c r="F444" s="272"/>
      <c r="G444" s="303" t="str">
        <f aca="false">IF(G442="","",G441*G442*G443)</f>
        <v/>
      </c>
      <c r="H444" s="303" t="str">
        <f aca="false">IF(H442="","",H441*H442*H443)</f>
        <v/>
      </c>
      <c r="I444" s="303" t="str">
        <f aca="false">IF(I442="","",I441*I442*I443)</f>
        <v/>
      </c>
      <c r="J444" s="303"/>
      <c r="K444" s="272"/>
      <c r="L444" s="303" t="str">
        <f aca="false">IF(L442="","",L441*L442*L443)</f>
        <v/>
      </c>
      <c r="M444" s="303" t="str">
        <f aca="false">IF(M442="","",M441*M442*M443)</f>
        <v/>
      </c>
      <c r="N444" s="303" t="str">
        <f aca="false">IF(N442="","",N441*N442*N443)</f>
        <v/>
      </c>
      <c r="O444" s="303"/>
      <c r="P444" s="272"/>
      <c r="Q444" s="303" t="str">
        <f aca="false">IF(Q442="","",Q441*Q442*Q443)</f>
        <v/>
      </c>
      <c r="R444" s="303" t="str">
        <f aca="false">IF(R442="","",R441*R442*R443)</f>
        <v/>
      </c>
      <c r="S444" s="303" t="str">
        <f aca="false">IF(S442="","",S441*S442*S443)</f>
        <v/>
      </c>
      <c r="T444" s="303"/>
      <c r="U444" s="272"/>
      <c r="V444" s="304" t="str">
        <f aca="false">IF(V442="","",V441*V442*V443)</f>
        <v/>
      </c>
      <c r="W444" s="304" t="str">
        <f aca="false">IF(W442="","",W441*W442*W443)</f>
        <v/>
      </c>
      <c r="X444" s="304" t="str">
        <f aca="false">IF(X442="","",X441*X442*X443)</f>
        <v/>
      </c>
      <c r="Y444" s="304" t="str">
        <f aca="false">IF(Y442="","",Y441*Y442*Y443)</f>
        <v/>
      </c>
      <c r="Z444" s="338"/>
      <c r="AA444" s="338"/>
      <c r="AB444" s="338"/>
      <c r="AC444" s="338"/>
      <c r="AD444" s="338"/>
      <c r="AE444" s="338"/>
      <c r="AF444" s="338"/>
    </row>
    <row r="445" customFormat="false" ht="15.75" hidden="false" customHeight="true" outlineLevel="0" collapsed="false">
      <c r="A445" s="344" t="s">
        <v>300</v>
      </c>
      <c r="B445" s="283" t="n">
        <v>3420</v>
      </c>
      <c r="C445" s="283" t="n">
        <v>3420</v>
      </c>
      <c r="D445" s="283" t="n">
        <v>3420</v>
      </c>
      <c r="E445" s="283"/>
      <c r="F445" s="280"/>
      <c r="G445" s="283" t="n">
        <v>3420</v>
      </c>
      <c r="H445" s="283" t="n">
        <v>3420</v>
      </c>
      <c r="I445" s="283" t="n">
        <v>3420</v>
      </c>
      <c r="J445" s="283"/>
      <c r="K445" s="280"/>
      <c r="L445" s="283" t="n">
        <v>3420</v>
      </c>
      <c r="M445" s="283" t="n">
        <v>3420</v>
      </c>
      <c r="N445" s="283" t="n">
        <v>3420</v>
      </c>
      <c r="O445" s="283"/>
      <c r="P445" s="280"/>
      <c r="Q445" s="283" t="n">
        <v>3420</v>
      </c>
      <c r="R445" s="283" t="n">
        <v>3420</v>
      </c>
      <c r="S445" s="283" t="n">
        <v>3420</v>
      </c>
      <c r="T445" s="283"/>
      <c r="U445" s="280"/>
      <c r="V445" s="176" t="n">
        <v>3420</v>
      </c>
      <c r="W445" s="176" t="n">
        <v>3420</v>
      </c>
      <c r="X445" s="176" t="n">
        <v>3420</v>
      </c>
      <c r="Y445" s="176" t="n">
        <v>3420</v>
      </c>
      <c r="Z445" s="1"/>
      <c r="AA445" s="1"/>
      <c r="AB445" s="1"/>
      <c r="AC445" s="1"/>
      <c r="AD445" s="1"/>
      <c r="AE445" s="1"/>
      <c r="AF445" s="1"/>
    </row>
    <row r="446" customFormat="false" ht="15.75" hidden="false" customHeight="true" outlineLevel="0" collapsed="false">
      <c r="A446" s="270" t="s">
        <v>228</v>
      </c>
      <c r="B446" s="306" t="str">
        <f aca="false">IF(B444="","",B444*B445/B$40/365/2100)</f>
        <v/>
      </c>
      <c r="C446" s="306" t="str">
        <f aca="false">IF(C444="","",C444*C445/C$40/365/2100)</f>
        <v/>
      </c>
      <c r="D446" s="306" t="str">
        <f aca="false">IF(D444="","",D444*D445/D$40/365/2100)</f>
        <v/>
      </c>
      <c r="E446" s="306"/>
      <c r="F446" s="280"/>
      <c r="G446" s="306" t="str">
        <f aca="false">IF(G444="","",G444*G445/G$40/365/2100)</f>
        <v/>
      </c>
      <c r="H446" s="306" t="str">
        <f aca="false">IF(H444="","",H444*H445/H$40/365/2100)</f>
        <v/>
      </c>
      <c r="I446" s="306" t="str">
        <f aca="false">IF(I444="","",I444*I445/I$40/365/2100)</f>
        <v/>
      </c>
      <c r="J446" s="306"/>
      <c r="K446" s="280"/>
      <c r="L446" s="306" t="str">
        <f aca="false">IF(L444="","",L444*L445/L$40/365/2100)</f>
        <v/>
      </c>
      <c r="M446" s="306" t="str">
        <f aca="false">IF(M444="","",M444*M445/M$40/365/2100)</f>
        <v/>
      </c>
      <c r="N446" s="306" t="str">
        <f aca="false">IF(N444="","",N444*N445/N$40/365/2100)</f>
        <v/>
      </c>
      <c r="O446" s="306"/>
      <c r="P446" s="280"/>
      <c r="Q446" s="306" t="str">
        <f aca="false">IF(Q444="","",Q444*Q445/Q$40/365/2100)</f>
        <v/>
      </c>
      <c r="R446" s="306" t="str">
        <f aca="false">IF(R444="","",R444*R445/R$40/365/2100)</f>
        <v/>
      </c>
      <c r="S446" s="306" t="str">
        <f aca="false">IF(S444="","",S444*S445/S$40/365/2100)</f>
        <v/>
      </c>
      <c r="T446" s="306"/>
      <c r="U446" s="280"/>
      <c r="V446" s="307" t="str">
        <f aca="false">IF(V444="","",V444*V445/V$40/365/2100)</f>
        <v/>
      </c>
      <c r="W446" s="307" t="str">
        <f aca="false">IF(W444="","",W444*W445/W$40/365/2100)</f>
        <v/>
      </c>
      <c r="X446" s="307" t="str">
        <f aca="false">IF(X444="","",X444*X445/X$40/365/2100)</f>
        <v/>
      </c>
      <c r="Y446" s="307" t="str">
        <f aca="false">IF(Y444="","",Y444*Y445/Y$40/365/2100)</f>
        <v/>
      </c>
      <c r="Z446" s="1"/>
      <c r="AA446" s="1"/>
      <c r="AB446" s="1"/>
      <c r="AC446" s="1"/>
      <c r="AD446" s="1"/>
      <c r="AE446" s="1"/>
      <c r="AF446" s="1"/>
    </row>
    <row r="447" customFormat="false" ht="15.75" hidden="false" customHeight="true" outlineLevel="0" collapsed="false">
      <c r="A447" s="314" t="s">
        <v>301</v>
      </c>
      <c r="B447" s="315"/>
      <c r="C447" s="315"/>
      <c r="D447" s="315"/>
      <c r="E447" s="315"/>
      <c r="F447" s="316"/>
      <c r="G447" s="315"/>
      <c r="H447" s="315"/>
      <c r="I447" s="315"/>
      <c r="J447" s="315"/>
      <c r="K447" s="316"/>
      <c r="L447" s="315"/>
      <c r="M447" s="315"/>
      <c r="N447" s="315"/>
      <c r="O447" s="315"/>
      <c r="P447" s="316"/>
      <c r="Q447" s="315"/>
      <c r="R447" s="315"/>
      <c r="S447" s="315"/>
      <c r="T447" s="315"/>
      <c r="U447" s="316"/>
      <c r="V447" s="317"/>
      <c r="W447" s="317"/>
      <c r="X447" s="317"/>
      <c r="Y447" s="317"/>
      <c r="Z447" s="319"/>
      <c r="AA447" s="319"/>
      <c r="AB447" s="319"/>
      <c r="AC447" s="319"/>
      <c r="AD447" s="319"/>
      <c r="AE447" s="319"/>
      <c r="AF447" s="319"/>
    </row>
    <row r="448" customFormat="false" ht="15.75" hidden="false" customHeight="true" outlineLevel="0" collapsed="false">
      <c r="A448" s="314" t="s">
        <v>302</v>
      </c>
      <c r="B448" s="320" t="str">
        <f aca="false">IF(B447="","",B444*B447)</f>
        <v/>
      </c>
      <c r="C448" s="320" t="str">
        <f aca="false">IF(C447="","",C444*C447)</f>
        <v/>
      </c>
      <c r="D448" s="320" t="str">
        <f aca="false">IF(D447="","",D444*D447)</f>
        <v/>
      </c>
      <c r="E448" s="320"/>
      <c r="F448" s="316"/>
      <c r="G448" s="320" t="str">
        <f aca="false">IF(G447="","",G444*G447)</f>
        <v/>
      </c>
      <c r="H448" s="320" t="str">
        <f aca="false">IF(H447="","",H444*H447)</f>
        <v/>
      </c>
      <c r="I448" s="320" t="str">
        <f aca="false">IF(I447="","",I444*I447)</f>
        <v/>
      </c>
      <c r="J448" s="320"/>
      <c r="K448" s="316"/>
      <c r="L448" s="320" t="str">
        <f aca="false">IF(L447="","",L444*L447)</f>
        <v/>
      </c>
      <c r="M448" s="320" t="str">
        <f aca="false">IF(M447="","",M444*M447)</f>
        <v/>
      </c>
      <c r="N448" s="320" t="str">
        <f aca="false">IF(N447="","",N444*N447)</f>
        <v/>
      </c>
      <c r="O448" s="320"/>
      <c r="P448" s="316"/>
      <c r="Q448" s="320" t="str">
        <f aca="false">IF(Q447="","",Q444*Q447)</f>
        <v/>
      </c>
      <c r="R448" s="320" t="str">
        <f aca="false">IF(R447="","",R444*R447)</f>
        <v/>
      </c>
      <c r="S448" s="320" t="str">
        <f aca="false">IF(S447="","",S444*S447)</f>
        <v/>
      </c>
      <c r="T448" s="320"/>
      <c r="U448" s="316"/>
      <c r="V448" s="321" t="str">
        <f aca="false">IF(V447="","",V444*V447)</f>
        <v/>
      </c>
      <c r="W448" s="321" t="str">
        <f aca="false">IF(W447="","",W444*W447)</f>
        <v/>
      </c>
      <c r="X448" s="321" t="str">
        <f aca="false">IF(X447="","",X444*X447)</f>
        <v/>
      </c>
      <c r="Y448" s="321" t="str">
        <f aca="false">IF(Y447="","",Y444*Y447)</f>
        <v/>
      </c>
      <c r="Z448" s="319"/>
      <c r="AA448" s="319"/>
      <c r="AB448" s="319"/>
      <c r="AC448" s="319"/>
      <c r="AD448" s="319"/>
      <c r="AE448" s="319"/>
      <c r="AF448" s="319"/>
    </row>
    <row r="449" customFormat="false" ht="15.75" hidden="false" customHeight="true" outlineLevel="0" collapsed="false">
      <c r="A449" s="332" t="s">
        <v>305</v>
      </c>
      <c r="B449" s="283"/>
      <c r="C449" s="283"/>
      <c r="D449" s="283"/>
      <c r="E449" s="283"/>
      <c r="F449" s="272"/>
      <c r="G449" s="283" t="s">
        <v>271</v>
      </c>
      <c r="H449" s="283" t="s">
        <v>271</v>
      </c>
      <c r="I449" s="283" t="s">
        <v>271</v>
      </c>
      <c r="J449" s="283"/>
      <c r="K449" s="272"/>
      <c r="L449" s="283" t="s">
        <v>283</v>
      </c>
      <c r="M449" s="283"/>
      <c r="N449" s="283" t="s">
        <v>271</v>
      </c>
      <c r="O449" s="283"/>
      <c r="P449" s="272"/>
      <c r="Q449" s="283" t="s">
        <v>271</v>
      </c>
      <c r="R449" s="283" t="s">
        <v>271</v>
      </c>
      <c r="S449" s="283" t="s">
        <v>271</v>
      </c>
      <c r="T449" s="283"/>
      <c r="U449" s="272"/>
      <c r="V449" s="176" t="s">
        <v>271</v>
      </c>
      <c r="W449" s="176" t="s">
        <v>271</v>
      </c>
      <c r="X449" s="176" t="s">
        <v>271</v>
      </c>
      <c r="Y449" s="176" t="s">
        <v>271</v>
      </c>
      <c r="Z449" s="1"/>
      <c r="AA449" s="1"/>
      <c r="AB449" s="1"/>
      <c r="AC449" s="1"/>
      <c r="AD449" s="1"/>
      <c r="AE449" s="1"/>
      <c r="AF449" s="1"/>
    </row>
    <row r="450" customFormat="false" ht="15.75" hidden="false" customHeight="true" outlineLevel="0" collapsed="false">
      <c r="A450" s="265" t="s">
        <v>270</v>
      </c>
      <c r="B450" s="283"/>
      <c r="C450" s="283"/>
      <c r="D450" s="283"/>
      <c r="E450" s="283"/>
      <c r="F450" s="280"/>
      <c r="G450" s="283" t="n">
        <v>1</v>
      </c>
      <c r="H450" s="283" t="n">
        <v>1</v>
      </c>
      <c r="I450" s="283" t="n">
        <v>3</v>
      </c>
      <c r="J450" s="283"/>
      <c r="K450" s="280"/>
      <c r="L450" s="283" t="n">
        <v>40</v>
      </c>
      <c r="M450" s="283"/>
      <c r="N450" s="283" t="n">
        <v>10</v>
      </c>
      <c r="O450" s="283"/>
      <c r="P450" s="280"/>
      <c r="Q450" s="283" t="n">
        <v>2</v>
      </c>
      <c r="R450" s="283" t="n">
        <v>8</v>
      </c>
      <c r="S450" s="283" t="n">
        <v>1</v>
      </c>
      <c r="T450" s="283"/>
      <c r="U450" s="280"/>
      <c r="V450" s="176" t="n">
        <v>0</v>
      </c>
      <c r="W450" s="176" t="n">
        <v>1.6</v>
      </c>
      <c r="X450" s="176" t="n">
        <v>6</v>
      </c>
      <c r="Y450" s="176" t="n">
        <v>5</v>
      </c>
      <c r="Z450" s="1"/>
      <c r="AA450" s="1"/>
      <c r="AB450" s="1"/>
      <c r="AC450" s="1"/>
      <c r="AD450" s="1"/>
      <c r="AE450" s="1"/>
      <c r="AF450" s="1"/>
    </row>
    <row r="451" customFormat="false" ht="15.75" hidden="false" customHeight="true" outlineLevel="0" collapsed="false">
      <c r="A451" s="265" t="s">
        <v>298</v>
      </c>
      <c r="B451" s="283"/>
      <c r="C451" s="283"/>
      <c r="D451" s="283"/>
      <c r="E451" s="283"/>
      <c r="F451" s="280"/>
      <c r="G451" s="283" t="n">
        <v>5</v>
      </c>
      <c r="H451" s="283" t="n">
        <v>2</v>
      </c>
      <c r="I451" s="283" t="n">
        <v>1</v>
      </c>
      <c r="J451" s="283"/>
      <c r="K451" s="280"/>
      <c r="L451" s="283" t="n">
        <v>1</v>
      </c>
      <c r="M451" s="283"/>
      <c r="N451" s="283" t="n">
        <v>1</v>
      </c>
      <c r="O451" s="283"/>
      <c r="P451" s="280"/>
      <c r="Q451" s="283" t="n">
        <v>1</v>
      </c>
      <c r="R451" s="283" t="n">
        <v>2</v>
      </c>
      <c r="S451" s="283" t="n">
        <v>50</v>
      </c>
      <c r="T451" s="283"/>
      <c r="U451" s="280"/>
      <c r="V451" s="176"/>
      <c r="W451" s="176" t="n">
        <v>1.2</v>
      </c>
      <c r="X451" s="176" t="n">
        <v>2</v>
      </c>
      <c r="Y451" s="176" t="n">
        <v>3</v>
      </c>
      <c r="Z451" s="1"/>
      <c r="AA451" s="1"/>
      <c r="AB451" s="1"/>
      <c r="AC451" s="1"/>
      <c r="AD451" s="1"/>
      <c r="AE451" s="1"/>
      <c r="AF451" s="1"/>
    </row>
    <row r="452" customFormat="false" ht="15.75" hidden="false" customHeight="true" outlineLevel="0" collapsed="false">
      <c r="A452" s="270" t="s">
        <v>299</v>
      </c>
      <c r="B452" s="192"/>
      <c r="C452" s="192"/>
      <c r="D452" s="192"/>
      <c r="E452" s="192"/>
      <c r="F452" s="272"/>
      <c r="G452" s="192" t="n">
        <v>1</v>
      </c>
      <c r="H452" s="192" t="n">
        <v>1</v>
      </c>
      <c r="I452" s="192" t="n">
        <v>7</v>
      </c>
      <c r="J452" s="192"/>
      <c r="K452" s="272"/>
      <c r="L452" s="192" t="n">
        <v>1</v>
      </c>
      <c r="M452" s="192"/>
      <c r="N452" s="192" t="n">
        <v>1</v>
      </c>
      <c r="O452" s="192"/>
      <c r="P452" s="272"/>
      <c r="Q452" s="192" t="n">
        <v>52</v>
      </c>
      <c r="R452" s="192" t="n">
        <v>12</v>
      </c>
      <c r="S452" s="192" t="n">
        <v>1</v>
      </c>
      <c r="T452" s="192"/>
      <c r="U452" s="272"/>
      <c r="V452" s="206"/>
      <c r="W452" s="206" t="n">
        <v>1.3</v>
      </c>
      <c r="X452" s="206" t="n">
        <v>2</v>
      </c>
      <c r="Y452" s="206" t="n">
        <v>7.7</v>
      </c>
      <c r="Z452" s="1"/>
      <c r="AA452" s="1"/>
      <c r="AB452" s="1"/>
      <c r="AC452" s="1"/>
      <c r="AD452" s="1"/>
      <c r="AE452" s="1"/>
      <c r="AF452" s="1"/>
    </row>
    <row r="453" customFormat="false" ht="15.75" hidden="false" customHeight="true" outlineLevel="0" collapsed="false">
      <c r="A453" s="344" t="s">
        <v>271</v>
      </c>
      <c r="B453" s="303" t="str">
        <f aca="false">IF(B451="","",B450*B451*B452)</f>
        <v/>
      </c>
      <c r="C453" s="303" t="str">
        <f aca="false">IF(C451="","",C450*C451*C452)</f>
        <v/>
      </c>
      <c r="D453" s="303" t="str">
        <f aca="false">IF(D451="","",D450*D451*D452)</f>
        <v/>
      </c>
      <c r="E453" s="303"/>
      <c r="F453" s="272"/>
      <c r="G453" s="303" t="n">
        <f aca="false">IF(G451="","",G450*G451*G452)</f>
        <v>5</v>
      </c>
      <c r="H453" s="303" t="n">
        <f aca="false">IF(H451="","",H450*H451*H452)</f>
        <v>2</v>
      </c>
      <c r="I453" s="303" t="n">
        <f aca="false">IF(I451="","",I450*I451*I452)</f>
        <v>21</v>
      </c>
      <c r="J453" s="303"/>
      <c r="K453" s="272"/>
      <c r="L453" s="303" t="n">
        <f aca="false">IF(L451="","",L450*L451*L452)</f>
        <v>40</v>
      </c>
      <c r="M453" s="303" t="str">
        <f aca="false">IF(M451="","",M450*M451*M452)</f>
        <v/>
      </c>
      <c r="N453" s="303" t="n">
        <f aca="false">IF(N451="","",N450*N451*N452)</f>
        <v>10</v>
      </c>
      <c r="O453" s="303"/>
      <c r="P453" s="272"/>
      <c r="Q453" s="303" t="n">
        <f aca="false">IF(Q451="","",Q450*Q451*Q452)</f>
        <v>104</v>
      </c>
      <c r="R453" s="303" t="n">
        <f aca="false">IF(R451="","",R450*R451*R452)</f>
        <v>192</v>
      </c>
      <c r="S453" s="303" t="n">
        <f aca="false">IF(S451="","",S450*S451*S452)</f>
        <v>50</v>
      </c>
      <c r="T453" s="303"/>
      <c r="U453" s="272"/>
      <c r="V453" s="304" t="str">
        <f aca="false">IF(V451="","",V450*V451*V452)</f>
        <v/>
      </c>
      <c r="W453" s="304" t="n">
        <f aca="false">IF(W451="","",W450*W451*W452)</f>
        <v>2.496</v>
      </c>
      <c r="X453" s="304" t="n">
        <f aca="false">IF(X451="","",X450*X451*X452)</f>
        <v>24</v>
      </c>
      <c r="Y453" s="304" t="n">
        <f aca="false">IF(Y451="","",Y450*Y451*Y452)</f>
        <v>115.5</v>
      </c>
      <c r="Z453" s="1"/>
      <c r="AA453" s="1"/>
      <c r="AB453" s="1"/>
      <c r="AC453" s="1"/>
      <c r="AD453" s="1"/>
      <c r="AE453" s="1"/>
      <c r="AF453" s="1"/>
    </row>
    <row r="454" customFormat="false" ht="15.75" hidden="false" customHeight="true" outlineLevel="0" collapsed="false">
      <c r="A454" s="344" t="s">
        <v>300</v>
      </c>
      <c r="B454" s="283" t="n">
        <v>3540</v>
      </c>
      <c r="C454" s="283" t="n">
        <v>3540</v>
      </c>
      <c r="D454" s="283" t="n">
        <v>3540</v>
      </c>
      <c r="E454" s="283"/>
      <c r="F454" s="272"/>
      <c r="G454" s="283" t="n">
        <v>3540</v>
      </c>
      <c r="H454" s="283" t="n">
        <v>3540</v>
      </c>
      <c r="I454" s="283" t="n">
        <v>3540</v>
      </c>
      <c r="J454" s="283"/>
      <c r="K454" s="272"/>
      <c r="L454" s="283" t="n">
        <v>3540</v>
      </c>
      <c r="M454" s="283" t="n">
        <v>3540</v>
      </c>
      <c r="N454" s="283" t="n">
        <v>3540</v>
      </c>
      <c r="O454" s="283"/>
      <c r="P454" s="272"/>
      <c r="Q454" s="283" t="n">
        <v>3540</v>
      </c>
      <c r="R454" s="283" t="n">
        <v>3540</v>
      </c>
      <c r="S454" s="283" t="n">
        <v>3540</v>
      </c>
      <c r="T454" s="283"/>
      <c r="U454" s="272"/>
      <c r="V454" s="176" t="n">
        <v>3540</v>
      </c>
      <c r="W454" s="176" t="n">
        <v>3540</v>
      </c>
      <c r="X454" s="176" t="n">
        <v>3540</v>
      </c>
      <c r="Y454" s="176" t="n">
        <v>3540</v>
      </c>
      <c r="Z454" s="1"/>
      <c r="AA454" s="1"/>
      <c r="AB454" s="1"/>
      <c r="AC454" s="1"/>
      <c r="AD454" s="1"/>
      <c r="AE454" s="1"/>
      <c r="AF454" s="1"/>
    </row>
    <row r="455" customFormat="false" ht="15.75" hidden="false" customHeight="true" outlineLevel="0" collapsed="false">
      <c r="A455" s="270" t="s">
        <v>228</v>
      </c>
      <c r="B455" s="306" t="str">
        <f aca="false">IF(B453="","",B453*B454/B$40/365/2100)</f>
        <v/>
      </c>
      <c r="C455" s="306" t="str">
        <f aca="false">IF(C453="","",C453*C454/C$40/365/2100)</f>
        <v/>
      </c>
      <c r="D455" s="306" t="str">
        <f aca="false">IF(D453="","",D453*D454/D$40/365/2100)</f>
        <v/>
      </c>
      <c r="E455" s="306"/>
      <c r="F455" s="280"/>
      <c r="G455" s="306" t="n">
        <f aca="false">IF(G453="","",G453*G454/G$40/365/2100)</f>
        <v>0.00384866275277234</v>
      </c>
      <c r="H455" s="306" t="n">
        <f aca="false">IF(H453="","",H453*H454/H$40/365/2100)</f>
        <v>0.00131954151523623</v>
      </c>
      <c r="I455" s="306" t="n">
        <f aca="false">IF(I453="","",I453*I454/I$40/365/2100)</f>
        <v>0.0138551859099804</v>
      </c>
      <c r="J455" s="306"/>
      <c r="K455" s="280"/>
      <c r="L455" s="306" t="n">
        <f aca="false">IF(L453="","",L453*L454/L$40/365/2100)</f>
        <v>0.0307893020221787</v>
      </c>
      <c r="M455" s="306" t="str">
        <f aca="false">IF(M453="","",M453*M454/M$40/365/2100)</f>
        <v/>
      </c>
      <c r="N455" s="306" t="n">
        <f aca="false">IF(N453="","",N453*N454/N$40/365/2100)</f>
        <v>0.00577299412915851</v>
      </c>
      <c r="O455" s="306"/>
      <c r="P455" s="280"/>
      <c r="Q455" s="306" t="n">
        <f aca="false">IF(Q453="","",Q453*Q454/Q$40/365/2100)</f>
        <v>0.0600391389432485</v>
      </c>
      <c r="R455" s="306" t="n">
        <f aca="false">IF(R453="","",R453*R454/R$40/365/2100)</f>
        <v>0.073894324853229</v>
      </c>
      <c r="S455" s="306" t="n">
        <f aca="false">IF(S453="","",S453*S454/S$40/365/2100)</f>
        <v>0.0288649706457926</v>
      </c>
      <c r="T455" s="306"/>
      <c r="U455" s="280"/>
      <c r="V455" s="307" t="str">
        <f aca="false">IF(V453="","",V453*V454/V$40/365/2100)</f>
        <v/>
      </c>
      <c r="W455" s="307" t="n">
        <f aca="false">IF(W453="","",W453*W454/W$40/365/2100)</f>
        <v>0.00164678781101482</v>
      </c>
      <c r="X455" s="307" t="n">
        <f aca="false">IF(X453="","",X453*X454/X$40/365/2100)</f>
        <v>0.0138551859099804</v>
      </c>
      <c r="Y455" s="307" t="n">
        <f aca="false">IF(Y453="","",Y453*Y454/Y$40/365/2100)</f>
        <v>0.0592694063926941</v>
      </c>
      <c r="Z455" s="1"/>
      <c r="AA455" s="1"/>
      <c r="AB455" s="1"/>
      <c r="AC455" s="1"/>
      <c r="AD455" s="1"/>
      <c r="AE455" s="1"/>
      <c r="AF455" s="1"/>
    </row>
    <row r="456" customFormat="false" ht="15.75" hidden="false" customHeight="true" outlineLevel="0" collapsed="false">
      <c r="A456" s="314" t="s">
        <v>301</v>
      </c>
      <c r="B456" s="315"/>
      <c r="C456" s="315"/>
      <c r="D456" s="315"/>
      <c r="E456" s="315"/>
      <c r="F456" s="316"/>
      <c r="G456" s="315" t="n">
        <v>450</v>
      </c>
      <c r="H456" s="315" t="n">
        <v>350</v>
      </c>
      <c r="I456" s="315" t="n">
        <v>450</v>
      </c>
      <c r="J456" s="315"/>
      <c r="K456" s="316"/>
      <c r="L456" s="315"/>
      <c r="M456" s="315"/>
      <c r="N456" s="315" t="n">
        <v>250</v>
      </c>
      <c r="O456" s="315"/>
      <c r="P456" s="316"/>
      <c r="Q456" s="315" t="n">
        <v>400</v>
      </c>
      <c r="R456" s="315" t="n">
        <v>350</v>
      </c>
      <c r="S456" s="315" t="n">
        <v>300</v>
      </c>
      <c r="T456" s="315"/>
      <c r="U456" s="316"/>
      <c r="V456" s="317"/>
      <c r="W456" s="318" t="n">
        <v>360</v>
      </c>
      <c r="X456" s="318" t="n">
        <v>360</v>
      </c>
      <c r="Y456" s="317" t="n">
        <v>360</v>
      </c>
      <c r="Z456" s="319"/>
      <c r="AA456" s="319"/>
      <c r="AB456" s="319"/>
      <c r="AC456" s="319"/>
      <c r="AD456" s="319"/>
      <c r="AE456" s="319"/>
      <c r="AF456" s="319"/>
    </row>
    <row r="457" customFormat="false" ht="15.75" hidden="false" customHeight="true" outlineLevel="0" collapsed="false">
      <c r="A457" s="314" t="s">
        <v>302</v>
      </c>
      <c r="B457" s="320" t="str">
        <f aca="false">IF(B456="","",B453*B456)</f>
        <v/>
      </c>
      <c r="C457" s="320" t="str">
        <f aca="false">IF(C456="","",C453*C456)</f>
        <v/>
      </c>
      <c r="D457" s="320" t="str">
        <f aca="false">IF(D456="","",D453*D456)</f>
        <v/>
      </c>
      <c r="E457" s="320"/>
      <c r="F457" s="316"/>
      <c r="G457" s="320" t="n">
        <f aca="false">IF(G456="","",G453*G456)</f>
        <v>2250</v>
      </c>
      <c r="H457" s="320" t="n">
        <f aca="false">IF(H456="","",H453*H456)</f>
        <v>700</v>
      </c>
      <c r="I457" s="320" t="n">
        <f aca="false">IF(I456="","",I453*I456)</f>
        <v>9450</v>
      </c>
      <c r="J457" s="320"/>
      <c r="K457" s="316"/>
      <c r="L457" s="320" t="str">
        <f aca="false">IF(L456="","",L453*L456)</f>
        <v/>
      </c>
      <c r="M457" s="320" t="str">
        <f aca="false">IF(M456="","",M453*M456)</f>
        <v/>
      </c>
      <c r="N457" s="320" t="n">
        <f aca="false">IF(N456="","",N453*N456)</f>
        <v>2500</v>
      </c>
      <c r="O457" s="320"/>
      <c r="P457" s="316"/>
      <c r="Q457" s="320" t="n">
        <f aca="false">IF(Q456="","",Q453*Q456)</f>
        <v>41600</v>
      </c>
      <c r="R457" s="320" t="n">
        <f aca="false">IF(R456="","",R453*R456)</f>
        <v>67200</v>
      </c>
      <c r="S457" s="320" t="n">
        <f aca="false">IF(S456="","",S453*S456)</f>
        <v>15000</v>
      </c>
      <c r="T457" s="320"/>
      <c r="U457" s="316"/>
      <c r="V457" s="321" t="str">
        <f aca="false">IF(V456="","",V453*V456)</f>
        <v/>
      </c>
      <c r="W457" s="321" t="n">
        <f aca="false">IF(W456="","",W453*W456)</f>
        <v>898.56</v>
      </c>
      <c r="X457" s="321" t="n">
        <f aca="false">IF(X456="","",X453*X456)</f>
        <v>8640</v>
      </c>
      <c r="Y457" s="321" t="n">
        <f aca="false">IF(Y456="","",Y453*Y456)</f>
        <v>41580</v>
      </c>
      <c r="Z457" s="319"/>
      <c r="AA457" s="319"/>
      <c r="AB457" s="319"/>
      <c r="AC457" s="319"/>
      <c r="AD457" s="319"/>
      <c r="AE457" s="319"/>
      <c r="AF457" s="319"/>
    </row>
    <row r="458" customFormat="false" ht="15.75" hidden="false" customHeight="true" outlineLevel="0" collapsed="false">
      <c r="A458" s="332" t="s">
        <v>306</v>
      </c>
      <c r="B458" s="312"/>
      <c r="C458" s="312"/>
      <c r="D458" s="312" t="s">
        <v>271</v>
      </c>
      <c r="E458" s="312"/>
      <c r="F458" s="280"/>
      <c r="G458" s="312" t="s">
        <v>307</v>
      </c>
      <c r="H458" s="312"/>
      <c r="I458" s="312"/>
      <c r="J458" s="312"/>
      <c r="K458" s="280"/>
      <c r="L458" s="312"/>
      <c r="M458" s="312" t="s">
        <v>271</v>
      </c>
      <c r="N458" s="312" t="s">
        <v>271</v>
      </c>
      <c r="O458" s="312"/>
      <c r="P458" s="280"/>
      <c r="Q458" s="312"/>
      <c r="R458" s="312"/>
      <c r="S458" s="312"/>
      <c r="T458" s="312"/>
      <c r="U458" s="280"/>
      <c r="V458" s="313"/>
      <c r="W458" s="313"/>
      <c r="X458" s="313" t="s">
        <v>271</v>
      </c>
      <c r="Y458" s="313" t="s">
        <v>271</v>
      </c>
      <c r="Z458" s="1"/>
      <c r="AA458" s="1"/>
      <c r="AB458" s="1"/>
      <c r="AC458" s="1"/>
      <c r="AD458" s="1"/>
      <c r="AE458" s="1"/>
      <c r="AF458" s="1"/>
    </row>
    <row r="459" customFormat="false" ht="15.75" hidden="false" customHeight="true" outlineLevel="0" collapsed="false">
      <c r="A459" s="265" t="s">
        <v>270</v>
      </c>
      <c r="B459" s="312"/>
      <c r="C459" s="312"/>
      <c r="D459" s="312" t="n">
        <v>0.5</v>
      </c>
      <c r="E459" s="312"/>
      <c r="F459" s="272"/>
      <c r="G459" s="312" t="n">
        <v>15</v>
      </c>
      <c r="H459" s="312"/>
      <c r="I459" s="312"/>
      <c r="J459" s="312"/>
      <c r="K459" s="272"/>
      <c r="L459" s="312"/>
      <c r="M459" s="312" t="n">
        <v>12</v>
      </c>
      <c r="N459" s="312" t="n">
        <v>4</v>
      </c>
      <c r="O459" s="312"/>
      <c r="P459" s="272"/>
      <c r="Q459" s="312"/>
      <c r="R459" s="312"/>
      <c r="S459" s="312"/>
      <c r="T459" s="312"/>
      <c r="U459" s="272"/>
      <c r="V459" s="313" t="n">
        <v>0</v>
      </c>
      <c r="W459" s="313" t="n">
        <v>0</v>
      </c>
      <c r="X459" s="313" t="n">
        <v>2.5</v>
      </c>
      <c r="Y459" s="313" t="n">
        <v>3</v>
      </c>
      <c r="Z459" s="1"/>
      <c r="AA459" s="1"/>
      <c r="AB459" s="1"/>
      <c r="AC459" s="1"/>
      <c r="AD459" s="1"/>
      <c r="AE459" s="1"/>
      <c r="AF459" s="1"/>
    </row>
    <row r="460" customFormat="false" ht="15.75" hidden="false" customHeight="true" outlineLevel="0" collapsed="false">
      <c r="A460" s="265" t="s">
        <v>298</v>
      </c>
      <c r="B460" s="312"/>
      <c r="C460" s="312"/>
      <c r="D460" s="312" t="n">
        <v>1</v>
      </c>
      <c r="E460" s="312"/>
      <c r="F460" s="272"/>
      <c r="G460" s="312" t="n">
        <v>1</v>
      </c>
      <c r="H460" s="312"/>
      <c r="I460" s="312"/>
      <c r="J460" s="312"/>
      <c r="K460" s="272"/>
      <c r="L460" s="312"/>
      <c r="M460" s="312" t="n">
        <v>1</v>
      </c>
      <c r="N460" s="312" t="n">
        <v>1</v>
      </c>
      <c r="O460" s="312"/>
      <c r="P460" s="272"/>
      <c r="Q460" s="312"/>
      <c r="R460" s="312"/>
      <c r="S460" s="312"/>
      <c r="T460" s="312"/>
      <c r="U460" s="272"/>
      <c r="V460" s="313"/>
      <c r="W460" s="313"/>
      <c r="X460" s="313" t="n">
        <v>1</v>
      </c>
      <c r="Y460" s="313" t="n">
        <v>1</v>
      </c>
      <c r="Z460" s="1"/>
      <c r="AA460" s="1"/>
      <c r="AB460" s="1"/>
      <c r="AC460" s="1"/>
      <c r="AD460" s="1"/>
      <c r="AE460" s="1"/>
      <c r="AF460" s="1"/>
    </row>
    <row r="461" customFormat="false" ht="15.75" hidden="false" customHeight="true" outlineLevel="0" collapsed="false">
      <c r="A461" s="270" t="s">
        <v>299</v>
      </c>
      <c r="B461" s="312"/>
      <c r="C461" s="312"/>
      <c r="D461" s="312" t="n">
        <v>4</v>
      </c>
      <c r="E461" s="312"/>
      <c r="F461" s="272"/>
      <c r="G461" s="312" t="n">
        <v>1</v>
      </c>
      <c r="H461" s="312"/>
      <c r="I461" s="312"/>
      <c r="J461" s="312"/>
      <c r="K461" s="272"/>
      <c r="L461" s="312"/>
      <c r="M461" s="312" t="n">
        <v>4</v>
      </c>
      <c r="N461" s="312" t="n">
        <v>12</v>
      </c>
      <c r="O461" s="312"/>
      <c r="P461" s="272"/>
      <c r="Q461" s="312"/>
      <c r="R461" s="312"/>
      <c r="S461" s="312"/>
      <c r="T461" s="312"/>
      <c r="U461" s="272"/>
      <c r="V461" s="313"/>
      <c r="W461" s="313"/>
      <c r="X461" s="313" t="n">
        <v>12</v>
      </c>
      <c r="Y461" s="313" t="n">
        <v>12</v>
      </c>
      <c r="Z461" s="1"/>
      <c r="AA461" s="1"/>
      <c r="AB461" s="1"/>
      <c r="AC461" s="1"/>
      <c r="AD461" s="1"/>
      <c r="AE461" s="1"/>
      <c r="AF461" s="1"/>
    </row>
    <row r="462" customFormat="false" ht="15.75" hidden="false" customHeight="true" outlineLevel="0" collapsed="false">
      <c r="A462" s="344" t="s">
        <v>271</v>
      </c>
      <c r="B462" s="303" t="str">
        <f aca="false">IF(B460="","",B459*B460*B461)</f>
        <v/>
      </c>
      <c r="C462" s="303" t="str">
        <f aca="false">IF(C460="","",C459*C460*C461)</f>
        <v/>
      </c>
      <c r="D462" s="303" t="n">
        <f aca="false">IF(D460="","",D459*D460*D461)</f>
        <v>2</v>
      </c>
      <c r="E462" s="303"/>
      <c r="F462" s="272"/>
      <c r="G462" s="303" t="n">
        <f aca="false">IF(G460="","",G459*G460*G461)</f>
        <v>15</v>
      </c>
      <c r="H462" s="303" t="str">
        <f aca="false">IF(H460="","",H459*H460*H461)</f>
        <v/>
      </c>
      <c r="I462" s="303" t="str">
        <f aca="false">IF(I460="","",I459*I460*I461)</f>
        <v/>
      </c>
      <c r="J462" s="303"/>
      <c r="K462" s="272"/>
      <c r="L462" s="303" t="str">
        <f aca="false">IF(L460="","",L459*L460*L461)</f>
        <v/>
      </c>
      <c r="M462" s="303" t="n">
        <f aca="false">IF(M460="","",M459*M460*M461)</f>
        <v>48</v>
      </c>
      <c r="N462" s="303" t="n">
        <f aca="false">IF(N460="","",N459*N460*N461)</f>
        <v>48</v>
      </c>
      <c r="O462" s="303"/>
      <c r="P462" s="272"/>
      <c r="Q462" s="303" t="str">
        <f aca="false">IF(Q460="","",Q459*Q460*Q461)</f>
        <v/>
      </c>
      <c r="R462" s="303" t="str">
        <f aca="false">IF(R460="","",R459*R460*R461)</f>
        <v/>
      </c>
      <c r="S462" s="303" t="str">
        <f aca="false">IF(S460="","",S459*S460*S461)</f>
        <v/>
      </c>
      <c r="T462" s="303"/>
      <c r="U462" s="272"/>
      <c r="V462" s="304" t="str">
        <f aca="false">IF(V460="","",V459*V460*V461)</f>
        <v/>
      </c>
      <c r="W462" s="304" t="str">
        <f aca="false">IF(W460="","",W459*W460*W461)</f>
        <v/>
      </c>
      <c r="X462" s="304" t="n">
        <f aca="false">IF(X460="","",X459*X460*X461)</f>
        <v>30</v>
      </c>
      <c r="Y462" s="304" t="n">
        <f aca="false">IF(Y460="","",Y459*Y460*Y461)</f>
        <v>36</v>
      </c>
      <c r="Z462" s="1"/>
      <c r="AA462" s="1"/>
      <c r="AB462" s="1"/>
      <c r="AC462" s="1"/>
      <c r="AD462" s="1"/>
      <c r="AE462" s="1"/>
      <c r="AF462" s="1"/>
    </row>
    <row r="463" customFormat="false" ht="15.75" hidden="false" customHeight="true" outlineLevel="0" collapsed="false">
      <c r="A463" s="344" t="s">
        <v>300</v>
      </c>
      <c r="B463" s="283" t="n">
        <v>3390</v>
      </c>
      <c r="C463" s="283" t="n">
        <v>3390</v>
      </c>
      <c r="D463" s="283" t="n">
        <v>3390</v>
      </c>
      <c r="E463" s="283"/>
      <c r="F463" s="280"/>
      <c r="G463" s="283" t="n">
        <v>3390</v>
      </c>
      <c r="H463" s="283" t="n">
        <v>3390</v>
      </c>
      <c r="I463" s="283" t="n">
        <v>3390</v>
      </c>
      <c r="J463" s="283"/>
      <c r="K463" s="280"/>
      <c r="L463" s="283" t="n">
        <v>3390</v>
      </c>
      <c r="M463" s="283" t="n">
        <v>3390</v>
      </c>
      <c r="N463" s="283" t="n">
        <v>3390</v>
      </c>
      <c r="O463" s="283"/>
      <c r="P463" s="280"/>
      <c r="Q463" s="283" t="n">
        <v>3390</v>
      </c>
      <c r="R463" s="283" t="n">
        <v>3390</v>
      </c>
      <c r="S463" s="283" t="n">
        <v>3390</v>
      </c>
      <c r="T463" s="283"/>
      <c r="U463" s="280"/>
      <c r="V463" s="176" t="n">
        <v>3390</v>
      </c>
      <c r="W463" s="176" t="n">
        <v>3390</v>
      </c>
      <c r="X463" s="176" t="n">
        <v>3390</v>
      </c>
      <c r="Y463" s="176" t="n">
        <v>3390</v>
      </c>
      <c r="Z463" s="1"/>
      <c r="AA463" s="1"/>
      <c r="AB463" s="1"/>
      <c r="AC463" s="1"/>
      <c r="AD463" s="1"/>
      <c r="AE463" s="1"/>
      <c r="AF463" s="1"/>
    </row>
    <row r="464" customFormat="false" ht="15.75" hidden="false" customHeight="true" outlineLevel="0" collapsed="false">
      <c r="A464" s="270" t="s">
        <v>228</v>
      </c>
      <c r="B464" s="306" t="str">
        <f aca="false">IF(B462="","",B462*B463/B$40/365/2100)</f>
        <v/>
      </c>
      <c r="C464" s="306" t="str">
        <f aca="false">IF(C462="","",C462*C463/C$40/365/2100)</f>
        <v/>
      </c>
      <c r="D464" s="306" t="n">
        <f aca="false">IF(D462="","",D462*D463/D$40/365/2100)</f>
        <v>0.00110567514677104</v>
      </c>
      <c r="E464" s="306"/>
      <c r="F464" s="272"/>
      <c r="G464" s="306" t="n">
        <f aca="false">IF(G462="","",G462*G463/G$40/365/2100)</f>
        <v>0.0110567514677104</v>
      </c>
      <c r="H464" s="306" t="str">
        <f aca="false">IF(H462="","",H462*H463/H$40/365/2100)</f>
        <v/>
      </c>
      <c r="I464" s="306" t="str">
        <f aca="false">IF(I462="","",I462*I463/I$40/365/2100)</f>
        <v/>
      </c>
      <c r="J464" s="306"/>
      <c r="K464" s="272"/>
      <c r="L464" s="306" t="str">
        <f aca="false">IF(L462="","",L462*L463/L$40/365/2100)</f>
        <v/>
      </c>
      <c r="M464" s="306" t="n">
        <f aca="false">IF(M462="","",M462*M463/M$40/365/2100)</f>
        <v>0.0265362035225049</v>
      </c>
      <c r="N464" s="306" t="n">
        <f aca="false">IF(N462="","",N462*N463/N$40/365/2100)</f>
        <v>0.0265362035225049</v>
      </c>
      <c r="O464" s="306"/>
      <c r="P464" s="272"/>
      <c r="Q464" s="306" t="str">
        <f aca="false">IF(Q462="","",Q462*Q463/Q$40/365/2100)</f>
        <v/>
      </c>
      <c r="R464" s="306" t="str">
        <f aca="false">IF(R462="","",R462*R463/R$40/365/2100)</f>
        <v/>
      </c>
      <c r="S464" s="306" t="str">
        <f aca="false">IF(S462="","",S462*S463/S$40/365/2100)</f>
        <v/>
      </c>
      <c r="T464" s="306"/>
      <c r="U464" s="272"/>
      <c r="V464" s="307" t="str">
        <f aca="false">IF(V462="","",V462*V463/V$40/365/2100)</f>
        <v/>
      </c>
      <c r="W464" s="307" t="str">
        <f aca="false">IF(W462="","",W462*W463/W$40/365/2100)</f>
        <v/>
      </c>
      <c r="X464" s="307" t="n">
        <f aca="false">IF(X462="","",X462*X463/X$40/365/2100)</f>
        <v>0.0165851272015656</v>
      </c>
      <c r="Y464" s="307" t="n">
        <f aca="false">IF(Y462="","",Y462*Y463/Y$40/365/2100)</f>
        <v>0.0176908023483366</v>
      </c>
      <c r="Z464" s="1"/>
      <c r="AA464" s="1"/>
      <c r="AB464" s="1"/>
      <c r="AC464" s="1"/>
      <c r="AD464" s="1"/>
      <c r="AE464" s="1"/>
      <c r="AF464" s="1"/>
    </row>
    <row r="465" customFormat="false" ht="15.75" hidden="false" customHeight="true" outlineLevel="0" collapsed="false">
      <c r="A465" s="314" t="s">
        <v>301</v>
      </c>
      <c r="B465" s="315"/>
      <c r="C465" s="315"/>
      <c r="D465" s="315" t="n">
        <v>900</v>
      </c>
      <c r="E465" s="315"/>
      <c r="F465" s="316"/>
      <c r="G465" s="315" t="n">
        <v>2500</v>
      </c>
      <c r="H465" s="315"/>
      <c r="I465" s="315"/>
      <c r="J465" s="315"/>
      <c r="K465" s="316"/>
      <c r="L465" s="315"/>
      <c r="M465" s="315" t="n">
        <v>300</v>
      </c>
      <c r="N465" s="315" t="n">
        <v>300</v>
      </c>
      <c r="O465" s="315"/>
      <c r="P465" s="316"/>
      <c r="Q465" s="315"/>
      <c r="R465" s="315"/>
      <c r="S465" s="315"/>
      <c r="T465" s="315"/>
      <c r="U465" s="316"/>
      <c r="V465" s="317"/>
      <c r="W465" s="317"/>
      <c r="X465" s="317" t="n">
        <v>345</v>
      </c>
      <c r="Y465" s="317" t="n">
        <v>345</v>
      </c>
      <c r="Z465" s="319"/>
      <c r="AA465" s="319"/>
      <c r="AB465" s="319"/>
      <c r="AC465" s="319"/>
      <c r="AD465" s="319"/>
      <c r="AE465" s="319"/>
      <c r="AF465" s="319"/>
    </row>
    <row r="466" customFormat="false" ht="15.75" hidden="false" customHeight="true" outlineLevel="0" collapsed="false">
      <c r="A466" s="314" t="s">
        <v>302</v>
      </c>
      <c r="B466" s="320" t="str">
        <f aca="false">IF(B465="","",B462*B465)</f>
        <v/>
      </c>
      <c r="C466" s="320" t="str">
        <f aca="false">IF(C465="","",C462*C465)</f>
        <v/>
      </c>
      <c r="D466" s="320" t="n">
        <f aca="false">IF(D465="","",D462*D465)</f>
        <v>1800</v>
      </c>
      <c r="E466" s="320"/>
      <c r="F466" s="316"/>
      <c r="G466" s="320" t="n">
        <f aca="false">IF(G465="","",G462*G465)</f>
        <v>37500</v>
      </c>
      <c r="H466" s="320" t="str">
        <f aca="false">IF(H465="","",H462*H465)</f>
        <v/>
      </c>
      <c r="I466" s="320" t="str">
        <f aca="false">IF(I465="","",I462*I465)</f>
        <v/>
      </c>
      <c r="J466" s="320"/>
      <c r="K466" s="316"/>
      <c r="L466" s="320" t="str">
        <f aca="false">IF(L465="","",L462*L465)</f>
        <v/>
      </c>
      <c r="M466" s="320" t="n">
        <f aca="false">IF(M465="","",M462*M465)</f>
        <v>14400</v>
      </c>
      <c r="N466" s="320" t="n">
        <f aca="false">IF(N465="","",N462*N465)</f>
        <v>14400</v>
      </c>
      <c r="O466" s="320"/>
      <c r="P466" s="316"/>
      <c r="Q466" s="320" t="str">
        <f aca="false">IF(Q465="","",Q462*Q465)</f>
        <v/>
      </c>
      <c r="R466" s="320" t="str">
        <f aca="false">IF(R465="","",R462*R465)</f>
        <v/>
      </c>
      <c r="S466" s="320" t="str">
        <f aca="false">IF(S465="","",S462*S465)</f>
        <v/>
      </c>
      <c r="T466" s="320"/>
      <c r="U466" s="316"/>
      <c r="V466" s="321" t="str">
        <f aca="false">IF(V465="","",V462*V465)</f>
        <v/>
      </c>
      <c r="W466" s="321" t="str">
        <f aca="false">IF(W465="","",W462*W465)</f>
        <v/>
      </c>
      <c r="X466" s="321" t="n">
        <f aca="false">IF(X465="","",X462*X465)</f>
        <v>10350</v>
      </c>
      <c r="Y466" s="321" t="n">
        <f aca="false">IF(Y465="","",Y462*Y465)</f>
        <v>12420</v>
      </c>
      <c r="Z466" s="319"/>
      <c r="AA466" s="319"/>
      <c r="AB466" s="319"/>
      <c r="AC466" s="319"/>
      <c r="AD466" s="319"/>
      <c r="AE466" s="319"/>
      <c r="AF466" s="319"/>
    </row>
    <row r="467" customFormat="false" ht="15.75" hidden="false" customHeight="true" outlineLevel="0" collapsed="false">
      <c r="A467" s="332" t="s">
        <v>308</v>
      </c>
      <c r="B467" s="192"/>
      <c r="C467" s="192"/>
      <c r="D467" s="192"/>
      <c r="E467" s="192"/>
      <c r="F467" s="273"/>
      <c r="G467" s="192"/>
      <c r="H467" s="192"/>
      <c r="I467" s="192"/>
      <c r="J467" s="192"/>
      <c r="K467" s="273"/>
      <c r="L467" s="192"/>
      <c r="M467" s="192"/>
      <c r="N467" s="192"/>
      <c r="O467" s="192"/>
      <c r="P467" s="273"/>
      <c r="Q467" s="192"/>
      <c r="R467" s="192"/>
      <c r="S467" s="192"/>
      <c r="T467" s="192"/>
      <c r="U467" s="273"/>
      <c r="V467" s="206"/>
      <c r="W467" s="206"/>
      <c r="X467" s="206"/>
      <c r="Y467" s="206"/>
      <c r="Z467" s="1"/>
      <c r="AA467" s="1"/>
      <c r="AB467" s="1"/>
      <c r="AC467" s="1"/>
      <c r="AD467" s="1"/>
      <c r="AE467" s="1"/>
      <c r="AF467" s="1"/>
    </row>
    <row r="468" customFormat="false" ht="15.75" hidden="false" customHeight="true" outlineLevel="0" collapsed="false">
      <c r="A468" s="265" t="s">
        <v>270</v>
      </c>
      <c r="B468" s="192"/>
      <c r="C468" s="192"/>
      <c r="D468" s="192"/>
      <c r="E468" s="192"/>
      <c r="F468" s="275"/>
      <c r="G468" s="192"/>
      <c r="H468" s="192"/>
      <c r="I468" s="192"/>
      <c r="J468" s="192"/>
      <c r="K468" s="275"/>
      <c r="L468" s="192"/>
      <c r="M468" s="192"/>
      <c r="N468" s="192"/>
      <c r="O468" s="192"/>
      <c r="P468" s="275"/>
      <c r="Q468" s="192"/>
      <c r="R468" s="192"/>
      <c r="S468" s="192"/>
      <c r="T468" s="192"/>
      <c r="U468" s="275"/>
      <c r="V468" s="206"/>
      <c r="W468" s="206"/>
      <c r="X468" s="206"/>
      <c r="Y468" s="206"/>
      <c r="Z468" s="1"/>
      <c r="AA468" s="1"/>
      <c r="AB468" s="1"/>
      <c r="AC468" s="1"/>
      <c r="AD468" s="1"/>
      <c r="AE468" s="1"/>
      <c r="AF468" s="1"/>
    </row>
    <row r="469" customFormat="false" ht="15.75" hidden="false" customHeight="true" outlineLevel="0" collapsed="false">
      <c r="A469" s="265" t="s">
        <v>298</v>
      </c>
      <c r="B469" s="192"/>
      <c r="C469" s="192"/>
      <c r="D469" s="192"/>
      <c r="E469" s="192"/>
      <c r="F469" s="275"/>
      <c r="G469" s="192"/>
      <c r="H469" s="192"/>
      <c r="I469" s="192"/>
      <c r="J469" s="192"/>
      <c r="K469" s="275"/>
      <c r="L469" s="192"/>
      <c r="M469" s="192"/>
      <c r="N469" s="192"/>
      <c r="O469" s="192"/>
      <c r="P469" s="275"/>
      <c r="Q469" s="192"/>
      <c r="R469" s="192"/>
      <c r="S469" s="192"/>
      <c r="T469" s="192"/>
      <c r="U469" s="275"/>
      <c r="V469" s="206"/>
      <c r="W469" s="206"/>
      <c r="X469" s="206"/>
      <c r="Y469" s="206"/>
      <c r="Z469" s="1"/>
      <c r="AA469" s="1"/>
      <c r="AB469" s="1"/>
      <c r="AC469" s="1"/>
      <c r="AD469" s="1"/>
      <c r="AE469" s="1"/>
      <c r="AF469" s="1"/>
    </row>
    <row r="470" customFormat="false" ht="15.75" hidden="false" customHeight="true" outlineLevel="0" collapsed="false">
      <c r="A470" s="270" t="s">
        <v>299</v>
      </c>
      <c r="B470" s="192"/>
      <c r="C470" s="192"/>
      <c r="D470" s="192"/>
      <c r="E470" s="192"/>
      <c r="F470" s="272"/>
      <c r="G470" s="192"/>
      <c r="H470" s="192"/>
      <c r="I470" s="192"/>
      <c r="J470" s="192"/>
      <c r="K470" s="272"/>
      <c r="L470" s="192"/>
      <c r="M470" s="192"/>
      <c r="N470" s="192"/>
      <c r="O470" s="192"/>
      <c r="P470" s="272"/>
      <c r="Q470" s="192"/>
      <c r="R470" s="192"/>
      <c r="S470" s="192"/>
      <c r="T470" s="192"/>
      <c r="U470" s="272"/>
      <c r="V470" s="206"/>
      <c r="W470" s="206"/>
      <c r="X470" s="206"/>
      <c r="Y470" s="206"/>
      <c r="Z470" s="1"/>
      <c r="AA470" s="1"/>
      <c r="AB470" s="1"/>
      <c r="AC470" s="1"/>
      <c r="AD470" s="1"/>
      <c r="AE470" s="1"/>
      <c r="AF470" s="1"/>
    </row>
    <row r="471" customFormat="false" ht="15.75" hidden="false" customHeight="true" outlineLevel="0" collapsed="false">
      <c r="A471" s="344" t="s">
        <v>271</v>
      </c>
      <c r="B471" s="303" t="str">
        <f aca="false">IF(B469="","",B468*B469*B470)</f>
        <v/>
      </c>
      <c r="C471" s="303" t="str">
        <f aca="false">IF(C469="","",C468*C469*C470)</f>
        <v/>
      </c>
      <c r="D471" s="303" t="str">
        <f aca="false">IF(D469="","",D468*D469*D470)</f>
        <v/>
      </c>
      <c r="E471" s="303"/>
      <c r="F471" s="272"/>
      <c r="G471" s="303" t="str">
        <f aca="false">IF(G469="","",G468*G469*G470)</f>
        <v/>
      </c>
      <c r="H471" s="303" t="str">
        <f aca="false">IF(H469="","",H468*H469*H470)</f>
        <v/>
      </c>
      <c r="I471" s="303" t="str">
        <f aca="false">IF(I469="","",I468*I469*I470)</f>
        <v/>
      </c>
      <c r="J471" s="303"/>
      <c r="K471" s="272"/>
      <c r="L471" s="303" t="str">
        <f aca="false">IF(L469="","",L468*L469*L470)</f>
        <v/>
      </c>
      <c r="M471" s="303" t="str">
        <f aca="false">IF(M469="","",M468*M469*M470)</f>
        <v/>
      </c>
      <c r="N471" s="303" t="str">
        <f aca="false">IF(N469="","",N468*N469*N470)</f>
        <v/>
      </c>
      <c r="O471" s="303"/>
      <c r="P471" s="272"/>
      <c r="Q471" s="303" t="str">
        <f aca="false">IF(Q469="","",Q468*Q469*Q470)</f>
        <v/>
      </c>
      <c r="R471" s="303" t="str">
        <f aca="false">IF(R469="","",R468*R469*R470)</f>
        <v/>
      </c>
      <c r="S471" s="303" t="str">
        <f aca="false">IF(S469="","",S468*S469*S470)</f>
        <v/>
      </c>
      <c r="T471" s="303"/>
      <c r="U471" s="272"/>
      <c r="V471" s="304" t="str">
        <f aca="false">IF(V469="","",V468*V469*V470)</f>
        <v/>
      </c>
      <c r="W471" s="304" t="str">
        <f aca="false">IF(W469="","",W468*W469*W470)</f>
        <v/>
      </c>
      <c r="X471" s="304" t="str">
        <f aca="false">IF(X469="","",X468*X469*X470)</f>
        <v/>
      </c>
      <c r="Y471" s="304" t="str">
        <f aca="false">IF(Y469="","",Y468*Y469*Y470)</f>
        <v/>
      </c>
      <c r="Z471" s="1"/>
      <c r="AA471" s="1"/>
      <c r="AB471" s="1"/>
      <c r="AC471" s="1"/>
      <c r="AD471" s="1"/>
      <c r="AE471" s="1"/>
      <c r="AF471" s="1"/>
    </row>
    <row r="472" customFormat="false" ht="15.75" hidden="false" customHeight="true" outlineLevel="0" collapsed="false">
      <c r="A472" s="344" t="s">
        <v>300</v>
      </c>
      <c r="B472" s="283" t="n">
        <v>1530</v>
      </c>
      <c r="C472" s="283" t="n">
        <v>1530</v>
      </c>
      <c r="D472" s="283" t="n">
        <v>1530</v>
      </c>
      <c r="E472" s="283"/>
      <c r="F472" s="272"/>
      <c r="G472" s="283" t="n">
        <v>1530</v>
      </c>
      <c r="H472" s="283" t="n">
        <v>1530</v>
      </c>
      <c r="I472" s="283" t="n">
        <v>1530</v>
      </c>
      <c r="J472" s="283"/>
      <c r="K472" s="272"/>
      <c r="L472" s="283" t="n">
        <v>1530</v>
      </c>
      <c r="M472" s="283" t="n">
        <v>1530</v>
      </c>
      <c r="N472" s="283" t="n">
        <v>1530</v>
      </c>
      <c r="O472" s="283"/>
      <c r="P472" s="272"/>
      <c r="Q472" s="283" t="n">
        <v>1530</v>
      </c>
      <c r="R472" s="283" t="n">
        <v>1530</v>
      </c>
      <c r="S472" s="283" t="n">
        <v>1530</v>
      </c>
      <c r="T472" s="283"/>
      <c r="U472" s="272"/>
      <c r="V472" s="176" t="n">
        <v>1530</v>
      </c>
      <c r="W472" s="176" t="n">
        <v>1530</v>
      </c>
      <c r="X472" s="176" t="n">
        <v>1530</v>
      </c>
      <c r="Y472" s="176" t="n">
        <v>1530</v>
      </c>
      <c r="Z472" s="1"/>
      <c r="AA472" s="1"/>
      <c r="AB472" s="1"/>
      <c r="AC472" s="1"/>
      <c r="AD472" s="1"/>
      <c r="AE472" s="1"/>
      <c r="AF472" s="1"/>
    </row>
    <row r="473" customFormat="false" ht="15.75" hidden="false" customHeight="true" outlineLevel="0" collapsed="false">
      <c r="A473" s="270" t="s">
        <v>228</v>
      </c>
      <c r="B473" s="306" t="str">
        <f aca="false">IF(B471="","",B471*B472/B$40/365/2100)</f>
        <v/>
      </c>
      <c r="C473" s="306" t="str">
        <f aca="false">IF(C471="","",C471*C472/C$40/365/2100)</f>
        <v/>
      </c>
      <c r="D473" s="306" t="str">
        <f aca="false">IF(D471="","",D471*D472/D$40/365/2100)</f>
        <v/>
      </c>
      <c r="E473" s="306"/>
      <c r="F473" s="273"/>
      <c r="G473" s="306" t="str">
        <f aca="false">IF(G471="","",G471*G472/G$40/365/2100)</f>
        <v/>
      </c>
      <c r="H473" s="306" t="str">
        <f aca="false">IF(H471="","",H471*H472/H$40/365/2100)</f>
        <v/>
      </c>
      <c r="I473" s="306" t="str">
        <f aca="false">IF(I471="","",I471*I472/I$40/365/2100)</f>
        <v/>
      </c>
      <c r="J473" s="306"/>
      <c r="K473" s="273"/>
      <c r="L473" s="306" t="str">
        <f aca="false">IF(L471="","",L471*L472/L$40/365/2100)</f>
        <v/>
      </c>
      <c r="M473" s="306" t="str">
        <f aca="false">IF(M471="","",M471*M472/M$40/365/2100)</f>
        <v/>
      </c>
      <c r="N473" s="306" t="str">
        <f aca="false">IF(N471="","",N471*N472/N$40/365/2100)</f>
        <v/>
      </c>
      <c r="O473" s="306"/>
      <c r="P473" s="273"/>
      <c r="Q473" s="306" t="str">
        <f aca="false">IF(Q471="","",Q471*Q472/Q$40/365/2100)</f>
        <v/>
      </c>
      <c r="R473" s="306" t="str">
        <f aca="false">IF(R471="","",R471*R472/R$40/365/2100)</f>
        <v/>
      </c>
      <c r="S473" s="306" t="str">
        <f aca="false">IF(S471="","",S471*S472/S$40/365/2100)</f>
        <v/>
      </c>
      <c r="T473" s="306"/>
      <c r="U473" s="273"/>
      <c r="V473" s="307" t="str">
        <f aca="false">IF(V471="","",V471*V472/V$40/365/2100)</f>
        <v/>
      </c>
      <c r="W473" s="307" t="str">
        <f aca="false">IF(W471="","",W471*W472/W$40/365/2100)</f>
        <v/>
      </c>
      <c r="X473" s="307" t="str">
        <f aca="false">IF(X471="","",X471*X472/X$40/365/2100)</f>
        <v/>
      </c>
      <c r="Y473" s="307" t="str">
        <f aca="false">IF(Y471="","",Y471*Y472/Y$40/365/2100)</f>
        <v/>
      </c>
      <c r="Z473" s="1"/>
      <c r="AA473" s="1"/>
      <c r="AB473" s="1"/>
      <c r="AC473" s="1"/>
      <c r="AD473" s="1"/>
      <c r="AE473" s="1"/>
      <c r="AF473" s="1"/>
    </row>
    <row r="474" customFormat="false" ht="15.75" hidden="false" customHeight="true" outlineLevel="0" collapsed="false">
      <c r="A474" s="314" t="s">
        <v>301</v>
      </c>
      <c r="B474" s="315"/>
      <c r="C474" s="315"/>
      <c r="D474" s="315"/>
      <c r="E474" s="315"/>
      <c r="F474" s="316"/>
      <c r="G474" s="315"/>
      <c r="H474" s="315"/>
      <c r="I474" s="315"/>
      <c r="J474" s="315"/>
      <c r="K474" s="316"/>
      <c r="L474" s="315"/>
      <c r="M474" s="315"/>
      <c r="N474" s="315"/>
      <c r="O474" s="315"/>
      <c r="P474" s="316"/>
      <c r="Q474" s="315"/>
      <c r="R474" s="315"/>
      <c r="S474" s="315"/>
      <c r="T474" s="315"/>
      <c r="U474" s="316"/>
      <c r="V474" s="317"/>
      <c r="W474" s="317"/>
      <c r="X474" s="317"/>
      <c r="Y474" s="317"/>
      <c r="Z474" s="319"/>
      <c r="AA474" s="319"/>
      <c r="AB474" s="319"/>
      <c r="AC474" s="319"/>
      <c r="AD474" s="319"/>
      <c r="AE474" s="319"/>
      <c r="AF474" s="319"/>
    </row>
    <row r="475" customFormat="false" ht="15.75" hidden="false" customHeight="true" outlineLevel="0" collapsed="false">
      <c r="A475" s="314" t="s">
        <v>302</v>
      </c>
      <c r="B475" s="320" t="str">
        <f aca="false">IF(B474="","",B471*B474)</f>
        <v/>
      </c>
      <c r="C475" s="320" t="str">
        <f aca="false">IF(C474="","",C471*C474)</f>
        <v/>
      </c>
      <c r="D475" s="320" t="str">
        <f aca="false">IF(D474="","",D471*D474)</f>
        <v/>
      </c>
      <c r="E475" s="320"/>
      <c r="F475" s="316"/>
      <c r="G475" s="320" t="str">
        <f aca="false">IF(G474="","",G471*G474)</f>
        <v/>
      </c>
      <c r="H475" s="320" t="str">
        <f aca="false">IF(H474="","",H471*H474)</f>
        <v/>
      </c>
      <c r="I475" s="320" t="str">
        <f aca="false">IF(I474="","",I471*I474)</f>
        <v/>
      </c>
      <c r="J475" s="320"/>
      <c r="K475" s="316"/>
      <c r="L475" s="320" t="str">
        <f aca="false">IF(L474="","",L471*L474)</f>
        <v/>
      </c>
      <c r="M475" s="320" t="str">
        <f aca="false">IF(M474="","",M471*M474)</f>
        <v/>
      </c>
      <c r="N475" s="320" t="str">
        <f aca="false">IF(N474="","",N471*N474)</f>
        <v/>
      </c>
      <c r="O475" s="320"/>
      <c r="P475" s="316"/>
      <c r="Q475" s="320" t="str">
        <f aca="false">IF(Q474="","",Q471*Q474)</f>
        <v/>
      </c>
      <c r="R475" s="320" t="str">
        <f aca="false">IF(R474="","",R471*R474)</f>
        <v/>
      </c>
      <c r="S475" s="320" t="str">
        <f aca="false">IF(S474="","",S471*S474)</f>
        <v/>
      </c>
      <c r="T475" s="320"/>
      <c r="U475" s="316"/>
      <c r="V475" s="321" t="str">
        <f aca="false">IF(V474="","",V471*V474)</f>
        <v/>
      </c>
      <c r="W475" s="321" t="str">
        <f aca="false">IF(W474="","",W471*W474)</f>
        <v/>
      </c>
      <c r="X475" s="321" t="str">
        <f aca="false">IF(X474="","",X471*X474)</f>
        <v/>
      </c>
      <c r="Y475" s="321" t="str">
        <f aca="false">IF(Y474="","",Y471*Y474)</f>
        <v/>
      </c>
      <c r="Z475" s="319"/>
      <c r="AA475" s="319"/>
      <c r="AB475" s="319"/>
      <c r="AC475" s="319"/>
      <c r="AD475" s="319"/>
      <c r="AE475" s="319"/>
      <c r="AF475" s="319"/>
    </row>
    <row r="476" customFormat="false" ht="15.75" hidden="false" customHeight="true" outlineLevel="0" collapsed="false">
      <c r="A476" s="326" t="s">
        <v>309</v>
      </c>
      <c r="B476" s="309"/>
      <c r="C476" s="309" t="n">
        <v>1</v>
      </c>
      <c r="D476" s="309" t="n">
        <v>1</v>
      </c>
      <c r="E476" s="309"/>
      <c r="F476" s="272"/>
      <c r="G476" s="309"/>
      <c r="H476" s="309" t="n">
        <v>1</v>
      </c>
      <c r="I476" s="309" t="n">
        <v>1</v>
      </c>
      <c r="J476" s="309"/>
      <c r="K476" s="272"/>
      <c r="L476" s="309" t="n">
        <v>5</v>
      </c>
      <c r="M476" s="309" t="n">
        <v>4</v>
      </c>
      <c r="N476" s="309" t="n">
        <v>4</v>
      </c>
      <c r="O476" s="309"/>
      <c r="P476" s="272"/>
      <c r="Q476" s="309" t="n">
        <v>8</v>
      </c>
      <c r="R476" s="309" t="n">
        <v>8.67</v>
      </c>
      <c r="S476" s="309" t="n">
        <v>8.67</v>
      </c>
      <c r="T476" s="309"/>
      <c r="U476" s="272"/>
      <c r="V476" s="311" t="n">
        <v>1</v>
      </c>
      <c r="W476" s="310" t="n">
        <v>1</v>
      </c>
      <c r="X476" s="310" t="n">
        <v>4</v>
      </c>
      <c r="Y476" s="311" t="n">
        <v>7</v>
      </c>
      <c r="Z476" s="1"/>
      <c r="AA476" s="1"/>
      <c r="AB476" s="1"/>
      <c r="AC476" s="1"/>
      <c r="AD476" s="1"/>
      <c r="AE476" s="1"/>
      <c r="AF476" s="1"/>
    </row>
    <row r="477" customFormat="false" ht="15.75" hidden="false" customHeight="true" outlineLevel="0" collapsed="false">
      <c r="A477" s="270" t="s">
        <v>310</v>
      </c>
      <c r="B477" s="309"/>
      <c r="C477" s="309" t="n">
        <v>5.2</v>
      </c>
      <c r="D477" s="309" t="n">
        <v>1.2</v>
      </c>
      <c r="E477" s="309"/>
      <c r="F477" s="272"/>
      <c r="G477" s="309"/>
      <c r="H477" s="309" t="n">
        <v>12</v>
      </c>
      <c r="I477" s="309" t="n">
        <v>14</v>
      </c>
      <c r="J477" s="309"/>
      <c r="K477" s="272"/>
      <c r="L477" s="309" t="n">
        <v>12</v>
      </c>
      <c r="M477" s="309" t="n">
        <v>12</v>
      </c>
      <c r="N477" s="309" t="n">
        <v>12</v>
      </c>
      <c r="O477" s="309"/>
      <c r="P477" s="272"/>
      <c r="Q477" s="309" t="n">
        <v>12</v>
      </c>
      <c r="R477" s="309" t="n">
        <v>12</v>
      </c>
      <c r="S477" s="309" t="n">
        <v>12</v>
      </c>
      <c r="T477" s="309"/>
      <c r="U477" s="272"/>
      <c r="V477" s="311" t="n">
        <v>12</v>
      </c>
      <c r="W477" s="310" t="n">
        <v>14</v>
      </c>
      <c r="X477" s="310" t="n">
        <v>12</v>
      </c>
      <c r="Y477" s="311" t="n">
        <v>12</v>
      </c>
      <c r="Z477" s="338"/>
      <c r="AA477" s="338"/>
      <c r="AB477" s="338"/>
      <c r="AC477" s="338"/>
      <c r="AD477" s="338"/>
      <c r="AE477" s="338"/>
      <c r="AF477" s="338"/>
    </row>
    <row r="478" customFormat="false" ht="15.75" hidden="false" customHeight="true" outlineLevel="0" collapsed="false">
      <c r="A478" s="344" t="s">
        <v>300</v>
      </c>
      <c r="B478" s="283" t="n">
        <v>4000</v>
      </c>
      <c r="C478" s="283" t="n">
        <v>4000</v>
      </c>
      <c r="D478" s="283" t="n">
        <v>4000</v>
      </c>
      <c r="E478" s="283"/>
      <c r="F478" s="272"/>
      <c r="G478" s="283" t="n">
        <v>4000</v>
      </c>
      <c r="H478" s="283" t="n">
        <v>4000</v>
      </c>
      <c r="I478" s="283" t="n">
        <v>4000</v>
      </c>
      <c r="J478" s="283"/>
      <c r="K478" s="272"/>
      <c r="L478" s="283" t="n">
        <v>4000</v>
      </c>
      <c r="M478" s="283" t="n">
        <v>4000</v>
      </c>
      <c r="N478" s="283" t="n">
        <v>4000</v>
      </c>
      <c r="O478" s="283"/>
      <c r="P478" s="272"/>
      <c r="Q478" s="283" t="n">
        <v>4000</v>
      </c>
      <c r="R478" s="283" t="n">
        <v>4000</v>
      </c>
      <c r="S478" s="283" t="n">
        <v>4000</v>
      </c>
      <c r="T478" s="283"/>
      <c r="U478" s="272"/>
      <c r="V478" s="176" t="n">
        <v>4000</v>
      </c>
      <c r="W478" s="176" t="n">
        <v>4000</v>
      </c>
      <c r="X478" s="176" t="n">
        <v>4000</v>
      </c>
      <c r="Y478" s="176" t="n">
        <v>4000</v>
      </c>
      <c r="Z478" s="338"/>
      <c r="AA478" s="338"/>
      <c r="AB478" s="338"/>
      <c r="AC478" s="338"/>
      <c r="AD478" s="338"/>
      <c r="AE478" s="338"/>
      <c r="AF478" s="338"/>
    </row>
    <row r="479" customFormat="false" ht="15.75" hidden="false" customHeight="true" outlineLevel="0" collapsed="false">
      <c r="A479" s="270" t="s">
        <v>228</v>
      </c>
      <c r="B479" s="306" t="str">
        <f aca="false">IF(B476="","",B476*B477*B478/B$40/365/2100)</f>
        <v/>
      </c>
      <c r="C479" s="306" t="n">
        <f aca="false">IF(C476="","",C476*C477*C478/C$40/365/2100)</f>
        <v>0.00452272233094151</v>
      </c>
      <c r="D479" s="306" t="n">
        <f aca="false">IF(D476="","",D476*D477*D478/D$40/365/2100)</f>
        <v>0.000782778864970646</v>
      </c>
      <c r="E479" s="306"/>
      <c r="F479" s="273"/>
      <c r="G479" s="306" t="str">
        <f aca="false">IF(G476="","",G476*G477*G478/G$40/365/2100)</f>
        <v/>
      </c>
      <c r="H479" s="306" t="n">
        <f aca="false">IF(H476="","",H476*H477*H478/H$40/365/2100)</f>
        <v>0.00894604417109309</v>
      </c>
      <c r="I479" s="306" t="n">
        <f aca="false">IF(I476="","",I476*I477*I478/I$40/365/2100)</f>
        <v>0.0104370515329419</v>
      </c>
      <c r="J479" s="306"/>
      <c r="K479" s="273"/>
      <c r="L479" s="306" t="n">
        <f aca="false">IF(L476="","",L476*L477*L478/L$40/365/2100)</f>
        <v>0.0521852576647097</v>
      </c>
      <c r="M479" s="306" t="n">
        <f aca="false">IF(M476="","",M476*M477*M478/M$40/365/2100)</f>
        <v>0.0313111545988258</v>
      </c>
      <c r="N479" s="306" t="n">
        <f aca="false">IF(N476="","",N476*N477*N478/N$40/365/2100)</f>
        <v>0.0313111545988258</v>
      </c>
      <c r="O479" s="306"/>
      <c r="P479" s="273"/>
      <c r="Q479" s="306" t="n">
        <f aca="false">IF(Q476="","",Q476*Q477*Q478/Q$40/365/2100)</f>
        <v>0.0626223091976517</v>
      </c>
      <c r="R479" s="306" t="n">
        <f aca="false">IF(R476="","",R476*R477*R478/R$40/365/2100)</f>
        <v>0.0452446183953033</v>
      </c>
      <c r="S479" s="306" t="n">
        <f aca="false">IF(S476="","",S476*S477*S478/S$40/365/2100)</f>
        <v>0.067866927592955</v>
      </c>
      <c r="T479" s="306"/>
      <c r="U479" s="273"/>
      <c r="V479" s="307" t="n">
        <f aca="false">IF(V476="","",V476*V477*V478/V$40/365/2100)</f>
        <v>0.00894604417109309</v>
      </c>
      <c r="W479" s="307" t="n">
        <f aca="false">IF(W476="","",W476*W477*W478/W$40/365/2100)</f>
        <v>0.0104370515329419</v>
      </c>
      <c r="X479" s="307" t="n">
        <f aca="false">IF(X476="","",X476*X477*X478/X$40/365/2100)</f>
        <v>0.0313111545988258</v>
      </c>
      <c r="Y479" s="307" t="n">
        <f aca="false">IF(Y476="","",Y476*Y477*Y478/Y$40/365/2100)</f>
        <v>0.0487062404870624</v>
      </c>
      <c r="Z479" s="1"/>
      <c r="AA479" s="1"/>
      <c r="AB479" s="1"/>
      <c r="AC479" s="1"/>
      <c r="AD479" s="1"/>
      <c r="AE479" s="1"/>
      <c r="AF479" s="1"/>
    </row>
    <row r="480" customFormat="false" ht="15.75" hidden="false" customHeight="true" outlineLevel="0" collapsed="false">
      <c r="A480" s="314" t="s">
        <v>301</v>
      </c>
      <c r="B480" s="315"/>
      <c r="C480" s="315" t="n">
        <v>450</v>
      </c>
      <c r="D480" s="315" t="n">
        <v>450</v>
      </c>
      <c r="E480" s="315"/>
      <c r="F480" s="316"/>
      <c r="G480" s="315"/>
      <c r="H480" s="315" t="n">
        <v>450</v>
      </c>
      <c r="I480" s="315" t="n">
        <v>450</v>
      </c>
      <c r="J480" s="315"/>
      <c r="K480" s="316"/>
      <c r="L480" s="315" t="n">
        <v>400</v>
      </c>
      <c r="M480" s="315" t="n">
        <v>400</v>
      </c>
      <c r="N480" s="315" t="n">
        <v>450</v>
      </c>
      <c r="O480" s="315"/>
      <c r="P480" s="316"/>
      <c r="Q480" s="315" t="n">
        <v>450</v>
      </c>
      <c r="R480" s="315" t="n">
        <v>450</v>
      </c>
      <c r="S480" s="315" t="n">
        <v>450</v>
      </c>
      <c r="T480" s="315"/>
      <c r="U480" s="316"/>
      <c r="V480" s="317" t="n">
        <v>450</v>
      </c>
      <c r="W480" s="317" t="n">
        <v>450</v>
      </c>
      <c r="X480" s="317" t="n">
        <v>450</v>
      </c>
      <c r="Y480" s="317" t="n">
        <v>450</v>
      </c>
      <c r="Z480" s="319"/>
      <c r="AA480" s="319"/>
      <c r="AB480" s="319"/>
      <c r="AC480" s="319"/>
      <c r="AD480" s="319"/>
      <c r="AE480" s="319"/>
      <c r="AF480" s="319"/>
    </row>
    <row r="481" customFormat="false" ht="15.75" hidden="false" customHeight="true" outlineLevel="0" collapsed="false">
      <c r="A481" s="314" t="s">
        <v>302</v>
      </c>
      <c r="B481" s="320" t="str">
        <f aca="false">IF(B480="","",B476*B477*B480)</f>
        <v/>
      </c>
      <c r="C481" s="320" t="n">
        <f aca="false">IF(C480="","",C476*C477*C480)</f>
        <v>2340</v>
      </c>
      <c r="D481" s="320" t="n">
        <f aca="false">IF(D480="","",D476*D477*D480)</f>
        <v>540</v>
      </c>
      <c r="E481" s="320"/>
      <c r="F481" s="316"/>
      <c r="G481" s="320" t="str">
        <f aca="false">IF(G480="","",G476*G477*G480)</f>
        <v/>
      </c>
      <c r="H481" s="320" t="n">
        <f aca="false">IF(H480="","",H476*H477*H480)</f>
        <v>5400</v>
      </c>
      <c r="I481" s="320" t="n">
        <f aca="false">IF(I480="","",I476*I477*I480)</f>
        <v>6300</v>
      </c>
      <c r="J481" s="320"/>
      <c r="K481" s="316"/>
      <c r="L481" s="320" t="n">
        <f aca="false">IF(L480="","",L476*L477*L480)</f>
        <v>24000</v>
      </c>
      <c r="M481" s="320" t="n">
        <f aca="false">IF(M480="","",M476*M477*M480)</f>
        <v>19200</v>
      </c>
      <c r="N481" s="320" t="n">
        <f aca="false">IF(N480="","",N476*N477*N480)</f>
        <v>21600</v>
      </c>
      <c r="O481" s="320"/>
      <c r="P481" s="316"/>
      <c r="Q481" s="320" t="n">
        <f aca="false">IF(Q480="","",Q476*Q477*Q480)</f>
        <v>43200</v>
      </c>
      <c r="R481" s="320" t="n">
        <f aca="false">IF(R480="","",R476*R477*R480)</f>
        <v>46818</v>
      </c>
      <c r="S481" s="320" t="n">
        <f aca="false">IF(S480="","",S476*S477*S480)</f>
        <v>46818</v>
      </c>
      <c r="T481" s="320"/>
      <c r="U481" s="316"/>
      <c r="V481" s="321" t="n">
        <f aca="false">IF(V480="","",V476*V477*V480)</f>
        <v>5400</v>
      </c>
      <c r="W481" s="321" t="n">
        <f aca="false">IF(W480="","",W476*W477*W480)</f>
        <v>6300</v>
      </c>
      <c r="X481" s="321" t="n">
        <f aca="false">IF(X480="","",X476*X477*X480)</f>
        <v>21600</v>
      </c>
      <c r="Y481" s="321" t="n">
        <f aca="false">IF(Y480="","",Y476*Y477*Y480)</f>
        <v>37800</v>
      </c>
      <c r="Z481" s="319"/>
      <c r="AA481" s="319"/>
      <c r="AB481" s="319"/>
      <c r="AC481" s="319"/>
      <c r="AD481" s="319"/>
      <c r="AE481" s="319"/>
      <c r="AF481" s="319"/>
    </row>
    <row r="482" customFormat="false" ht="15.75" hidden="false" customHeight="true" outlineLevel="0" collapsed="false">
      <c r="A482" s="327" t="s">
        <v>311</v>
      </c>
      <c r="B482" s="309"/>
      <c r="C482" s="309" t="n">
        <v>1</v>
      </c>
      <c r="D482" s="309" t="n">
        <v>0.25</v>
      </c>
      <c r="E482" s="309"/>
      <c r="F482" s="272"/>
      <c r="G482" s="309" t="n">
        <v>0.5</v>
      </c>
      <c r="H482" s="309" t="n">
        <v>0.5</v>
      </c>
      <c r="I482" s="309" t="n">
        <v>1</v>
      </c>
      <c r="J482" s="309"/>
      <c r="K482" s="272"/>
      <c r="L482" s="309" t="n">
        <v>2</v>
      </c>
      <c r="M482" s="309" t="n">
        <v>3</v>
      </c>
      <c r="N482" s="309" t="n">
        <v>3</v>
      </c>
      <c r="O482" s="309"/>
      <c r="P482" s="272"/>
      <c r="Q482" s="309" t="n">
        <v>4</v>
      </c>
      <c r="R482" s="309" t="n">
        <v>3</v>
      </c>
      <c r="S482" s="309" t="n">
        <v>4</v>
      </c>
      <c r="T482" s="309"/>
      <c r="U482" s="272"/>
      <c r="V482" s="311" t="n">
        <v>0.25</v>
      </c>
      <c r="W482" s="310" t="n">
        <v>1</v>
      </c>
      <c r="X482" s="310" t="n">
        <v>2.6</v>
      </c>
      <c r="Y482" s="310" t="n">
        <v>3.7</v>
      </c>
      <c r="Z482" s="1"/>
      <c r="AA482" s="1"/>
      <c r="AB482" s="1"/>
      <c r="AC482" s="1"/>
      <c r="AD482" s="1"/>
      <c r="AE482" s="1"/>
      <c r="AF482" s="1"/>
    </row>
    <row r="483" customFormat="false" ht="15.75" hidden="false" customHeight="true" outlineLevel="0" collapsed="false">
      <c r="A483" s="270" t="s">
        <v>310</v>
      </c>
      <c r="B483" s="312"/>
      <c r="C483" s="312" t="n">
        <v>4</v>
      </c>
      <c r="D483" s="312" t="n">
        <v>4</v>
      </c>
      <c r="E483" s="312"/>
      <c r="F483" s="273"/>
      <c r="G483" s="312" t="n">
        <v>4</v>
      </c>
      <c r="H483" s="312" t="n">
        <v>4</v>
      </c>
      <c r="I483" s="312" t="n">
        <v>4</v>
      </c>
      <c r="J483" s="312"/>
      <c r="K483" s="273"/>
      <c r="L483" s="312" t="n">
        <v>12</v>
      </c>
      <c r="M483" s="312" t="n">
        <v>12</v>
      </c>
      <c r="N483" s="312" t="n">
        <v>12</v>
      </c>
      <c r="O483" s="312"/>
      <c r="P483" s="273"/>
      <c r="Q483" s="312" t="n">
        <v>12</v>
      </c>
      <c r="R483" s="312" t="n">
        <v>12</v>
      </c>
      <c r="S483" s="312" t="n">
        <v>12</v>
      </c>
      <c r="T483" s="312"/>
      <c r="U483" s="273"/>
      <c r="V483" s="313" t="n">
        <v>7</v>
      </c>
      <c r="W483" s="313" t="n">
        <v>4</v>
      </c>
      <c r="X483" s="313" t="n">
        <v>12</v>
      </c>
      <c r="Y483" s="313" t="n">
        <v>12</v>
      </c>
      <c r="Z483" s="1"/>
      <c r="AA483" s="1"/>
      <c r="AB483" s="1"/>
      <c r="AC483" s="1"/>
      <c r="AD483" s="1"/>
      <c r="AE483" s="1"/>
      <c r="AF483" s="1"/>
    </row>
    <row r="484" customFormat="false" ht="15.75" hidden="false" customHeight="true" outlineLevel="0" collapsed="false">
      <c r="A484" s="344" t="s">
        <v>300</v>
      </c>
      <c r="B484" s="283" t="n">
        <v>1450</v>
      </c>
      <c r="C484" s="283" t="n">
        <v>1450</v>
      </c>
      <c r="D484" s="283" t="n">
        <v>1450</v>
      </c>
      <c r="E484" s="283"/>
      <c r="F484" s="272"/>
      <c r="G484" s="283" t="n">
        <v>1450</v>
      </c>
      <c r="H484" s="283" t="n">
        <v>1450</v>
      </c>
      <c r="I484" s="283" t="n">
        <v>1450</v>
      </c>
      <c r="J484" s="283"/>
      <c r="K484" s="272"/>
      <c r="L484" s="283" t="n">
        <v>1450</v>
      </c>
      <c r="M484" s="283" t="n">
        <v>1450</v>
      </c>
      <c r="N484" s="283" t="n">
        <v>1450</v>
      </c>
      <c r="O484" s="283"/>
      <c r="P484" s="272"/>
      <c r="Q484" s="283" t="n">
        <v>1450</v>
      </c>
      <c r="R484" s="283" t="n">
        <v>1450</v>
      </c>
      <c r="S484" s="283" t="n">
        <v>1450</v>
      </c>
      <c r="T484" s="283"/>
      <c r="U484" s="272"/>
      <c r="V484" s="176" t="n">
        <v>1450</v>
      </c>
      <c r="W484" s="176" t="n">
        <v>1450</v>
      </c>
      <c r="X484" s="176" t="n">
        <v>1450</v>
      </c>
      <c r="Y484" s="176" t="n">
        <v>1450</v>
      </c>
      <c r="Z484" s="1"/>
      <c r="AA484" s="1"/>
      <c r="AB484" s="1"/>
      <c r="AC484" s="1"/>
      <c r="AD484" s="1"/>
      <c r="AE484" s="1"/>
      <c r="AF484" s="1"/>
    </row>
    <row r="485" customFormat="false" ht="15.75" hidden="false" customHeight="true" outlineLevel="0" collapsed="false">
      <c r="A485" s="270" t="s">
        <v>228</v>
      </c>
      <c r="B485" s="306" t="str">
        <f aca="false">IF(B482="","",B482*B483*B484/B$40/365/2100)</f>
        <v/>
      </c>
      <c r="C485" s="306" t="n">
        <f aca="false">IF(C482="","",C482*C483*C484/C$40/365/2100)</f>
        <v>0.00126114372689715</v>
      </c>
      <c r="D485" s="306" t="n">
        <f aca="false">IF(D482="","",D482*D483*D484/D$40/365/2100)</f>
        <v>0.000236464448793216</v>
      </c>
      <c r="E485" s="306"/>
      <c r="F485" s="275"/>
      <c r="G485" s="306" t="n">
        <f aca="false">IF(G482="","",G482*G483*G484/G$40/365/2100)</f>
        <v>0.000630571863448576</v>
      </c>
      <c r="H485" s="306" t="n">
        <f aca="false">IF(H482="","",H482*H483*H484/H$40/365/2100)</f>
        <v>0.000540490168670208</v>
      </c>
      <c r="I485" s="306" t="n">
        <f aca="false">IF(I482="","",I482*I483*I484/I$40/365/2100)</f>
        <v>0.00108098033734042</v>
      </c>
      <c r="J485" s="306"/>
      <c r="K485" s="275"/>
      <c r="L485" s="306" t="n">
        <f aca="false">IF(L482="","",L482*L483*L484/L$40/365/2100)</f>
        <v>0.00756686236138291</v>
      </c>
      <c r="M485" s="306" t="n">
        <f aca="false">IF(M482="","",M482*M483*M484/M$40/365/2100)</f>
        <v>0.00851272015655577</v>
      </c>
      <c r="N485" s="306" t="n">
        <f aca="false">IF(N482="","",N482*N483*N484/N$40/365/2100)</f>
        <v>0.00851272015655577</v>
      </c>
      <c r="O485" s="306"/>
      <c r="P485" s="275"/>
      <c r="Q485" s="306" t="n">
        <f aca="false">IF(Q482="","",Q482*Q483*Q484/Q$40/365/2100)</f>
        <v>0.0113502935420744</v>
      </c>
      <c r="R485" s="306" t="n">
        <f aca="false">IF(R482="","",R482*R483*R484/R$40/365/2100)</f>
        <v>0.00567514677103718</v>
      </c>
      <c r="S485" s="306" t="n">
        <f aca="false">IF(S482="","",S482*S483*S484/S$40/365/2100)</f>
        <v>0.0113502935420744</v>
      </c>
      <c r="T485" s="306"/>
      <c r="U485" s="275"/>
      <c r="V485" s="307" t="n">
        <f aca="false">IF(V482="","",V482*V483*V484/V$40/365/2100)</f>
        <v>0.000472928897586432</v>
      </c>
      <c r="W485" s="307" t="n">
        <f aca="false">IF(W482="","",W482*W483*W484/W$40/365/2100)</f>
        <v>0.00108098033734042</v>
      </c>
      <c r="X485" s="307" t="n">
        <f aca="false">IF(X482="","",X482*X483*X484/X$40/365/2100)</f>
        <v>0.00737769080234834</v>
      </c>
      <c r="Y485" s="307" t="n">
        <f aca="false">IF(Y482="","",Y482*Y483*Y484/Y$40/365/2100)</f>
        <v>0.00933246357903892</v>
      </c>
      <c r="Z485" s="1"/>
      <c r="AA485" s="1"/>
      <c r="AB485" s="1"/>
      <c r="AC485" s="1"/>
      <c r="AD485" s="1"/>
      <c r="AE485" s="1"/>
      <c r="AF485" s="1"/>
    </row>
    <row r="486" customFormat="false" ht="15.75" hidden="false" customHeight="true" outlineLevel="0" collapsed="false">
      <c r="A486" s="314" t="s">
        <v>301</v>
      </c>
      <c r="B486" s="315"/>
      <c r="C486" s="315" t="n">
        <v>1200</v>
      </c>
      <c r="D486" s="315" t="n">
        <v>1200</v>
      </c>
      <c r="E486" s="315"/>
      <c r="F486" s="316"/>
      <c r="G486" s="315" t="n">
        <v>1000</v>
      </c>
      <c r="H486" s="315" t="n">
        <v>1000</v>
      </c>
      <c r="I486" s="315" t="n">
        <v>1500</v>
      </c>
      <c r="J486" s="315"/>
      <c r="K486" s="316"/>
      <c r="L486" s="315" t="n">
        <v>1200</v>
      </c>
      <c r="M486" s="315" t="n">
        <v>1300</v>
      </c>
      <c r="N486" s="315" t="n">
        <v>1400</v>
      </c>
      <c r="O486" s="315"/>
      <c r="P486" s="316"/>
      <c r="Q486" s="315" t="n">
        <v>1400</v>
      </c>
      <c r="R486" s="315" t="n">
        <v>1500</v>
      </c>
      <c r="S486" s="315" t="n">
        <v>1200</v>
      </c>
      <c r="T486" s="315"/>
      <c r="U486" s="316"/>
      <c r="V486" s="318" t="n">
        <v>1150</v>
      </c>
      <c r="W486" s="317" t="n">
        <v>1150</v>
      </c>
      <c r="X486" s="317" t="n">
        <v>1270</v>
      </c>
      <c r="Y486" s="317" t="n">
        <v>1330</v>
      </c>
      <c r="Z486" s="319"/>
      <c r="AA486" s="319"/>
      <c r="AB486" s="319"/>
      <c r="AC486" s="319"/>
      <c r="AD486" s="319"/>
      <c r="AE486" s="319"/>
      <c r="AF486" s="319"/>
    </row>
    <row r="487" customFormat="false" ht="15.75" hidden="false" customHeight="true" outlineLevel="0" collapsed="false">
      <c r="A487" s="314" t="s">
        <v>302</v>
      </c>
      <c r="B487" s="320" t="str">
        <f aca="false">IF(B486="","",B482*B483*B486)</f>
        <v/>
      </c>
      <c r="C487" s="320" t="n">
        <f aca="false">IF(C486="","",C482*C483*C486)</f>
        <v>4800</v>
      </c>
      <c r="D487" s="320" t="n">
        <f aca="false">IF(D486="","",D482*D483*D486)</f>
        <v>1200</v>
      </c>
      <c r="E487" s="320"/>
      <c r="F487" s="316"/>
      <c r="G487" s="320" t="n">
        <f aca="false">IF(G486="","",G482*G483*G486)</f>
        <v>2000</v>
      </c>
      <c r="H487" s="320" t="n">
        <f aca="false">IF(H486="","",H482*H483*H486)</f>
        <v>2000</v>
      </c>
      <c r="I487" s="320" t="n">
        <f aca="false">IF(I486="","",I482*I483*I486)</f>
        <v>6000</v>
      </c>
      <c r="J487" s="320"/>
      <c r="K487" s="316"/>
      <c r="L487" s="320" t="n">
        <f aca="false">IF(L486="","",L482*L483*L486)</f>
        <v>28800</v>
      </c>
      <c r="M487" s="320" t="n">
        <f aca="false">IF(M486="","",M482*M483*M486)</f>
        <v>46800</v>
      </c>
      <c r="N487" s="320" t="n">
        <f aca="false">IF(N486="","",N482*N483*N486)</f>
        <v>50400</v>
      </c>
      <c r="O487" s="320"/>
      <c r="P487" s="316"/>
      <c r="Q487" s="320" t="n">
        <f aca="false">IF(Q486="","",Q482*Q483*Q486)</f>
        <v>67200</v>
      </c>
      <c r="R487" s="320" t="n">
        <f aca="false">IF(R486="","",R482*R483*R486)</f>
        <v>54000</v>
      </c>
      <c r="S487" s="320" t="n">
        <f aca="false">IF(S486="","",S482*S483*S486)</f>
        <v>57600</v>
      </c>
      <c r="T487" s="320"/>
      <c r="U487" s="316"/>
      <c r="V487" s="321" t="n">
        <f aca="false">IF(V486="","",V482*V483*V486)</f>
        <v>2012.5</v>
      </c>
      <c r="W487" s="321" t="n">
        <f aca="false">IF(W486="","",W482*W483*W486)</f>
        <v>4600</v>
      </c>
      <c r="X487" s="321" t="n">
        <f aca="false">IF(X486="","",X482*X483*X486)</f>
        <v>39624</v>
      </c>
      <c r="Y487" s="321" t="n">
        <f aca="false">IF(Y486="","",Y482*Y483*Y486)</f>
        <v>59052</v>
      </c>
      <c r="Z487" s="319"/>
      <c r="AA487" s="319"/>
      <c r="AB487" s="319"/>
      <c r="AC487" s="319"/>
      <c r="AD487" s="319"/>
      <c r="AE487" s="319"/>
      <c r="AF487" s="319"/>
    </row>
    <row r="488" customFormat="false" ht="15.75" hidden="false" customHeight="true" outlineLevel="0" collapsed="false">
      <c r="A488" s="327" t="s">
        <v>312</v>
      </c>
      <c r="B488" s="309"/>
      <c r="C488" s="309" t="n">
        <v>0.28</v>
      </c>
      <c r="D488" s="309" t="n">
        <v>0.24</v>
      </c>
      <c r="E488" s="309"/>
      <c r="F488" s="272"/>
      <c r="G488" s="309" t="n">
        <v>0.1</v>
      </c>
      <c r="H488" s="309" t="n">
        <v>0.3</v>
      </c>
      <c r="I488" s="309" t="n">
        <v>0.167</v>
      </c>
      <c r="J488" s="309"/>
      <c r="K488" s="272"/>
      <c r="L488" s="309" t="n">
        <v>2</v>
      </c>
      <c r="M488" s="309" t="n">
        <v>3</v>
      </c>
      <c r="N488" s="309" t="n">
        <v>2</v>
      </c>
      <c r="O488" s="309"/>
      <c r="P488" s="272"/>
      <c r="Q488" s="309" t="n">
        <v>5</v>
      </c>
      <c r="R488" s="309" t="n">
        <v>5</v>
      </c>
      <c r="S488" s="309" t="n">
        <v>5</v>
      </c>
      <c r="T488" s="309"/>
      <c r="U488" s="272"/>
      <c r="V488" s="311" t="n">
        <v>0.3</v>
      </c>
      <c r="W488" s="311" t="n">
        <v>0.3</v>
      </c>
      <c r="X488" s="310" t="n">
        <v>2.4</v>
      </c>
      <c r="Y488" s="310" t="n">
        <v>3.3</v>
      </c>
      <c r="Z488" s="1"/>
      <c r="AA488" s="1"/>
      <c r="AB488" s="1"/>
      <c r="AC488" s="1"/>
      <c r="AD488" s="1"/>
      <c r="AE488" s="1"/>
      <c r="AF488" s="1"/>
    </row>
    <row r="489" customFormat="false" ht="15.75" hidden="false" customHeight="true" outlineLevel="0" collapsed="false">
      <c r="A489" s="270" t="s">
        <v>310</v>
      </c>
      <c r="B489" s="309"/>
      <c r="C489" s="309" t="n">
        <v>12</v>
      </c>
      <c r="D489" s="309" t="n">
        <v>12</v>
      </c>
      <c r="E489" s="309"/>
      <c r="F489" s="272"/>
      <c r="G489" s="309" t="n">
        <v>12</v>
      </c>
      <c r="H489" s="309" t="n">
        <v>12</v>
      </c>
      <c r="I489" s="309" t="n">
        <v>12</v>
      </c>
      <c r="J489" s="309"/>
      <c r="K489" s="272"/>
      <c r="L489" s="309" t="n">
        <v>12</v>
      </c>
      <c r="M489" s="309" t="n">
        <v>12</v>
      </c>
      <c r="N489" s="309" t="n">
        <v>12</v>
      </c>
      <c r="O489" s="309"/>
      <c r="P489" s="272"/>
      <c r="Q489" s="309" t="n">
        <v>12</v>
      </c>
      <c r="R489" s="309" t="n">
        <v>12</v>
      </c>
      <c r="S489" s="309" t="n">
        <v>12</v>
      </c>
      <c r="T489" s="309"/>
      <c r="U489" s="272"/>
      <c r="V489" s="311" t="n">
        <v>12</v>
      </c>
      <c r="W489" s="311" t="n">
        <v>12</v>
      </c>
      <c r="X489" s="310" t="n">
        <v>12</v>
      </c>
      <c r="Y489" s="310" t="n">
        <v>12</v>
      </c>
      <c r="Z489" s="1"/>
      <c r="AA489" s="1"/>
      <c r="AB489" s="1"/>
      <c r="AC489" s="1"/>
      <c r="AD489" s="1"/>
      <c r="AE489" s="1"/>
      <c r="AF489" s="1"/>
    </row>
    <row r="490" customFormat="false" ht="15.75" hidden="false" customHeight="true" outlineLevel="0" collapsed="false">
      <c r="A490" s="344" t="s">
        <v>300</v>
      </c>
      <c r="B490" s="283" t="n">
        <v>9000</v>
      </c>
      <c r="C490" s="283" t="n">
        <v>9000</v>
      </c>
      <c r="D490" s="283" t="n">
        <v>9000</v>
      </c>
      <c r="E490" s="283"/>
      <c r="F490" s="272"/>
      <c r="G490" s="283" t="n">
        <v>9000</v>
      </c>
      <c r="H490" s="283" t="n">
        <v>9000</v>
      </c>
      <c r="I490" s="283" t="n">
        <v>9000</v>
      </c>
      <c r="J490" s="283"/>
      <c r="K490" s="272"/>
      <c r="L490" s="283" t="n">
        <v>9000</v>
      </c>
      <c r="M490" s="283" t="n">
        <v>9000</v>
      </c>
      <c r="N490" s="283" t="n">
        <v>9000</v>
      </c>
      <c r="O490" s="283"/>
      <c r="P490" s="272"/>
      <c r="Q490" s="283" t="n">
        <v>9000</v>
      </c>
      <c r="R490" s="283" t="n">
        <v>9000</v>
      </c>
      <c r="S490" s="283" t="n">
        <v>9000</v>
      </c>
      <c r="T490" s="283"/>
      <c r="U490" s="272"/>
      <c r="V490" s="176" t="n">
        <v>9000</v>
      </c>
      <c r="W490" s="176" t="n">
        <v>9000</v>
      </c>
      <c r="X490" s="176" t="n">
        <v>9000</v>
      </c>
      <c r="Y490" s="176" t="n">
        <v>9000</v>
      </c>
      <c r="Z490" s="1"/>
      <c r="AA490" s="1"/>
      <c r="AB490" s="1"/>
      <c r="AC490" s="1"/>
      <c r="AD490" s="1"/>
      <c r="AE490" s="1"/>
      <c r="AF490" s="1"/>
    </row>
    <row r="491" customFormat="false" ht="15.75" hidden="false" customHeight="true" outlineLevel="0" collapsed="false">
      <c r="A491" s="270" t="s">
        <v>228</v>
      </c>
      <c r="B491" s="306" t="str">
        <f aca="false">IF(B488="","",B488*B489*B490/B$40/365/2100)</f>
        <v/>
      </c>
      <c r="C491" s="306" t="n">
        <f aca="false">IF(C488="","",C488*C489*C490/C$40/365/2100)</f>
        <v>0.00657534246575343</v>
      </c>
      <c r="D491" s="306" t="n">
        <f aca="false">IF(D488="","",D488*D489*D490/D$40/365/2100)</f>
        <v>0.00422700587084149</v>
      </c>
      <c r="E491" s="306"/>
      <c r="F491" s="273"/>
      <c r="G491" s="306" t="n">
        <f aca="false">IF(G488="","",G488*G489*G490/G$40/365/2100)</f>
        <v>0.00234833659491194</v>
      </c>
      <c r="H491" s="306" t="n">
        <f aca="false">IF(H488="","",H488*H489*H490/H$40/365/2100)</f>
        <v>0.00603857981548784</v>
      </c>
      <c r="I491" s="306" t="n">
        <f aca="false">IF(I488="","",I488*I489*I490/I$40/365/2100)</f>
        <v>0.00336147609728823</v>
      </c>
      <c r="J491" s="306"/>
      <c r="K491" s="273"/>
      <c r="L491" s="306" t="n">
        <f aca="false">IF(L488="","",L488*L489*L490/L$40/365/2100)</f>
        <v>0.0469667318982387</v>
      </c>
      <c r="M491" s="306" t="n">
        <f aca="false">IF(M488="","",M488*M489*M490/M$40/365/2100)</f>
        <v>0.0528375733855186</v>
      </c>
      <c r="N491" s="306" t="n">
        <f aca="false">IF(N488="","",N488*N489*N490/N$40/365/2100)</f>
        <v>0.0352250489236791</v>
      </c>
      <c r="O491" s="306"/>
      <c r="P491" s="273"/>
      <c r="Q491" s="306" t="n">
        <f aca="false">IF(Q488="","",Q488*Q489*Q490/Q$40/365/2100)</f>
        <v>0.0880626223091977</v>
      </c>
      <c r="R491" s="306" t="n">
        <f aca="false">IF(R488="","",R488*R489*R490/R$40/365/2100)</f>
        <v>0.0587084148727984</v>
      </c>
      <c r="S491" s="306" t="n">
        <f aca="false">IF(S488="","",S488*S489*S490/S$40/365/2100)</f>
        <v>0.0880626223091977</v>
      </c>
      <c r="T491" s="306"/>
      <c r="U491" s="273"/>
      <c r="V491" s="307" t="n">
        <f aca="false">IF(V488="","",V488*V489*V490/V$40/365/2100)</f>
        <v>0.00603857981548784</v>
      </c>
      <c r="W491" s="307" t="n">
        <f aca="false">IF(W488="","",W488*W489*W490/W$40/365/2100)</f>
        <v>0.00603857981548784</v>
      </c>
      <c r="X491" s="307" t="n">
        <f aca="false">IF(X488="","",X488*X489*X490/X$40/365/2100)</f>
        <v>0.0422700587084149</v>
      </c>
      <c r="Y491" s="307" t="n">
        <f aca="false">IF(Y488="","",Y488*Y489*Y490/Y$40/365/2100)</f>
        <v>0.0516634050880626</v>
      </c>
      <c r="Z491" s="1"/>
      <c r="AA491" s="1"/>
      <c r="AB491" s="1"/>
      <c r="AC491" s="1"/>
      <c r="AD491" s="1"/>
      <c r="AE491" s="1"/>
      <c r="AF491" s="1"/>
    </row>
    <row r="492" customFormat="false" ht="15.75" hidden="false" customHeight="true" outlineLevel="0" collapsed="false">
      <c r="A492" s="314" t="s">
        <v>301</v>
      </c>
      <c r="B492" s="315"/>
      <c r="C492" s="315" t="n">
        <v>1000</v>
      </c>
      <c r="D492" s="315" t="n">
        <v>1000</v>
      </c>
      <c r="E492" s="315"/>
      <c r="F492" s="316"/>
      <c r="G492" s="315" t="n">
        <v>1000</v>
      </c>
      <c r="H492" s="315" t="n">
        <v>1000</v>
      </c>
      <c r="I492" s="315" t="n">
        <v>1000</v>
      </c>
      <c r="J492" s="315"/>
      <c r="K492" s="316"/>
      <c r="L492" s="315" t="n">
        <v>800</v>
      </c>
      <c r="M492" s="315" t="n">
        <v>800</v>
      </c>
      <c r="N492" s="315" t="n">
        <v>800</v>
      </c>
      <c r="O492" s="315"/>
      <c r="P492" s="316"/>
      <c r="Q492" s="315" t="n">
        <v>1000</v>
      </c>
      <c r="R492" s="315" t="n">
        <v>800</v>
      </c>
      <c r="S492" s="315" t="n">
        <v>900</v>
      </c>
      <c r="T492" s="315"/>
      <c r="U492" s="316"/>
      <c r="V492" s="317" t="n">
        <v>1000</v>
      </c>
      <c r="W492" s="317" t="n">
        <v>1000</v>
      </c>
      <c r="X492" s="317" t="n">
        <v>800</v>
      </c>
      <c r="Y492" s="317" t="n">
        <v>800</v>
      </c>
      <c r="Z492" s="319"/>
      <c r="AA492" s="319"/>
      <c r="AB492" s="319"/>
      <c r="AC492" s="319"/>
      <c r="AD492" s="319"/>
      <c r="AE492" s="319"/>
      <c r="AF492" s="319"/>
    </row>
    <row r="493" customFormat="false" ht="15.75" hidden="false" customHeight="true" outlineLevel="0" collapsed="false">
      <c r="A493" s="314" t="s">
        <v>302</v>
      </c>
      <c r="B493" s="320" t="str">
        <f aca="false">IF(B492="","",B488*B489*B492)</f>
        <v/>
      </c>
      <c r="C493" s="320" t="n">
        <f aca="false">IF(C492="","",C488*C489*C492)</f>
        <v>3360</v>
      </c>
      <c r="D493" s="320" t="n">
        <f aca="false">IF(D492="","",D488*D489*D492)</f>
        <v>2880</v>
      </c>
      <c r="E493" s="320"/>
      <c r="F493" s="316"/>
      <c r="G493" s="320" t="n">
        <f aca="false">IF(G492="","",G488*G489*G492)</f>
        <v>1200</v>
      </c>
      <c r="H493" s="320" t="n">
        <f aca="false">IF(H492="","",H488*H489*H492)</f>
        <v>3600</v>
      </c>
      <c r="I493" s="320" t="n">
        <f aca="false">IF(I492="","",I488*I489*I492)</f>
        <v>2004</v>
      </c>
      <c r="J493" s="320"/>
      <c r="K493" s="316"/>
      <c r="L493" s="320" t="n">
        <f aca="false">IF(L492="","",L488*L489*L492)</f>
        <v>19200</v>
      </c>
      <c r="M493" s="320" t="n">
        <f aca="false">IF(M492="","",M488*M489*M492)</f>
        <v>28800</v>
      </c>
      <c r="N493" s="320" t="n">
        <f aca="false">IF(N492="","",N488*N489*N492)</f>
        <v>19200</v>
      </c>
      <c r="O493" s="320"/>
      <c r="P493" s="316"/>
      <c r="Q493" s="320" t="n">
        <f aca="false">IF(Q492="","",Q488*Q489*Q492)</f>
        <v>60000</v>
      </c>
      <c r="R493" s="320" t="n">
        <f aca="false">IF(R492="","",R488*R489*R492)</f>
        <v>48000</v>
      </c>
      <c r="S493" s="320" t="n">
        <f aca="false">IF(S492="","",S488*S489*S492)</f>
        <v>54000</v>
      </c>
      <c r="T493" s="320"/>
      <c r="U493" s="316"/>
      <c r="V493" s="321" t="n">
        <f aca="false">IF(V492="","",V488*V489*V492)</f>
        <v>3600</v>
      </c>
      <c r="W493" s="321" t="n">
        <f aca="false">IF(W492="","",W488*W489*W492)</f>
        <v>3600</v>
      </c>
      <c r="X493" s="321" t="n">
        <f aca="false">IF(X492="","",X488*X489*X492)</f>
        <v>23040</v>
      </c>
      <c r="Y493" s="321" t="n">
        <f aca="false">IF(Y492="","",Y488*Y489*Y492)</f>
        <v>31680</v>
      </c>
      <c r="Z493" s="319"/>
      <c r="AA493" s="319"/>
      <c r="AB493" s="319"/>
      <c r="AC493" s="319"/>
      <c r="AD493" s="319"/>
      <c r="AE493" s="319"/>
      <c r="AF493" s="319"/>
    </row>
    <row r="494" customFormat="false" ht="15.75" hidden="false" customHeight="true" outlineLevel="0" collapsed="false">
      <c r="A494" s="327" t="s">
        <v>313</v>
      </c>
      <c r="B494" s="192"/>
      <c r="C494" s="192" t="n">
        <v>0.033</v>
      </c>
      <c r="D494" s="192" t="n">
        <v>0.2</v>
      </c>
      <c r="E494" s="192"/>
      <c r="F494" s="272"/>
      <c r="G494" s="192" t="n">
        <v>0.4</v>
      </c>
      <c r="H494" s="192" t="n">
        <v>0.2</v>
      </c>
      <c r="I494" s="192" t="n">
        <v>0.533</v>
      </c>
      <c r="J494" s="192"/>
      <c r="K494" s="272"/>
      <c r="L494" s="192" t="n">
        <v>0.1846</v>
      </c>
      <c r="M494" s="192" t="n">
        <v>0.231</v>
      </c>
      <c r="N494" s="192" t="n">
        <v>0.4</v>
      </c>
      <c r="O494" s="192"/>
      <c r="P494" s="272"/>
      <c r="Q494" s="192" t="n">
        <v>1</v>
      </c>
      <c r="R494" s="192" t="n">
        <v>1</v>
      </c>
      <c r="S494" s="192" t="n">
        <v>0.8</v>
      </c>
      <c r="T494" s="192"/>
      <c r="U494" s="272"/>
      <c r="V494" s="206" t="n">
        <v>0.15</v>
      </c>
      <c r="W494" s="166" t="n">
        <v>0.4</v>
      </c>
      <c r="X494" s="166" t="n">
        <v>0.5</v>
      </c>
      <c r="Y494" s="166" t="n">
        <v>0.8</v>
      </c>
      <c r="Z494" s="1"/>
      <c r="AA494" s="1"/>
      <c r="AB494" s="1"/>
      <c r="AC494" s="1"/>
      <c r="AD494" s="1"/>
      <c r="AE494" s="1"/>
      <c r="AF494" s="1"/>
    </row>
    <row r="495" customFormat="false" ht="15.75" hidden="false" customHeight="true" outlineLevel="0" collapsed="false">
      <c r="A495" s="270" t="s">
        <v>310</v>
      </c>
      <c r="B495" s="192"/>
      <c r="C495" s="192" t="n">
        <v>12</v>
      </c>
      <c r="D495" s="192" t="n">
        <v>12</v>
      </c>
      <c r="E495" s="192"/>
      <c r="F495" s="272"/>
      <c r="G495" s="192" t="n">
        <v>12</v>
      </c>
      <c r="H495" s="192" t="n">
        <v>12</v>
      </c>
      <c r="I495" s="192" t="n">
        <v>12</v>
      </c>
      <c r="J495" s="192"/>
      <c r="K495" s="272"/>
      <c r="L495" s="192" t="n">
        <v>52</v>
      </c>
      <c r="M495" s="192" t="n">
        <v>52</v>
      </c>
      <c r="N495" s="192" t="n">
        <v>52</v>
      </c>
      <c r="O495" s="192"/>
      <c r="P495" s="272"/>
      <c r="Q495" s="192" t="n">
        <v>52</v>
      </c>
      <c r="R495" s="192" t="n">
        <v>52</v>
      </c>
      <c r="S495" s="192" t="n">
        <v>52</v>
      </c>
      <c r="T495" s="192"/>
      <c r="U495" s="272"/>
      <c r="V495" s="206" t="n">
        <v>12</v>
      </c>
      <c r="W495" s="166" t="n">
        <v>12</v>
      </c>
      <c r="X495" s="166" t="n">
        <v>52</v>
      </c>
      <c r="Y495" s="166" t="n">
        <v>52</v>
      </c>
      <c r="Z495" s="1"/>
      <c r="AA495" s="1"/>
      <c r="AB495" s="1"/>
      <c r="AC495" s="1"/>
      <c r="AD495" s="1"/>
      <c r="AE495" s="1"/>
      <c r="AF495" s="1"/>
    </row>
    <row r="496" customFormat="false" ht="15.75" hidden="false" customHeight="true" outlineLevel="0" collapsed="false">
      <c r="A496" s="344" t="s">
        <v>300</v>
      </c>
      <c r="B496" s="283" t="n">
        <v>3090</v>
      </c>
      <c r="C496" s="283" t="n">
        <v>3090</v>
      </c>
      <c r="D496" s="283" t="n">
        <v>3090</v>
      </c>
      <c r="E496" s="283"/>
      <c r="F496" s="275"/>
      <c r="G496" s="283" t="n">
        <v>3090</v>
      </c>
      <c r="H496" s="283" t="n">
        <v>3090</v>
      </c>
      <c r="I496" s="283" t="n">
        <v>3090</v>
      </c>
      <c r="J496" s="283"/>
      <c r="K496" s="275"/>
      <c r="L496" s="283" t="n">
        <v>3090</v>
      </c>
      <c r="M496" s="283" t="n">
        <v>3090</v>
      </c>
      <c r="N496" s="283" t="n">
        <v>3090</v>
      </c>
      <c r="O496" s="283"/>
      <c r="P496" s="275"/>
      <c r="Q496" s="283" t="n">
        <v>3090</v>
      </c>
      <c r="R496" s="283" t="n">
        <v>3090</v>
      </c>
      <c r="S496" s="283" t="n">
        <v>3090</v>
      </c>
      <c r="T496" s="283"/>
      <c r="U496" s="275"/>
      <c r="V496" s="176" t="n">
        <v>3090</v>
      </c>
      <c r="W496" s="176" t="n">
        <v>3090</v>
      </c>
      <c r="X496" s="176" t="n">
        <v>3090</v>
      </c>
      <c r="Y496" s="176" t="n">
        <v>3090</v>
      </c>
      <c r="Z496" s="1"/>
      <c r="AA496" s="1"/>
      <c r="AB496" s="1"/>
      <c r="AC496" s="1"/>
      <c r="AD496" s="1"/>
      <c r="AE496" s="1"/>
      <c r="AF496" s="1"/>
    </row>
    <row r="497" customFormat="false" ht="15.75" hidden="false" customHeight="true" outlineLevel="0" collapsed="false">
      <c r="A497" s="270" t="s">
        <v>228</v>
      </c>
      <c r="B497" s="306" t="str">
        <f aca="false">IF(B494="","",B494*B495*B496/B$40/365/2100)</f>
        <v/>
      </c>
      <c r="C497" s="306" t="n">
        <f aca="false">IF(C494="","",C494*C495*C496/C$40/365/2100)</f>
        <v>0.000266066536203523</v>
      </c>
      <c r="D497" s="306" t="n">
        <f aca="false">IF(D494="","",D494*D495*D496/D$40/365/2100)</f>
        <v>0.00120939334637965</v>
      </c>
      <c r="E497" s="306"/>
      <c r="F497" s="275"/>
      <c r="G497" s="306" t="n">
        <f aca="false">IF(G494="","",G494*G495*G496/G$40/365/2100)</f>
        <v>0.00322504892367906</v>
      </c>
      <c r="H497" s="306" t="n">
        <f aca="false">IF(H494="","",H494*H495*H496/H$40/365/2100)</f>
        <v>0.00138216382443388</v>
      </c>
      <c r="I497" s="306" t="n">
        <f aca="false">IF(I494="","",I494*I495*I496/I$40/365/2100)</f>
        <v>0.0036834665921163</v>
      </c>
      <c r="J497" s="306"/>
      <c r="K497" s="275"/>
      <c r="L497" s="306" t="n">
        <f aca="false">IF(L494="","",L494*L495*L496/L$40/365/2100)</f>
        <v>0.00644956033920418</v>
      </c>
      <c r="M497" s="306" t="n">
        <f aca="false">IF(M494="","",M494*M495*M496/M$40/365/2100)</f>
        <v>0.00605301369863014</v>
      </c>
      <c r="N497" s="306" t="n">
        <f aca="false">IF(N494="","",N494*N495*N496/N$40/365/2100)</f>
        <v>0.0104814090019569</v>
      </c>
      <c r="O497" s="306"/>
      <c r="P497" s="275"/>
      <c r="Q497" s="306" t="n">
        <f aca="false">IF(Q494="","",Q494*Q495*Q496/Q$40/365/2100)</f>
        <v>0.0262035225048924</v>
      </c>
      <c r="R497" s="306" t="n">
        <f aca="false">IF(R494="","",R494*R495*R496/R$40/365/2100)</f>
        <v>0.0174690150032616</v>
      </c>
      <c r="S497" s="306" t="n">
        <f aca="false">IF(S494="","",S494*S495*S496/S$40/365/2100)</f>
        <v>0.0209628180039139</v>
      </c>
      <c r="T497" s="306"/>
      <c r="U497" s="275"/>
      <c r="V497" s="307" t="n">
        <f aca="false">IF(V494="","",V494*V495*V496/V$40/365/2100)</f>
        <v>0.00103662286832541</v>
      </c>
      <c r="W497" s="307" t="n">
        <f aca="false">IF(W494="","",W494*W495*W496/W$40/365/2100)</f>
        <v>0.00276432764886777</v>
      </c>
      <c r="X497" s="307" t="n">
        <f aca="false">IF(X494="","",X494*X495*X496/X$40/365/2100)</f>
        <v>0.0131017612524462</v>
      </c>
      <c r="Y497" s="307" t="n">
        <f aca="false">IF(Y494="","",Y494*Y495*Y496/Y$40/365/2100)</f>
        <v>0.018633616003479</v>
      </c>
      <c r="Z497" s="1"/>
      <c r="AA497" s="1"/>
      <c r="AB497" s="1"/>
      <c r="AC497" s="1"/>
      <c r="AD497" s="1"/>
      <c r="AE497" s="1"/>
      <c r="AF497" s="1"/>
    </row>
    <row r="498" customFormat="false" ht="15.75" hidden="false" customHeight="true" outlineLevel="0" collapsed="false">
      <c r="A498" s="314" t="s">
        <v>301</v>
      </c>
      <c r="B498" s="315"/>
      <c r="C498" s="315" t="n">
        <v>1000</v>
      </c>
      <c r="D498" s="315" t="n">
        <v>1000</v>
      </c>
      <c r="E498" s="315"/>
      <c r="F498" s="316"/>
      <c r="G498" s="315" t="n">
        <v>1000</v>
      </c>
      <c r="H498" s="315" t="n">
        <v>1000</v>
      </c>
      <c r="I498" s="315" t="n">
        <v>1000</v>
      </c>
      <c r="J498" s="315"/>
      <c r="K498" s="316"/>
      <c r="L498" s="315" t="n">
        <v>1000</v>
      </c>
      <c r="M498" s="315" t="n">
        <v>1000</v>
      </c>
      <c r="N498" s="315" t="n">
        <v>1000</v>
      </c>
      <c r="O498" s="315"/>
      <c r="P498" s="316"/>
      <c r="Q498" s="315" t="n">
        <v>1000</v>
      </c>
      <c r="R498" s="315" t="n">
        <v>1200</v>
      </c>
      <c r="S498" s="315" t="n">
        <v>1000</v>
      </c>
      <c r="T498" s="315"/>
      <c r="U498" s="316"/>
      <c r="V498" s="317" t="n">
        <v>1000</v>
      </c>
      <c r="W498" s="317" t="n">
        <v>1000</v>
      </c>
      <c r="X498" s="317" t="n">
        <v>1000</v>
      </c>
      <c r="Y498" s="317" t="n">
        <v>1000</v>
      </c>
      <c r="Z498" s="319"/>
      <c r="AA498" s="319"/>
      <c r="AB498" s="319"/>
      <c r="AC498" s="319"/>
      <c r="AD498" s="319"/>
      <c r="AE498" s="319"/>
      <c r="AF498" s="319"/>
    </row>
    <row r="499" customFormat="false" ht="15.75" hidden="false" customHeight="true" outlineLevel="0" collapsed="false">
      <c r="A499" s="314" t="s">
        <v>302</v>
      </c>
      <c r="B499" s="320" t="str">
        <f aca="false">IF(B498="","",B494*B495*B498)</f>
        <v/>
      </c>
      <c r="C499" s="320" t="n">
        <f aca="false">IF(C498="","",C494*C495*C498)</f>
        <v>396</v>
      </c>
      <c r="D499" s="320" t="n">
        <f aca="false">IF(D498="","",D494*D495*D498)</f>
        <v>2400</v>
      </c>
      <c r="E499" s="320"/>
      <c r="F499" s="316"/>
      <c r="G499" s="320" t="n">
        <f aca="false">IF(G498="","",G494*G495*G498)</f>
        <v>4800</v>
      </c>
      <c r="H499" s="320" t="n">
        <f aca="false">IF(H498="","",H494*H495*H498)</f>
        <v>2400</v>
      </c>
      <c r="I499" s="320" t="n">
        <f aca="false">IF(I498="","",I494*I495*I498)</f>
        <v>6396</v>
      </c>
      <c r="J499" s="320"/>
      <c r="K499" s="316"/>
      <c r="L499" s="320" t="n">
        <f aca="false">IF(L498="","",L494*L495*L498)</f>
        <v>9599.2</v>
      </c>
      <c r="M499" s="320" t="n">
        <f aca="false">IF(M498="","",M494*M495*M498)</f>
        <v>12012</v>
      </c>
      <c r="N499" s="320" t="n">
        <f aca="false">IF(N498="","",N494*N495*N498)</f>
        <v>20800</v>
      </c>
      <c r="O499" s="320"/>
      <c r="P499" s="316"/>
      <c r="Q499" s="320" t="n">
        <f aca="false">IF(Q498="","",Q494*Q495*Q498)</f>
        <v>52000</v>
      </c>
      <c r="R499" s="320" t="n">
        <f aca="false">IF(R498="","",R494*R495*R498)</f>
        <v>62400</v>
      </c>
      <c r="S499" s="320" t="n">
        <f aca="false">IF(S498="","",S494*S495*S498)</f>
        <v>41600</v>
      </c>
      <c r="T499" s="320"/>
      <c r="U499" s="316"/>
      <c r="V499" s="321" t="n">
        <f aca="false">IF(V498="","",V494*V495*V498)</f>
        <v>1800</v>
      </c>
      <c r="W499" s="321" t="n">
        <f aca="false">IF(W498="","",W494*W495*W498)</f>
        <v>4800</v>
      </c>
      <c r="X499" s="321" t="n">
        <f aca="false">IF(X498="","",X494*X495*X498)</f>
        <v>26000</v>
      </c>
      <c r="Y499" s="321" t="n">
        <f aca="false">IF(Y498="","",Y494*Y495*Y498)</f>
        <v>41600</v>
      </c>
      <c r="Z499" s="319"/>
      <c r="AA499" s="319"/>
      <c r="AB499" s="319"/>
      <c r="AC499" s="319"/>
      <c r="AD499" s="319"/>
      <c r="AE499" s="319"/>
      <c r="AF499" s="319"/>
    </row>
    <row r="500" customFormat="false" ht="15.75" hidden="false" customHeight="true" outlineLevel="0" collapsed="false">
      <c r="A500" s="332" t="s">
        <v>314</v>
      </c>
      <c r="B500" s="192"/>
      <c r="C500" s="192"/>
      <c r="D500" s="192"/>
      <c r="E500" s="192"/>
      <c r="F500" s="272"/>
      <c r="G500" s="192"/>
      <c r="H500" s="192"/>
      <c r="I500" s="192"/>
      <c r="J500" s="192"/>
      <c r="K500" s="272"/>
      <c r="L500" s="192"/>
      <c r="M500" s="192"/>
      <c r="N500" s="192"/>
      <c r="O500" s="192"/>
      <c r="P500" s="272"/>
      <c r="Q500" s="192"/>
      <c r="R500" s="192"/>
      <c r="S500" s="192"/>
      <c r="T500" s="192"/>
      <c r="U500" s="272"/>
      <c r="V500" s="206"/>
      <c r="W500" s="206"/>
      <c r="X500" s="206"/>
      <c r="Y500" s="206"/>
      <c r="Z500" s="1"/>
      <c r="AA500" s="1"/>
      <c r="AB500" s="1"/>
      <c r="AC500" s="1"/>
      <c r="AD500" s="1"/>
      <c r="AE500" s="1"/>
      <c r="AF500" s="1"/>
    </row>
    <row r="501" customFormat="false" ht="15.75" hidden="false" customHeight="true" outlineLevel="0" collapsed="false">
      <c r="A501" s="270" t="s">
        <v>315</v>
      </c>
      <c r="B501" s="192"/>
      <c r="C501" s="192"/>
      <c r="D501" s="192"/>
      <c r="E501" s="192"/>
      <c r="F501" s="272"/>
      <c r="G501" s="192"/>
      <c r="H501" s="192"/>
      <c r="I501" s="192"/>
      <c r="J501" s="192"/>
      <c r="K501" s="272"/>
      <c r="L501" s="192"/>
      <c r="M501" s="192"/>
      <c r="N501" s="192"/>
      <c r="O501" s="192"/>
      <c r="P501" s="272"/>
      <c r="Q501" s="192" t="n">
        <v>1</v>
      </c>
      <c r="R501" s="192"/>
      <c r="S501" s="192"/>
      <c r="T501" s="192"/>
      <c r="U501" s="272"/>
      <c r="V501" s="206"/>
      <c r="W501" s="206"/>
      <c r="X501" s="206"/>
      <c r="Y501" s="206"/>
      <c r="Z501" s="1"/>
      <c r="AA501" s="1"/>
      <c r="AB501" s="1"/>
      <c r="AC501" s="1"/>
      <c r="AD501" s="1"/>
      <c r="AE501" s="1"/>
      <c r="AF501" s="1"/>
    </row>
    <row r="502" customFormat="false" ht="15.75" hidden="false" customHeight="true" outlineLevel="0" collapsed="false">
      <c r="A502" s="270" t="s">
        <v>310</v>
      </c>
      <c r="B502" s="192"/>
      <c r="C502" s="192"/>
      <c r="D502" s="192"/>
      <c r="E502" s="192"/>
      <c r="F502" s="275"/>
      <c r="G502" s="192"/>
      <c r="H502" s="192"/>
      <c r="I502" s="192"/>
      <c r="J502" s="192"/>
      <c r="K502" s="275"/>
      <c r="L502" s="192"/>
      <c r="M502" s="192"/>
      <c r="N502" s="192"/>
      <c r="O502" s="192"/>
      <c r="P502" s="275"/>
      <c r="Q502" s="192" t="n">
        <v>52</v>
      </c>
      <c r="R502" s="192"/>
      <c r="S502" s="192"/>
      <c r="T502" s="192"/>
      <c r="U502" s="275"/>
      <c r="V502" s="206"/>
      <c r="W502" s="206"/>
      <c r="X502" s="206"/>
      <c r="Y502" s="206"/>
      <c r="Z502" s="1"/>
      <c r="AA502" s="1"/>
      <c r="AB502" s="1"/>
      <c r="AC502" s="1"/>
      <c r="AD502" s="1"/>
      <c r="AE502" s="1"/>
      <c r="AF502" s="1"/>
    </row>
    <row r="503" customFormat="false" ht="15.75" hidden="false" customHeight="true" outlineLevel="0" collapsed="false">
      <c r="A503" s="344" t="s">
        <v>300</v>
      </c>
      <c r="B503" s="283"/>
      <c r="C503" s="283"/>
      <c r="D503" s="283"/>
      <c r="E503" s="283"/>
      <c r="F503" s="275"/>
      <c r="G503" s="283"/>
      <c r="H503" s="283"/>
      <c r="I503" s="283"/>
      <c r="J503" s="283"/>
      <c r="K503" s="275"/>
      <c r="L503" s="283"/>
      <c r="M503" s="283"/>
      <c r="N503" s="283"/>
      <c r="O503" s="283"/>
      <c r="P503" s="275"/>
      <c r="Q503" s="283" t="n">
        <v>1160</v>
      </c>
      <c r="R503" s="283"/>
      <c r="S503" s="283"/>
      <c r="T503" s="283"/>
      <c r="U503" s="275"/>
      <c r="V503" s="176"/>
      <c r="W503" s="176"/>
      <c r="X503" s="176"/>
      <c r="Y503" s="176"/>
      <c r="Z503" s="1"/>
      <c r="AA503" s="1"/>
      <c r="AB503" s="1"/>
      <c r="AC503" s="1"/>
      <c r="AD503" s="1"/>
      <c r="AE503" s="1"/>
      <c r="AF503" s="1"/>
    </row>
    <row r="504" customFormat="false" ht="15.75" hidden="false" customHeight="true" outlineLevel="0" collapsed="false">
      <c r="A504" s="270" t="s">
        <v>228</v>
      </c>
      <c r="B504" s="306" t="str">
        <f aca="false">IF(B501="","",B501*B502*B503/B$40/365/2100)</f>
        <v/>
      </c>
      <c r="C504" s="306" t="str">
        <f aca="false">IF(C501="","",C501*C502*C503/C$40/365/2100)</f>
        <v/>
      </c>
      <c r="D504" s="306" t="str">
        <f aca="false">IF(D501="","",D501*D502*D503/D$40/365/2100)</f>
        <v/>
      </c>
      <c r="E504" s="306"/>
      <c r="F504" s="275"/>
      <c r="G504" s="306" t="str">
        <f aca="false">IF(G501="","",G501*G502*G503/G$40/365/2100)</f>
        <v/>
      </c>
      <c r="H504" s="306" t="str">
        <f aca="false">IF(H501="","",H501*H502*H503/H$40/365/2100)</f>
        <v/>
      </c>
      <c r="I504" s="306" t="str">
        <f aca="false">IF(I501="","",I501*I502*I503/I$40/365/2100)</f>
        <v/>
      </c>
      <c r="J504" s="306"/>
      <c r="K504" s="275"/>
      <c r="L504" s="306" t="str">
        <f aca="false">IF(L501="","",L501*L502*L503/L$40/365/2100)</f>
        <v/>
      </c>
      <c r="M504" s="306" t="str">
        <f aca="false">IF(M501="","",M501*M502*M503/M$40/365/2100)</f>
        <v/>
      </c>
      <c r="N504" s="306" t="str">
        <f aca="false">IF(N501="","",N501*N502*N503/N$40/365/2100)</f>
        <v/>
      </c>
      <c r="O504" s="306"/>
      <c r="P504" s="275"/>
      <c r="Q504" s="306" t="n">
        <f aca="false">IF(Q501="","",Q501*Q502*Q503/Q$40/365/2100)</f>
        <v>0.00983692106979778</v>
      </c>
      <c r="R504" s="306" t="str">
        <f aca="false">IF(R501="","",R501*R502*R503/R$40/365/2100)</f>
        <v/>
      </c>
      <c r="S504" s="306" t="str">
        <f aca="false">IF(S501="","",S501*S502*S503/S$40/365/2100)</f>
        <v/>
      </c>
      <c r="T504" s="306"/>
      <c r="U504" s="275"/>
      <c r="V504" s="307" t="str">
        <f aca="false">IF(V501="","",V501*V502*V503/V$40/365/2100)</f>
        <v/>
      </c>
      <c r="W504" s="307" t="str">
        <f aca="false">IF(W501="","",W501*W502*W503/W$40/365/2100)</f>
        <v/>
      </c>
      <c r="X504" s="307" t="str">
        <f aca="false">IF(X501="","",X501*X502*X503/X$40/365/2100)</f>
        <v/>
      </c>
      <c r="Y504" s="307" t="str">
        <f aca="false">IF(Y501="","",Y501*Y502*Y503/Y$40/365/2100)</f>
        <v/>
      </c>
      <c r="Z504" s="1"/>
      <c r="AA504" s="1"/>
      <c r="AB504" s="1"/>
      <c r="AC504" s="1"/>
      <c r="AD504" s="1"/>
      <c r="AE504" s="1"/>
      <c r="AF504" s="1"/>
    </row>
    <row r="505" customFormat="false" ht="15.75" hidden="false" customHeight="true" outlineLevel="0" collapsed="false">
      <c r="A505" s="314" t="s">
        <v>301</v>
      </c>
      <c r="B505" s="315"/>
      <c r="C505" s="315"/>
      <c r="D505" s="315"/>
      <c r="E505" s="315"/>
      <c r="F505" s="316"/>
      <c r="G505" s="315"/>
      <c r="H505" s="315"/>
      <c r="I505" s="315"/>
      <c r="J505" s="315"/>
      <c r="K505" s="316"/>
      <c r="L505" s="315"/>
      <c r="M505" s="315"/>
      <c r="N505" s="315"/>
      <c r="O505" s="315"/>
      <c r="P505" s="316"/>
      <c r="Q505" s="315" t="n">
        <v>500</v>
      </c>
      <c r="R505" s="315"/>
      <c r="S505" s="315"/>
      <c r="T505" s="315"/>
      <c r="U505" s="316"/>
      <c r="V505" s="317"/>
      <c r="W505" s="317"/>
      <c r="X505" s="317"/>
      <c r="Y505" s="317"/>
      <c r="Z505" s="319"/>
      <c r="AA505" s="319"/>
      <c r="AB505" s="319"/>
      <c r="AC505" s="319"/>
      <c r="AD505" s="319"/>
      <c r="AE505" s="319"/>
      <c r="AF505" s="319"/>
    </row>
    <row r="506" customFormat="false" ht="15.75" hidden="false" customHeight="true" outlineLevel="0" collapsed="false">
      <c r="A506" s="314" t="s">
        <v>302</v>
      </c>
      <c r="B506" s="320" t="str">
        <f aca="false">IF(B505="","",B501*B502*B505)</f>
        <v/>
      </c>
      <c r="C506" s="320" t="str">
        <f aca="false">IF(C505="","",C501*C502*C505)</f>
        <v/>
      </c>
      <c r="D506" s="320" t="str">
        <f aca="false">IF(D505="","",D501*D502*D505)</f>
        <v/>
      </c>
      <c r="E506" s="320"/>
      <c r="F506" s="316"/>
      <c r="G506" s="320" t="str">
        <f aca="false">IF(G505="","",G501*G502*G505)</f>
        <v/>
      </c>
      <c r="H506" s="320" t="str">
        <f aca="false">IF(H505="","",H501*H502*H505)</f>
        <v/>
      </c>
      <c r="I506" s="320" t="str">
        <f aca="false">IF(I505="","",I501*I502*I505)</f>
        <v/>
      </c>
      <c r="J506" s="320"/>
      <c r="K506" s="316"/>
      <c r="L506" s="320" t="str">
        <f aca="false">IF(L505="","",L501*L502*L505)</f>
        <v/>
      </c>
      <c r="M506" s="320" t="str">
        <f aca="false">IF(M505="","",M501*M502*M505)</f>
        <v/>
      </c>
      <c r="N506" s="320" t="str">
        <f aca="false">IF(N505="","",N501*N502*N505)</f>
        <v/>
      </c>
      <c r="O506" s="320"/>
      <c r="P506" s="316"/>
      <c r="Q506" s="320" t="n">
        <f aca="false">IF(Q505="","",Q501*Q502*Q505)</f>
        <v>26000</v>
      </c>
      <c r="R506" s="320" t="str">
        <f aca="false">IF(R505="","",R501*R502*R505)</f>
        <v/>
      </c>
      <c r="S506" s="320" t="str">
        <f aca="false">IF(S505="","",S501*S502*S505)</f>
        <v/>
      </c>
      <c r="T506" s="320"/>
      <c r="U506" s="316"/>
      <c r="V506" s="321" t="str">
        <f aca="false">IF(V505="","",V501*V502*V505)</f>
        <v/>
      </c>
      <c r="W506" s="321" t="str">
        <f aca="false">IF(W505="","",W501*W502*W505)</f>
        <v/>
      </c>
      <c r="X506" s="321" t="str">
        <f aca="false">IF(X505="","",X501*X502*X505)</f>
        <v/>
      </c>
      <c r="Y506" s="321" t="str">
        <f aca="false">IF(Y505="","",Y501*Y502*Y505)</f>
        <v/>
      </c>
      <c r="Z506" s="319"/>
      <c r="AA506" s="319"/>
      <c r="AB506" s="319"/>
      <c r="AC506" s="319"/>
      <c r="AD506" s="319"/>
      <c r="AE506" s="319"/>
      <c r="AF506" s="319"/>
    </row>
    <row r="507" customFormat="false" ht="15.75" hidden="false" customHeight="true" outlineLevel="0" collapsed="false">
      <c r="A507" s="332" t="s">
        <v>316</v>
      </c>
      <c r="B507" s="192" t="s">
        <v>317</v>
      </c>
      <c r="C507" s="192"/>
      <c r="D507" s="192"/>
      <c r="E507" s="192"/>
      <c r="F507" s="272"/>
      <c r="G507" s="192"/>
      <c r="H507" s="192"/>
      <c r="I507" s="192"/>
      <c r="J507" s="192"/>
      <c r="K507" s="272"/>
      <c r="L507" s="192"/>
      <c r="M507" s="192"/>
      <c r="N507" s="192"/>
      <c r="O507" s="192"/>
      <c r="P507" s="272"/>
      <c r="Q507" s="192"/>
      <c r="R507" s="192"/>
      <c r="S507" s="192"/>
      <c r="T507" s="192"/>
      <c r="U507" s="272"/>
      <c r="V507" s="206"/>
      <c r="W507" s="206"/>
      <c r="X507" s="206"/>
      <c r="Y507" s="206"/>
      <c r="Z507" s="1"/>
      <c r="AA507" s="1"/>
      <c r="AB507" s="1"/>
      <c r="AC507" s="1"/>
      <c r="AD507" s="1"/>
      <c r="AE507" s="1"/>
      <c r="AF507" s="1"/>
    </row>
    <row r="508" customFormat="false" ht="15.75" hidden="false" customHeight="true" outlineLevel="0" collapsed="false">
      <c r="A508" s="270" t="s">
        <v>315</v>
      </c>
      <c r="B508" s="192" t="n">
        <v>0.2</v>
      </c>
      <c r="C508" s="192" t="n">
        <v>2.5</v>
      </c>
      <c r="D508" s="192" t="n">
        <v>0.2</v>
      </c>
      <c r="E508" s="192"/>
      <c r="F508" s="275"/>
      <c r="G508" s="192" t="n">
        <v>1</v>
      </c>
      <c r="H508" s="192" t="n">
        <v>0.5</v>
      </c>
      <c r="I508" s="192" t="n">
        <v>1.2</v>
      </c>
      <c r="J508" s="192"/>
      <c r="K508" s="275"/>
      <c r="L508" s="192" t="n">
        <v>0.6</v>
      </c>
      <c r="M508" s="192" t="n">
        <v>0.8</v>
      </c>
      <c r="N508" s="192" t="n">
        <v>1.1</v>
      </c>
      <c r="O508" s="192"/>
      <c r="P508" s="275"/>
      <c r="Q508" s="192" t="n">
        <v>1</v>
      </c>
      <c r="R508" s="192"/>
      <c r="S508" s="192" t="n">
        <v>4</v>
      </c>
      <c r="T508" s="192"/>
      <c r="U508" s="275"/>
      <c r="V508" s="206" t="n">
        <v>0.3</v>
      </c>
      <c r="W508" s="206" t="n">
        <v>0.6</v>
      </c>
      <c r="X508" s="206" t="n">
        <v>0.7</v>
      </c>
      <c r="Y508" s="206" t="n">
        <v>1</v>
      </c>
      <c r="Z508" s="1"/>
      <c r="AA508" s="1"/>
      <c r="AB508" s="1"/>
      <c r="AC508" s="1"/>
      <c r="AD508" s="1"/>
      <c r="AE508" s="1"/>
      <c r="AF508" s="1"/>
    </row>
    <row r="509" customFormat="false" ht="15.75" hidden="false" customHeight="true" outlineLevel="0" collapsed="false">
      <c r="A509" s="270" t="s">
        <v>310</v>
      </c>
      <c r="B509" s="192" t="n">
        <v>24</v>
      </c>
      <c r="C509" s="192" t="n">
        <v>12</v>
      </c>
      <c r="D509" s="192" t="n">
        <v>14</v>
      </c>
      <c r="E509" s="192"/>
      <c r="F509" s="272"/>
      <c r="G509" s="192" t="n">
        <v>28</v>
      </c>
      <c r="H509" s="192" t="n">
        <v>52</v>
      </c>
      <c r="I509" s="192" t="n">
        <v>36</v>
      </c>
      <c r="J509" s="192"/>
      <c r="K509" s="272"/>
      <c r="L509" s="192" t="n">
        <v>36</v>
      </c>
      <c r="M509" s="192" t="n">
        <v>12</v>
      </c>
      <c r="N509" s="192" t="n">
        <v>52</v>
      </c>
      <c r="O509" s="192"/>
      <c r="P509" s="272"/>
      <c r="Q509" s="192" t="n">
        <v>52</v>
      </c>
      <c r="R509" s="192"/>
      <c r="S509" s="192" t="n">
        <v>52</v>
      </c>
      <c r="T509" s="192"/>
      <c r="U509" s="272"/>
      <c r="V509" s="206" t="n">
        <v>16</v>
      </c>
      <c r="W509" s="206" t="n">
        <v>34</v>
      </c>
      <c r="X509" s="206" t="n">
        <v>80</v>
      </c>
      <c r="Y509" s="206" t="n">
        <v>52</v>
      </c>
      <c r="Z509" s="1"/>
      <c r="AA509" s="1"/>
      <c r="AB509" s="1"/>
      <c r="AC509" s="1"/>
      <c r="AD509" s="1"/>
      <c r="AE509" s="1"/>
      <c r="AF509" s="1"/>
    </row>
    <row r="510" customFormat="false" ht="15.75" hidden="false" customHeight="true" outlineLevel="0" collapsed="false">
      <c r="A510" s="344" t="s">
        <v>300</v>
      </c>
      <c r="B510" s="283"/>
      <c r="C510" s="283"/>
      <c r="D510" s="283"/>
      <c r="E510" s="283"/>
      <c r="F510" s="272"/>
      <c r="G510" s="283"/>
      <c r="H510" s="283"/>
      <c r="I510" s="283"/>
      <c r="J510" s="283"/>
      <c r="K510" s="272"/>
      <c r="L510" s="283"/>
      <c r="M510" s="283"/>
      <c r="N510" s="283"/>
      <c r="O510" s="283"/>
      <c r="P510" s="272"/>
      <c r="Q510" s="283"/>
      <c r="R510" s="283"/>
      <c r="S510" s="283"/>
      <c r="T510" s="283"/>
      <c r="U510" s="272"/>
      <c r="V510" s="176" t="n">
        <v>280</v>
      </c>
      <c r="W510" s="176" t="n">
        <v>280</v>
      </c>
      <c r="X510" s="176" t="n">
        <v>280</v>
      </c>
      <c r="Y510" s="176" t="n">
        <v>280</v>
      </c>
      <c r="Z510" s="1"/>
      <c r="AA510" s="1"/>
      <c r="AB510" s="1"/>
      <c r="AC510" s="1"/>
      <c r="AD510" s="1"/>
      <c r="AE510" s="1"/>
      <c r="AF510" s="1"/>
    </row>
    <row r="511" customFormat="false" ht="15.75" hidden="false" customHeight="true" outlineLevel="0" collapsed="false">
      <c r="A511" s="270" t="s">
        <v>228</v>
      </c>
      <c r="B511" s="306" t="n">
        <f aca="false">IF(B508="","",B508*B509*B510/B$40/365/2100)</f>
        <v>0</v>
      </c>
      <c r="C511" s="306" t="n">
        <f aca="false">IF(C508="","",C508*C509*C510/C$40/365/2100)</f>
        <v>0</v>
      </c>
      <c r="D511" s="306" t="n">
        <f aca="false">IF(D508="","",D508*D509*D510/D$40/365/2100)</f>
        <v>0</v>
      </c>
      <c r="E511" s="306"/>
      <c r="F511" s="272"/>
      <c r="G511" s="306" t="n">
        <f aca="false">IF(G508="","",G508*G509*G510/G$40/365/2100)</f>
        <v>0</v>
      </c>
      <c r="H511" s="306" t="n">
        <f aca="false">IF(H508="","",H508*H509*H510/H$40/365/2100)</f>
        <v>0</v>
      </c>
      <c r="I511" s="306" t="n">
        <f aca="false">IF(I508="","",I508*I509*I510/I$40/365/2100)</f>
        <v>0</v>
      </c>
      <c r="J511" s="306"/>
      <c r="K511" s="272"/>
      <c r="L511" s="306" t="n">
        <f aca="false">IF(L508="","",L508*L509*L510/L$40/365/2100)</f>
        <v>0</v>
      </c>
      <c r="M511" s="306" t="n">
        <f aca="false">IF(M508="","",M508*M509*M510/M$40/365/2100)</f>
        <v>0</v>
      </c>
      <c r="N511" s="306" t="n">
        <f aca="false">IF(N508="","",N508*N509*N510/N$40/365/2100)</f>
        <v>0</v>
      </c>
      <c r="O511" s="306"/>
      <c r="P511" s="272"/>
      <c r="Q511" s="306" t="n">
        <f aca="false">IF(Q508="","",Q508*Q509*Q510/Q$40/365/2100)</f>
        <v>0</v>
      </c>
      <c r="R511" s="306" t="str">
        <f aca="false">IF(R508="","",R508*R509*R510/R$40/365/2100)</f>
        <v/>
      </c>
      <c r="S511" s="306" t="n">
        <f aca="false">IF(S508="","",S508*S509*S510/S$40/365/2100)</f>
        <v>0</v>
      </c>
      <c r="T511" s="306"/>
      <c r="U511" s="272"/>
      <c r="V511" s="307" t="n">
        <f aca="false">IF(V508="","",V508*V509*V510/V$40/365/2100)</f>
        <v>0.000250489236790607</v>
      </c>
      <c r="W511" s="307" t="n">
        <f aca="false">IF(W508="","",W508*W509*W510/W$40/365/2100)</f>
        <v>0.00106457925636008</v>
      </c>
      <c r="X511" s="307" t="n">
        <f aca="false">IF(X508="","",X508*X509*X510/X$40/365/2100)</f>
        <v>0.00255707762557078</v>
      </c>
      <c r="Y511" s="307" t="n">
        <f aca="false">IF(Y508="","",Y508*Y509*Y510/Y$40/365/2100)</f>
        <v>0.00211060375443937</v>
      </c>
      <c r="Z511" s="1"/>
      <c r="AA511" s="1"/>
      <c r="AB511" s="1"/>
      <c r="AC511" s="1"/>
      <c r="AD511" s="1"/>
      <c r="AE511" s="1"/>
      <c r="AF511" s="1"/>
    </row>
    <row r="512" customFormat="false" ht="15.75" hidden="false" customHeight="true" outlineLevel="0" collapsed="false">
      <c r="A512" s="314" t="s">
        <v>301</v>
      </c>
      <c r="B512" s="315" t="n">
        <v>200</v>
      </c>
      <c r="C512" s="315" t="n">
        <v>200</v>
      </c>
      <c r="D512" s="315" t="n">
        <v>200</v>
      </c>
      <c r="E512" s="315"/>
      <c r="F512" s="316"/>
      <c r="G512" s="315" t="n">
        <v>200</v>
      </c>
      <c r="H512" s="315" t="n">
        <v>200</v>
      </c>
      <c r="I512" s="315" t="n">
        <v>200</v>
      </c>
      <c r="J512" s="315"/>
      <c r="K512" s="316"/>
      <c r="L512" s="315" t="n">
        <v>200</v>
      </c>
      <c r="M512" s="315" t="n">
        <v>200</v>
      </c>
      <c r="N512" s="315" t="n">
        <v>200</v>
      </c>
      <c r="O512" s="315"/>
      <c r="P512" s="316"/>
      <c r="Q512" s="315" t="n">
        <v>200</v>
      </c>
      <c r="R512" s="315"/>
      <c r="S512" s="315" t="n">
        <v>200</v>
      </c>
      <c r="T512" s="315"/>
      <c r="U512" s="316"/>
      <c r="V512" s="317" t="n">
        <v>200</v>
      </c>
      <c r="W512" s="317" t="n">
        <v>200</v>
      </c>
      <c r="X512" s="317" t="n">
        <v>200</v>
      </c>
      <c r="Y512" s="317" t="n">
        <v>200</v>
      </c>
      <c r="Z512" s="319"/>
      <c r="AA512" s="319"/>
      <c r="AB512" s="319"/>
      <c r="AC512" s="319"/>
      <c r="AD512" s="319"/>
      <c r="AE512" s="319"/>
      <c r="AF512" s="319"/>
    </row>
    <row r="513" customFormat="false" ht="15.75" hidden="false" customHeight="true" outlineLevel="0" collapsed="false">
      <c r="A513" s="314" t="s">
        <v>302</v>
      </c>
      <c r="B513" s="320" t="n">
        <f aca="false">IF(B512="","",B508*B509*B512)</f>
        <v>960</v>
      </c>
      <c r="C513" s="320" t="n">
        <f aca="false">IF(C512="","",C508*C509*C512)</f>
        <v>6000</v>
      </c>
      <c r="D513" s="320" t="n">
        <f aca="false">IF(D512="","",D508*D509*D512)</f>
        <v>560</v>
      </c>
      <c r="E513" s="320"/>
      <c r="F513" s="316"/>
      <c r="G513" s="320" t="n">
        <f aca="false">IF(G512="","",G508*G509*G512)</f>
        <v>5600</v>
      </c>
      <c r="H513" s="320" t="n">
        <f aca="false">IF(H512="","",H508*H509*H512)</f>
        <v>5200</v>
      </c>
      <c r="I513" s="320" t="n">
        <f aca="false">IF(I512="","",I508*I509*I512)</f>
        <v>8640</v>
      </c>
      <c r="J513" s="320"/>
      <c r="K513" s="316"/>
      <c r="L513" s="320" t="n">
        <f aca="false">IF(L512="","",L508*L509*L512)</f>
        <v>4320</v>
      </c>
      <c r="M513" s="320" t="n">
        <f aca="false">IF(M512="","",M508*M509*M512)</f>
        <v>1920</v>
      </c>
      <c r="N513" s="320" t="n">
        <f aca="false">IF(N512="","",N508*N509*N512)</f>
        <v>11440</v>
      </c>
      <c r="O513" s="320"/>
      <c r="P513" s="316"/>
      <c r="Q513" s="320" t="n">
        <f aca="false">IF(Q512="","",Q508*Q509*Q512)</f>
        <v>10400</v>
      </c>
      <c r="R513" s="320" t="str">
        <f aca="false">IF(R512="","",R508*R509*R512)</f>
        <v/>
      </c>
      <c r="S513" s="320" t="n">
        <f aca="false">IF(S512="","",S508*S509*S512)</f>
        <v>41600</v>
      </c>
      <c r="T513" s="320"/>
      <c r="U513" s="316"/>
      <c r="V513" s="321" t="n">
        <f aca="false">IF(V512="","",V508*V509*V512)</f>
        <v>960</v>
      </c>
      <c r="W513" s="321" t="n">
        <f aca="false">IF(W512="","",W508*W509*W512)</f>
        <v>4080</v>
      </c>
      <c r="X513" s="321" t="n">
        <f aca="false">IF(X512="","",X508*X509*X512)</f>
        <v>11200</v>
      </c>
      <c r="Y513" s="321" t="n">
        <f aca="false">IF(Y512="","",Y508*Y509*Y512)</f>
        <v>10400</v>
      </c>
      <c r="Z513" s="319"/>
      <c r="AA513" s="319"/>
      <c r="AB513" s="319"/>
      <c r="AC513" s="319"/>
      <c r="AD513" s="319"/>
      <c r="AE513" s="319"/>
      <c r="AF513" s="319"/>
    </row>
    <row r="514" customFormat="false" ht="15.75" hidden="false" customHeight="true" outlineLevel="0" collapsed="false">
      <c r="A514" s="353" t="s">
        <v>318</v>
      </c>
      <c r="B514" s="350"/>
      <c r="C514" s="350"/>
      <c r="D514" s="350"/>
      <c r="E514" s="350"/>
      <c r="F514" s="275"/>
      <c r="G514" s="350"/>
      <c r="H514" s="350"/>
      <c r="I514" s="350"/>
      <c r="J514" s="350"/>
      <c r="K514" s="275"/>
      <c r="L514" s="350"/>
      <c r="M514" s="350"/>
      <c r="N514" s="350"/>
      <c r="O514" s="350"/>
      <c r="P514" s="275"/>
      <c r="Q514" s="350"/>
      <c r="R514" s="350"/>
      <c r="S514" s="350"/>
      <c r="T514" s="350"/>
      <c r="U514" s="275"/>
      <c r="V514" s="351"/>
      <c r="W514" s="351"/>
      <c r="X514" s="351"/>
      <c r="Y514" s="351"/>
      <c r="Z514" s="1"/>
      <c r="AA514" s="1"/>
      <c r="AB514" s="1"/>
      <c r="AC514" s="1"/>
      <c r="AD514" s="1"/>
      <c r="AE514" s="1"/>
      <c r="AF514" s="1"/>
    </row>
    <row r="515" customFormat="false" ht="15.75" hidden="false" customHeight="true" outlineLevel="0" collapsed="false">
      <c r="A515" s="332" t="s">
        <v>319</v>
      </c>
      <c r="B515" s="283"/>
      <c r="C515" s="283"/>
      <c r="D515" s="283"/>
      <c r="E515" s="283"/>
      <c r="F515" s="275"/>
      <c r="G515" s="283"/>
      <c r="H515" s="283"/>
      <c r="I515" s="283"/>
      <c r="J515" s="283"/>
      <c r="K515" s="275"/>
      <c r="L515" s="283"/>
      <c r="M515" s="283"/>
      <c r="N515" s="283"/>
      <c r="O515" s="283"/>
      <c r="P515" s="275"/>
      <c r="Q515" s="283"/>
      <c r="R515" s="283"/>
      <c r="S515" s="283"/>
      <c r="T515" s="283"/>
      <c r="U515" s="275"/>
      <c r="V515" s="176"/>
      <c r="W515" s="176"/>
      <c r="X515" s="176"/>
      <c r="Y515" s="176"/>
      <c r="Z515" s="1"/>
      <c r="AA515" s="1"/>
      <c r="AB515" s="1"/>
      <c r="AC515" s="1"/>
      <c r="AD515" s="1"/>
      <c r="AE515" s="1"/>
      <c r="AF515" s="1"/>
    </row>
    <row r="516" customFormat="false" ht="15.75" hidden="false" customHeight="true" outlineLevel="0" collapsed="false">
      <c r="A516" s="270" t="s">
        <v>320</v>
      </c>
      <c r="B516" s="283" t="n">
        <v>0</v>
      </c>
      <c r="C516" s="283" t="n">
        <v>0</v>
      </c>
      <c r="D516" s="283" t="n">
        <v>2</v>
      </c>
      <c r="E516" s="283"/>
      <c r="F516" s="275"/>
      <c r="G516" s="283" t="n">
        <v>3</v>
      </c>
      <c r="H516" s="283" t="n">
        <v>2</v>
      </c>
      <c r="I516" s="283" t="n">
        <v>0</v>
      </c>
      <c r="J516" s="283"/>
      <c r="K516" s="275"/>
      <c r="L516" s="283"/>
      <c r="M516" s="283"/>
      <c r="N516" s="283"/>
      <c r="O516" s="283"/>
      <c r="P516" s="275"/>
      <c r="Q516" s="283"/>
      <c r="R516" s="283"/>
      <c r="S516" s="283"/>
      <c r="T516" s="283"/>
      <c r="U516" s="275"/>
      <c r="V516" s="176" t="n">
        <v>1</v>
      </c>
      <c r="W516" s="176" t="n">
        <v>2</v>
      </c>
      <c r="X516" s="176" t="n">
        <v>0</v>
      </c>
      <c r="Y516" s="176" t="n">
        <v>0</v>
      </c>
      <c r="Z516" s="1"/>
      <c r="AA516" s="1"/>
      <c r="AB516" s="1"/>
      <c r="AC516" s="1"/>
      <c r="AD516" s="1"/>
      <c r="AE516" s="1"/>
      <c r="AF516" s="1"/>
    </row>
    <row r="517" customFormat="false" ht="15.75" hidden="false" customHeight="true" outlineLevel="0" collapsed="false">
      <c r="A517" s="270" t="s">
        <v>321</v>
      </c>
      <c r="B517" s="192"/>
      <c r="C517" s="192"/>
      <c r="D517" s="192" t="n">
        <v>1</v>
      </c>
      <c r="E517" s="192"/>
      <c r="F517" s="275"/>
      <c r="G517" s="192" t="n">
        <v>1</v>
      </c>
      <c r="H517" s="192" t="n">
        <v>1</v>
      </c>
      <c r="I517" s="192" t="n">
        <v>0</v>
      </c>
      <c r="J517" s="192"/>
      <c r="K517" s="275"/>
      <c r="L517" s="192"/>
      <c r="M517" s="192"/>
      <c r="N517" s="192"/>
      <c r="O517" s="192"/>
      <c r="P517" s="275"/>
      <c r="Q517" s="192"/>
      <c r="R517" s="192"/>
      <c r="S517" s="192"/>
      <c r="T517" s="192"/>
      <c r="U517" s="275"/>
      <c r="V517" s="206" t="n">
        <v>2</v>
      </c>
      <c r="W517" s="206" t="n">
        <v>1</v>
      </c>
      <c r="X517" s="206"/>
      <c r="Y517" s="206"/>
      <c r="Z517" s="338"/>
      <c r="AA517" s="338"/>
      <c r="AB517" s="338"/>
      <c r="AC517" s="338"/>
      <c r="AD517" s="338"/>
      <c r="AE517" s="338"/>
      <c r="AF517" s="338"/>
    </row>
    <row r="518" customFormat="false" ht="15.75" hidden="false" customHeight="true" outlineLevel="0" collapsed="false">
      <c r="A518" s="270" t="s">
        <v>299</v>
      </c>
      <c r="B518" s="192"/>
      <c r="C518" s="192"/>
      <c r="D518" s="192" t="n">
        <v>2</v>
      </c>
      <c r="E518" s="192"/>
      <c r="F518" s="339"/>
      <c r="G518" s="192" t="n">
        <v>1</v>
      </c>
      <c r="H518" s="192" t="n">
        <v>2</v>
      </c>
      <c r="I518" s="192" t="n">
        <v>0</v>
      </c>
      <c r="J518" s="192"/>
      <c r="K518" s="339"/>
      <c r="L518" s="192"/>
      <c r="M518" s="192"/>
      <c r="N518" s="192"/>
      <c r="O518" s="192"/>
      <c r="P518" s="339"/>
      <c r="Q518" s="192"/>
      <c r="R518" s="192"/>
      <c r="S518" s="192"/>
      <c r="T518" s="192"/>
      <c r="U518" s="339"/>
      <c r="V518" s="206" t="n">
        <v>2</v>
      </c>
      <c r="W518" s="206" t="n">
        <v>1</v>
      </c>
      <c r="X518" s="206"/>
      <c r="Y518" s="206"/>
      <c r="Z518" s="1"/>
      <c r="AA518" s="1"/>
      <c r="AB518" s="1"/>
      <c r="AC518" s="1"/>
      <c r="AD518" s="1"/>
      <c r="AE518" s="1"/>
      <c r="AF518" s="1"/>
    </row>
    <row r="519" customFormat="false" ht="15.75" hidden="false" customHeight="true" outlineLevel="0" collapsed="false">
      <c r="A519" s="270" t="s">
        <v>322</v>
      </c>
      <c r="B519" s="192"/>
      <c r="C519" s="192"/>
      <c r="D519" s="192" t="n">
        <v>20</v>
      </c>
      <c r="E519" s="192"/>
      <c r="F519" s="275"/>
      <c r="G519" s="192" t="n">
        <v>65</v>
      </c>
      <c r="H519" s="192" t="n">
        <v>100</v>
      </c>
      <c r="I519" s="192" t="n">
        <v>0</v>
      </c>
      <c r="J519" s="192"/>
      <c r="K519" s="275"/>
      <c r="L519" s="192"/>
      <c r="M519" s="192"/>
      <c r="N519" s="192"/>
      <c r="O519" s="192"/>
      <c r="P519" s="275"/>
      <c r="Q519" s="192"/>
      <c r="R519" s="192"/>
      <c r="S519" s="192"/>
      <c r="T519" s="192"/>
      <c r="U519" s="275"/>
      <c r="V519" s="206" t="n">
        <v>25</v>
      </c>
      <c r="W519" s="206" t="n">
        <v>35</v>
      </c>
      <c r="X519" s="206"/>
      <c r="Y519" s="206"/>
      <c r="Z519" s="305"/>
      <c r="AA519" s="305"/>
      <c r="AB519" s="305"/>
      <c r="AC519" s="305"/>
      <c r="AD519" s="305"/>
      <c r="AE519" s="305"/>
      <c r="AF519" s="305"/>
    </row>
    <row r="520" customFormat="false" ht="15.75" hidden="false" customHeight="true" outlineLevel="0" collapsed="false">
      <c r="A520" s="269" t="s">
        <v>228</v>
      </c>
      <c r="B520" s="306" t="str">
        <f aca="false">IF(B517="","",((B516*B517*B518*B519)*3630)/B$40/365/2100)</f>
        <v/>
      </c>
      <c r="C520" s="306" t="str">
        <f aca="false">IF(C517="","",((C516*C517*C518*C519)*3630)/C$40/365/2100)</f>
        <v/>
      </c>
      <c r="D520" s="306" t="n">
        <f aca="false">IF(D517="","",((D516*D517*D518*D519)*3630)/D$40/365/2100)</f>
        <v>0.0473581213307241</v>
      </c>
      <c r="E520" s="306"/>
      <c r="F520" s="275"/>
      <c r="G520" s="306" t="n">
        <f aca="false">IF(G517="","",((G516*G517*G518*G519)*3630)/G$40/365/2100)</f>
        <v>0.153913894324853</v>
      </c>
      <c r="H520" s="306" t="n">
        <f aca="false">IF(H517="","",((H516*H517*H518*H519)*3630)/H$40/365/2100)</f>
        <v>0.270617836175566</v>
      </c>
      <c r="I520" s="306" t="n">
        <f aca="false">IF(I517="","",((I516*I517*I518*I519)*3630)/I$40/365/2100)</f>
        <v>0</v>
      </c>
      <c r="J520" s="306"/>
      <c r="K520" s="275"/>
      <c r="L520" s="306" t="str">
        <f aca="false">IF(L517="","",((L516*L517*L518*L519)*3630)/L$40/365/2100)</f>
        <v/>
      </c>
      <c r="M520" s="306" t="str">
        <f aca="false">IF(M517="","",((M516*M517*M518*M519)*3630)/M$40/365/2100)</f>
        <v/>
      </c>
      <c r="N520" s="306" t="str">
        <f aca="false">IF(N517="","",((N516*N517*N518*N519)*3630)/N$40/365/2100)</f>
        <v/>
      </c>
      <c r="O520" s="306"/>
      <c r="P520" s="275"/>
      <c r="Q520" s="306" t="str">
        <f aca="false">IF(Q517="","",((Q516*Q517*Q518*Q519)*3630)/Q$40/365/2100)</f>
        <v/>
      </c>
      <c r="R520" s="306" t="str">
        <f aca="false">IF(R517="","",((R516*R517*R518*R519)*3630)/R$40/365/2100)</f>
        <v/>
      </c>
      <c r="S520" s="306" t="str">
        <f aca="false">IF(S517="","",((S516*S517*S518*S519)*3630)/S$40/365/2100)</f>
        <v/>
      </c>
      <c r="T520" s="306"/>
      <c r="U520" s="275"/>
      <c r="V520" s="307" t="n">
        <f aca="false">IF(V517="","",((V516*V517*V518*V519)*3630)/V$40/365/2100)</f>
        <v>0.0676544590438915</v>
      </c>
      <c r="W520" s="307" t="n">
        <f aca="false">IF(W517="","",((W516*W517*W518*W519)*3630)/W$40/365/2100)</f>
        <v>0.0473581213307241</v>
      </c>
      <c r="X520" s="307" t="str">
        <f aca="false">IF(X517="","",((X516*X517*X518*X519)*3630)/X$40/365/2100)</f>
        <v/>
      </c>
      <c r="Y520" s="307" t="str">
        <f aca="false">IF(Y517="","",((Y516*Y517*Y518*Y519)*3630)/Y$40/365/2100)</f>
        <v/>
      </c>
      <c r="Z520" s="1"/>
      <c r="AA520" s="1"/>
      <c r="AB520" s="1"/>
      <c r="AC520" s="1"/>
      <c r="AD520" s="1"/>
      <c r="AE520" s="1"/>
      <c r="AF520" s="1"/>
    </row>
    <row r="521" customFormat="false" ht="15.75" hidden="false" customHeight="true" outlineLevel="0" collapsed="false">
      <c r="A521" s="332" t="s">
        <v>323</v>
      </c>
      <c r="B521" s="283"/>
      <c r="C521" s="283"/>
      <c r="D521" s="283"/>
      <c r="E521" s="283"/>
      <c r="F521" s="275"/>
      <c r="G521" s="283"/>
      <c r="H521" s="283"/>
      <c r="I521" s="283"/>
      <c r="J521" s="283"/>
      <c r="K521" s="275"/>
      <c r="L521" s="283"/>
      <c r="M521" s="283"/>
      <c r="N521" s="283"/>
      <c r="O521" s="283"/>
      <c r="P521" s="275"/>
      <c r="Q521" s="283"/>
      <c r="R521" s="283"/>
      <c r="S521" s="283"/>
      <c r="T521" s="283"/>
      <c r="U521" s="275"/>
      <c r="V521" s="176"/>
      <c r="W521" s="176"/>
      <c r="X521" s="176"/>
      <c r="Y521" s="176"/>
      <c r="Z521" s="1"/>
      <c r="AA521" s="1"/>
      <c r="AB521" s="1"/>
      <c r="AC521" s="1"/>
      <c r="AD521" s="1"/>
      <c r="AE521" s="1"/>
      <c r="AF521" s="1"/>
    </row>
    <row r="522" customFormat="false" ht="15.75" hidden="false" customHeight="true" outlineLevel="0" collapsed="false">
      <c r="A522" s="270" t="s">
        <v>320</v>
      </c>
      <c r="B522" s="283"/>
      <c r="C522" s="283"/>
      <c r="D522" s="283"/>
      <c r="E522" s="283"/>
      <c r="F522" s="275"/>
      <c r="G522" s="283" t="n">
        <v>3</v>
      </c>
      <c r="H522" s="283" t="n">
        <v>0</v>
      </c>
      <c r="I522" s="283" t="n">
        <v>0</v>
      </c>
      <c r="J522" s="283"/>
      <c r="K522" s="275"/>
      <c r="L522" s="283"/>
      <c r="M522" s="283"/>
      <c r="N522" s="283"/>
      <c r="O522" s="283"/>
      <c r="P522" s="275"/>
      <c r="Q522" s="283"/>
      <c r="R522" s="283"/>
      <c r="S522" s="283"/>
      <c r="T522" s="283"/>
      <c r="U522" s="275"/>
      <c r="V522" s="176" t="n">
        <v>2</v>
      </c>
      <c r="W522" s="176" t="n">
        <v>2</v>
      </c>
      <c r="X522" s="176"/>
      <c r="Y522" s="176"/>
      <c r="Z522" s="1"/>
      <c r="AA522" s="1"/>
      <c r="AB522" s="1"/>
      <c r="AC522" s="1"/>
      <c r="AD522" s="1"/>
      <c r="AE522" s="1"/>
      <c r="AF522" s="1"/>
    </row>
    <row r="523" customFormat="false" ht="15.75" hidden="false" customHeight="true" outlineLevel="0" collapsed="false">
      <c r="A523" s="270" t="s">
        <v>321</v>
      </c>
      <c r="B523" s="192"/>
      <c r="C523" s="192"/>
      <c r="D523" s="192"/>
      <c r="E523" s="192"/>
      <c r="F523" s="339"/>
      <c r="G523" s="192" t="n">
        <v>1</v>
      </c>
      <c r="H523" s="192"/>
      <c r="I523" s="192"/>
      <c r="J523" s="192"/>
      <c r="K523" s="339"/>
      <c r="L523" s="192"/>
      <c r="M523" s="192"/>
      <c r="N523" s="192"/>
      <c r="O523" s="192"/>
      <c r="P523" s="339"/>
      <c r="Q523" s="192"/>
      <c r="R523" s="192"/>
      <c r="S523" s="192"/>
      <c r="T523" s="192"/>
      <c r="U523" s="339"/>
      <c r="V523" s="206" t="n">
        <v>1.2</v>
      </c>
      <c r="W523" s="206" t="n">
        <v>1</v>
      </c>
      <c r="X523" s="206"/>
      <c r="Y523" s="206"/>
      <c r="Z523" s="1"/>
      <c r="AA523" s="1"/>
      <c r="AB523" s="1"/>
      <c r="AC523" s="1"/>
      <c r="AD523" s="1"/>
      <c r="AE523" s="1"/>
      <c r="AF523" s="1"/>
    </row>
    <row r="524" customFormat="false" ht="15.75" hidden="false" customHeight="true" outlineLevel="0" collapsed="false">
      <c r="A524" s="270" t="s">
        <v>299</v>
      </c>
      <c r="B524" s="192"/>
      <c r="C524" s="192"/>
      <c r="D524" s="192"/>
      <c r="E524" s="192"/>
      <c r="F524" s="275"/>
      <c r="G524" s="192" t="n">
        <v>1</v>
      </c>
      <c r="H524" s="192"/>
      <c r="I524" s="192"/>
      <c r="J524" s="192"/>
      <c r="K524" s="275"/>
      <c r="L524" s="192"/>
      <c r="M524" s="192"/>
      <c r="N524" s="192"/>
      <c r="O524" s="192"/>
      <c r="P524" s="275"/>
      <c r="Q524" s="192"/>
      <c r="R524" s="192"/>
      <c r="S524" s="192"/>
      <c r="T524" s="192"/>
      <c r="U524" s="275"/>
      <c r="V524" s="206" t="n">
        <v>1.6</v>
      </c>
      <c r="W524" s="206" t="n">
        <v>1</v>
      </c>
      <c r="X524" s="206"/>
      <c r="Y524" s="206"/>
      <c r="Z524" s="1"/>
      <c r="AA524" s="1"/>
      <c r="AB524" s="1"/>
      <c r="AC524" s="1"/>
      <c r="AD524" s="1"/>
      <c r="AE524" s="1"/>
      <c r="AF524" s="1"/>
    </row>
    <row r="525" customFormat="false" ht="15.75" hidden="false" customHeight="true" outlineLevel="0" collapsed="false">
      <c r="A525" s="270" t="s">
        <v>322</v>
      </c>
      <c r="B525" s="192"/>
      <c r="C525" s="192"/>
      <c r="D525" s="192"/>
      <c r="E525" s="192"/>
      <c r="F525" s="272"/>
      <c r="G525" s="192" t="n">
        <v>40</v>
      </c>
      <c r="H525" s="192"/>
      <c r="I525" s="192"/>
      <c r="J525" s="192"/>
      <c r="K525" s="272"/>
      <c r="L525" s="192"/>
      <c r="M525" s="192"/>
      <c r="N525" s="192"/>
      <c r="O525" s="192"/>
      <c r="P525" s="272"/>
      <c r="Q525" s="192"/>
      <c r="R525" s="192"/>
      <c r="S525" s="192"/>
      <c r="T525" s="192"/>
      <c r="U525" s="272"/>
      <c r="V525" s="206" t="n">
        <v>25</v>
      </c>
      <c r="W525" s="206" t="n">
        <v>40</v>
      </c>
      <c r="X525" s="206"/>
      <c r="Y525" s="206"/>
      <c r="Z525" s="1"/>
      <c r="AA525" s="1"/>
      <c r="AB525" s="1"/>
      <c r="AC525" s="1"/>
      <c r="AD525" s="1"/>
      <c r="AE525" s="1"/>
      <c r="AF525" s="1"/>
    </row>
    <row r="526" customFormat="false" ht="15.75" hidden="false" customHeight="true" outlineLevel="0" collapsed="false">
      <c r="A526" s="269" t="s">
        <v>228</v>
      </c>
      <c r="B526" s="306" t="str">
        <f aca="false">IF(B523="","",((B522*B523*B524*B525)*3630)/B$40/365/2100)</f>
        <v/>
      </c>
      <c r="C526" s="306" t="str">
        <f aca="false">IF(C523="","",((C522*C523*C524*C525)*3630)/C$40/365/2100)</f>
        <v/>
      </c>
      <c r="D526" s="306" t="str">
        <f aca="false">IF(D523="","",((D522*D523*D524*D525)*3630)/D$40/365/2100)</f>
        <v/>
      </c>
      <c r="E526" s="306"/>
      <c r="F526" s="272"/>
      <c r="G526" s="306" t="n">
        <f aca="false">IF(G523="","",((G522*G523*G524*G525)*3630)/G$40/365/2100)</f>
        <v>0.0947162426614481</v>
      </c>
      <c r="H526" s="306" t="str">
        <f aca="false">IF(H523="","",((H522*H523*H524*H525)*3630)/H$40/365/2100)</f>
        <v/>
      </c>
      <c r="I526" s="306" t="str">
        <f aca="false">IF(I523="","",((I522*I523*I524*I525)*3630)/I$40/365/2100)</f>
        <v/>
      </c>
      <c r="J526" s="306"/>
      <c r="K526" s="272"/>
      <c r="L526" s="306" t="str">
        <f aca="false">IF(L523="","",((L522*L523*L524*L525)*3630)/L$40/365/2100)</f>
        <v/>
      </c>
      <c r="M526" s="306" t="str">
        <f aca="false">IF(M523="","",((M522*M523*M524*M525)*3630)/M$40/365/2100)</f>
        <v/>
      </c>
      <c r="N526" s="306" t="str">
        <f aca="false">IF(N523="","",((N522*N523*N524*N525)*3630)/N$40/365/2100)</f>
        <v/>
      </c>
      <c r="O526" s="306"/>
      <c r="P526" s="272"/>
      <c r="Q526" s="306" t="str">
        <f aca="false">IF(Q523="","",((Q522*Q523*Q524*Q525)*3630)/Q$40/365/2100)</f>
        <v/>
      </c>
      <c r="R526" s="306" t="str">
        <f aca="false">IF(R523="","",((R522*R523*R524*R525)*3630)/R$40/365/2100)</f>
        <v/>
      </c>
      <c r="S526" s="306" t="str">
        <f aca="false">IF(S523="","",((S522*S523*S524*S525)*3630)/S$40/365/2100)</f>
        <v/>
      </c>
      <c r="T526" s="306"/>
      <c r="U526" s="272"/>
      <c r="V526" s="307" t="n">
        <f aca="false">IF(V523="","",((V522*V523*V524*V525)*3630)/V$40/365/2100)</f>
        <v>0.0649482806821359</v>
      </c>
      <c r="W526" s="307" t="n">
        <f aca="false">IF(W523="","",((W522*W523*W524*W525)*3630)/W$40/365/2100)</f>
        <v>0.0541235672351132</v>
      </c>
      <c r="X526" s="307" t="str">
        <f aca="false">IF(X523="","",((X522*X523*X524*X525)*3630)/X$40/365/2100)</f>
        <v/>
      </c>
      <c r="Y526" s="307" t="str">
        <f aca="false">IF(Y523="","",((Y522*Y523*Y524*Y525)*3630)/Y$40/365/2100)</f>
        <v/>
      </c>
      <c r="Z526" s="1"/>
      <c r="AA526" s="1"/>
      <c r="AB526" s="1"/>
      <c r="AC526" s="1"/>
      <c r="AD526" s="1"/>
      <c r="AE526" s="1"/>
      <c r="AF526" s="1"/>
    </row>
    <row r="527" customFormat="false" ht="15.75" hidden="false" customHeight="true" outlineLevel="0" collapsed="false">
      <c r="A527" s="332" t="s">
        <v>324</v>
      </c>
      <c r="B527" s="192"/>
      <c r="C527" s="192"/>
      <c r="D527" s="192"/>
      <c r="E527" s="192"/>
      <c r="F527" s="294"/>
      <c r="G527" s="192"/>
      <c r="H527" s="192"/>
      <c r="I527" s="192"/>
      <c r="J527" s="192"/>
      <c r="K527" s="294"/>
      <c r="L527" s="192"/>
      <c r="M527" s="192"/>
      <c r="N527" s="192"/>
      <c r="O527" s="192"/>
      <c r="P527" s="294"/>
      <c r="Q527" s="192"/>
      <c r="R527" s="192"/>
      <c r="S527" s="192"/>
      <c r="T527" s="192"/>
      <c r="U527" s="294"/>
      <c r="V527" s="206"/>
      <c r="W527" s="206"/>
      <c r="X527" s="206"/>
      <c r="Y527" s="206"/>
      <c r="Z527" s="1"/>
      <c r="AA527" s="1"/>
      <c r="AB527" s="1"/>
      <c r="AC527" s="1"/>
      <c r="AD527" s="1"/>
      <c r="AE527" s="1"/>
      <c r="AF527" s="1"/>
    </row>
    <row r="528" customFormat="false" ht="15.75" hidden="false" customHeight="true" outlineLevel="0" collapsed="false">
      <c r="A528" s="270" t="s">
        <v>320</v>
      </c>
      <c r="B528" s="283" t="n">
        <v>3</v>
      </c>
      <c r="C528" s="283"/>
      <c r="D528" s="283" t="n">
        <v>2</v>
      </c>
      <c r="E528" s="283"/>
      <c r="F528" s="272"/>
      <c r="G528" s="283" t="n">
        <v>3</v>
      </c>
      <c r="H528" s="283" t="n">
        <v>2</v>
      </c>
      <c r="I528" s="283" t="n">
        <v>2</v>
      </c>
      <c r="J528" s="283"/>
      <c r="K528" s="272"/>
      <c r="L528" s="283"/>
      <c r="M528" s="283"/>
      <c r="N528" s="283"/>
      <c r="O528" s="283"/>
      <c r="P528" s="272"/>
      <c r="Q528" s="283"/>
      <c r="R528" s="283"/>
      <c r="S528" s="283"/>
      <c r="T528" s="283"/>
      <c r="U528" s="272"/>
      <c r="V528" s="176" t="n">
        <v>1</v>
      </c>
      <c r="W528" s="176" t="n">
        <v>2</v>
      </c>
      <c r="X528" s="176" t="n">
        <v>0</v>
      </c>
      <c r="Y528" s="176" t="n">
        <v>0</v>
      </c>
      <c r="Z528" s="1"/>
      <c r="AA528" s="1"/>
      <c r="AB528" s="1"/>
      <c r="AC528" s="1"/>
      <c r="AD528" s="1"/>
      <c r="AE528" s="1"/>
      <c r="AF528" s="1"/>
    </row>
    <row r="529" customFormat="false" ht="15.75" hidden="false" customHeight="true" outlineLevel="0" collapsed="false">
      <c r="A529" s="270" t="s">
        <v>321</v>
      </c>
      <c r="B529" s="192" t="n">
        <v>2</v>
      </c>
      <c r="C529" s="192"/>
      <c r="D529" s="192" t="n">
        <v>1</v>
      </c>
      <c r="E529" s="192"/>
      <c r="F529" s="272"/>
      <c r="G529" s="192" t="n">
        <v>1</v>
      </c>
      <c r="H529" s="192" t="n">
        <v>1</v>
      </c>
      <c r="I529" s="192" t="n">
        <v>4</v>
      </c>
      <c r="J529" s="192"/>
      <c r="K529" s="272"/>
      <c r="L529" s="192"/>
      <c r="M529" s="192"/>
      <c r="N529" s="192"/>
      <c r="O529" s="192"/>
      <c r="P529" s="272"/>
      <c r="Q529" s="192"/>
      <c r="R529" s="192"/>
      <c r="S529" s="192"/>
      <c r="T529" s="192"/>
      <c r="U529" s="272"/>
      <c r="V529" s="206" t="n">
        <v>2</v>
      </c>
      <c r="W529" s="166" t="n">
        <v>1</v>
      </c>
      <c r="X529" s="206"/>
      <c r="Y529" s="206"/>
      <c r="Z529" s="1"/>
      <c r="AA529" s="1"/>
      <c r="AB529" s="1"/>
      <c r="AC529" s="1"/>
      <c r="AD529" s="1"/>
      <c r="AE529" s="1"/>
      <c r="AF529" s="1"/>
    </row>
    <row r="530" customFormat="false" ht="15.75" hidden="false" customHeight="true" outlineLevel="0" collapsed="false">
      <c r="A530" s="270" t="s">
        <v>299</v>
      </c>
      <c r="B530" s="192" t="n">
        <v>6</v>
      </c>
      <c r="C530" s="192"/>
      <c r="D530" s="192" t="n">
        <v>2</v>
      </c>
      <c r="E530" s="192"/>
      <c r="F530" s="272"/>
      <c r="G530" s="192" t="n">
        <v>1</v>
      </c>
      <c r="H530" s="192" t="n">
        <v>1</v>
      </c>
      <c r="I530" s="192" t="n">
        <v>4</v>
      </c>
      <c r="J530" s="192"/>
      <c r="K530" s="272"/>
      <c r="L530" s="192"/>
      <c r="M530" s="192"/>
      <c r="N530" s="192"/>
      <c r="O530" s="192"/>
      <c r="P530" s="272"/>
      <c r="Q530" s="192"/>
      <c r="R530" s="192"/>
      <c r="S530" s="192"/>
      <c r="T530" s="192"/>
      <c r="U530" s="272"/>
      <c r="V530" s="206" t="n">
        <v>1.7</v>
      </c>
      <c r="W530" s="206" t="n">
        <v>2.2</v>
      </c>
      <c r="X530" s="206"/>
      <c r="Y530" s="206"/>
      <c r="Z530" s="1"/>
      <c r="AA530" s="1"/>
      <c r="AB530" s="1"/>
      <c r="AC530" s="1"/>
      <c r="AD530" s="1"/>
      <c r="AE530" s="1"/>
      <c r="AF530" s="1"/>
    </row>
    <row r="531" customFormat="false" ht="15.75" hidden="false" customHeight="true" outlineLevel="0" collapsed="false">
      <c r="A531" s="270" t="s">
        <v>322</v>
      </c>
      <c r="B531" s="192" t="n">
        <v>4</v>
      </c>
      <c r="C531" s="192"/>
      <c r="D531" s="192" t="n">
        <v>50</v>
      </c>
      <c r="E531" s="192"/>
      <c r="F531" s="272"/>
      <c r="G531" s="192" t="n">
        <v>30</v>
      </c>
      <c r="H531" s="192" t="n">
        <v>100</v>
      </c>
      <c r="I531" s="192" t="n">
        <v>10</v>
      </c>
      <c r="J531" s="192"/>
      <c r="K531" s="272"/>
      <c r="L531" s="192"/>
      <c r="M531" s="192"/>
      <c r="N531" s="192"/>
      <c r="O531" s="192"/>
      <c r="P531" s="272"/>
      <c r="Q531" s="192"/>
      <c r="R531" s="192"/>
      <c r="S531" s="192"/>
      <c r="T531" s="192"/>
      <c r="U531" s="272"/>
      <c r="V531" s="206" t="n">
        <v>36.6</v>
      </c>
      <c r="W531" s="206" t="n">
        <v>43.6</v>
      </c>
      <c r="X531" s="206"/>
      <c r="Y531" s="206"/>
      <c r="Z531" s="1"/>
      <c r="AA531" s="1"/>
      <c r="AB531" s="1"/>
      <c r="AC531" s="1"/>
      <c r="AD531" s="1"/>
      <c r="AE531" s="1"/>
      <c r="AF531" s="1"/>
    </row>
    <row r="532" customFormat="false" ht="15.75" hidden="false" customHeight="true" outlineLevel="0" collapsed="false">
      <c r="A532" s="269" t="s">
        <v>228</v>
      </c>
      <c r="B532" s="306" t="n">
        <f aca="false">IF(B529="","",((B528*B529*B530*B531)*3630)/B$40/365/2100)</f>
        <v>0.170489236790607</v>
      </c>
      <c r="C532" s="306" t="str">
        <f aca="false">IF(C529="","",((C528*C529*C530*C531)*3630)/C$40/365/2100)</f>
        <v/>
      </c>
      <c r="D532" s="306" t="n">
        <f aca="false">IF(D529="","",((D528*D529*D530*D531)*3630)/D$40/365/2100)</f>
        <v>0.11839530332681</v>
      </c>
      <c r="E532" s="306"/>
      <c r="F532" s="272"/>
      <c r="G532" s="306" t="n">
        <f aca="false">IF(G529="","",((G528*G529*G530*G531)*3630)/G$40/365/2100)</f>
        <v>0.0710371819960861</v>
      </c>
      <c r="H532" s="306" t="n">
        <f aca="false">IF(H529="","",((H528*H529*H530*H531)*3630)/H$40/365/2100)</f>
        <v>0.135308918087783</v>
      </c>
      <c r="I532" s="306" t="n">
        <f aca="false">IF(I529="","",((I528*I529*I530*I531)*3630)/I$40/365/2100)</f>
        <v>0.216494268940453</v>
      </c>
      <c r="J532" s="306"/>
      <c r="K532" s="272"/>
      <c r="L532" s="306" t="str">
        <f aca="false">IF(L529="","",((L528*L529*L530*L531)*3630)/L$40/365/2100)</f>
        <v/>
      </c>
      <c r="M532" s="306" t="str">
        <f aca="false">IF(M529="","",((M528*M529*M530*M531)*3630)/M$40/365/2100)</f>
        <v/>
      </c>
      <c r="N532" s="306" t="str">
        <f aca="false">IF(N529="","",((N528*N529*N530*N531)*3630)/N$40/365/2100)</f>
        <v/>
      </c>
      <c r="O532" s="306"/>
      <c r="P532" s="272"/>
      <c r="Q532" s="306" t="str">
        <f aca="false">IF(Q529="","",((Q528*Q529*Q530*Q531)*3630)/Q$40/365/2100)</f>
        <v/>
      </c>
      <c r="R532" s="306" t="str">
        <f aca="false">IF(R529="","",((R528*R529*R530*R531)*3630)/R$40/365/2100)</f>
        <v/>
      </c>
      <c r="S532" s="306" t="str">
        <f aca="false">IF(S529="","",((S528*S529*S530*S531)*3630)/S$40/365/2100)</f>
        <v/>
      </c>
      <c r="T532" s="306"/>
      <c r="U532" s="272"/>
      <c r="V532" s="307" t="n">
        <f aca="false">IF(V529="","",((V528*V529*V530*V531)*3630)/V$40/365/2100)</f>
        <v>0.0841892088342186</v>
      </c>
      <c r="W532" s="307" t="n">
        <f aca="false">IF(W529="","",((W528*W529*W530*W531)*3630)/W$40/365/2100)</f>
        <v>0.129788314229802</v>
      </c>
      <c r="X532" s="307" t="str">
        <f aca="false">IF(X529="","",((X528*X529*X530*X531)*3630)/X$40/365/2100)</f>
        <v/>
      </c>
      <c r="Y532" s="307" t="str">
        <f aca="false">IF(Y529="","",((Y528*Y529*Y530*Y531)*3630)/Y$40/365/2100)</f>
        <v/>
      </c>
      <c r="Z532" s="1"/>
      <c r="AA532" s="1"/>
      <c r="AB532" s="1"/>
      <c r="AC532" s="1"/>
      <c r="AD532" s="1"/>
      <c r="AE532" s="1"/>
      <c r="AF532" s="1"/>
    </row>
    <row r="533" customFormat="false" ht="15.75" hidden="false" customHeight="true" outlineLevel="0" collapsed="false">
      <c r="A533" s="354" t="s">
        <v>325</v>
      </c>
      <c r="B533" s="192"/>
      <c r="C533" s="192"/>
      <c r="D533" s="192"/>
      <c r="E533" s="192"/>
      <c r="F533" s="294"/>
      <c r="G533" s="192"/>
      <c r="H533" s="192"/>
      <c r="I533" s="192"/>
      <c r="J533" s="192"/>
      <c r="K533" s="294"/>
      <c r="L533" s="192"/>
      <c r="M533" s="192"/>
      <c r="N533" s="192"/>
      <c r="O533" s="192"/>
      <c r="P533" s="294"/>
      <c r="Q533" s="192"/>
      <c r="R533" s="192"/>
      <c r="S533" s="192"/>
      <c r="T533" s="192"/>
      <c r="U533" s="294"/>
      <c r="V533" s="206"/>
      <c r="W533" s="206"/>
      <c r="X533" s="206"/>
      <c r="Y533" s="206"/>
      <c r="Z533" s="1"/>
      <c r="AA533" s="1"/>
      <c r="AB533" s="1"/>
      <c r="AC533" s="1"/>
      <c r="AD533" s="1"/>
      <c r="AE533" s="1"/>
      <c r="AF533" s="1"/>
    </row>
    <row r="534" customFormat="false" ht="15.75" hidden="false" customHeight="true" outlineLevel="0" collapsed="false">
      <c r="A534" s="327" t="s">
        <v>326</v>
      </c>
      <c r="B534" s="192"/>
      <c r="C534" s="192" t="n">
        <v>3</v>
      </c>
      <c r="D534" s="192"/>
      <c r="E534" s="192"/>
      <c r="F534" s="272"/>
      <c r="G534" s="192" t="n">
        <v>0</v>
      </c>
      <c r="H534" s="192" t="n">
        <v>3</v>
      </c>
      <c r="I534" s="192" t="n">
        <v>0</v>
      </c>
      <c r="J534" s="192"/>
      <c r="K534" s="272"/>
      <c r="L534" s="192"/>
      <c r="M534" s="192"/>
      <c r="N534" s="192"/>
      <c r="O534" s="192"/>
      <c r="P534" s="272"/>
      <c r="Q534" s="192"/>
      <c r="R534" s="192"/>
      <c r="S534" s="192"/>
      <c r="T534" s="192"/>
      <c r="U534" s="272"/>
      <c r="V534" s="206"/>
      <c r="W534" s="206"/>
      <c r="X534" s="206"/>
      <c r="Y534" s="206"/>
      <c r="Z534" s="1"/>
      <c r="AA534" s="1"/>
      <c r="AB534" s="1"/>
      <c r="AC534" s="1"/>
      <c r="AD534" s="1"/>
      <c r="AE534" s="1"/>
      <c r="AF534" s="1"/>
    </row>
    <row r="535" customFormat="false" ht="15.75" hidden="false" customHeight="true" outlineLevel="0" collapsed="false">
      <c r="A535" s="270" t="s">
        <v>228</v>
      </c>
      <c r="B535" s="306" t="str">
        <f aca="false">IF(B534="","",B534/B$40*9/12*5/7*0.17)</f>
        <v/>
      </c>
      <c r="C535" s="306" t="n">
        <f aca="false">IF(C534="","",C534/C$40*9/12*5/7*0.17)</f>
        <v>0.0455357142857143</v>
      </c>
      <c r="D535" s="306" t="str">
        <f aca="false">IF(D534="","",D534/D$40*9/12*5/7*0.17)</f>
        <v/>
      </c>
      <c r="E535" s="306"/>
      <c r="F535" s="272"/>
      <c r="G535" s="306" t="n">
        <f aca="false">IF(G534="","",G534/G$40*9/12*5/7*0.17)</f>
        <v>0</v>
      </c>
      <c r="H535" s="306" t="n">
        <f aca="false">IF(H534="","",H534/H$40*9/12*5/7*0.17)</f>
        <v>0.039030612244898</v>
      </c>
      <c r="I535" s="306" t="n">
        <f aca="false">IF(I534="","",I534/I$40*9/12*5/7*0.17)</f>
        <v>0</v>
      </c>
      <c r="J535" s="306"/>
      <c r="K535" s="272"/>
      <c r="L535" s="306" t="str">
        <f aca="false">IF(L534="","",L534/L$40*9/12*5/7*0.17)</f>
        <v/>
      </c>
      <c r="M535" s="306" t="str">
        <f aca="false">IF(M534="","",M534/M$40*9/12*5/7*0.17)</f>
        <v/>
      </c>
      <c r="N535" s="306" t="str">
        <f aca="false">IF(N534="","",N534/N$40*9/12*5/7*0.17)</f>
        <v/>
      </c>
      <c r="O535" s="306"/>
      <c r="P535" s="272"/>
      <c r="Q535" s="306" t="str">
        <f aca="false">IF(Q534="","",Q534/Q$40*9/12*5/7*0.17)</f>
        <v/>
      </c>
      <c r="R535" s="306" t="str">
        <f aca="false">IF(R534="","",R534/R$40*9/12*5/7*0.17)</f>
        <v/>
      </c>
      <c r="S535" s="306" t="str">
        <f aca="false">IF(S534="","",S534/S$40*9/12*5/7*0.17)</f>
        <v/>
      </c>
      <c r="T535" s="306"/>
      <c r="U535" s="272"/>
      <c r="V535" s="307" t="str">
        <f aca="false">IF(V534="","",V534/V$40*9/12*5/7*0.17)</f>
        <v/>
      </c>
      <c r="W535" s="307" t="str">
        <f aca="false">IF(W534="","",W534/W$40*9/12*5/7*0.17)</f>
        <v/>
      </c>
      <c r="X535" s="307" t="str">
        <f aca="false">IF(X534="","",X534/X$40*9/12*5/7*0.17)</f>
        <v/>
      </c>
      <c r="Y535" s="307" t="str">
        <f aca="false">IF(Y534="","",Y534/Y$40*9/12*5/7*0.17)</f>
        <v/>
      </c>
      <c r="Z535" s="1"/>
      <c r="AA535" s="1"/>
      <c r="AB535" s="1"/>
      <c r="AC535" s="1"/>
      <c r="AD535" s="1"/>
      <c r="AE535" s="1"/>
      <c r="AF535" s="1"/>
    </row>
    <row r="536" customFormat="false" ht="15.75" hidden="false" customHeight="true" outlineLevel="0" collapsed="false">
      <c r="A536" s="327" t="s">
        <v>327</v>
      </c>
      <c r="B536" s="192" t="n">
        <v>25</v>
      </c>
      <c r="C536" s="192"/>
      <c r="D536" s="192" t="n">
        <v>30</v>
      </c>
      <c r="E536" s="192"/>
      <c r="F536" s="272"/>
      <c r="G536" s="192"/>
      <c r="H536" s="192"/>
      <c r="I536" s="192"/>
      <c r="J536" s="192"/>
      <c r="K536" s="272"/>
      <c r="L536" s="192"/>
      <c r="M536" s="192"/>
      <c r="N536" s="192"/>
      <c r="O536" s="192"/>
      <c r="P536" s="272"/>
      <c r="Q536" s="192"/>
      <c r="R536" s="192"/>
      <c r="S536" s="192"/>
      <c r="T536" s="192"/>
      <c r="U536" s="272"/>
      <c r="V536" s="206" t="n">
        <v>25</v>
      </c>
      <c r="W536" s="206"/>
      <c r="X536" s="206"/>
      <c r="Y536" s="206"/>
      <c r="Z536" s="1"/>
      <c r="AA536" s="1"/>
      <c r="AB536" s="1"/>
      <c r="AC536" s="1"/>
      <c r="AD536" s="1"/>
      <c r="AE536" s="1"/>
      <c r="AF536" s="1"/>
    </row>
    <row r="537" customFormat="false" ht="15.75" hidden="false" customHeight="true" outlineLevel="0" collapsed="false">
      <c r="A537" s="270" t="s">
        <v>310</v>
      </c>
      <c r="B537" s="192" t="n">
        <v>2</v>
      </c>
      <c r="C537" s="192"/>
      <c r="D537" s="192" t="n">
        <v>2</v>
      </c>
      <c r="E537" s="192"/>
      <c r="F537" s="272"/>
      <c r="G537" s="192"/>
      <c r="H537" s="192"/>
      <c r="I537" s="192"/>
      <c r="J537" s="192"/>
      <c r="K537" s="272"/>
      <c r="L537" s="192"/>
      <c r="M537" s="192"/>
      <c r="N537" s="192"/>
      <c r="O537" s="192"/>
      <c r="P537" s="272"/>
      <c r="Q537" s="192"/>
      <c r="R537" s="192"/>
      <c r="S537" s="192"/>
      <c r="T537" s="192"/>
      <c r="U537" s="272"/>
      <c r="V537" s="206" t="n">
        <v>1.2</v>
      </c>
      <c r="W537" s="206"/>
      <c r="X537" s="206"/>
      <c r="Y537" s="206"/>
      <c r="Z537" s="1"/>
      <c r="AA537" s="1"/>
      <c r="AB537" s="1"/>
      <c r="AC537" s="1"/>
      <c r="AD537" s="1"/>
      <c r="AE537" s="1"/>
      <c r="AF537" s="1"/>
    </row>
    <row r="538" customFormat="false" ht="15.75" hidden="false" customHeight="true" outlineLevel="0" collapsed="false">
      <c r="A538" s="270" t="s">
        <v>228</v>
      </c>
      <c r="B538" s="306" t="n">
        <f aca="false">IF(B536="","",B536*B537/0.6/B$40/365)</f>
        <v>0.0570776255707763</v>
      </c>
      <c r="C538" s="306" t="str">
        <f aca="false">IF(C536="","",C536*C537/0.6/C$40/365)</f>
        <v/>
      </c>
      <c r="D538" s="306" t="n">
        <f aca="false">IF(D536="","",D536*D537/0.6/D$40/365)</f>
        <v>0.0342465753424658</v>
      </c>
      <c r="E538" s="306"/>
      <c r="F538" s="272"/>
      <c r="G538" s="306" t="str">
        <f aca="false">IF(G536="","",G536*G537/0.6/G$40/365)</f>
        <v/>
      </c>
      <c r="H538" s="306" t="str">
        <f aca="false">IF(H536="","",H536*H537/0.6/H$40/365)</f>
        <v/>
      </c>
      <c r="I538" s="306" t="str">
        <f aca="false">IF(I536="","",I536*I537/0.6/I$40/365)</f>
        <v/>
      </c>
      <c r="J538" s="306"/>
      <c r="K538" s="272"/>
      <c r="L538" s="306" t="str">
        <f aca="false">IF(L536="","",L536*L537/0.6/L$40/365)</f>
        <v/>
      </c>
      <c r="M538" s="306" t="str">
        <f aca="false">IF(M536="","",M536*M537/0.6/M$40/365)</f>
        <v/>
      </c>
      <c r="N538" s="306" t="str">
        <f aca="false">IF(N536="","",N536*N537/0.6/N$40/365)</f>
        <v/>
      </c>
      <c r="O538" s="306"/>
      <c r="P538" s="272"/>
      <c r="Q538" s="306" t="str">
        <f aca="false">IF(Q536="","",Q536*Q537/0.6/Q$40/365)</f>
        <v/>
      </c>
      <c r="R538" s="306" t="str">
        <f aca="false">IF(R536="","",R536*R537/0.6/R$40/365)</f>
        <v/>
      </c>
      <c r="S538" s="306" t="str">
        <f aca="false">IF(S536="","",S536*S537/0.6/S$40/365)</f>
        <v/>
      </c>
      <c r="T538" s="306"/>
      <c r="U538" s="272"/>
      <c r="V538" s="307" t="n">
        <f aca="false">IF(V536="","",V536*V537/0.6/V$40/365)</f>
        <v>0.0195694716242661</v>
      </c>
      <c r="W538" s="307" t="str">
        <f aca="false">IF(W536="","",W536*W537/0.6/W$40/365)</f>
        <v/>
      </c>
      <c r="X538" s="307" t="str">
        <f aca="false">IF(X536="","",X536*X537/0.6/X$40/365)</f>
        <v/>
      </c>
      <c r="Y538" s="307" t="str">
        <f aca="false">IF(Y536="","",Y536*Y537/0.6/Y$40/365)</f>
        <v/>
      </c>
      <c r="Z538" s="1"/>
      <c r="AA538" s="1"/>
      <c r="AB538" s="1"/>
      <c r="AC538" s="1"/>
      <c r="AD538" s="1"/>
      <c r="AE538" s="1"/>
      <c r="AF538" s="1"/>
    </row>
    <row r="539" customFormat="false" ht="15.75" hidden="false" customHeight="true" outlineLevel="0" collapsed="false">
      <c r="A539" s="327" t="s">
        <v>328</v>
      </c>
      <c r="B539" s="192"/>
      <c r="C539" s="192"/>
      <c r="D539" s="192"/>
      <c r="E539" s="192"/>
      <c r="F539" s="294"/>
      <c r="G539" s="192"/>
      <c r="H539" s="192"/>
      <c r="I539" s="192"/>
      <c r="J539" s="192"/>
      <c r="K539" s="294"/>
      <c r="L539" s="192"/>
      <c r="M539" s="192"/>
      <c r="N539" s="192"/>
      <c r="O539" s="192"/>
      <c r="P539" s="294"/>
      <c r="Q539" s="192"/>
      <c r="R539" s="192"/>
      <c r="S539" s="192"/>
      <c r="T539" s="192"/>
      <c r="U539" s="294"/>
      <c r="V539" s="206"/>
      <c r="W539" s="206"/>
      <c r="X539" s="206"/>
      <c r="Y539" s="206"/>
      <c r="Z539" s="1"/>
      <c r="AA539" s="1"/>
      <c r="AB539" s="1"/>
      <c r="AC539" s="1"/>
      <c r="AD539" s="1"/>
      <c r="AE539" s="1"/>
      <c r="AF539" s="1"/>
    </row>
    <row r="540" customFormat="false" ht="15.75" hidden="false" customHeight="true" outlineLevel="0" collapsed="false">
      <c r="A540" s="270" t="s">
        <v>310</v>
      </c>
      <c r="B540" s="192"/>
      <c r="C540" s="192"/>
      <c r="D540" s="192"/>
      <c r="E540" s="192"/>
      <c r="F540" s="272"/>
      <c r="G540" s="192"/>
      <c r="H540" s="192"/>
      <c r="I540" s="192"/>
      <c r="J540" s="192"/>
      <c r="K540" s="272"/>
      <c r="L540" s="192"/>
      <c r="M540" s="192"/>
      <c r="N540" s="192"/>
      <c r="O540" s="192"/>
      <c r="P540" s="272"/>
      <c r="Q540" s="192"/>
      <c r="R540" s="192"/>
      <c r="S540" s="192"/>
      <c r="T540" s="192"/>
      <c r="U540" s="272"/>
      <c r="V540" s="206"/>
      <c r="W540" s="206"/>
      <c r="X540" s="206"/>
      <c r="Y540" s="206"/>
      <c r="Z540" s="1"/>
      <c r="AA540" s="1"/>
      <c r="AB540" s="1"/>
      <c r="AC540" s="1"/>
      <c r="AD540" s="1"/>
      <c r="AE540" s="1"/>
      <c r="AF540" s="1"/>
    </row>
    <row r="541" customFormat="false" ht="15.75" hidden="false" customHeight="true" outlineLevel="0" collapsed="false">
      <c r="A541" s="270" t="s">
        <v>228</v>
      </c>
      <c r="B541" s="306" t="str">
        <f aca="false">IF(B539="","",B539*B540/0.62/B$40/365)</f>
        <v/>
      </c>
      <c r="C541" s="306" t="str">
        <f aca="false">IF(C539="","",C539*C540/0.62/C$40/365)</f>
        <v/>
      </c>
      <c r="D541" s="306" t="str">
        <f aca="false">IF(D539="","",D539*D540/0.62/D$40/365)</f>
        <v/>
      </c>
      <c r="E541" s="306"/>
      <c r="F541" s="275"/>
      <c r="G541" s="306" t="str">
        <f aca="false">IF(G539="","",G539*G540/0.62/G$40/365)</f>
        <v/>
      </c>
      <c r="H541" s="306" t="str">
        <f aca="false">IF(H539="","",H539*H540/0.62/H$40/365)</f>
        <v/>
      </c>
      <c r="I541" s="306" t="str">
        <f aca="false">IF(I539="","",I539*I540/0.62/I$40/365)</f>
        <v/>
      </c>
      <c r="J541" s="306"/>
      <c r="K541" s="275"/>
      <c r="L541" s="306" t="str">
        <f aca="false">IF(L539="","",L539*L540/0.62/L$40/365)</f>
        <v/>
      </c>
      <c r="M541" s="306" t="str">
        <f aca="false">IF(M539="","",M539*M540/0.62/M$40/365)</f>
        <v/>
      </c>
      <c r="N541" s="306" t="str">
        <f aca="false">IF(N539="","",N539*N540/0.62/N$40/365)</f>
        <v/>
      </c>
      <c r="O541" s="306"/>
      <c r="P541" s="275"/>
      <c r="Q541" s="306" t="str">
        <f aca="false">IF(Q539="","",Q539*Q540/0.62/Q$40/365)</f>
        <v/>
      </c>
      <c r="R541" s="306" t="str">
        <f aca="false">IF(R539="","",R539*R540/0.62/R$40/365)</f>
        <v/>
      </c>
      <c r="S541" s="306" t="str">
        <f aca="false">IF(S539="","",S539*S540/0.62/S$40/365)</f>
        <v/>
      </c>
      <c r="T541" s="306"/>
      <c r="U541" s="275"/>
      <c r="V541" s="307" t="str">
        <f aca="false">IF(V539="","",V539*V540/0.62/V$40/365)</f>
        <v/>
      </c>
      <c r="W541" s="307" t="str">
        <f aca="false">IF(W539="","",W539*W540/0.62/W$40/365)</f>
        <v/>
      </c>
      <c r="X541" s="307" t="str">
        <f aca="false">IF(X539="","",X539*X540/0.62/X$40/365)</f>
        <v/>
      </c>
      <c r="Y541" s="307" t="str">
        <f aca="false">IF(Y539="","",Y539*Y540/0.62/Y$40/365)</f>
        <v/>
      </c>
      <c r="Z541" s="1"/>
      <c r="AA541" s="1"/>
      <c r="AB541" s="1"/>
      <c r="AC541" s="1"/>
      <c r="AD541" s="1"/>
      <c r="AE541" s="1"/>
      <c r="AF541" s="1"/>
    </row>
    <row r="542" customFormat="false" ht="15.75" hidden="false" customHeight="true" outlineLevel="0" collapsed="false">
      <c r="A542" s="327" t="s">
        <v>329</v>
      </c>
      <c r="B542" s="192"/>
      <c r="C542" s="192"/>
      <c r="D542" s="192"/>
      <c r="E542" s="192"/>
      <c r="F542" s="275"/>
      <c r="G542" s="192"/>
      <c r="H542" s="192"/>
      <c r="I542" s="192"/>
      <c r="J542" s="192"/>
      <c r="K542" s="275"/>
      <c r="L542" s="192"/>
      <c r="M542" s="192"/>
      <c r="N542" s="192"/>
      <c r="O542" s="192"/>
      <c r="P542" s="275"/>
      <c r="Q542" s="192"/>
      <c r="R542" s="192"/>
      <c r="S542" s="192"/>
      <c r="T542" s="192"/>
      <c r="U542" s="275"/>
      <c r="V542" s="206"/>
      <c r="W542" s="206"/>
      <c r="X542" s="206"/>
      <c r="Y542" s="206"/>
      <c r="Z542" s="1"/>
      <c r="AA542" s="1"/>
      <c r="AB542" s="1"/>
      <c r="AC542" s="1"/>
      <c r="AD542" s="1"/>
      <c r="AE542" s="1"/>
      <c r="AF542" s="1"/>
    </row>
    <row r="543" customFormat="false" ht="15.75" hidden="false" customHeight="true" outlineLevel="0" collapsed="false">
      <c r="A543" s="270" t="s">
        <v>310</v>
      </c>
      <c r="B543" s="192"/>
      <c r="C543" s="192"/>
      <c r="D543" s="192"/>
      <c r="E543" s="192"/>
      <c r="F543" s="275"/>
      <c r="G543" s="192"/>
      <c r="H543" s="192"/>
      <c r="I543" s="192"/>
      <c r="J543" s="192"/>
      <c r="K543" s="275"/>
      <c r="L543" s="192"/>
      <c r="M543" s="192"/>
      <c r="N543" s="192"/>
      <c r="O543" s="192"/>
      <c r="P543" s="275"/>
      <c r="Q543" s="192"/>
      <c r="R543" s="192"/>
      <c r="S543" s="192"/>
      <c r="T543" s="192"/>
      <c r="U543" s="275"/>
      <c r="V543" s="206"/>
      <c r="W543" s="206"/>
      <c r="X543" s="206"/>
      <c r="Y543" s="206"/>
      <c r="Z543" s="1"/>
      <c r="AA543" s="1"/>
      <c r="AB543" s="1"/>
      <c r="AC543" s="1"/>
      <c r="AD543" s="1"/>
      <c r="AE543" s="1"/>
      <c r="AF543" s="1"/>
    </row>
    <row r="544" customFormat="false" ht="15.75" hidden="false" customHeight="true" outlineLevel="0" collapsed="false">
      <c r="A544" s="270" t="s">
        <v>228</v>
      </c>
      <c r="B544" s="306" t="str">
        <f aca="false">IF(B542="","",B542*B543/0.23/B$40/365)</f>
        <v/>
      </c>
      <c r="C544" s="306" t="str">
        <f aca="false">IF(C542="","",C542*C543/0.23/C$40/365)</f>
        <v/>
      </c>
      <c r="D544" s="306" t="str">
        <f aca="false">IF(D542="","",D542*D543/0.23/D$40/365)</f>
        <v/>
      </c>
      <c r="E544" s="306"/>
      <c r="F544" s="355"/>
      <c r="G544" s="306" t="str">
        <f aca="false">IF(G542="","",G542*G543/0.23/G$40/365)</f>
        <v/>
      </c>
      <c r="H544" s="306" t="str">
        <f aca="false">IF(H542="","",H542*H543/0.23/H$40/365)</f>
        <v/>
      </c>
      <c r="I544" s="306" t="str">
        <f aca="false">IF(I542="","",I542*I543/0.23/I$40/365)</f>
        <v/>
      </c>
      <c r="J544" s="306"/>
      <c r="K544" s="355"/>
      <c r="L544" s="306" t="str">
        <f aca="false">IF(L542="","",L542*L543/0.23/L$40/365)</f>
        <v/>
      </c>
      <c r="M544" s="306" t="str">
        <f aca="false">IF(M542="","",M542*M543/0.23/M$40/365)</f>
        <v/>
      </c>
      <c r="N544" s="306" t="str">
        <f aca="false">IF(N542="","",N542*N543/0.23/N$40/365)</f>
        <v/>
      </c>
      <c r="O544" s="306"/>
      <c r="P544" s="355"/>
      <c r="Q544" s="306" t="str">
        <f aca="false">IF(Q542="","",Q542*Q543/0.23/Q$40/365)</f>
        <v/>
      </c>
      <c r="R544" s="306" t="str">
        <f aca="false">IF(R542="","",R542*R543/0.23/R$40/365)</f>
        <v/>
      </c>
      <c r="S544" s="306" t="str">
        <f aca="false">IF(S542="","",S542*S543/0.23/S$40/365)</f>
        <v/>
      </c>
      <c r="T544" s="306"/>
      <c r="U544" s="355"/>
      <c r="V544" s="307" t="str">
        <f aca="false">IF(V542="","",V542*V543/0.23/V$40/365)</f>
        <v/>
      </c>
      <c r="W544" s="307" t="str">
        <f aca="false">IF(W542="","",W542*W543/0.23/W$40/365)</f>
        <v/>
      </c>
      <c r="X544" s="307" t="str">
        <f aca="false">IF(X542="","",X542*X543/0.23/X$40/365)</f>
        <v/>
      </c>
      <c r="Y544" s="307" t="str">
        <f aca="false">IF(Y542="","",Y542*Y543/0.23/Y$40/365)</f>
        <v/>
      </c>
      <c r="Z544" s="1"/>
      <c r="AA544" s="1"/>
      <c r="AB544" s="1"/>
      <c r="AC544" s="1"/>
      <c r="AD544" s="1"/>
      <c r="AE544" s="1"/>
      <c r="AF544" s="1"/>
    </row>
    <row r="545" customFormat="false" ht="15.75" hidden="false" customHeight="true" outlineLevel="0" collapsed="false">
      <c r="A545" s="327" t="s">
        <v>330</v>
      </c>
      <c r="B545" s="192"/>
      <c r="C545" s="192"/>
      <c r="D545" s="192"/>
      <c r="E545" s="192"/>
      <c r="F545" s="356"/>
      <c r="G545" s="192"/>
      <c r="H545" s="192"/>
      <c r="I545" s="192"/>
      <c r="J545" s="192"/>
      <c r="K545" s="356"/>
      <c r="L545" s="192"/>
      <c r="M545" s="192"/>
      <c r="N545" s="192"/>
      <c r="O545" s="192"/>
      <c r="P545" s="356"/>
      <c r="Q545" s="192"/>
      <c r="R545" s="192"/>
      <c r="S545" s="192"/>
      <c r="T545" s="192"/>
      <c r="U545" s="356"/>
      <c r="V545" s="206"/>
      <c r="W545" s="206"/>
      <c r="X545" s="206"/>
      <c r="Y545" s="206"/>
      <c r="Z545" s="1"/>
      <c r="AA545" s="1"/>
      <c r="AB545" s="1"/>
      <c r="AC545" s="1"/>
      <c r="AD545" s="1"/>
      <c r="AE545" s="1"/>
      <c r="AF545" s="1"/>
    </row>
    <row r="546" customFormat="false" ht="15.75" hidden="false" customHeight="true" outlineLevel="0" collapsed="false">
      <c r="A546" s="270" t="s">
        <v>315</v>
      </c>
      <c r="B546" s="192"/>
      <c r="C546" s="192"/>
      <c r="D546" s="192"/>
      <c r="E546" s="192"/>
      <c r="F546" s="356"/>
      <c r="G546" s="192"/>
      <c r="H546" s="192"/>
      <c r="I546" s="192"/>
      <c r="J546" s="192"/>
      <c r="K546" s="356"/>
      <c r="L546" s="192"/>
      <c r="M546" s="192"/>
      <c r="N546" s="192"/>
      <c r="O546" s="192"/>
      <c r="P546" s="356"/>
      <c r="Q546" s="192"/>
      <c r="R546" s="192"/>
      <c r="S546" s="192"/>
      <c r="T546" s="192"/>
      <c r="U546" s="356"/>
      <c r="V546" s="206"/>
      <c r="W546" s="206"/>
      <c r="X546" s="206"/>
      <c r="Y546" s="206"/>
      <c r="Z546" s="1"/>
      <c r="AA546" s="1"/>
      <c r="AB546" s="1"/>
      <c r="AC546" s="1"/>
      <c r="AD546" s="1"/>
      <c r="AE546" s="1"/>
      <c r="AF546" s="1"/>
    </row>
    <row r="547" customFormat="false" ht="15.75" hidden="false" customHeight="true" outlineLevel="0" collapsed="false">
      <c r="A547" s="270" t="s">
        <v>310</v>
      </c>
      <c r="B547" s="192"/>
      <c r="C547" s="192"/>
      <c r="D547" s="192"/>
      <c r="E547" s="192"/>
      <c r="F547" s="356"/>
      <c r="G547" s="192"/>
      <c r="H547" s="192"/>
      <c r="I547" s="192"/>
      <c r="J547" s="192"/>
      <c r="K547" s="356"/>
      <c r="L547" s="192"/>
      <c r="M547" s="192"/>
      <c r="N547" s="192"/>
      <c r="O547" s="192"/>
      <c r="P547" s="356"/>
      <c r="Q547" s="192"/>
      <c r="R547" s="192"/>
      <c r="S547" s="192"/>
      <c r="T547" s="192"/>
      <c r="U547" s="356"/>
      <c r="V547" s="206"/>
      <c r="W547" s="206"/>
      <c r="X547" s="206"/>
      <c r="Y547" s="206"/>
      <c r="Z547" s="1"/>
      <c r="AA547" s="1"/>
      <c r="AB547" s="1"/>
      <c r="AC547" s="1"/>
      <c r="AD547" s="1"/>
      <c r="AE547" s="1"/>
      <c r="AF547" s="1"/>
    </row>
    <row r="548" customFormat="false" ht="15.75" hidden="false" customHeight="true" outlineLevel="0" collapsed="false">
      <c r="A548" s="344" t="s">
        <v>300</v>
      </c>
      <c r="B548" s="283"/>
      <c r="C548" s="283"/>
      <c r="D548" s="283"/>
      <c r="E548" s="283"/>
      <c r="F548" s="356"/>
      <c r="G548" s="283"/>
      <c r="H548" s="283"/>
      <c r="I548" s="283"/>
      <c r="J548" s="283"/>
      <c r="K548" s="356"/>
      <c r="L548" s="283"/>
      <c r="M548" s="283"/>
      <c r="N548" s="283"/>
      <c r="O548" s="283"/>
      <c r="P548" s="356"/>
      <c r="Q548" s="283"/>
      <c r="R548" s="283"/>
      <c r="S548" s="283"/>
      <c r="T548" s="283"/>
      <c r="U548" s="356"/>
      <c r="V548" s="176"/>
      <c r="W548" s="176"/>
      <c r="X548" s="176"/>
      <c r="Y548" s="176"/>
      <c r="Z548" s="1"/>
      <c r="AA548" s="1"/>
      <c r="AB548" s="1"/>
      <c r="AC548" s="1"/>
      <c r="AD548" s="1"/>
      <c r="AE548" s="1"/>
      <c r="AF548" s="1"/>
    </row>
    <row r="549" customFormat="false" ht="15.75" hidden="false" customHeight="true" outlineLevel="0" collapsed="false">
      <c r="A549" s="270" t="s">
        <v>228</v>
      </c>
      <c r="B549" s="306" t="str">
        <f aca="false">IF(B546="","",B546*B547*B548/B$40/365/2100)</f>
        <v/>
      </c>
      <c r="C549" s="306" t="str">
        <f aca="false">IF(C546="","",C546*C547*C548/C$40/365/2100)</f>
        <v/>
      </c>
      <c r="D549" s="306" t="str">
        <f aca="false">IF(D546="","",D546*D547*D548/D$40/365/2100)</f>
        <v/>
      </c>
      <c r="E549" s="306"/>
      <c r="F549" s="356"/>
      <c r="G549" s="306" t="str">
        <f aca="false">IF(G546="","",G546*G547*G548/G$40/365/2100)</f>
        <v/>
      </c>
      <c r="H549" s="306" t="str">
        <f aca="false">IF(H546="","",H546*H547*H548/H$40/365/2100)</f>
        <v/>
      </c>
      <c r="I549" s="306" t="str">
        <f aca="false">IF(I546="","",I546*I547*I548/I$40/365/2100)</f>
        <v/>
      </c>
      <c r="J549" s="306"/>
      <c r="K549" s="356"/>
      <c r="L549" s="306" t="str">
        <f aca="false">IF(L546="","",L546*L547*L548/L$40/365/2100)</f>
        <v/>
      </c>
      <c r="M549" s="306" t="str">
        <f aca="false">IF(M546="","",M546*M547*M548/M$40/365/2100)</f>
        <v/>
      </c>
      <c r="N549" s="306" t="str">
        <f aca="false">IF(N546="","",N546*N547*N548/N$40/365/2100)</f>
        <v/>
      </c>
      <c r="O549" s="306"/>
      <c r="P549" s="356"/>
      <c r="Q549" s="306" t="str">
        <f aca="false">IF(Q546="","",Q546*Q547*Q548/Q$40/365/2100)</f>
        <v/>
      </c>
      <c r="R549" s="306" t="str">
        <f aca="false">IF(R546="","",R546*R547*R548/R$40/365/2100)</f>
        <v/>
      </c>
      <c r="S549" s="306" t="str">
        <f aca="false">IF(S546="","",S546*S547*S548/S$40/365/2100)</f>
        <v/>
      </c>
      <c r="T549" s="306"/>
      <c r="U549" s="356"/>
      <c r="V549" s="307" t="str">
        <f aca="false">IF(V546="","",V546*V547*V548/V$40/365/2100)</f>
        <v/>
      </c>
      <c r="W549" s="307" t="str">
        <f aca="false">IF(W546="","",W546*W547*W548/W$40/365/2100)</f>
        <v/>
      </c>
      <c r="X549" s="307" t="str">
        <f aca="false">IF(X546="","",X546*X547*X548/X$40/365/2100)</f>
        <v/>
      </c>
      <c r="Y549" s="307" t="str">
        <f aca="false">IF(Y546="","",Y546*Y547*Y548/Y$40/365/2100)</f>
        <v/>
      </c>
      <c r="Z549" s="1"/>
      <c r="AA549" s="1"/>
      <c r="AB549" s="1"/>
      <c r="AC549" s="1"/>
      <c r="AD549" s="1"/>
      <c r="AE549" s="1"/>
      <c r="AF549" s="1"/>
    </row>
    <row r="550" customFormat="false" ht="15.75" hidden="false" customHeight="true" outlineLevel="0" collapsed="false">
      <c r="A550" s="327" t="s">
        <v>331</v>
      </c>
      <c r="B550" s="132"/>
      <c r="C550" s="132"/>
      <c r="D550" s="132"/>
      <c r="E550" s="132"/>
      <c r="F550" s="290"/>
      <c r="G550" s="132"/>
      <c r="H550" s="132"/>
      <c r="I550" s="132"/>
      <c r="J550" s="132"/>
      <c r="K550" s="290"/>
      <c r="L550" s="132"/>
      <c r="M550" s="132"/>
      <c r="N550" s="132"/>
      <c r="O550" s="132"/>
      <c r="P550" s="290"/>
      <c r="Q550" s="132"/>
      <c r="R550" s="132"/>
      <c r="S550" s="132"/>
      <c r="T550" s="132"/>
      <c r="U550" s="290"/>
      <c r="V550" s="164"/>
      <c r="W550" s="164"/>
      <c r="X550" s="164"/>
      <c r="Y550" s="164"/>
      <c r="Z550" s="1"/>
      <c r="AA550" s="1"/>
      <c r="AB550" s="1"/>
      <c r="AC550" s="1"/>
      <c r="AD550" s="1"/>
      <c r="AE550" s="1"/>
      <c r="AF550" s="1"/>
    </row>
    <row r="551" customFormat="false" ht="15.75" hidden="true" customHeight="true" outlineLevel="0" collapsed="false">
      <c r="A551" s="268" t="s">
        <v>268</v>
      </c>
      <c r="B551" s="132"/>
      <c r="C551" s="132"/>
      <c r="D551" s="132"/>
      <c r="E551" s="132"/>
      <c r="F551" s="272"/>
      <c r="G551" s="132"/>
      <c r="H551" s="132"/>
      <c r="I551" s="132"/>
      <c r="J551" s="132"/>
      <c r="K551" s="272"/>
      <c r="L551" s="132"/>
      <c r="M551" s="132"/>
      <c r="N551" s="132"/>
      <c r="O551" s="132"/>
      <c r="P551" s="272"/>
      <c r="Q551" s="132"/>
      <c r="R551" s="132"/>
      <c r="S551" s="132"/>
      <c r="T551" s="132"/>
      <c r="U551" s="272"/>
      <c r="V551" s="164"/>
      <c r="W551" s="164"/>
      <c r="X551" s="164"/>
      <c r="Y551" s="164"/>
      <c r="Z551" s="1"/>
      <c r="AA551" s="1"/>
      <c r="AB551" s="1"/>
      <c r="AC551" s="1"/>
      <c r="AD551" s="1"/>
      <c r="AE551" s="1"/>
      <c r="AF551" s="1"/>
    </row>
    <row r="552" customFormat="false" ht="15.75" hidden="true" customHeight="true" outlineLevel="0" collapsed="false">
      <c r="A552" s="265" t="s">
        <v>270</v>
      </c>
      <c r="B552" s="132"/>
      <c r="C552" s="132"/>
      <c r="D552" s="132"/>
      <c r="E552" s="132"/>
      <c r="F552" s="357"/>
      <c r="G552" s="132"/>
      <c r="H552" s="132"/>
      <c r="I552" s="132"/>
      <c r="J552" s="132"/>
      <c r="K552" s="357"/>
      <c r="L552" s="132"/>
      <c r="M552" s="132"/>
      <c r="N552" s="132"/>
      <c r="O552" s="132"/>
      <c r="P552" s="357"/>
      <c r="Q552" s="132"/>
      <c r="R552" s="132"/>
      <c r="S552" s="132"/>
      <c r="T552" s="132"/>
      <c r="U552" s="357"/>
      <c r="V552" s="164"/>
      <c r="W552" s="164"/>
      <c r="X552" s="164"/>
      <c r="Y552" s="164"/>
      <c r="Z552" s="1"/>
      <c r="AA552" s="1"/>
      <c r="AB552" s="1"/>
      <c r="AC552" s="1"/>
      <c r="AD552" s="1"/>
      <c r="AE552" s="1"/>
      <c r="AF552" s="1"/>
    </row>
    <row r="553" customFormat="false" ht="15.75" hidden="true" customHeight="true" outlineLevel="0" collapsed="false">
      <c r="A553" s="265" t="s">
        <v>285</v>
      </c>
      <c r="B553" s="303" t="str">
        <f aca="false">IF(B550="","",B550*B552)</f>
        <v/>
      </c>
      <c r="C553" s="303" t="str">
        <f aca="false">IF(C550="","",C550*C552)</f>
        <v/>
      </c>
      <c r="D553" s="303" t="str">
        <f aca="false">IF(D550="","",D550*D552)</f>
        <v/>
      </c>
      <c r="E553" s="303"/>
      <c r="F553" s="275"/>
      <c r="G553" s="303" t="str">
        <f aca="false">IF(G550="","",G550*G552)</f>
        <v/>
      </c>
      <c r="H553" s="303" t="str">
        <f aca="false">IF(H550="","",H550*H552)</f>
        <v/>
      </c>
      <c r="I553" s="303" t="str">
        <f aca="false">IF(I550="","",I550*I552)</f>
        <v/>
      </c>
      <c r="J553" s="303"/>
      <c r="K553" s="275"/>
      <c r="L553" s="303" t="str">
        <f aca="false">IF(L550="","",L550*L552)</f>
        <v/>
      </c>
      <c r="M553" s="303" t="str">
        <f aca="false">IF(M550="","",M550*M552)</f>
        <v/>
      </c>
      <c r="N553" s="303" t="str">
        <f aca="false">IF(N550="","",N550*N552)</f>
        <v/>
      </c>
      <c r="O553" s="303"/>
      <c r="P553" s="275"/>
      <c r="Q553" s="303" t="str">
        <f aca="false">IF(Q550="","",Q550*Q552)</f>
        <v/>
      </c>
      <c r="R553" s="303" t="str">
        <f aca="false">IF(R550="","",R550*R552)</f>
        <v/>
      </c>
      <c r="S553" s="303" t="str">
        <f aca="false">IF(S550="","",S550*S552)</f>
        <v/>
      </c>
      <c r="T553" s="303"/>
      <c r="U553" s="275"/>
      <c r="V553" s="304" t="str">
        <f aca="false">IF(V550="","",V550*V552)</f>
        <v/>
      </c>
      <c r="W553" s="304" t="str">
        <f aca="false">IF(W550="","",W550*W552)</f>
        <v/>
      </c>
      <c r="X553" s="304" t="str">
        <f aca="false">IF(X550="","",X550*X552)</f>
        <v/>
      </c>
      <c r="Y553" s="304" t="str">
        <f aca="false">IF(Y550="","",Y550*Y552)</f>
        <v/>
      </c>
      <c r="Z553" s="1"/>
      <c r="AA553" s="1"/>
      <c r="AB553" s="1"/>
      <c r="AC553" s="1"/>
      <c r="AD553" s="1"/>
      <c r="AE553" s="1"/>
      <c r="AF553" s="1"/>
    </row>
    <row r="554" customFormat="false" ht="15.75" hidden="true" customHeight="true" outlineLevel="0" collapsed="false">
      <c r="A554" s="265" t="s">
        <v>255</v>
      </c>
      <c r="B554" s="132"/>
      <c r="C554" s="132"/>
      <c r="D554" s="132"/>
      <c r="E554" s="132"/>
      <c r="F554" s="275"/>
      <c r="G554" s="132"/>
      <c r="H554" s="132"/>
      <c r="I554" s="132"/>
      <c r="J554" s="132"/>
      <c r="K554" s="275"/>
      <c r="L554" s="132"/>
      <c r="M554" s="132"/>
      <c r="N554" s="132"/>
      <c r="O554" s="132"/>
      <c r="P554" s="275"/>
      <c r="Q554" s="132"/>
      <c r="R554" s="132"/>
      <c r="S554" s="132"/>
      <c r="T554" s="132"/>
      <c r="U554" s="275"/>
      <c r="V554" s="164"/>
      <c r="W554" s="164"/>
      <c r="X554" s="164"/>
      <c r="Y554" s="164"/>
      <c r="Z554" s="1"/>
      <c r="AA554" s="1"/>
      <c r="AB554" s="1"/>
      <c r="AC554" s="1"/>
      <c r="AD554" s="1"/>
      <c r="AE554" s="1"/>
      <c r="AF554" s="1"/>
    </row>
    <row r="555" customFormat="false" ht="15.75" hidden="true" customHeight="true" outlineLevel="0" collapsed="false">
      <c r="A555" s="268" t="s">
        <v>256</v>
      </c>
      <c r="B555" s="192"/>
      <c r="C555" s="192"/>
      <c r="D555" s="192"/>
      <c r="E555" s="192"/>
      <c r="F555" s="275"/>
      <c r="G555" s="192"/>
      <c r="H555" s="192"/>
      <c r="I555" s="192"/>
      <c r="J555" s="192"/>
      <c r="K555" s="275"/>
      <c r="L555" s="192"/>
      <c r="M555" s="192"/>
      <c r="N555" s="192"/>
      <c r="O555" s="192"/>
      <c r="P555" s="275"/>
      <c r="Q555" s="192"/>
      <c r="R555" s="192"/>
      <c r="S555" s="192"/>
      <c r="T555" s="192"/>
      <c r="U555" s="275"/>
      <c r="V555" s="206"/>
      <c r="W555" s="206"/>
      <c r="X555" s="206"/>
      <c r="Y555" s="206"/>
      <c r="Z555" s="1"/>
      <c r="AA555" s="1"/>
      <c r="AB555" s="1"/>
      <c r="AC555" s="1"/>
      <c r="AD555" s="1"/>
      <c r="AE555" s="1"/>
      <c r="AF555" s="1"/>
    </row>
    <row r="556" customFormat="false" ht="15.75" hidden="true" customHeight="true" outlineLevel="0" collapsed="false">
      <c r="A556" s="269" t="s">
        <v>200</v>
      </c>
      <c r="B556" s="283"/>
      <c r="C556" s="283"/>
      <c r="D556" s="283"/>
      <c r="E556" s="283"/>
      <c r="F556" s="272"/>
      <c r="G556" s="283"/>
      <c r="H556" s="283"/>
      <c r="I556" s="283"/>
      <c r="J556" s="283"/>
      <c r="K556" s="272"/>
      <c r="L556" s="283"/>
      <c r="M556" s="283"/>
      <c r="N556" s="283"/>
      <c r="O556" s="283"/>
      <c r="P556" s="272"/>
      <c r="Q556" s="283"/>
      <c r="R556" s="283"/>
      <c r="S556" s="283"/>
      <c r="T556" s="283"/>
      <c r="U556" s="272"/>
      <c r="V556" s="176"/>
      <c r="W556" s="176"/>
      <c r="X556" s="176"/>
      <c r="Y556" s="176"/>
      <c r="Z556" s="1"/>
      <c r="AA556" s="1"/>
      <c r="AB556" s="1"/>
      <c r="AC556" s="1"/>
      <c r="AD556" s="1"/>
      <c r="AE556" s="1"/>
      <c r="AF556" s="1"/>
    </row>
    <row r="557" customFormat="false" ht="15.75" hidden="false" customHeight="true" outlineLevel="0" collapsed="false">
      <c r="A557" s="269" t="s">
        <v>201</v>
      </c>
      <c r="B557" s="284" t="str">
        <f aca="false">IF(Data3!B84=0,"",Data3!B84)</f>
        <v/>
      </c>
      <c r="C557" s="284" t="str">
        <f aca="false">IF(Data3!C84=0,"",Data3!C84)</f>
        <v/>
      </c>
      <c r="D557" s="284" t="str">
        <f aca="false">IF(Data3!D84=0,"",Data3!D84)</f>
        <v/>
      </c>
      <c r="E557" s="284"/>
      <c r="F557" s="294"/>
      <c r="G557" s="284" t="str">
        <f aca="false">IF(Data3!G84=0,"",Data3!G84)</f>
        <v/>
      </c>
      <c r="H557" s="284" t="str">
        <f aca="false">IF(Data3!H84=0,"",Data3!H84)</f>
        <v/>
      </c>
      <c r="I557" s="284" t="str">
        <f aca="false">IF(Data3!I84=0,"",Data3!I84)</f>
        <v/>
      </c>
      <c r="J557" s="284"/>
      <c r="K557" s="294"/>
      <c r="L557" s="284" t="str">
        <f aca="false">IF(Data3!L84=0,"",Data3!L84)</f>
        <v/>
      </c>
      <c r="M557" s="284" t="str">
        <f aca="false">IF(Data3!M84=0,"",Data3!M84)</f>
        <v/>
      </c>
      <c r="N557" s="284" t="str">
        <f aca="false">IF(Data3!N84=0,"",Data3!N84)</f>
        <v/>
      </c>
      <c r="O557" s="284"/>
      <c r="P557" s="294"/>
      <c r="Q557" s="284" t="str">
        <f aca="false">IF(Data3!Q84=0,"",Data3!Q84)</f>
        <v/>
      </c>
      <c r="R557" s="284" t="str">
        <f aca="false">IF(Data3!R84=0,"",Data3!R84)</f>
        <v/>
      </c>
      <c r="S557" s="284" t="str">
        <f aca="false">IF(Data3!S84=0,"",Data3!S84)</f>
        <v/>
      </c>
      <c r="T557" s="284"/>
      <c r="U557" s="294"/>
      <c r="V557" s="285" t="str">
        <f aca="false">IF(Data3!V84=0,"",Data3!V84)</f>
        <v/>
      </c>
      <c r="W557" s="285" t="str">
        <f aca="false">IF(Data3!W84=0,"",Data3!W84)</f>
        <v/>
      </c>
      <c r="X557" s="285" t="str">
        <f aca="false">IF(Data3!X84=0,"",Data3!X84)</f>
        <v/>
      </c>
      <c r="Y557" s="285" t="str">
        <f aca="false">IF(Data3!Y84=0,"",Data3!Y84)</f>
        <v/>
      </c>
      <c r="Z557" s="1"/>
      <c r="AA557" s="1"/>
      <c r="AB557" s="1"/>
      <c r="AC557" s="1"/>
      <c r="AD557" s="1"/>
      <c r="AE557" s="1"/>
      <c r="AF557" s="1"/>
    </row>
    <row r="558" customFormat="false" ht="15.75" hidden="true" customHeight="true" outlineLevel="0" collapsed="false">
      <c r="A558" s="269" t="s">
        <v>258</v>
      </c>
      <c r="B558" s="283"/>
      <c r="C558" s="283"/>
      <c r="D558" s="283"/>
      <c r="E558" s="283"/>
      <c r="F558" s="294"/>
      <c r="G558" s="283"/>
      <c r="H558" s="283"/>
      <c r="I558" s="283"/>
      <c r="J558" s="283"/>
      <c r="K558" s="294"/>
      <c r="L558" s="283"/>
      <c r="M558" s="283"/>
      <c r="N558" s="283"/>
      <c r="O558" s="283"/>
      <c r="P558" s="294"/>
      <c r="Q558" s="283"/>
      <c r="R558" s="283"/>
      <c r="S558" s="283"/>
      <c r="T558" s="283"/>
      <c r="U558" s="294"/>
      <c r="V558" s="176"/>
      <c r="W558" s="176"/>
      <c r="X558" s="176"/>
      <c r="Y558" s="176"/>
      <c r="Z558" s="1"/>
      <c r="AA558" s="1"/>
      <c r="AB558" s="1"/>
      <c r="AC558" s="1"/>
      <c r="AD558" s="1"/>
      <c r="AE558" s="1"/>
      <c r="AF558" s="1"/>
    </row>
    <row r="559" customFormat="false" ht="15.75" hidden="false" customHeight="true" outlineLevel="0" collapsed="false">
      <c r="A559" s="358" t="s">
        <v>228</v>
      </c>
      <c r="B559" s="359" t="str">
        <f aca="false">IF(Data3!B85=0,"",Data3!B85)</f>
        <v/>
      </c>
      <c r="C559" s="306" t="str">
        <f aca="false">IF(Data3!C85=0,"",Data3!C85)</f>
        <v/>
      </c>
      <c r="D559" s="306" t="str">
        <f aca="false">IF(Data3!D85=0,"",Data3!D85)</f>
        <v/>
      </c>
      <c r="E559" s="360"/>
      <c r="F559" s="280"/>
      <c r="G559" s="359" t="str">
        <f aca="false">IF(Data3!G85=0,"",Data3!G85)</f>
        <v/>
      </c>
      <c r="H559" s="306" t="str">
        <f aca="false">IF(Data3!H85=0,"",Data3!H85)</f>
        <v/>
      </c>
      <c r="I559" s="306" t="str">
        <f aca="false">IF(Data3!I85=0,"",Data3!I85)</f>
        <v/>
      </c>
      <c r="J559" s="360"/>
      <c r="K559" s="280"/>
      <c r="L559" s="359" t="str">
        <f aca="false">IF(Data3!L85=0,"",Data3!L85)</f>
        <v/>
      </c>
      <c r="M559" s="306" t="str">
        <f aca="false">IF(Data3!M85=0,"",Data3!M85)</f>
        <v/>
      </c>
      <c r="N559" s="306" t="str">
        <f aca="false">IF(Data3!N85=0,"",Data3!N85)</f>
        <v/>
      </c>
      <c r="O559" s="360"/>
      <c r="P559" s="280"/>
      <c r="Q559" s="359" t="str">
        <f aca="false">IF(Data3!Q85=0,"",Data3!Q85)</f>
        <v/>
      </c>
      <c r="R559" s="306" t="str">
        <f aca="false">IF(Data3!R85=0,"",Data3!R85)</f>
        <v/>
      </c>
      <c r="S559" s="306" t="str">
        <f aca="false">IF(Data3!S85=0,"",Data3!S85)</f>
        <v/>
      </c>
      <c r="T559" s="360"/>
      <c r="U559" s="280"/>
      <c r="V559" s="361" t="str">
        <f aca="false">IF(Data3!V85=0,"",Data3!V85)</f>
        <v/>
      </c>
      <c r="W559" s="361" t="str">
        <f aca="false">IF(Data3!W85=0,"",Data3!W85)</f>
        <v/>
      </c>
      <c r="X559" s="361" t="str">
        <f aca="false">IF(Data3!X85=0,"",Data3!X85)</f>
        <v/>
      </c>
      <c r="Y559" s="361" t="str">
        <f aca="false">IF(Data3!Y85=0,"",Data3!Y85)</f>
        <v/>
      </c>
      <c r="Z559" s="1"/>
      <c r="AA559" s="1"/>
      <c r="AB559" s="1"/>
      <c r="AC559" s="1"/>
      <c r="AD559" s="1"/>
      <c r="AE559" s="1"/>
      <c r="AF559" s="1"/>
    </row>
    <row r="560" customFormat="false" ht="15.75" hidden="false" customHeight="true" outlineLevel="0" collapsed="false">
      <c r="A560" s="327" t="s">
        <v>332</v>
      </c>
      <c r="B560" s="131"/>
      <c r="C560" s="131"/>
      <c r="D560" s="131"/>
      <c r="E560" s="131"/>
      <c r="F560" s="272"/>
      <c r="G560" s="131"/>
      <c r="H560" s="131"/>
      <c r="I560" s="131"/>
      <c r="J560" s="131"/>
      <c r="K560" s="272"/>
      <c r="L560" s="131"/>
      <c r="M560" s="131"/>
      <c r="N560" s="131"/>
      <c r="O560" s="131"/>
      <c r="P560" s="272"/>
      <c r="Q560" s="131"/>
      <c r="R560" s="131"/>
      <c r="S560" s="131"/>
      <c r="T560" s="131"/>
      <c r="U560" s="272"/>
      <c r="V560" s="331"/>
      <c r="W560" s="331"/>
      <c r="X560" s="331"/>
      <c r="Y560" s="331"/>
      <c r="Z560" s="1"/>
      <c r="AA560" s="1"/>
      <c r="AB560" s="1"/>
      <c r="AC560" s="1"/>
      <c r="AD560" s="1"/>
      <c r="AE560" s="1"/>
      <c r="AF560" s="1"/>
    </row>
    <row r="561" customFormat="false" ht="15.75" hidden="true" customHeight="true" outlineLevel="0" collapsed="false">
      <c r="A561" s="268" t="s">
        <v>268</v>
      </c>
      <c r="B561" s="131"/>
      <c r="C561" s="131"/>
      <c r="D561" s="131"/>
      <c r="E561" s="131"/>
      <c r="F561" s="294"/>
      <c r="G561" s="131"/>
      <c r="H561" s="131"/>
      <c r="I561" s="131"/>
      <c r="J561" s="131"/>
      <c r="K561" s="294"/>
      <c r="L561" s="131"/>
      <c r="M561" s="131"/>
      <c r="N561" s="131"/>
      <c r="O561" s="131"/>
      <c r="P561" s="294"/>
      <c r="Q561" s="131"/>
      <c r="R561" s="131"/>
      <c r="S561" s="131"/>
      <c r="T561" s="131"/>
      <c r="U561" s="294"/>
      <c r="V561" s="331"/>
      <c r="W561" s="331"/>
      <c r="X561" s="331"/>
      <c r="Y561" s="331"/>
      <c r="Z561" s="1"/>
      <c r="AA561" s="1"/>
      <c r="AB561" s="1"/>
      <c r="AC561" s="1"/>
      <c r="AD561" s="1"/>
      <c r="AE561" s="1"/>
      <c r="AF561" s="1"/>
    </row>
    <row r="562" customFormat="false" ht="15.75" hidden="true" customHeight="true" outlineLevel="0" collapsed="false">
      <c r="A562" s="265" t="s">
        <v>270</v>
      </c>
      <c r="B562" s="131"/>
      <c r="C562" s="131"/>
      <c r="D562" s="131"/>
      <c r="E562" s="131"/>
      <c r="F562" s="272"/>
      <c r="G562" s="131"/>
      <c r="H562" s="131"/>
      <c r="I562" s="131"/>
      <c r="J562" s="131"/>
      <c r="K562" s="272"/>
      <c r="L562" s="131"/>
      <c r="M562" s="131"/>
      <c r="N562" s="131"/>
      <c r="O562" s="131"/>
      <c r="P562" s="272"/>
      <c r="Q562" s="131"/>
      <c r="R562" s="131"/>
      <c r="S562" s="131"/>
      <c r="T562" s="131"/>
      <c r="U562" s="272"/>
      <c r="V562" s="331"/>
      <c r="W562" s="331"/>
      <c r="X562" s="331"/>
      <c r="Y562" s="331"/>
      <c r="Z562" s="1"/>
      <c r="AA562" s="1"/>
      <c r="AB562" s="1"/>
      <c r="AC562" s="1"/>
      <c r="AD562" s="1"/>
      <c r="AE562" s="1"/>
      <c r="AF562" s="1"/>
    </row>
    <row r="563" customFormat="false" ht="15.75" hidden="true" customHeight="true" outlineLevel="0" collapsed="false">
      <c r="A563" s="265" t="s">
        <v>285</v>
      </c>
      <c r="B563" s="303" t="str">
        <f aca="false">IF(B560="","",B560*B562)</f>
        <v/>
      </c>
      <c r="C563" s="303" t="str">
        <f aca="false">IF(C560="","",C560*C562)</f>
        <v/>
      </c>
      <c r="D563" s="303" t="str">
        <f aca="false">IF(D560="","",D560*D562)</f>
        <v/>
      </c>
      <c r="E563" s="303"/>
      <c r="F563" s="272"/>
      <c r="G563" s="303" t="str">
        <f aca="false">IF(G560="","",G560*G562)</f>
        <v/>
      </c>
      <c r="H563" s="303" t="str">
        <f aca="false">IF(H560="","",H560*H562)</f>
        <v/>
      </c>
      <c r="I563" s="303" t="str">
        <f aca="false">IF(I560="","",I560*I562)</f>
        <v/>
      </c>
      <c r="J563" s="303"/>
      <c r="K563" s="272"/>
      <c r="L563" s="303" t="str">
        <f aca="false">IF(L560="","",L560*L562)</f>
        <v/>
      </c>
      <c r="M563" s="303" t="str">
        <f aca="false">IF(M560="","",M560*M562)</f>
        <v/>
      </c>
      <c r="N563" s="303" t="str">
        <f aca="false">IF(N560="","",N560*N562)</f>
        <v/>
      </c>
      <c r="O563" s="303"/>
      <c r="P563" s="272"/>
      <c r="Q563" s="303" t="str">
        <f aca="false">IF(Q560="","",Q560*Q562)</f>
        <v/>
      </c>
      <c r="R563" s="303" t="str">
        <f aca="false">IF(R560="","",R560*R562)</f>
        <v/>
      </c>
      <c r="S563" s="303" t="str">
        <f aca="false">IF(S560="","",S560*S562)</f>
        <v/>
      </c>
      <c r="T563" s="303"/>
      <c r="U563" s="272"/>
      <c r="V563" s="304" t="str">
        <f aca="false">IF(V560="","",V560*V562)</f>
        <v/>
      </c>
      <c r="W563" s="304" t="str">
        <f aca="false">IF(W560="","",W560*W562)</f>
        <v/>
      </c>
      <c r="X563" s="304" t="str">
        <f aca="false">IF(X560="","",X560*X562)</f>
        <v/>
      </c>
      <c r="Y563" s="304" t="str">
        <f aca="false">IF(Y560="","",Y560*Y562)</f>
        <v/>
      </c>
      <c r="Z563" s="1"/>
      <c r="AA563" s="1"/>
      <c r="AB563" s="1"/>
      <c r="AC563" s="1"/>
      <c r="AD563" s="1"/>
      <c r="AE563" s="1"/>
      <c r="AF563" s="1"/>
    </row>
    <row r="564" customFormat="false" ht="15.75" hidden="true" customHeight="true" outlineLevel="0" collapsed="false">
      <c r="A564" s="265" t="s">
        <v>255</v>
      </c>
      <c r="B564" s="132"/>
      <c r="C564" s="132"/>
      <c r="D564" s="132"/>
      <c r="E564" s="132"/>
      <c r="F564" s="272"/>
      <c r="G564" s="132"/>
      <c r="H564" s="132"/>
      <c r="I564" s="132"/>
      <c r="J564" s="132"/>
      <c r="K564" s="272"/>
      <c r="L564" s="132"/>
      <c r="M564" s="132"/>
      <c r="N564" s="132"/>
      <c r="O564" s="132"/>
      <c r="P564" s="272"/>
      <c r="Q564" s="132"/>
      <c r="R564" s="132"/>
      <c r="S564" s="132"/>
      <c r="T564" s="132"/>
      <c r="U564" s="272"/>
      <c r="V564" s="164"/>
      <c r="W564" s="164"/>
      <c r="X564" s="164"/>
      <c r="Y564" s="164"/>
      <c r="Z564" s="1"/>
      <c r="AA564" s="1"/>
      <c r="AB564" s="1"/>
      <c r="AC564" s="1"/>
      <c r="AD564" s="1"/>
      <c r="AE564" s="1"/>
      <c r="AF564" s="1"/>
    </row>
    <row r="565" customFormat="false" ht="15.75" hidden="true" customHeight="true" outlineLevel="0" collapsed="false">
      <c r="A565" s="268" t="s">
        <v>256</v>
      </c>
      <c r="B565" s="309"/>
      <c r="C565" s="309"/>
      <c r="D565" s="309"/>
      <c r="E565" s="309"/>
      <c r="F565" s="272"/>
      <c r="G565" s="309"/>
      <c r="H565" s="309"/>
      <c r="I565" s="309"/>
      <c r="J565" s="309"/>
      <c r="K565" s="272"/>
      <c r="L565" s="309"/>
      <c r="M565" s="309"/>
      <c r="N565" s="309"/>
      <c r="O565" s="309"/>
      <c r="P565" s="272"/>
      <c r="Q565" s="309"/>
      <c r="R565" s="309"/>
      <c r="S565" s="309"/>
      <c r="T565" s="309"/>
      <c r="U565" s="272"/>
      <c r="V565" s="310"/>
      <c r="W565" s="310"/>
      <c r="X565" s="310"/>
      <c r="Y565" s="310"/>
      <c r="Z565" s="1"/>
      <c r="AA565" s="1"/>
      <c r="AB565" s="1"/>
      <c r="AC565" s="1"/>
      <c r="AD565" s="1"/>
      <c r="AE565" s="1"/>
      <c r="AF565" s="1"/>
    </row>
    <row r="566" customFormat="false" ht="15.75" hidden="true" customHeight="true" outlineLevel="0" collapsed="false">
      <c r="A566" s="269" t="s">
        <v>200</v>
      </c>
      <c r="B566" s="312"/>
      <c r="C566" s="312"/>
      <c r="D566" s="312"/>
      <c r="E566" s="312"/>
      <c r="F566" s="294"/>
      <c r="G566" s="312"/>
      <c r="H566" s="312"/>
      <c r="I566" s="312"/>
      <c r="J566" s="312"/>
      <c r="K566" s="294"/>
      <c r="L566" s="312"/>
      <c r="M566" s="312"/>
      <c r="N566" s="312"/>
      <c r="O566" s="312"/>
      <c r="P566" s="294"/>
      <c r="Q566" s="312"/>
      <c r="R566" s="312"/>
      <c r="S566" s="312"/>
      <c r="T566" s="312"/>
      <c r="U566" s="294"/>
      <c r="V566" s="313"/>
      <c r="W566" s="313"/>
      <c r="X566" s="313"/>
      <c r="Y566" s="313"/>
      <c r="Z566" s="1"/>
      <c r="AA566" s="1"/>
      <c r="AB566" s="1"/>
      <c r="AC566" s="1"/>
      <c r="AD566" s="1"/>
      <c r="AE566" s="1"/>
      <c r="AF566" s="1"/>
    </row>
    <row r="567" customFormat="false" ht="15.75" hidden="false" customHeight="true" outlineLevel="0" collapsed="false">
      <c r="A567" s="269" t="s">
        <v>201</v>
      </c>
      <c r="B567" s="284" t="str">
        <f aca="false">IF(Data3!B45=0,"",Data3!B45)</f>
        <v/>
      </c>
      <c r="C567" s="284" t="str">
        <f aca="false">IF(Data3!C45=0,"",Data3!C45)</f>
        <v/>
      </c>
      <c r="D567" s="284" t="str">
        <f aca="false">IF(Data3!D45=0,"",Data3!D45)</f>
        <v/>
      </c>
      <c r="E567" s="284"/>
      <c r="F567" s="294"/>
      <c r="G567" s="284" t="str">
        <f aca="false">IF(Data3!G45=0,"",Data3!G45)</f>
        <v/>
      </c>
      <c r="H567" s="284" t="str">
        <f aca="false">IF(Data3!H45=0,"",Data3!H45)</f>
        <v/>
      </c>
      <c r="I567" s="284" t="str">
        <f aca="false">IF(Data3!I45=0,"",Data3!I45)</f>
        <v/>
      </c>
      <c r="J567" s="284"/>
      <c r="K567" s="294"/>
      <c r="L567" s="284" t="str">
        <f aca="false">IF(Data3!L45=0,"",Data3!L45)</f>
        <v/>
      </c>
      <c r="M567" s="284" t="str">
        <f aca="false">IF(Data3!M45=0,"",Data3!M45)</f>
        <v/>
      </c>
      <c r="N567" s="284" t="str">
        <f aca="false">IF(Data3!N45=0,"",Data3!N45)</f>
        <v/>
      </c>
      <c r="O567" s="284"/>
      <c r="P567" s="294"/>
      <c r="Q567" s="284" t="str">
        <f aca="false">IF(Data3!Q45=0,"",Data3!Q45)</f>
        <v/>
      </c>
      <c r="R567" s="284" t="str">
        <f aca="false">IF(Data3!R45=0,"",Data3!R45)</f>
        <v/>
      </c>
      <c r="S567" s="284" t="str">
        <f aca="false">IF(Data3!S45=0,"",Data3!S45)</f>
        <v/>
      </c>
      <c r="T567" s="284"/>
      <c r="U567" s="294"/>
      <c r="V567" s="285" t="str">
        <f aca="false">IF(Data3!V45=0,"",Data3!V45)</f>
        <v/>
      </c>
      <c r="W567" s="285" t="str">
        <f aca="false">IF(Data3!W45=0,"",Data3!W45)</f>
        <v/>
      </c>
      <c r="X567" s="285" t="str">
        <f aca="false">IF(Data3!X45=0,"",Data3!X45)</f>
        <v/>
      </c>
      <c r="Y567" s="285" t="str">
        <f aca="false">IF(Data3!Y45=0,"",Data3!Y45)</f>
        <v/>
      </c>
      <c r="Z567" s="1"/>
      <c r="AA567" s="1"/>
      <c r="AB567" s="1"/>
      <c r="AC567" s="1"/>
      <c r="AD567" s="1"/>
      <c r="AE567" s="1"/>
      <c r="AF567" s="1"/>
    </row>
    <row r="568" customFormat="false" ht="15.75" hidden="true" customHeight="true" outlineLevel="0" collapsed="false">
      <c r="A568" s="269" t="s">
        <v>258</v>
      </c>
      <c r="B568" s="283"/>
      <c r="C568" s="283"/>
      <c r="D568" s="283"/>
      <c r="E568" s="283"/>
      <c r="F568" s="280"/>
      <c r="G568" s="283"/>
      <c r="H568" s="283"/>
      <c r="I568" s="283"/>
      <c r="J568" s="283"/>
      <c r="K568" s="280"/>
      <c r="L568" s="283"/>
      <c r="M568" s="283"/>
      <c r="N568" s="283"/>
      <c r="O568" s="283"/>
      <c r="P568" s="280"/>
      <c r="Q568" s="283"/>
      <c r="R568" s="283"/>
      <c r="S568" s="283"/>
      <c r="T568" s="283"/>
      <c r="U568" s="280"/>
      <c r="V568" s="176"/>
      <c r="W568" s="176"/>
      <c r="X568" s="176"/>
      <c r="Y568" s="176"/>
      <c r="Z568" s="1"/>
      <c r="AA568" s="1"/>
      <c r="AB568" s="1"/>
      <c r="AC568" s="1"/>
      <c r="AD568" s="1"/>
      <c r="AE568" s="1"/>
      <c r="AF568" s="1"/>
    </row>
    <row r="569" customFormat="false" ht="15.75" hidden="false" customHeight="true" outlineLevel="0" collapsed="false">
      <c r="A569" s="270" t="s">
        <v>228</v>
      </c>
      <c r="B569" s="362" t="str">
        <f aca="false">IF(Data3!B46=0,"",Data3!B46)</f>
        <v/>
      </c>
      <c r="C569" s="362" t="str">
        <f aca="false">IF(Data3!C46=0,"",Data3!C46)</f>
        <v/>
      </c>
      <c r="D569" s="362" t="str">
        <f aca="false">IF(Data3!D46=0,"",Data3!D46)</f>
        <v/>
      </c>
      <c r="E569" s="362"/>
      <c r="F569" s="280"/>
      <c r="G569" s="362" t="str">
        <f aca="false">IF(Data3!G46=0,"",Data3!G46)</f>
        <v/>
      </c>
      <c r="H569" s="362" t="str">
        <f aca="false">IF(Data3!H46=0,"",Data3!H46)</f>
        <v/>
      </c>
      <c r="I569" s="362" t="str">
        <f aca="false">IF(Data3!I46=0,"",Data3!I46)</f>
        <v/>
      </c>
      <c r="J569" s="362"/>
      <c r="K569" s="280"/>
      <c r="L569" s="362" t="str">
        <f aca="false">IF(Data3!L46=0,"",Data3!L46)</f>
        <v/>
      </c>
      <c r="M569" s="362" t="str">
        <f aca="false">IF(Data3!M46=0,"",Data3!M46)</f>
        <v/>
      </c>
      <c r="N569" s="362" t="str">
        <f aca="false">IF(Data3!N46=0,"",Data3!N46)</f>
        <v/>
      </c>
      <c r="O569" s="362"/>
      <c r="P569" s="280"/>
      <c r="Q569" s="362" t="str">
        <f aca="false">IF(Data3!Q46=0,"",Data3!Q46)</f>
        <v/>
      </c>
      <c r="R569" s="362" t="str">
        <f aca="false">IF(Data3!R46=0,"",Data3!R46)</f>
        <v/>
      </c>
      <c r="S569" s="362" t="str">
        <f aca="false">IF(Data3!S46=0,"",Data3!S46)</f>
        <v/>
      </c>
      <c r="T569" s="362"/>
      <c r="U569" s="280"/>
      <c r="V569" s="363" t="str">
        <f aca="false">IF(Data3!V46=0,"",Data3!V46)</f>
        <v/>
      </c>
      <c r="W569" s="363" t="str">
        <f aca="false">IF(Data3!W46=0,"",Data3!W46)</f>
        <v/>
      </c>
      <c r="X569" s="363" t="str">
        <f aca="false">IF(Data3!X46=0,"",Data3!X46)</f>
        <v/>
      </c>
      <c r="Y569" s="363" t="str">
        <f aca="false">IF(Data3!Y46=0,"",Data3!Y46)</f>
        <v/>
      </c>
      <c r="Z569" s="1"/>
      <c r="AA569" s="1"/>
      <c r="AB569" s="1"/>
      <c r="AC569" s="1"/>
      <c r="AD569" s="1"/>
      <c r="AE569" s="1"/>
      <c r="AF569" s="1"/>
    </row>
    <row r="570" customFormat="false" ht="15.75" hidden="false" customHeight="true" outlineLevel="0" collapsed="false">
      <c r="A570" s="332" t="s">
        <v>333</v>
      </c>
      <c r="B570" s="192"/>
      <c r="C570" s="192"/>
      <c r="D570" s="192"/>
      <c r="E570" s="192"/>
      <c r="F570" s="364"/>
      <c r="G570" s="192"/>
      <c r="H570" s="192"/>
      <c r="I570" s="192"/>
      <c r="J570" s="192"/>
      <c r="K570" s="364"/>
      <c r="L570" s="192"/>
      <c r="M570" s="192"/>
      <c r="N570" s="192"/>
      <c r="O570" s="192"/>
      <c r="P570" s="364"/>
      <c r="Q570" s="192"/>
      <c r="R570" s="192"/>
      <c r="S570" s="192"/>
      <c r="T570" s="192"/>
      <c r="U570" s="364"/>
      <c r="V570" s="206"/>
      <c r="W570" s="206"/>
      <c r="X570" s="206"/>
      <c r="Y570" s="206"/>
      <c r="Z570" s="1"/>
      <c r="AA570" s="1"/>
      <c r="AB570" s="1"/>
      <c r="AC570" s="1"/>
      <c r="AD570" s="1"/>
      <c r="AE570" s="1"/>
      <c r="AF570" s="1"/>
    </row>
    <row r="571" customFormat="false" ht="15.75" hidden="false" customHeight="true" outlineLevel="0" collapsed="false">
      <c r="A571" s="270" t="s">
        <v>315</v>
      </c>
      <c r="B571" s="192"/>
      <c r="C571" s="192"/>
      <c r="D571" s="192"/>
      <c r="E571" s="192"/>
      <c r="F571" s="356"/>
      <c r="G571" s="192"/>
      <c r="H571" s="192"/>
      <c r="I571" s="192"/>
      <c r="J571" s="192"/>
      <c r="K571" s="356"/>
      <c r="L571" s="192"/>
      <c r="M571" s="192"/>
      <c r="N571" s="192"/>
      <c r="O571" s="192"/>
      <c r="P571" s="356"/>
      <c r="Q571" s="192"/>
      <c r="R571" s="192"/>
      <c r="S571" s="192"/>
      <c r="T571" s="192"/>
      <c r="U571" s="356"/>
      <c r="V571" s="206"/>
      <c r="W571" s="206"/>
      <c r="X571" s="206"/>
      <c r="Y571" s="206"/>
      <c r="Z571" s="1"/>
      <c r="AA571" s="1"/>
      <c r="AB571" s="1"/>
      <c r="AC571" s="1"/>
      <c r="AD571" s="1"/>
      <c r="AE571" s="1"/>
      <c r="AF571" s="1"/>
    </row>
    <row r="572" customFormat="false" ht="15.75" hidden="false" customHeight="true" outlineLevel="0" collapsed="false">
      <c r="A572" s="270" t="s">
        <v>310</v>
      </c>
      <c r="B572" s="192"/>
      <c r="C572" s="192"/>
      <c r="D572" s="192"/>
      <c r="E572" s="192"/>
      <c r="F572" s="356"/>
      <c r="G572" s="192"/>
      <c r="H572" s="192"/>
      <c r="I572" s="192"/>
      <c r="J572" s="192"/>
      <c r="K572" s="356"/>
      <c r="L572" s="192"/>
      <c r="M572" s="192"/>
      <c r="N572" s="192"/>
      <c r="O572" s="192"/>
      <c r="P572" s="356"/>
      <c r="Q572" s="192"/>
      <c r="R572" s="192"/>
      <c r="S572" s="192"/>
      <c r="T572" s="192"/>
      <c r="U572" s="356"/>
      <c r="V572" s="206"/>
      <c r="W572" s="206"/>
      <c r="X572" s="206"/>
      <c r="Y572" s="206"/>
      <c r="Z572" s="1"/>
      <c r="AA572" s="1"/>
      <c r="AB572" s="1"/>
      <c r="AC572" s="1"/>
      <c r="AD572" s="1"/>
      <c r="AE572" s="1"/>
      <c r="AF572" s="1"/>
    </row>
    <row r="573" customFormat="false" ht="15.75" hidden="false" customHeight="true" outlineLevel="0" collapsed="false">
      <c r="A573" s="344" t="s">
        <v>300</v>
      </c>
      <c r="B573" s="283"/>
      <c r="C573" s="283"/>
      <c r="D573" s="283"/>
      <c r="E573" s="283"/>
      <c r="F573" s="364"/>
      <c r="G573" s="283"/>
      <c r="H573" s="283"/>
      <c r="I573" s="283"/>
      <c r="J573" s="283"/>
      <c r="K573" s="364"/>
      <c r="L573" s="283"/>
      <c r="M573" s="283"/>
      <c r="N573" s="283"/>
      <c r="O573" s="283"/>
      <c r="P573" s="364"/>
      <c r="Q573" s="283"/>
      <c r="R573" s="283"/>
      <c r="S573" s="283"/>
      <c r="T573" s="283"/>
      <c r="U573" s="364"/>
      <c r="V573" s="176"/>
      <c r="W573" s="176"/>
      <c r="X573" s="176"/>
      <c r="Y573" s="176"/>
      <c r="Z573" s="1"/>
      <c r="AA573" s="1"/>
      <c r="AB573" s="1"/>
      <c r="AC573" s="1"/>
      <c r="AD573" s="1"/>
      <c r="AE573" s="1"/>
      <c r="AF573" s="1"/>
    </row>
    <row r="574" customFormat="false" ht="15.75" hidden="false" customHeight="true" outlineLevel="0" collapsed="false">
      <c r="A574" s="270" t="s">
        <v>228</v>
      </c>
      <c r="B574" s="306" t="str">
        <f aca="false">IF(B571="","",B571*B572*B573/B$40/365/2100)</f>
        <v/>
      </c>
      <c r="C574" s="306" t="str">
        <f aca="false">IF(C571="","",C571*C572*C573/C$40/365/2100)</f>
        <v/>
      </c>
      <c r="D574" s="306" t="str">
        <f aca="false">IF(D571="","",D571*D572*D573/D$40/365/2100)</f>
        <v/>
      </c>
      <c r="E574" s="306"/>
      <c r="F574" s="364"/>
      <c r="G574" s="306" t="str">
        <f aca="false">IF(G571="","",G571*G572*G573/G$40/365/2100)</f>
        <v/>
      </c>
      <c r="H574" s="306" t="str">
        <f aca="false">IF(H571="","",H571*H572*H573/H$40/365/2100)</f>
        <v/>
      </c>
      <c r="I574" s="306" t="str">
        <f aca="false">IF(I571="","",I571*I572*I573/I$40/365/2100)</f>
        <v/>
      </c>
      <c r="J574" s="306"/>
      <c r="K574" s="364"/>
      <c r="L574" s="306" t="str">
        <f aca="false">IF(L571="","",L571*L572*L573/L$40/365/2100)</f>
        <v/>
      </c>
      <c r="M574" s="306" t="str">
        <f aca="false">IF(M571="","",M571*M572*M573/M$40/365/2100)</f>
        <v/>
      </c>
      <c r="N574" s="306" t="str">
        <f aca="false">IF(N571="","",N571*N572*N573/N$40/365/2100)</f>
        <v/>
      </c>
      <c r="O574" s="306"/>
      <c r="P574" s="364"/>
      <c r="Q574" s="306" t="str">
        <f aca="false">IF(Q571="","",Q571*Q572*Q573/Q$40/365/2100)</f>
        <v/>
      </c>
      <c r="R574" s="306" t="str">
        <f aca="false">IF(R571="","",R571*R572*R573/R$40/365/2100)</f>
        <v/>
      </c>
      <c r="S574" s="306" t="str">
        <f aca="false">IF(S571="","",S571*S572*S573/S$40/365/2100)</f>
        <v/>
      </c>
      <c r="T574" s="306"/>
      <c r="U574" s="364"/>
      <c r="V574" s="307" t="str">
        <f aca="false">IF(V571="","",V571*V572*V573/V$40/365/2100)</f>
        <v/>
      </c>
      <c r="W574" s="307" t="str">
        <f aca="false">IF(W571="","",W571*W572*W573/W$40/365/2100)</f>
        <v/>
      </c>
      <c r="X574" s="307" t="str">
        <f aca="false">IF(X571="","",X571*X572*X573/X$40/365/2100)</f>
        <v/>
      </c>
      <c r="Y574" s="307" t="str">
        <f aca="false">IF(Y571="","",Y571*Y572*Y573/Y$40/365/2100)</f>
        <v/>
      </c>
      <c r="Z574" s="1"/>
      <c r="AA574" s="1"/>
      <c r="AB574" s="1"/>
      <c r="AC574" s="1"/>
      <c r="AD574" s="1"/>
      <c r="AE574" s="1"/>
      <c r="AF574" s="1"/>
    </row>
    <row r="575" customFormat="false" ht="15.75" hidden="false" customHeight="true" outlineLevel="0" collapsed="false">
      <c r="A575" s="332" t="s">
        <v>334</v>
      </c>
      <c r="B575" s="192"/>
      <c r="C575" s="192"/>
      <c r="D575" s="192"/>
      <c r="E575" s="192"/>
      <c r="F575" s="364"/>
      <c r="G575" s="192"/>
      <c r="H575" s="192"/>
      <c r="I575" s="192"/>
      <c r="J575" s="192"/>
      <c r="K575" s="364"/>
      <c r="L575" s="192"/>
      <c r="M575" s="192"/>
      <c r="N575" s="192"/>
      <c r="O575" s="192"/>
      <c r="P575" s="364"/>
      <c r="Q575" s="192"/>
      <c r="R575" s="192"/>
      <c r="S575" s="192"/>
      <c r="T575" s="192"/>
      <c r="U575" s="364"/>
      <c r="V575" s="206"/>
      <c r="W575" s="206"/>
      <c r="X575" s="206"/>
      <c r="Y575" s="206"/>
      <c r="Z575" s="1"/>
      <c r="AA575" s="1"/>
      <c r="AB575" s="1"/>
      <c r="AC575" s="1"/>
      <c r="AD575" s="1"/>
      <c r="AE575" s="1"/>
      <c r="AF575" s="1"/>
    </row>
    <row r="576" customFormat="false" ht="15.75" hidden="false" customHeight="true" outlineLevel="0" collapsed="false">
      <c r="A576" s="270" t="s">
        <v>315</v>
      </c>
      <c r="B576" s="192"/>
      <c r="C576" s="192"/>
      <c r="D576" s="192"/>
      <c r="E576" s="192"/>
      <c r="F576" s="364"/>
      <c r="G576" s="192"/>
      <c r="H576" s="192"/>
      <c r="I576" s="192"/>
      <c r="J576" s="192"/>
      <c r="K576" s="364"/>
      <c r="L576" s="192"/>
      <c r="M576" s="192"/>
      <c r="N576" s="192"/>
      <c r="O576" s="192"/>
      <c r="P576" s="364"/>
      <c r="Q576" s="192"/>
      <c r="R576" s="192"/>
      <c r="S576" s="192"/>
      <c r="T576" s="192"/>
      <c r="U576" s="364"/>
      <c r="V576" s="206"/>
      <c r="W576" s="206"/>
      <c r="X576" s="206"/>
      <c r="Y576" s="206"/>
      <c r="Z576" s="1"/>
      <c r="AA576" s="1"/>
      <c r="AB576" s="1"/>
      <c r="AC576" s="1"/>
      <c r="AD576" s="1"/>
      <c r="AE576" s="1"/>
      <c r="AF576" s="1"/>
    </row>
    <row r="577" customFormat="false" ht="15.75" hidden="false" customHeight="true" outlineLevel="0" collapsed="false">
      <c r="A577" s="270" t="s">
        <v>310</v>
      </c>
      <c r="B577" s="192"/>
      <c r="C577" s="192"/>
      <c r="D577" s="192"/>
      <c r="E577" s="192"/>
      <c r="F577" s="364"/>
      <c r="G577" s="192"/>
      <c r="H577" s="192"/>
      <c r="I577" s="192"/>
      <c r="J577" s="192"/>
      <c r="K577" s="364"/>
      <c r="L577" s="192"/>
      <c r="M577" s="192"/>
      <c r="N577" s="192"/>
      <c r="O577" s="192"/>
      <c r="P577" s="364"/>
      <c r="Q577" s="192"/>
      <c r="R577" s="192"/>
      <c r="S577" s="192"/>
      <c r="T577" s="192"/>
      <c r="U577" s="364"/>
      <c r="V577" s="206"/>
      <c r="W577" s="206"/>
      <c r="X577" s="206"/>
      <c r="Y577" s="206"/>
      <c r="Z577" s="1"/>
      <c r="AA577" s="1"/>
      <c r="AB577" s="1"/>
      <c r="AC577" s="1"/>
      <c r="AD577" s="1"/>
      <c r="AE577" s="1"/>
      <c r="AF577" s="1"/>
    </row>
    <row r="578" customFormat="false" ht="15.75" hidden="false" customHeight="true" outlineLevel="0" collapsed="false">
      <c r="A578" s="344" t="s">
        <v>300</v>
      </c>
      <c r="B578" s="283"/>
      <c r="C578" s="283"/>
      <c r="D578" s="283"/>
      <c r="E578" s="283"/>
      <c r="F578" s="364"/>
      <c r="G578" s="283"/>
      <c r="H578" s="283"/>
      <c r="I578" s="283"/>
      <c r="J578" s="283"/>
      <c r="K578" s="364"/>
      <c r="L578" s="283"/>
      <c r="M578" s="283"/>
      <c r="N578" s="283"/>
      <c r="O578" s="283"/>
      <c r="P578" s="364"/>
      <c r="Q578" s="283"/>
      <c r="R578" s="283"/>
      <c r="S578" s="283"/>
      <c r="T578" s="283"/>
      <c r="U578" s="364"/>
      <c r="V578" s="176"/>
      <c r="W578" s="176"/>
      <c r="X578" s="176"/>
      <c r="Y578" s="176"/>
      <c r="Z578" s="1"/>
      <c r="AA578" s="1"/>
      <c r="AB578" s="1"/>
      <c r="AC578" s="1"/>
      <c r="AD578" s="1"/>
      <c r="AE578" s="1"/>
      <c r="AF578" s="1"/>
    </row>
    <row r="579" customFormat="false" ht="15.75" hidden="false" customHeight="true" outlineLevel="0" collapsed="false">
      <c r="A579" s="270" t="s">
        <v>228</v>
      </c>
      <c r="B579" s="306" t="str">
        <f aca="false">IF(B576="","",B576*B577*B578/B$40/365/2100)</f>
        <v/>
      </c>
      <c r="C579" s="306" t="str">
        <f aca="false">IF(C576="","",C576*C577*C578/C$40/365/2100)</f>
        <v/>
      </c>
      <c r="D579" s="306" t="str">
        <f aca="false">IF(D576="","",D576*D577*D578/D$40/365/2100)</f>
        <v/>
      </c>
      <c r="E579" s="306"/>
      <c r="F579" s="364"/>
      <c r="G579" s="306" t="str">
        <f aca="false">IF(G576="","",G576*G577*G578/G$40/365/2100)</f>
        <v/>
      </c>
      <c r="H579" s="306" t="str">
        <f aca="false">IF(H576="","",H576*H577*H578/H$40/365/2100)</f>
        <v/>
      </c>
      <c r="I579" s="306" t="str">
        <f aca="false">IF(I576="","",I576*I577*I578/I$40/365/2100)</f>
        <v/>
      </c>
      <c r="J579" s="306"/>
      <c r="K579" s="364"/>
      <c r="L579" s="306" t="str">
        <f aca="false">IF(L576="","",L576*L577*L578/L$40/365/2100)</f>
        <v/>
      </c>
      <c r="M579" s="306" t="str">
        <f aca="false">IF(M576="","",M576*M577*M578/M$40/365/2100)</f>
        <v/>
      </c>
      <c r="N579" s="306" t="str">
        <f aca="false">IF(N576="","",N576*N577*N578/N$40/365/2100)</f>
        <v/>
      </c>
      <c r="O579" s="306"/>
      <c r="P579" s="364"/>
      <c r="Q579" s="306" t="str">
        <f aca="false">IF(Q576="","",Q576*Q577*Q578/Q$40/365/2100)</f>
        <v/>
      </c>
      <c r="R579" s="306" t="str">
        <f aca="false">IF(R576="","",R576*R577*R578/R$40/365/2100)</f>
        <v/>
      </c>
      <c r="S579" s="306" t="str">
        <f aca="false">IF(S576="","",S576*S577*S578/S$40/365/2100)</f>
        <v/>
      </c>
      <c r="T579" s="306"/>
      <c r="U579" s="364"/>
      <c r="V579" s="307" t="str">
        <f aca="false">IF(V576="","",V576*V577*V578/V$40/365/2100)</f>
        <v/>
      </c>
      <c r="W579" s="307" t="str">
        <f aca="false">IF(W576="","",W576*W577*W578/W$40/365/2100)</f>
        <v/>
      </c>
      <c r="X579" s="307" t="str">
        <f aca="false">IF(X576="","",X576*X577*X578/X$40/365/2100)</f>
        <v/>
      </c>
      <c r="Y579" s="307" t="str">
        <f aca="false">IF(Y576="","",Y576*Y577*Y578/Y$40/365/2100)</f>
        <v/>
      </c>
      <c r="Z579" s="1"/>
      <c r="AA579" s="1"/>
      <c r="AB579" s="1"/>
      <c r="AC579" s="1"/>
      <c r="AD579" s="1"/>
      <c r="AE579" s="1"/>
      <c r="AF579" s="1"/>
    </row>
    <row r="580" customFormat="false" ht="15.75" hidden="false" customHeight="true" outlineLevel="0" collapsed="false">
      <c r="A580" s="354" t="s">
        <v>335</v>
      </c>
      <c r="B580" s="334"/>
      <c r="C580" s="334"/>
      <c r="D580" s="334"/>
      <c r="E580" s="334"/>
      <c r="F580" s="364"/>
      <c r="G580" s="334"/>
      <c r="H580" s="334"/>
      <c r="I580" s="334"/>
      <c r="J580" s="334"/>
      <c r="K580" s="364"/>
      <c r="L580" s="334"/>
      <c r="M580" s="334"/>
      <c r="N580" s="334"/>
      <c r="O580" s="334"/>
      <c r="P580" s="364"/>
      <c r="Q580" s="334"/>
      <c r="R580" s="334"/>
      <c r="S580" s="334"/>
      <c r="T580" s="334"/>
      <c r="U580" s="364"/>
      <c r="V580" s="335"/>
      <c r="W580" s="335"/>
      <c r="X580" s="335"/>
      <c r="Y580" s="335"/>
      <c r="Z580" s="1"/>
      <c r="AA580" s="1"/>
      <c r="AB580" s="1"/>
      <c r="AC580" s="1"/>
      <c r="AD580" s="1"/>
      <c r="AE580" s="1"/>
      <c r="AF580" s="1"/>
    </row>
    <row r="581" customFormat="false" ht="15.75" hidden="false" customHeight="true" outlineLevel="0" collapsed="false">
      <c r="A581" s="327" t="s">
        <v>336</v>
      </c>
      <c r="B581" s="283"/>
      <c r="C581" s="283"/>
      <c r="D581" s="283"/>
      <c r="E581" s="283"/>
      <c r="F581" s="364"/>
      <c r="G581" s="283"/>
      <c r="H581" s="283"/>
      <c r="I581" s="283"/>
      <c r="J581" s="283"/>
      <c r="K581" s="364"/>
      <c r="L581" s="283"/>
      <c r="M581" s="283"/>
      <c r="N581" s="283"/>
      <c r="O581" s="283"/>
      <c r="P581" s="364"/>
      <c r="Q581" s="283"/>
      <c r="R581" s="283"/>
      <c r="S581" s="283"/>
      <c r="T581" s="283"/>
      <c r="U581" s="364"/>
      <c r="V581" s="176"/>
      <c r="W581" s="176"/>
      <c r="X581" s="176"/>
      <c r="Y581" s="176"/>
      <c r="Z581" s="1"/>
      <c r="AA581" s="1"/>
      <c r="AB581" s="1"/>
      <c r="AC581" s="1"/>
      <c r="AD581" s="1"/>
      <c r="AE581" s="1"/>
      <c r="AF581" s="1"/>
    </row>
    <row r="582" customFormat="false" ht="15.75" hidden="true" customHeight="true" outlineLevel="0" collapsed="false">
      <c r="A582" s="270" t="s">
        <v>320</v>
      </c>
      <c r="B582" s="283"/>
      <c r="C582" s="283"/>
      <c r="D582" s="283"/>
      <c r="E582" s="283"/>
      <c r="F582" s="364"/>
      <c r="G582" s="283"/>
      <c r="H582" s="283"/>
      <c r="I582" s="283"/>
      <c r="J582" s="283"/>
      <c r="K582" s="364"/>
      <c r="L582" s="283"/>
      <c r="M582" s="283"/>
      <c r="N582" s="283"/>
      <c r="O582" s="283"/>
      <c r="P582" s="364"/>
      <c r="Q582" s="283"/>
      <c r="R582" s="283"/>
      <c r="S582" s="283"/>
      <c r="T582" s="283"/>
      <c r="U582" s="364"/>
      <c r="V582" s="176"/>
      <c r="W582" s="176"/>
      <c r="X582" s="176"/>
      <c r="Y582" s="176"/>
      <c r="Z582" s="1"/>
      <c r="AA582" s="1"/>
      <c r="AB582" s="1"/>
      <c r="AC582" s="1"/>
      <c r="AD582" s="1"/>
      <c r="AE582" s="1"/>
      <c r="AF582" s="1"/>
    </row>
    <row r="583" customFormat="false" ht="15.75" hidden="true" customHeight="true" outlineLevel="0" collapsed="false">
      <c r="A583" s="270" t="s">
        <v>321</v>
      </c>
      <c r="B583" s="192"/>
      <c r="C583" s="192"/>
      <c r="D583" s="192"/>
      <c r="E583" s="192"/>
      <c r="F583" s="364"/>
      <c r="G583" s="192"/>
      <c r="H583" s="192"/>
      <c r="I583" s="192"/>
      <c r="J583" s="192"/>
      <c r="K583" s="364"/>
      <c r="L583" s="192"/>
      <c r="M583" s="192"/>
      <c r="N583" s="192"/>
      <c r="O583" s="192"/>
      <c r="P583" s="364"/>
      <c r="Q583" s="192"/>
      <c r="R583" s="192"/>
      <c r="S583" s="192"/>
      <c r="T583" s="192"/>
      <c r="U583" s="364"/>
      <c r="V583" s="206"/>
      <c r="W583" s="206"/>
      <c r="X583" s="206"/>
      <c r="Y583" s="206"/>
      <c r="Z583" s="1"/>
      <c r="AA583" s="1"/>
      <c r="AB583" s="1"/>
      <c r="AC583" s="1"/>
      <c r="AD583" s="1"/>
      <c r="AE583" s="1"/>
      <c r="AF583" s="1"/>
    </row>
    <row r="584" customFormat="false" ht="15.75" hidden="true" customHeight="true" outlineLevel="0" collapsed="false">
      <c r="A584" s="270" t="s">
        <v>299</v>
      </c>
      <c r="B584" s="192"/>
      <c r="C584" s="192"/>
      <c r="D584" s="192"/>
      <c r="E584" s="192"/>
      <c r="F584" s="364"/>
      <c r="G584" s="192"/>
      <c r="H584" s="192"/>
      <c r="I584" s="192"/>
      <c r="J584" s="192"/>
      <c r="K584" s="364"/>
      <c r="L584" s="192"/>
      <c r="M584" s="192"/>
      <c r="N584" s="192"/>
      <c r="O584" s="192"/>
      <c r="P584" s="364"/>
      <c r="Q584" s="192"/>
      <c r="R584" s="192"/>
      <c r="S584" s="192"/>
      <c r="T584" s="192"/>
      <c r="U584" s="364"/>
      <c r="V584" s="206"/>
      <c r="W584" s="206"/>
      <c r="X584" s="206"/>
      <c r="Y584" s="206"/>
      <c r="Z584" s="1"/>
      <c r="AA584" s="1"/>
      <c r="AB584" s="1"/>
      <c r="AC584" s="1"/>
      <c r="AD584" s="1"/>
      <c r="AE584" s="1"/>
      <c r="AF584" s="1"/>
    </row>
    <row r="585" customFormat="false" ht="15.75" hidden="true" customHeight="true" outlineLevel="0" collapsed="false">
      <c r="A585" s="270" t="s">
        <v>337</v>
      </c>
      <c r="B585" s="192"/>
      <c r="C585" s="192"/>
      <c r="D585" s="192"/>
      <c r="E585" s="192"/>
      <c r="F585" s="364"/>
      <c r="G585" s="192"/>
      <c r="H585" s="192"/>
      <c r="I585" s="192"/>
      <c r="J585" s="192"/>
      <c r="K585" s="364"/>
      <c r="L585" s="192"/>
      <c r="M585" s="192"/>
      <c r="N585" s="192"/>
      <c r="O585" s="192"/>
      <c r="P585" s="364"/>
      <c r="Q585" s="192"/>
      <c r="R585" s="192"/>
      <c r="S585" s="192"/>
      <c r="T585" s="192"/>
      <c r="U585" s="364"/>
      <c r="V585" s="206"/>
      <c r="W585" s="206"/>
      <c r="X585" s="206"/>
      <c r="Y585" s="206"/>
      <c r="Z585" s="1"/>
      <c r="AA585" s="1"/>
      <c r="AB585" s="1"/>
      <c r="AC585" s="1"/>
      <c r="AD585" s="1"/>
      <c r="AE585" s="1"/>
      <c r="AF585" s="1"/>
    </row>
    <row r="586" customFormat="false" ht="15.75" hidden="false" customHeight="true" outlineLevel="0" collapsed="false">
      <c r="A586" s="314" t="s">
        <v>338</v>
      </c>
      <c r="B586" s="320" t="str">
        <f aca="false">IF(Data2!B39=0,"",Data2!B39)</f>
        <v/>
      </c>
      <c r="C586" s="320" t="str">
        <f aca="false">IF(Data2!C39=0,"",Data2!C39)</f>
        <v/>
      </c>
      <c r="D586" s="284" t="n">
        <f aca="false">IF(Data2!D39=0,"",Data2!D39)</f>
        <v>20000</v>
      </c>
      <c r="E586" s="320"/>
      <c r="F586" s="316"/>
      <c r="G586" s="284" t="n">
        <f aca="false">IF(Data2!G39=0,"",Data2!G39)</f>
        <v>13000</v>
      </c>
      <c r="H586" s="284" t="n">
        <f aca="false">IF(Data2!H39=0,"",Data2!H39)</f>
        <v>29000</v>
      </c>
      <c r="I586" s="320" t="str">
        <f aca="false">IF(Data2!I39=0,"",Data2!I39)</f>
        <v/>
      </c>
      <c r="J586" s="320"/>
      <c r="K586" s="316"/>
      <c r="L586" s="320" t="str">
        <f aca="false">IF(Data2!L39=0,"",Data2!L39)</f>
        <v/>
      </c>
      <c r="M586" s="320" t="str">
        <f aca="false">IF(Data2!M39=0,"",Data2!M39)</f>
        <v/>
      </c>
      <c r="N586" s="320" t="str">
        <f aca="false">IF(Data2!N39=0,"",Data2!N39)</f>
        <v/>
      </c>
      <c r="O586" s="320"/>
      <c r="P586" s="316"/>
      <c r="Q586" s="320" t="str">
        <f aca="false">IF(Data2!Q39=0,"",Data2!Q39)</f>
        <v/>
      </c>
      <c r="R586" s="320" t="str">
        <f aca="false">IF(Data2!R39=0,"",Data2!R39)</f>
        <v/>
      </c>
      <c r="S586" s="320" t="str">
        <f aca="false">IF(Data2!S39=0,"",Data2!S39)</f>
        <v/>
      </c>
      <c r="T586" s="320"/>
      <c r="U586" s="316"/>
      <c r="V586" s="285" t="n">
        <f aca="false">IF(Data2!V39=0,"",Data2!V39)</f>
        <v>32400</v>
      </c>
      <c r="W586" s="285" t="n">
        <f aca="false">IF(Data2!W39=0,"",Data2!W39)</f>
        <v>14500</v>
      </c>
      <c r="X586" s="321" t="str">
        <f aca="false">IF(Data2!X39=0,"",Data2!X39)</f>
        <v/>
      </c>
      <c r="Y586" s="321" t="str">
        <f aca="false">IF(Data2!Y39=0,"",Data2!Y39)</f>
        <v/>
      </c>
      <c r="Z586" s="319"/>
      <c r="AA586" s="319"/>
      <c r="AB586" s="319"/>
      <c r="AC586" s="319"/>
      <c r="AD586" s="319"/>
      <c r="AE586" s="319"/>
      <c r="AF586" s="319"/>
    </row>
    <row r="587" customFormat="false" ht="15.75" hidden="false" customHeight="true" outlineLevel="0" collapsed="false">
      <c r="A587" s="327" t="s">
        <v>339</v>
      </c>
      <c r="B587" s="192"/>
      <c r="C587" s="192"/>
      <c r="D587" s="192"/>
      <c r="E587" s="192"/>
      <c r="F587" s="364"/>
      <c r="G587" s="192"/>
      <c r="H587" s="192"/>
      <c r="I587" s="192"/>
      <c r="J587" s="192"/>
      <c r="K587" s="364"/>
      <c r="L587" s="192"/>
      <c r="M587" s="192"/>
      <c r="N587" s="192"/>
      <c r="O587" s="192"/>
      <c r="P587" s="364"/>
      <c r="Q587" s="192"/>
      <c r="R587" s="192"/>
      <c r="S587" s="192"/>
      <c r="T587" s="192"/>
      <c r="U587" s="364"/>
      <c r="V587" s="206"/>
      <c r="W587" s="206"/>
      <c r="X587" s="206"/>
      <c r="Y587" s="206"/>
      <c r="Z587" s="1"/>
      <c r="AA587" s="1"/>
      <c r="AB587" s="1"/>
      <c r="AC587" s="1"/>
      <c r="AD587" s="1"/>
      <c r="AE587" s="1"/>
      <c r="AF587" s="1"/>
    </row>
    <row r="588" customFormat="false" ht="15.75" hidden="true" customHeight="true" outlineLevel="0" collapsed="false">
      <c r="A588" s="270" t="s">
        <v>321</v>
      </c>
      <c r="B588" s="192"/>
      <c r="C588" s="192"/>
      <c r="D588" s="192"/>
      <c r="E588" s="192"/>
      <c r="F588" s="364"/>
      <c r="G588" s="192"/>
      <c r="H588" s="192"/>
      <c r="I588" s="192"/>
      <c r="J588" s="192"/>
      <c r="K588" s="364"/>
      <c r="L588" s="192"/>
      <c r="M588" s="192"/>
      <c r="N588" s="192"/>
      <c r="O588" s="192"/>
      <c r="P588" s="364"/>
      <c r="Q588" s="192"/>
      <c r="R588" s="192"/>
      <c r="S588" s="192"/>
      <c r="T588" s="192"/>
      <c r="U588" s="364"/>
      <c r="V588" s="206"/>
      <c r="W588" s="206"/>
      <c r="X588" s="206"/>
      <c r="Y588" s="206"/>
      <c r="Z588" s="1"/>
      <c r="AA588" s="1"/>
      <c r="AB588" s="1"/>
      <c r="AC588" s="1"/>
      <c r="AD588" s="1"/>
      <c r="AE588" s="1"/>
      <c r="AF588" s="1"/>
    </row>
    <row r="589" customFormat="false" ht="15.75" hidden="true" customHeight="true" outlineLevel="0" collapsed="false">
      <c r="A589" s="270" t="s">
        <v>299</v>
      </c>
      <c r="B589" s="192"/>
      <c r="C589" s="192"/>
      <c r="D589" s="192"/>
      <c r="E589" s="192"/>
      <c r="F589" s="364"/>
      <c r="G589" s="192"/>
      <c r="H589" s="192"/>
      <c r="I589" s="192"/>
      <c r="J589" s="192"/>
      <c r="K589" s="364"/>
      <c r="L589" s="192"/>
      <c r="M589" s="192"/>
      <c r="N589" s="192"/>
      <c r="O589" s="192"/>
      <c r="P589" s="364"/>
      <c r="Q589" s="192"/>
      <c r="R589" s="192"/>
      <c r="S589" s="192"/>
      <c r="T589" s="192"/>
      <c r="U589" s="364"/>
      <c r="V589" s="206"/>
      <c r="W589" s="206"/>
      <c r="X589" s="206"/>
      <c r="Y589" s="206"/>
      <c r="Z589" s="1"/>
      <c r="AA589" s="1"/>
      <c r="AB589" s="1"/>
      <c r="AC589" s="1"/>
      <c r="AD589" s="1"/>
      <c r="AE589" s="1"/>
      <c r="AF589" s="1"/>
    </row>
    <row r="590" customFormat="false" ht="15.75" hidden="true" customHeight="true" outlineLevel="0" collapsed="false">
      <c r="A590" s="270" t="s">
        <v>337</v>
      </c>
      <c r="B590" s="192"/>
      <c r="C590" s="192"/>
      <c r="D590" s="192"/>
      <c r="E590" s="192"/>
      <c r="F590" s="364"/>
      <c r="G590" s="192"/>
      <c r="H590" s="192"/>
      <c r="I590" s="192"/>
      <c r="J590" s="192"/>
      <c r="K590" s="364"/>
      <c r="L590" s="192"/>
      <c r="M590" s="192"/>
      <c r="N590" s="192"/>
      <c r="O590" s="192"/>
      <c r="P590" s="364"/>
      <c r="Q590" s="192"/>
      <c r="R590" s="192"/>
      <c r="S590" s="192"/>
      <c r="T590" s="192"/>
      <c r="U590" s="364"/>
      <c r="V590" s="206"/>
      <c r="W590" s="206"/>
      <c r="X590" s="206"/>
      <c r="Y590" s="206"/>
      <c r="Z590" s="1"/>
      <c r="AA590" s="1"/>
      <c r="AB590" s="1"/>
      <c r="AC590" s="1"/>
      <c r="AD590" s="1"/>
      <c r="AE590" s="1"/>
      <c r="AF590" s="1"/>
    </row>
    <row r="591" customFormat="false" ht="15.75" hidden="false" customHeight="true" outlineLevel="0" collapsed="false">
      <c r="A591" s="314" t="s">
        <v>338</v>
      </c>
      <c r="B591" s="320" t="str">
        <f aca="false">IF(Data2!B66=0,"",Data2!B66)</f>
        <v/>
      </c>
      <c r="C591" s="320" t="str">
        <f aca="false">IF(Data2!C66=0,"",Data2!C66)</f>
        <v/>
      </c>
      <c r="D591" s="320" t="str">
        <f aca="false">IF(Data2!D66=0,"",Data2!D66)</f>
        <v/>
      </c>
      <c r="E591" s="320"/>
      <c r="F591" s="316"/>
      <c r="G591" s="284" t="n">
        <f aca="false">IF(Data2!G66=0,"",Data2!G66)</f>
        <v>4000</v>
      </c>
      <c r="H591" s="284" t="n">
        <f aca="false">IF(Data2!H66=0,"",Data2!H66)</f>
        <v>7000</v>
      </c>
      <c r="I591" s="320" t="str">
        <f aca="false">IF(Data2!I66=0,"",Data2!I66)</f>
        <v/>
      </c>
      <c r="J591" s="320"/>
      <c r="K591" s="316"/>
      <c r="L591" s="320" t="str">
        <f aca="false">IF(Data2!L66=0,"",Data2!L66)</f>
        <v/>
      </c>
      <c r="M591" s="320" t="str">
        <f aca="false">IF(Data2!M66=0,"",Data2!M66)</f>
        <v/>
      </c>
      <c r="N591" s="320" t="str">
        <f aca="false">IF(Data2!N66=0,"",Data2!N66)</f>
        <v/>
      </c>
      <c r="O591" s="320"/>
      <c r="P591" s="316"/>
      <c r="Q591" s="320" t="str">
        <f aca="false">IF(Data2!Q66=0,"",Data2!Q66)</f>
        <v/>
      </c>
      <c r="R591" s="320" t="str">
        <f aca="false">IF(Data2!R66=0,"",Data2!R66)</f>
        <v/>
      </c>
      <c r="S591" s="320" t="str">
        <f aca="false">IF(Data2!S66=0,"",Data2!S66)</f>
        <v/>
      </c>
      <c r="T591" s="320"/>
      <c r="U591" s="316"/>
      <c r="V591" s="321" t="str">
        <f aca="false">IF(Data2!V66=0,"",Data2!V66)</f>
        <v/>
      </c>
      <c r="W591" s="321" t="str">
        <f aca="false">IF(Data2!W66=0,"",Data2!W66)</f>
        <v/>
      </c>
      <c r="X591" s="321" t="str">
        <f aca="false">IF(Data2!X66=0,"",Data2!X66)</f>
        <v/>
      </c>
      <c r="Y591" s="321" t="str">
        <f aca="false">IF(Data2!Y66=0,"",Data2!Y66)</f>
        <v/>
      </c>
      <c r="Z591" s="319"/>
      <c r="AA591" s="319"/>
      <c r="AB591" s="319"/>
      <c r="AC591" s="319"/>
      <c r="AD591" s="319"/>
      <c r="AE591" s="319"/>
      <c r="AF591" s="319"/>
    </row>
    <row r="592" customFormat="false" ht="15.75" hidden="false" customHeight="true" outlineLevel="0" collapsed="false">
      <c r="A592" s="327" t="s">
        <v>340</v>
      </c>
      <c r="B592" s="283"/>
      <c r="C592" s="283"/>
      <c r="D592" s="283"/>
      <c r="E592" s="283"/>
      <c r="F592" s="364"/>
      <c r="G592" s="283"/>
      <c r="H592" s="283"/>
      <c r="I592" s="283"/>
      <c r="J592" s="283"/>
      <c r="K592" s="364"/>
      <c r="L592" s="283"/>
      <c r="M592" s="283"/>
      <c r="N592" s="283"/>
      <c r="O592" s="283"/>
      <c r="P592" s="364"/>
      <c r="Q592" s="283"/>
      <c r="R592" s="283"/>
      <c r="S592" s="283"/>
      <c r="T592" s="283"/>
      <c r="U592" s="364"/>
      <c r="V592" s="176"/>
      <c r="W592" s="176"/>
      <c r="X592" s="176"/>
      <c r="Y592" s="176"/>
      <c r="Z592" s="1"/>
      <c r="AA592" s="1"/>
      <c r="AB592" s="1"/>
      <c r="AC592" s="1"/>
      <c r="AD592" s="1"/>
      <c r="AE592" s="1"/>
      <c r="AF592" s="1"/>
    </row>
    <row r="593" customFormat="false" ht="15.75" hidden="true" customHeight="true" outlineLevel="0" collapsed="false">
      <c r="A593" s="270" t="s">
        <v>320</v>
      </c>
      <c r="B593" s="283"/>
      <c r="C593" s="283"/>
      <c r="D593" s="283"/>
      <c r="E593" s="283"/>
      <c r="F593" s="364"/>
      <c r="G593" s="283"/>
      <c r="H593" s="283"/>
      <c r="I593" s="283"/>
      <c r="J593" s="283"/>
      <c r="K593" s="364"/>
      <c r="L593" s="283"/>
      <c r="M593" s="283"/>
      <c r="N593" s="283"/>
      <c r="O593" s="283"/>
      <c r="P593" s="364"/>
      <c r="Q593" s="283"/>
      <c r="R593" s="283"/>
      <c r="S593" s="283"/>
      <c r="T593" s="283"/>
      <c r="U593" s="364"/>
      <c r="V593" s="176"/>
      <c r="W593" s="176"/>
      <c r="X593" s="176"/>
      <c r="Y593" s="176"/>
      <c r="Z593" s="1"/>
      <c r="AA593" s="1"/>
      <c r="AB593" s="1"/>
      <c r="AC593" s="1"/>
      <c r="AD593" s="1"/>
      <c r="AE593" s="1"/>
      <c r="AF593" s="1"/>
    </row>
    <row r="594" customFormat="false" ht="15.75" hidden="true" customHeight="true" outlineLevel="0" collapsed="false">
      <c r="A594" s="270" t="s">
        <v>321</v>
      </c>
      <c r="B594" s="192"/>
      <c r="C594" s="192"/>
      <c r="D594" s="192"/>
      <c r="E594" s="192"/>
      <c r="F594" s="364"/>
      <c r="G594" s="192"/>
      <c r="H594" s="192"/>
      <c r="I594" s="192"/>
      <c r="J594" s="192"/>
      <c r="K594" s="364"/>
      <c r="L594" s="192"/>
      <c r="M594" s="192"/>
      <c r="N594" s="192"/>
      <c r="O594" s="192"/>
      <c r="P594" s="364"/>
      <c r="Q594" s="192"/>
      <c r="R594" s="192"/>
      <c r="S594" s="192"/>
      <c r="T594" s="192"/>
      <c r="U594" s="364"/>
      <c r="V594" s="206"/>
      <c r="W594" s="206"/>
      <c r="X594" s="206"/>
      <c r="Y594" s="206"/>
      <c r="Z594" s="1"/>
      <c r="AA594" s="1"/>
      <c r="AB594" s="1"/>
      <c r="AC594" s="1"/>
      <c r="AD594" s="1"/>
      <c r="AE594" s="1"/>
      <c r="AF594" s="1"/>
    </row>
    <row r="595" customFormat="false" ht="15.75" hidden="true" customHeight="true" outlineLevel="0" collapsed="false">
      <c r="A595" s="270" t="s">
        <v>299</v>
      </c>
      <c r="B595" s="192"/>
      <c r="C595" s="192"/>
      <c r="D595" s="192"/>
      <c r="E595" s="192"/>
      <c r="F595" s="364"/>
      <c r="G595" s="192"/>
      <c r="H595" s="192"/>
      <c r="I595" s="192"/>
      <c r="J595" s="192"/>
      <c r="K595" s="364"/>
      <c r="L595" s="192"/>
      <c r="M595" s="192"/>
      <c r="N595" s="192"/>
      <c r="O595" s="192"/>
      <c r="P595" s="364"/>
      <c r="Q595" s="192"/>
      <c r="R595" s="192"/>
      <c r="S595" s="192"/>
      <c r="T595" s="192"/>
      <c r="U595" s="364"/>
      <c r="V595" s="206"/>
      <c r="W595" s="206"/>
      <c r="X595" s="206"/>
      <c r="Y595" s="206"/>
      <c r="Z595" s="1"/>
      <c r="AA595" s="1"/>
      <c r="AB595" s="1"/>
      <c r="AC595" s="1"/>
      <c r="AD595" s="1"/>
      <c r="AE595" s="1"/>
      <c r="AF595" s="1"/>
    </row>
    <row r="596" customFormat="false" ht="15.75" hidden="true" customHeight="true" outlineLevel="0" collapsed="false">
      <c r="A596" s="270" t="s">
        <v>337</v>
      </c>
      <c r="B596" s="192"/>
      <c r="C596" s="192"/>
      <c r="D596" s="192"/>
      <c r="E596" s="192"/>
      <c r="F596" s="364"/>
      <c r="G596" s="192"/>
      <c r="H596" s="192"/>
      <c r="I596" s="192"/>
      <c r="J596" s="192"/>
      <c r="K596" s="364"/>
      <c r="L596" s="192"/>
      <c r="M596" s="192"/>
      <c r="N596" s="192"/>
      <c r="O596" s="192"/>
      <c r="P596" s="364"/>
      <c r="Q596" s="192"/>
      <c r="R596" s="192"/>
      <c r="S596" s="192"/>
      <c r="T596" s="192"/>
      <c r="U596" s="364"/>
      <c r="V596" s="206"/>
      <c r="W596" s="206"/>
      <c r="X596" s="206"/>
      <c r="Y596" s="206"/>
      <c r="Z596" s="1"/>
      <c r="AA596" s="1"/>
      <c r="AB596" s="1"/>
      <c r="AC596" s="1"/>
      <c r="AD596" s="1"/>
      <c r="AE596" s="1"/>
      <c r="AF596" s="1"/>
    </row>
    <row r="597" customFormat="false" ht="15.75" hidden="false" customHeight="true" outlineLevel="0" collapsed="false">
      <c r="A597" s="314" t="s">
        <v>338</v>
      </c>
      <c r="B597" s="320" t="str">
        <f aca="false">IF(Data2!B123=0,"",Data2!B123)</f>
        <v/>
      </c>
      <c r="C597" s="320" t="str">
        <f aca="false">IF(Data2!C123=0,"",Data2!C123)</f>
        <v/>
      </c>
      <c r="D597" s="320" t="str">
        <f aca="false">IF(Data2!D123=0,"",Data2!D123)</f>
        <v/>
      </c>
      <c r="E597" s="320"/>
      <c r="F597" s="316"/>
      <c r="G597" s="320" t="str">
        <f aca="false">IF(Data2!G123=0,"",Data2!G123)</f>
        <v/>
      </c>
      <c r="H597" s="320" t="str">
        <f aca="false">IF(Data2!H123=0,"",Data2!H123)</f>
        <v/>
      </c>
      <c r="I597" s="320" t="str">
        <f aca="false">IF(Data2!I123=0,"",Data2!I123)</f>
        <v/>
      </c>
      <c r="J597" s="320"/>
      <c r="K597" s="316"/>
      <c r="L597" s="320" t="str">
        <f aca="false">IF(Data2!L123=0,"",Data2!L123)</f>
        <v/>
      </c>
      <c r="M597" s="320" t="str">
        <f aca="false">IF(Data2!M123=0,"",Data2!M123)</f>
        <v/>
      </c>
      <c r="N597" s="320" t="str">
        <f aca="false">IF(Data2!N123=0,"",Data2!N123)</f>
        <v/>
      </c>
      <c r="O597" s="320"/>
      <c r="P597" s="316"/>
      <c r="Q597" s="320" t="str">
        <f aca="false">IF(Data2!Q123=0,"",Data2!Q123)</f>
        <v/>
      </c>
      <c r="R597" s="320" t="str">
        <f aca="false">IF(Data2!R123=0,"",Data2!R123)</f>
        <v/>
      </c>
      <c r="S597" s="320" t="str">
        <f aca="false">IF(Data2!S123=0,"",Data2!S123)</f>
        <v/>
      </c>
      <c r="T597" s="320"/>
      <c r="U597" s="316"/>
      <c r="V597" s="321" t="str">
        <f aca="false">IF(Data2!V123=0,"",Data2!V123)</f>
        <v/>
      </c>
      <c r="W597" s="321" t="str">
        <f aca="false">IF(Data2!W123=0,"",Data2!W123)</f>
        <v/>
      </c>
      <c r="X597" s="321" t="str">
        <f aca="false">IF(Data2!X123=0,"",Data2!X123)</f>
        <v/>
      </c>
      <c r="Y597" s="321" t="str">
        <f aca="false">IF(Data2!Y123=0,"",Data2!Y123)</f>
        <v/>
      </c>
      <c r="Z597" s="319"/>
      <c r="AA597" s="319"/>
      <c r="AB597" s="319"/>
      <c r="AC597" s="319"/>
      <c r="AD597" s="319"/>
      <c r="AE597" s="319"/>
      <c r="AF597" s="319"/>
    </row>
    <row r="598" customFormat="false" ht="15.75" hidden="false" customHeight="true" outlineLevel="0" collapsed="false">
      <c r="A598" s="327" t="s">
        <v>341</v>
      </c>
      <c r="B598" s="283"/>
      <c r="C598" s="283"/>
      <c r="D598" s="283"/>
      <c r="E598" s="283"/>
      <c r="F598" s="364"/>
      <c r="G598" s="283"/>
      <c r="H598" s="283"/>
      <c r="I598" s="283"/>
      <c r="J598" s="283"/>
      <c r="K598" s="364"/>
      <c r="L598" s="283"/>
      <c r="M598" s="283"/>
      <c r="N598" s="283"/>
      <c r="O598" s="283"/>
      <c r="P598" s="364"/>
      <c r="Q598" s="283"/>
      <c r="R598" s="283"/>
      <c r="S598" s="283"/>
      <c r="T598" s="283"/>
      <c r="U598" s="364"/>
      <c r="V598" s="176"/>
      <c r="W598" s="176"/>
      <c r="X598" s="176"/>
      <c r="Y598" s="176"/>
      <c r="Z598" s="1"/>
      <c r="AA598" s="1"/>
      <c r="AB598" s="1"/>
      <c r="AC598" s="1"/>
      <c r="AD598" s="1"/>
      <c r="AE598" s="1"/>
      <c r="AF598" s="1"/>
    </row>
    <row r="599" customFormat="false" ht="15.75" hidden="true" customHeight="true" outlineLevel="0" collapsed="false">
      <c r="A599" s="270" t="s">
        <v>320</v>
      </c>
      <c r="B599" s="283"/>
      <c r="C599" s="283"/>
      <c r="D599" s="283"/>
      <c r="E599" s="283"/>
      <c r="F599" s="364"/>
      <c r="G599" s="283"/>
      <c r="H599" s="283"/>
      <c r="I599" s="283"/>
      <c r="J599" s="283"/>
      <c r="K599" s="364"/>
      <c r="L599" s="283"/>
      <c r="M599" s="283"/>
      <c r="N599" s="283"/>
      <c r="O599" s="283"/>
      <c r="P599" s="364"/>
      <c r="Q599" s="283"/>
      <c r="R599" s="283"/>
      <c r="S599" s="283"/>
      <c r="T599" s="283"/>
      <c r="U599" s="364"/>
      <c r="V599" s="176"/>
      <c r="W599" s="176"/>
      <c r="X599" s="176"/>
      <c r="Y599" s="176"/>
      <c r="Z599" s="1"/>
      <c r="AA599" s="1"/>
      <c r="AB599" s="1"/>
      <c r="AC599" s="1"/>
      <c r="AD599" s="1"/>
      <c r="AE599" s="1"/>
      <c r="AF599" s="1"/>
    </row>
    <row r="600" customFormat="false" ht="15.75" hidden="true" customHeight="true" outlineLevel="0" collapsed="false">
      <c r="A600" s="270" t="s">
        <v>321</v>
      </c>
      <c r="B600" s="192"/>
      <c r="C600" s="192"/>
      <c r="D600" s="192"/>
      <c r="E600" s="192"/>
      <c r="F600" s="364"/>
      <c r="G600" s="192"/>
      <c r="H600" s="192"/>
      <c r="I600" s="192"/>
      <c r="J600" s="192"/>
      <c r="K600" s="364"/>
      <c r="L600" s="192"/>
      <c r="M600" s="192"/>
      <c r="N600" s="192"/>
      <c r="O600" s="192"/>
      <c r="P600" s="364"/>
      <c r="Q600" s="192"/>
      <c r="R600" s="192"/>
      <c r="S600" s="192"/>
      <c r="T600" s="192"/>
      <c r="U600" s="364"/>
      <c r="V600" s="206"/>
      <c r="W600" s="206"/>
      <c r="X600" s="206"/>
      <c r="Y600" s="206"/>
      <c r="Z600" s="1"/>
      <c r="AA600" s="1"/>
      <c r="AB600" s="1"/>
      <c r="AC600" s="1"/>
      <c r="AD600" s="1"/>
      <c r="AE600" s="1"/>
      <c r="AF600" s="1"/>
    </row>
    <row r="601" customFormat="false" ht="15.75" hidden="true" customHeight="true" outlineLevel="0" collapsed="false">
      <c r="A601" s="270" t="s">
        <v>299</v>
      </c>
      <c r="B601" s="192"/>
      <c r="C601" s="192"/>
      <c r="D601" s="192"/>
      <c r="E601" s="192"/>
      <c r="F601" s="364"/>
      <c r="G601" s="192"/>
      <c r="H601" s="192"/>
      <c r="I601" s="192"/>
      <c r="J601" s="192"/>
      <c r="K601" s="364"/>
      <c r="L601" s="192"/>
      <c r="M601" s="192"/>
      <c r="N601" s="192"/>
      <c r="O601" s="192"/>
      <c r="P601" s="364"/>
      <c r="Q601" s="192"/>
      <c r="R601" s="192"/>
      <c r="S601" s="192"/>
      <c r="T601" s="192"/>
      <c r="U601" s="364"/>
      <c r="V601" s="206"/>
      <c r="W601" s="206"/>
      <c r="X601" s="206"/>
      <c r="Y601" s="206"/>
      <c r="Z601" s="1"/>
      <c r="AA601" s="1"/>
      <c r="AB601" s="1"/>
      <c r="AC601" s="1"/>
      <c r="AD601" s="1"/>
      <c r="AE601" s="1"/>
      <c r="AF601" s="1"/>
    </row>
    <row r="602" customFormat="false" ht="15.75" hidden="true" customHeight="true" outlineLevel="0" collapsed="false">
      <c r="A602" s="270" t="s">
        <v>337</v>
      </c>
      <c r="B602" s="192"/>
      <c r="C602" s="192"/>
      <c r="D602" s="192"/>
      <c r="E602" s="192"/>
      <c r="F602" s="364"/>
      <c r="G602" s="192"/>
      <c r="H602" s="192"/>
      <c r="I602" s="192"/>
      <c r="J602" s="192"/>
      <c r="K602" s="364"/>
      <c r="L602" s="192"/>
      <c r="M602" s="192"/>
      <c r="N602" s="192"/>
      <c r="O602" s="192"/>
      <c r="P602" s="364"/>
      <c r="Q602" s="192"/>
      <c r="R602" s="192"/>
      <c r="S602" s="192"/>
      <c r="T602" s="192"/>
      <c r="U602" s="364"/>
      <c r="V602" s="206"/>
      <c r="W602" s="206"/>
      <c r="X602" s="206"/>
      <c r="Y602" s="206"/>
      <c r="Z602" s="1"/>
      <c r="AA602" s="1"/>
      <c r="AB602" s="1"/>
      <c r="AC602" s="1"/>
      <c r="AD602" s="1"/>
      <c r="AE602" s="1"/>
      <c r="AF602" s="1"/>
    </row>
    <row r="603" customFormat="false" ht="15.75" hidden="false" customHeight="true" outlineLevel="0" collapsed="false">
      <c r="A603" s="314" t="s">
        <v>338</v>
      </c>
      <c r="B603" s="320" t="str">
        <f aca="false">IF(Data2!B156=0,"",Data2!B156)</f>
        <v/>
      </c>
      <c r="C603" s="320" t="str">
        <f aca="false">IF(Data2!C156=0,"",Data2!C156)</f>
        <v/>
      </c>
      <c r="D603" s="320" t="str">
        <f aca="false">IF(Data2!D156=0,"",Data2!D156)</f>
        <v/>
      </c>
      <c r="E603" s="320"/>
      <c r="F603" s="316"/>
      <c r="G603" s="320" t="str">
        <f aca="false">IF(Data2!G156=0,"",Data2!G156)</f>
        <v/>
      </c>
      <c r="H603" s="320" t="str">
        <f aca="false">IF(Data2!H156=0,"",Data2!H156)</f>
        <v/>
      </c>
      <c r="I603" s="320" t="str">
        <f aca="false">IF(Data2!I156=0,"",Data2!I156)</f>
        <v/>
      </c>
      <c r="J603" s="320"/>
      <c r="K603" s="316"/>
      <c r="L603" s="320" t="str">
        <f aca="false">IF(Data2!L156=0,"",Data2!L156)</f>
        <v/>
      </c>
      <c r="M603" s="320" t="str">
        <f aca="false">IF(Data2!M156=0,"",Data2!M156)</f>
        <v/>
      </c>
      <c r="N603" s="320" t="str">
        <f aca="false">IF(Data2!N156=0,"",Data2!N156)</f>
        <v/>
      </c>
      <c r="O603" s="320"/>
      <c r="P603" s="316"/>
      <c r="Q603" s="320" t="str">
        <f aca="false">IF(Data2!Q156=0,"",Data2!Q156)</f>
        <v/>
      </c>
      <c r="R603" s="320" t="str">
        <f aca="false">IF(Data2!R156=0,"",Data2!R156)</f>
        <v/>
      </c>
      <c r="S603" s="320" t="str">
        <f aca="false">IF(Data2!S156=0,"",Data2!S156)</f>
        <v/>
      </c>
      <c r="T603" s="320"/>
      <c r="U603" s="316"/>
      <c r="V603" s="321" t="str">
        <f aca="false">IF(Data2!V156=0,"",Data2!V156)</f>
        <v/>
      </c>
      <c r="W603" s="321" t="str">
        <f aca="false">IF(Data2!W156=0,"",Data2!W156)</f>
        <v/>
      </c>
      <c r="X603" s="321" t="str">
        <f aca="false">IF(Data2!X156=0,"",Data2!X156)</f>
        <v/>
      </c>
      <c r="Y603" s="321" t="str">
        <f aca="false">IF(Data2!Y156=0,"",Data2!Y156)</f>
        <v/>
      </c>
      <c r="Z603" s="319"/>
      <c r="AA603" s="319"/>
      <c r="AB603" s="319"/>
      <c r="AC603" s="319"/>
      <c r="AD603" s="319"/>
      <c r="AE603" s="319"/>
      <c r="AF603" s="319"/>
    </row>
    <row r="604" customFormat="false" ht="15.75" hidden="false" customHeight="true" outlineLevel="0" collapsed="false">
      <c r="A604" s="327" t="s">
        <v>342</v>
      </c>
      <c r="B604" s="283"/>
      <c r="C604" s="283" t="n">
        <v>1</v>
      </c>
      <c r="D604" s="283" t="n">
        <v>1</v>
      </c>
      <c r="E604" s="283"/>
      <c r="F604" s="364"/>
      <c r="G604" s="283"/>
      <c r="H604" s="283" t="n">
        <v>1</v>
      </c>
      <c r="I604" s="283" t="n">
        <v>1</v>
      </c>
      <c r="J604" s="283"/>
      <c r="K604" s="364"/>
      <c r="L604" s="283"/>
      <c r="M604" s="283"/>
      <c r="N604" s="283"/>
      <c r="O604" s="283"/>
      <c r="P604" s="364"/>
      <c r="Q604" s="283"/>
      <c r="R604" s="283"/>
      <c r="S604" s="283"/>
      <c r="T604" s="283"/>
      <c r="U604" s="364"/>
      <c r="V604" s="176"/>
      <c r="W604" s="176" t="n">
        <v>1</v>
      </c>
      <c r="X604" s="176"/>
      <c r="Y604" s="176"/>
      <c r="Z604" s="1"/>
      <c r="AA604" s="1"/>
      <c r="AB604" s="1"/>
      <c r="AC604" s="1"/>
      <c r="AD604" s="1"/>
      <c r="AE604" s="1"/>
      <c r="AF604" s="1"/>
    </row>
    <row r="605" customFormat="false" ht="15.75" hidden="false" customHeight="true" outlineLevel="0" collapsed="false">
      <c r="A605" s="270" t="s">
        <v>299</v>
      </c>
      <c r="B605" s="192"/>
      <c r="C605" s="192" t="n">
        <v>6</v>
      </c>
      <c r="D605" s="192" t="n">
        <v>10</v>
      </c>
      <c r="E605" s="192"/>
      <c r="F605" s="364"/>
      <c r="G605" s="192"/>
      <c r="H605" s="192" t="n">
        <v>12</v>
      </c>
      <c r="I605" s="192" t="n">
        <v>3</v>
      </c>
      <c r="J605" s="192"/>
      <c r="K605" s="364"/>
      <c r="L605" s="192"/>
      <c r="M605" s="192"/>
      <c r="N605" s="192"/>
      <c r="O605" s="192"/>
      <c r="P605" s="364"/>
      <c r="Q605" s="192"/>
      <c r="R605" s="192"/>
      <c r="S605" s="192"/>
      <c r="T605" s="192"/>
      <c r="U605" s="364"/>
      <c r="V605" s="206"/>
      <c r="W605" s="206" t="n">
        <v>7</v>
      </c>
      <c r="X605" s="206"/>
      <c r="Y605" s="206"/>
      <c r="Z605" s="1"/>
      <c r="AA605" s="1"/>
      <c r="AB605" s="1"/>
      <c r="AC605" s="1"/>
      <c r="AD605" s="1"/>
      <c r="AE605" s="1"/>
      <c r="AF605" s="1"/>
    </row>
    <row r="606" customFormat="false" ht="15.75" hidden="true" customHeight="true" outlineLevel="0" collapsed="false">
      <c r="A606" s="327" t="s">
        <v>342</v>
      </c>
      <c r="B606" s="283"/>
      <c r="C606" s="283"/>
      <c r="D606" s="283"/>
      <c r="E606" s="283"/>
      <c r="F606" s="272"/>
      <c r="G606" s="283"/>
      <c r="H606" s="283"/>
      <c r="I606" s="283"/>
      <c r="J606" s="283"/>
      <c r="K606" s="272"/>
      <c r="L606" s="283"/>
      <c r="M606" s="283"/>
      <c r="N606" s="283"/>
      <c r="O606" s="283"/>
      <c r="P606" s="272"/>
      <c r="Q606" s="283"/>
      <c r="R606" s="283"/>
      <c r="S606" s="283"/>
      <c r="T606" s="283"/>
      <c r="U606" s="272"/>
      <c r="V606" s="176"/>
      <c r="W606" s="176"/>
      <c r="X606" s="176"/>
      <c r="Y606" s="176"/>
      <c r="Z606" s="1"/>
      <c r="AA606" s="1"/>
      <c r="AB606" s="1"/>
      <c r="AC606" s="1"/>
      <c r="AD606" s="1"/>
      <c r="AE606" s="1"/>
      <c r="AF606" s="1"/>
    </row>
    <row r="607" customFormat="false" ht="15.75" hidden="true" customHeight="true" outlineLevel="0" collapsed="false">
      <c r="A607" s="270" t="s">
        <v>299</v>
      </c>
      <c r="B607" s="192"/>
      <c r="C607" s="192"/>
      <c r="D607" s="192"/>
      <c r="E607" s="192"/>
      <c r="F607" s="272"/>
      <c r="G607" s="192"/>
      <c r="H607" s="192"/>
      <c r="I607" s="192"/>
      <c r="J607" s="192"/>
      <c r="K607" s="272"/>
      <c r="L607" s="192"/>
      <c r="M607" s="192"/>
      <c r="N607" s="192"/>
      <c r="O607" s="192"/>
      <c r="P607" s="272"/>
      <c r="Q607" s="192"/>
      <c r="R607" s="192"/>
      <c r="S607" s="192"/>
      <c r="T607" s="192"/>
      <c r="U607" s="272"/>
      <c r="V607" s="206"/>
      <c r="W607" s="206"/>
      <c r="X607" s="206"/>
      <c r="Y607" s="206"/>
      <c r="Z607" s="1"/>
      <c r="AA607" s="1"/>
      <c r="AB607" s="1"/>
      <c r="AC607" s="1"/>
      <c r="AD607" s="1"/>
      <c r="AE607" s="1"/>
      <c r="AF607" s="1"/>
    </row>
    <row r="608" customFormat="false" ht="15.75" hidden="false" customHeight="true" outlineLevel="0" collapsed="false">
      <c r="A608" s="269" t="s">
        <v>228</v>
      </c>
      <c r="B608" s="362" t="str">
        <f aca="false">IF(B604="","",B604/B$40*B605/12)</f>
        <v/>
      </c>
      <c r="C608" s="362" t="n">
        <f aca="false">IF(C604="","",C604/C$40*C605/12)</f>
        <v>0.0833333333333333</v>
      </c>
      <c r="D608" s="362" t="n">
        <f aca="false">IF(D604="","",D604/D$40*D605/12)</f>
        <v>0.104166666666667</v>
      </c>
      <c r="E608" s="362"/>
      <c r="F608" s="294"/>
      <c r="G608" s="362" t="str">
        <f aca="false">IF(G604="","",G604/G$40*G605/12)</f>
        <v/>
      </c>
      <c r="H608" s="362" t="n">
        <f aca="false">IF(H604="","",H604/H$40*H605/12)</f>
        <v>0.142857142857143</v>
      </c>
      <c r="I608" s="362" t="n">
        <f aca="false">IF(I604="","",I604/I$40*I605/12)</f>
        <v>0.0357142857142857</v>
      </c>
      <c r="J608" s="362"/>
      <c r="K608" s="294"/>
      <c r="L608" s="362" t="str">
        <f aca="false">IF(L604="","",L604/L$40*L605/12)</f>
        <v/>
      </c>
      <c r="M608" s="362" t="str">
        <f aca="false">IF(M604="","",M604/M$40*M605/12)</f>
        <v/>
      </c>
      <c r="N608" s="362" t="str">
        <f aca="false">IF(N604="","",N604/N$40*N605/12)</f>
        <v/>
      </c>
      <c r="O608" s="362"/>
      <c r="P608" s="294"/>
      <c r="Q608" s="362" t="str">
        <f aca="false">IF(Q604="","",Q604/Q$40*Q605/12)</f>
        <v/>
      </c>
      <c r="R608" s="362" t="str">
        <f aca="false">IF(R604="","",R604/R$40*R605/12)</f>
        <v/>
      </c>
      <c r="S608" s="362" t="str">
        <f aca="false">IF(S604="","",S604/S$40*S605/12)</f>
        <v/>
      </c>
      <c r="T608" s="362"/>
      <c r="U608" s="294"/>
      <c r="V608" s="363" t="str">
        <f aca="false">IF(V604="","",V604/V$40*V605/12)</f>
        <v/>
      </c>
      <c r="W608" s="363" t="n">
        <f aca="false">IF(W604="","",W604/W$40*W605/12)</f>
        <v>0.0833333333333333</v>
      </c>
      <c r="X608" s="363" t="str">
        <f aca="false">IF(X604="","",X604/X$40*X605/12)</f>
        <v/>
      </c>
      <c r="Y608" s="363" t="str">
        <f aca="false">IF(Y604="","",Y604/Y$40*Y605/12)</f>
        <v/>
      </c>
      <c r="Z608" s="1"/>
      <c r="AA608" s="1"/>
      <c r="AB608" s="1"/>
      <c r="AC608" s="1"/>
      <c r="AD608" s="1"/>
      <c r="AE608" s="1"/>
      <c r="AF608" s="1"/>
    </row>
    <row r="609" customFormat="false" ht="15.75" hidden="false" customHeight="true" outlineLevel="0" collapsed="false">
      <c r="A609" s="270" t="s">
        <v>343</v>
      </c>
      <c r="B609" s="192"/>
      <c r="C609" s="192" t="n">
        <v>15000</v>
      </c>
      <c r="D609" s="192" t="n">
        <v>3500</v>
      </c>
      <c r="E609" s="192"/>
      <c r="F609" s="364"/>
      <c r="G609" s="192"/>
      <c r="H609" s="192" t="n">
        <v>3500</v>
      </c>
      <c r="I609" s="192" t="n">
        <v>23000</v>
      </c>
      <c r="J609" s="192"/>
      <c r="K609" s="364"/>
      <c r="L609" s="192"/>
      <c r="M609" s="192"/>
      <c r="N609" s="192"/>
      <c r="O609" s="192"/>
      <c r="P609" s="364"/>
      <c r="Q609" s="192"/>
      <c r="R609" s="192"/>
      <c r="S609" s="192"/>
      <c r="T609" s="192"/>
      <c r="U609" s="364"/>
      <c r="V609" s="206"/>
      <c r="W609" s="166" t="n">
        <v>5000</v>
      </c>
      <c r="X609" s="206"/>
      <c r="Y609" s="206"/>
      <c r="Z609" s="1"/>
      <c r="AA609" s="1"/>
      <c r="AB609" s="1"/>
      <c r="AC609" s="1"/>
      <c r="AD609" s="1"/>
      <c r="AE609" s="1"/>
      <c r="AF609" s="1"/>
    </row>
    <row r="610" customFormat="false" ht="15.75" hidden="false" customHeight="true" outlineLevel="0" collapsed="false">
      <c r="A610" s="314" t="s">
        <v>338</v>
      </c>
      <c r="B610" s="320" t="str">
        <f aca="false">IF(B604="","",B604*B605*B609)</f>
        <v/>
      </c>
      <c r="C610" s="320" t="n">
        <f aca="false">IF(C604="","",C604*C605*C609)</f>
        <v>90000</v>
      </c>
      <c r="D610" s="320" t="n">
        <f aca="false">IF(D604="","",D604*D605*D609)</f>
        <v>35000</v>
      </c>
      <c r="E610" s="320"/>
      <c r="F610" s="316"/>
      <c r="G610" s="320" t="str">
        <f aca="false">IF(G604="","",G604*G605*G609)</f>
        <v/>
      </c>
      <c r="H610" s="320" t="n">
        <f aca="false">IF(H604="","",H604*H605*H609)</f>
        <v>42000</v>
      </c>
      <c r="I610" s="320" t="n">
        <f aca="false">IF(I604="","",I604*I605*I609)</f>
        <v>69000</v>
      </c>
      <c r="J610" s="320"/>
      <c r="K610" s="316"/>
      <c r="L610" s="320" t="str">
        <f aca="false">IF(L604="","",L604*L605*L609)</f>
        <v/>
      </c>
      <c r="M610" s="320" t="str">
        <f aca="false">IF(M604="","",M604*M605*M609)</f>
        <v/>
      </c>
      <c r="N610" s="320" t="str">
        <f aca="false">IF(N604="","",N604*N605*N609)</f>
        <v/>
      </c>
      <c r="O610" s="320"/>
      <c r="P610" s="316"/>
      <c r="Q610" s="320" t="str">
        <f aca="false">IF(Q604="","",Q604*Q605*Q609)</f>
        <v/>
      </c>
      <c r="R610" s="320" t="str">
        <f aca="false">IF(R604="","",R604*R605*R609)</f>
        <v/>
      </c>
      <c r="S610" s="320" t="str">
        <f aca="false">IF(S604="","",S604*S605*S609)</f>
        <v/>
      </c>
      <c r="T610" s="320"/>
      <c r="U610" s="316"/>
      <c r="V610" s="321" t="str">
        <f aca="false">IF(V604="","",V604*V605*V609)</f>
        <v/>
      </c>
      <c r="W610" s="321" t="n">
        <f aca="false">IF(W604="","",W604*W605*W609)</f>
        <v>35000</v>
      </c>
      <c r="X610" s="321" t="str">
        <f aca="false">IF(X604="","",X604*X605*X609)</f>
        <v/>
      </c>
      <c r="Y610" s="321" t="str">
        <f aca="false">IF(Y604="","",Y604*Y605*Y609)</f>
        <v/>
      </c>
      <c r="Z610" s="319"/>
      <c r="AA610" s="319"/>
      <c r="AB610" s="319"/>
      <c r="AC610" s="319"/>
      <c r="AD610" s="319"/>
      <c r="AE610" s="319"/>
      <c r="AF610" s="319"/>
    </row>
    <row r="611" customFormat="false" ht="15.75" hidden="false" customHeight="true" outlineLevel="0" collapsed="false">
      <c r="A611" s="327" t="s">
        <v>344</v>
      </c>
      <c r="B611" s="192"/>
      <c r="C611" s="192"/>
      <c r="D611" s="192"/>
      <c r="E611" s="192"/>
      <c r="F611" s="364"/>
      <c r="G611" s="192"/>
      <c r="H611" s="192"/>
      <c r="I611" s="192"/>
      <c r="J611" s="192"/>
      <c r="K611" s="364"/>
      <c r="L611" s="192"/>
      <c r="M611" s="192"/>
      <c r="N611" s="192"/>
      <c r="O611" s="192"/>
      <c r="P611" s="364"/>
      <c r="Q611" s="192"/>
      <c r="R611" s="192"/>
      <c r="S611" s="192"/>
      <c r="T611" s="192"/>
      <c r="U611" s="364"/>
      <c r="V611" s="206"/>
      <c r="W611" s="206"/>
      <c r="X611" s="206"/>
      <c r="Y611" s="206"/>
      <c r="Z611" s="1"/>
      <c r="AA611" s="1"/>
      <c r="AB611" s="1"/>
      <c r="AC611" s="1"/>
      <c r="AD611" s="1"/>
      <c r="AE611" s="1"/>
      <c r="AF611" s="1"/>
    </row>
    <row r="612" customFormat="false" ht="15.75" hidden="false" customHeight="true" outlineLevel="0" collapsed="false">
      <c r="A612" s="269" t="s">
        <v>345</v>
      </c>
      <c r="B612" s="283"/>
      <c r="C612" s="283"/>
      <c r="D612" s="283"/>
      <c r="E612" s="283"/>
      <c r="F612" s="364"/>
      <c r="G612" s="283"/>
      <c r="H612" s="283"/>
      <c r="I612" s="283"/>
      <c r="J612" s="283"/>
      <c r="K612" s="364"/>
      <c r="L612" s="283"/>
      <c r="M612" s="283"/>
      <c r="N612" s="283"/>
      <c r="O612" s="283"/>
      <c r="P612" s="364"/>
      <c r="Q612" s="283"/>
      <c r="R612" s="283"/>
      <c r="S612" s="283"/>
      <c r="T612" s="283"/>
      <c r="U612" s="364"/>
      <c r="V612" s="176"/>
      <c r="W612" s="176"/>
      <c r="X612" s="176"/>
      <c r="Y612" s="176"/>
      <c r="Z612" s="1"/>
      <c r="AA612" s="1"/>
      <c r="AB612" s="1"/>
      <c r="AC612" s="1"/>
      <c r="AD612" s="1"/>
      <c r="AE612" s="1"/>
      <c r="AF612" s="1"/>
    </row>
    <row r="613" customFormat="false" ht="15.75" hidden="false" customHeight="true" outlineLevel="0" collapsed="false">
      <c r="A613" s="314" t="s">
        <v>338</v>
      </c>
      <c r="B613" s="320" t="str">
        <f aca="false">IF(B611="","",B611*B612)</f>
        <v/>
      </c>
      <c r="C613" s="320" t="str">
        <f aca="false">IF(C611="","",C611*C612)</f>
        <v/>
      </c>
      <c r="D613" s="320" t="str">
        <f aca="false">IF(D611="","",D611*D612)</f>
        <v/>
      </c>
      <c r="E613" s="320"/>
      <c r="F613" s="316"/>
      <c r="G613" s="320" t="str">
        <f aca="false">IF(G611="","",G611*G612)</f>
        <v/>
      </c>
      <c r="H613" s="320" t="str">
        <f aca="false">IF(H611="","",H611*H612)</f>
        <v/>
      </c>
      <c r="I613" s="320" t="str">
        <f aca="false">IF(I611="","",I611*I612)</f>
        <v/>
      </c>
      <c r="J613" s="320"/>
      <c r="K613" s="316"/>
      <c r="L613" s="320" t="str">
        <f aca="false">IF(L611="","",L611*L612)</f>
        <v/>
      </c>
      <c r="M613" s="320" t="str">
        <f aca="false">IF(M611="","",M611*M612)</f>
        <v/>
      </c>
      <c r="N613" s="320" t="str">
        <f aca="false">IF(N611="","",N611*N612)</f>
        <v/>
      </c>
      <c r="O613" s="320"/>
      <c r="P613" s="316"/>
      <c r="Q613" s="320" t="str">
        <f aca="false">IF(Q611="","",Q611*Q612)</f>
        <v/>
      </c>
      <c r="R613" s="320" t="str">
        <f aca="false">IF(R611="","",R611*R612)</f>
        <v/>
      </c>
      <c r="S613" s="320" t="str">
        <f aca="false">IF(S611="","",S611*S612)</f>
        <v/>
      </c>
      <c r="T613" s="320"/>
      <c r="U613" s="316"/>
      <c r="V613" s="321" t="str">
        <f aca="false">IF(V611="","",V611*V612)</f>
        <v/>
      </c>
      <c r="W613" s="321" t="str">
        <f aca="false">IF(W611="","",W611*W612)</f>
        <v/>
      </c>
      <c r="X613" s="321" t="str">
        <f aca="false">IF(X611="","",X611*X612)</f>
        <v/>
      </c>
      <c r="Y613" s="321" t="str">
        <f aca="false">IF(Y611="","",Y611*Y612)</f>
        <v/>
      </c>
      <c r="Z613" s="319"/>
      <c r="AA613" s="319"/>
      <c r="AB613" s="319"/>
      <c r="AC613" s="319"/>
      <c r="AD613" s="319"/>
      <c r="AE613" s="319"/>
      <c r="AF613" s="319"/>
    </row>
    <row r="614" customFormat="false" ht="15.75" hidden="true" customHeight="true" outlineLevel="0" collapsed="false">
      <c r="A614" s="340" t="s">
        <v>346</v>
      </c>
      <c r="B614" s="192"/>
      <c r="C614" s="192"/>
      <c r="D614" s="192"/>
      <c r="E614" s="192"/>
      <c r="F614" s="364"/>
      <c r="G614" s="192"/>
      <c r="H614" s="192"/>
      <c r="I614" s="192"/>
      <c r="J614" s="192"/>
      <c r="K614" s="364"/>
      <c r="L614" s="192"/>
      <c r="M614" s="192"/>
      <c r="N614" s="192"/>
      <c r="O614" s="192"/>
      <c r="P614" s="364"/>
      <c r="Q614" s="192"/>
      <c r="R614" s="192"/>
      <c r="S614" s="192"/>
      <c r="T614" s="192"/>
      <c r="U614" s="364"/>
      <c r="V614" s="206"/>
      <c r="W614" s="206"/>
      <c r="X614" s="206"/>
      <c r="Y614" s="206"/>
      <c r="Z614" s="1"/>
      <c r="AA614" s="1"/>
      <c r="AB614" s="1"/>
      <c r="AC614" s="1"/>
      <c r="AD614" s="1"/>
      <c r="AE614" s="1"/>
      <c r="AF614" s="1"/>
    </row>
    <row r="615" customFormat="false" ht="15.75" hidden="true" customHeight="true" outlineLevel="0" collapsed="false">
      <c r="A615" s="270" t="s">
        <v>321</v>
      </c>
      <c r="B615" s="192"/>
      <c r="C615" s="192"/>
      <c r="D615" s="192"/>
      <c r="E615" s="192"/>
      <c r="F615" s="364"/>
      <c r="G615" s="192"/>
      <c r="H615" s="192"/>
      <c r="I615" s="192"/>
      <c r="J615" s="192"/>
      <c r="K615" s="364"/>
      <c r="L615" s="192"/>
      <c r="M615" s="192"/>
      <c r="N615" s="192"/>
      <c r="O615" s="192"/>
      <c r="P615" s="364"/>
      <c r="Q615" s="192"/>
      <c r="R615" s="192"/>
      <c r="S615" s="192"/>
      <c r="T615" s="192"/>
      <c r="U615" s="364"/>
      <c r="V615" s="206"/>
      <c r="W615" s="206"/>
      <c r="X615" s="206"/>
      <c r="Y615" s="206"/>
      <c r="Z615" s="1"/>
      <c r="AA615" s="1"/>
      <c r="AB615" s="1"/>
      <c r="AC615" s="1"/>
      <c r="AD615" s="1"/>
      <c r="AE615" s="1"/>
      <c r="AF615" s="1"/>
    </row>
    <row r="616" customFormat="false" ht="15.75" hidden="true" customHeight="true" outlineLevel="0" collapsed="false">
      <c r="A616" s="270" t="s">
        <v>299</v>
      </c>
      <c r="B616" s="192"/>
      <c r="C616" s="192"/>
      <c r="D616" s="192"/>
      <c r="E616" s="192"/>
      <c r="F616" s="364"/>
      <c r="G616" s="192"/>
      <c r="H616" s="192"/>
      <c r="I616" s="192"/>
      <c r="J616" s="192"/>
      <c r="K616" s="364"/>
      <c r="L616" s="192"/>
      <c r="M616" s="192"/>
      <c r="N616" s="192"/>
      <c r="O616" s="192"/>
      <c r="P616" s="364"/>
      <c r="Q616" s="192"/>
      <c r="R616" s="192"/>
      <c r="S616" s="192"/>
      <c r="T616" s="192"/>
      <c r="U616" s="364"/>
      <c r="V616" s="206"/>
      <c r="W616" s="206"/>
      <c r="X616" s="206"/>
      <c r="Y616" s="206"/>
      <c r="Z616" s="1"/>
      <c r="AA616" s="1"/>
      <c r="AB616" s="1"/>
      <c r="AC616" s="1"/>
      <c r="AD616" s="1"/>
      <c r="AE616" s="1"/>
      <c r="AF616" s="1"/>
    </row>
    <row r="617" customFormat="false" ht="15.75" hidden="true" customHeight="true" outlineLevel="0" collapsed="false">
      <c r="A617" s="270" t="s">
        <v>337</v>
      </c>
      <c r="B617" s="192"/>
      <c r="C617" s="192"/>
      <c r="D617" s="192"/>
      <c r="E617" s="192"/>
      <c r="F617" s="364"/>
      <c r="G617" s="192"/>
      <c r="H617" s="192"/>
      <c r="I617" s="192"/>
      <c r="J617" s="192"/>
      <c r="K617" s="364"/>
      <c r="L617" s="192"/>
      <c r="M617" s="192"/>
      <c r="N617" s="192"/>
      <c r="O617" s="192"/>
      <c r="P617" s="364"/>
      <c r="Q617" s="192"/>
      <c r="R617" s="192"/>
      <c r="S617" s="192"/>
      <c r="T617" s="192"/>
      <c r="U617" s="364"/>
      <c r="V617" s="206"/>
      <c r="W617" s="206"/>
      <c r="X617" s="206"/>
      <c r="Y617" s="206"/>
      <c r="Z617" s="1"/>
      <c r="AA617" s="1"/>
      <c r="AB617" s="1"/>
      <c r="AC617" s="1"/>
      <c r="AD617" s="1"/>
      <c r="AE617" s="1"/>
      <c r="AF617" s="1"/>
    </row>
    <row r="618" customFormat="false" ht="15.75" hidden="true" customHeight="true" outlineLevel="0" collapsed="false">
      <c r="A618" s="365" t="s">
        <v>338</v>
      </c>
      <c r="B618" s="284" t="str">
        <f aca="false">IF(B615="","",B614*B615*B616*B617)</f>
        <v/>
      </c>
      <c r="C618" s="284" t="str">
        <f aca="false">IF(C615="","",C614*C615*C616*C617)</f>
        <v/>
      </c>
      <c r="D618" s="284" t="str">
        <f aca="false">IF(D615="","",D614*D615*D616*D617)</f>
        <v/>
      </c>
      <c r="E618" s="284"/>
      <c r="F618" s="364"/>
      <c r="G618" s="284" t="str">
        <f aca="false">IF(G615="","",G614*G615*G616*G617)</f>
        <v/>
      </c>
      <c r="H618" s="284" t="str">
        <f aca="false">IF(H615="","",H614*H615*H616*H617)</f>
        <v/>
      </c>
      <c r="I618" s="284" t="str">
        <f aca="false">IF(I615="","",I614*I615*I616*I617)</f>
        <v/>
      </c>
      <c r="J618" s="284"/>
      <c r="K618" s="364"/>
      <c r="L618" s="284" t="str">
        <f aca="false">IF(L615="","",L614*L615*L616*L617)</f>
        <v/>
      </c>
      <c r="M618" s="284" t="str">
        <f aca="false">IF(M615="","",M614*M615*M616*M617)</f>
        <v/>
      </c>
      <c r="N618" s="284" t="str">
        <f aca="false">IF(N615="","",N614*N615*N616*N617)</f>
        <v/>
      </c>
      <c r="O618" s="284"/>
      <c r="P618" s="364"/>
      <c r="Q618" s="284" t="str">
        <f aca="false">IF(Q615="","",Q614*Q615*Q616*Q617)</f>
        <v/>
      </c>
      <c r="R618" s="284" t="str">
        <f aca="false">IF(R615="","",R614*R615*R616*R617)</f>
        <v/>
      </c>
      <c r="S618" s="284" t="str">
        <f aca="false">IF(S615="","",S614*S615*S616*S617)</f>
        <v/>
      </c>
      <c r="T618" s="284"/>
      <c r="U618" s="364"/>
      <c r="V618" s="285" t="str">
        <f aca="false">IF(V615="","",V614*V615*V616*V617)</f>
        <v/>
      </c>
      <c r="W618" s="285" t="str">
        <f aca="false">IF(W615="","",W614*W615*W616*W617)</f>
        <v/>
      </c>
      <c r="X618" s="285" t="str">
        <f aca="false">IF(X615="","",X614*X615*X616*X617)</f>
        <v/>
      </c>
      <c r="Y618" s="285" t="str">
        <f aca="false">IF(Y615="","",Y614*Y615*Y616*Y617)</f>
        <v/>
      </c>
      <c r="Z618" s="1"/>
      <c r="AA618" s="1"/>
      <c r="AB618" s="1"/>
      <c r="AC618" s="1"/>
      <c r="AD618" s="1"/>
      <c r="AE618" s="1"/>
      <c r="AF618" s="1"/>
    </row>
    <row r="619" customFormat="false" ht="15.75" hidden="false" customHeight="true" outlineLevel="0" collapsed="false">
      <c r="A619" s="327" t="s">
        <v>347</v>
      </c>
      <c r="B619" s="283"/>
      <c r="C619" s="283"/>
      <c r="D619" s="283"/>
      <c r="E619" s="283"/>
      <c r="F619" s="364"/>
      <c r="G619" s="283"/>
      <c r="H619" s="283"/>
      <c r="I619" s="283"/>
      <c r="J619" s="283"/>
      <c r="K619" s="364"/>
      <c r="L619" s="283"/>
      <c r="M619" s="283"/>
      <c r="N619" s="283"/>
      <c r="O619" s="283"/>
      <c r="P619" s="364"/>
      <c r="Q619" s="283"/>
      <c r="R619" s="283"/>
      <c r="S619" s="283"/>
      <c r="T619" s="283"/>
      <c r="U619" s="364"/>
      <c r="V619" s="176"/>
      <c r="W619" s="176"/>
      <c r="X619" s="176"/>
      <c r="Y619" s="176"/>
      <c r="Z619" s="1"/>
      <c r="AA619" s="1"/>
      <c r="AB619" s="1"/>
      <c r="AC619" s="1"/>
      <c r="AD619" s="1"/>
      <c r="AE619" s="1"/>
      <c r="AF619" s="1"/>
    </row>
    <row r="620" customFormat="false" ht="15.75" hidden="true" customHeight="true" outlineLevel="0" collapsed="false">
      <c r="A620" s="270" t="s">
        <v>320</v>
      </c>
      <c r="B620" s="283"/>
      <c r="C620" s="283"/>
      <c r="D620" s="283"/>
      <c r="E620" s="283"/>
      <c r="F620" s="364"/>
      <c r="G620" s="283"/>
      <c r="H620" s="283"/>
      <c r="I620" s="283"/>
      <c r="J620" s="283"/>
      <c r="K620" s="364"/>
      <c r="L620" s="283"/>
      <c r="M620" s="283"/>
      <c r="N620" s="283"/>
      <c r="O620" s="283"/>
      <c r="P620" s="364"/>
      <c r="Q620" s="283"/>
      <c r="R620" s="283"/>
      <c r="S620" s="283"/>
      <c r="T620" s="283"/>
      <c r="U620" s="364"/>
      <c r="V620" s="176"/>
      <c r="W620" s="176"/>
      <c r="X620" s="176"/>
      <c r="Y620" s="176"/>
      <c r="Z620" s="1"/>
      <c r="AA620" s="1"/>
      <c r="AB620" s="1"/>
      <c r="AC620" s="1"/>
      <c r="AD620" s="1"/>
      <c r="AE620" s="1"/>
      <c r="AF620" s="1"/>
    </row>
    <row r="621" customFormat="false" ht="15.75" hidden="true" customHeight="true" outlineLevel="0" collapsed="false">
      <c r="A621" s="270" t="s">
        <v>321</v>
      </c>
      <c r="B621" s="192"/>
      <c r="C621" s="192"/>
      <c r="D621" s="192"/>
      <c r="E621" s="192"/>
      <c r="F621" s="364"/>
      <c r="G621" s="192"/>
      <c r="H621" s="192"/>
      <c r="I621" s="192"/>
      <c r="J621" s="192"/>
      <c r="K621" s="364"/>
      <c r="L621" s="192"/>
      <c r="M621" s="192"/>
      <c r="N621" s="192"/>
      <c r="O621" s="192"/>
      <c r="P621" s="364"/>
      <c r="Q621" s="192"/>
      <c r="R621" s="192"/>
      <c r="S621" s="192"/>
      <c r="T621" s="192"/>
      <c r="U621" s="364"/>
      <c r="V621" s="206"/>
      <c r="W621" s="206"/>
      <c r="X621" s="206"/>
      <c r="Y621" s="206"/>
      <c r="Z621" s="1"/>
      <c r="AA621" s="1"/>
      <c r="AB621" s="1"/>
      <c r="AC621" s="1"/>
      <c r="AD621" s="1"/>
      <c r="AE621" s="1"/>
      <c r="AF621" s="1"/>
    </row>
    <row r="622" customFormat="false" ht="15.75" hidden="true" customHeight="true" outlineLevel="0" collapsed="false">
      <c r="A622" s="270" t="s">
        <v>299</v>
      </c>
      <c r="B622" s="192"/>
      <c r="C622" s="192"/>
      <c r="D622" s="192"/>
      <c r="E622" s="192"/>
      <c r="F622" s="364"/>
      <c r="G622" s="192"/>
      <c r="H622" s="192"/>
      <c r="I622" s="192"/>
      <c r="J622" s="192"/>
      <c r="K622" s="364"/>
      <c r="L622" s="192"/>
      <c r="M622" s="192"/>
      <c r="N622" s="192"/>
      <c r="O622" s="192"/>
      <c r="P622" s="364"/>
      <c r="Q622" s="192"/>
      <c r="R622" s="192"/>
      <c r="S622" s="192"/>
      <c r="T622" s="192"/>
      <c r="U622" s="364"/>
      <c r="V622" s="206"/>
      <c r="W622" s="206"/>
      <c r="X622" s="206"/>
      <c r="Y622" s="206"/>
      <c r="Z622" s="1"/>
      <c r="AA622" s="1"/>
      <c r="AB622" s="1"/>
      <c r="AC622" s="1"/>
      <c r="AD622" s="1"/>
      <c r="AE622" s="1"/>
      <c r="AF622" s="1"/>
    </row>
    <row r="623" customFormat="false" ht="15.75" hidden="true" customHeight="true" outlineLevel="0" collapsed="false">
      <c r="A623" s="270" t="s">
        <v>337</v>
      </c>
      <c r="B623" s="192"/>
      <c r="C623" s="192"/>
      <c r="D623" s="192"/>
      <c r="E623" s="192"/>
      <c r="F623" s="364"/>
      <c r="G623" s="192"/>
      <c r="H623" s="192"/>
      <c r="I623" s="192"/>
      <c r="J623" s="192"/>
      <c r="K623" s="364"/>
      <c r="L623" s="192"/>
      <c r="M623" s="192"/>
      <c r="N623" s="192"/>
      <c r="O623" s="192"/>
      <c r="P623" s="364"/>
      <c r="Q623" s="192"/>
      <c r="R623" s="192"/>
      <c r="S623" s="192"/>
      <c r="T623" s="192"/>
      <c r="U623" s="364"/>
      <c r="V623" s="206"/>
      <c r="W623" s="206"/>
      <c r="X623" s="206"/>
      <c r="Y623" s="206"/>
      <c r="Z623" s="1"/>
      <c r="AA623" s="1"/>
      <c r="AB623" s="1"/>
      <c r="AC623" s="1"/>
      <c r="AD623" s="1"/>
      <c r="AE623" s="1"/>
      <c r="AF623" s="1"/>
    </row>
    <row r="624" customFormat="false" ht="15.75" hidden="false" customHeight="true" outlineLevel="0" collapsed="false">
      <c r="A624" s="314" t="s">
        <v>338</v>
      </c>
      <c r="B624" s="284" t="n">
        <f aca="false">IF(Data2!B213=0,"",Data2!B213)</f>
        <v>14400</v>
      </c>
      <c r="C624" s="320" t="str">
        <f aca="false">IF(Data2!C213=0,"",Data2!C213)</f>
        <v/>
      </c>
      <c r="D624" s="284" t="n">
        <f aca="false">IF(Data2!D213=0,"",Data2!D213)</f>
        <v>1200</v>
      </c>
      <c r="E624" s="320"/>
      <c r="F624" s="316"/>
      <c r="G624" s="284" t="n">
        <f aca="false">IF(Data2!G213=0,"",Data2!G213)</f>
        <v>53600</v>
      </c>
      <c r="H624" s="284" t="n">
        <f aca="false">IF(Data2!H213=0,"",Data2!H213)</f>
        <v>31600</v>
      </c>
      <c r="I624" s="284" t="n">
        <f aca="false">IF(Data2!I213=0,"",Data2!I213)</f>
        <v>4200</v>
      </c>
      <c r="J624" s="320"/>
      <c r="K624" s="316"/>
      <c r="L624" s="320" t="str">
        <f aca="false">IF(Data2!L213=0,"",Data2!L213)</f>
        <v/>
      </c>
      <c r="M624" s="284" t="n">
        <f aca="false">IF(Data2!M213=0,"",Data2!M213)</f>
        <v>36000</v>
      </c>
      <c r="N624" s="320" t="str">
        <f aca="false">IF(Data2!N213=0,"",Data2!N213)</f>
        <v/>
      </c>
      <c r="O624" s="320"/>
      <c r="P624" s="316"/>
      <c r="Q624" s="284" t="n">
        <f aca="false">IF(Data2!Q213=0,"",Data2!Q213)</f>
        <v>224000</v>
      </c>
      <c r="R624" s="284" t="n">
        <f aca="false">IF(Data2!R213=0,"",Data2!R213)</f>
        <v>300000</v>
      </c>
      <c r="S624" s="284" t="n">
        <f aca="false">IF(Data2!S213=0,"",Data2!S213)</f>
        <v>164000</v>
      </c>
      <c r="T624" s="320"/>
      <c r="U624" s="316"/>
      <c r="V624" s="285" t="n">
        <f aca="false">IF(Data2!V213=0,"",Data2!V213)</f>
        <v>22500</v>
      </c>
      <c r="W624" s="285" t="n">
        <f aca="false">IF(Data2!W213=0,"",Data2!W213)</f>
        <v>26000</v>
      </c>
      <c r="X624" s="285" t="n">
        <f aca="false">IF(Data2!X213=0,"",Data2!X213)</f>
        <v>45000</v>
      </c>
      <c r="Y624" s="285" t="n">
        <f aca="false">IF(Data2!Y213=0,"",Data2!Y213)</f>
        <v>137800</v>
      </c>
      <c r="Z624" s="319"/>
      <c r="AA624" s="319"/>
      <c r="AB624" s="319"/>
      <c r="AC624" s="319"/>
      <c r="AD624" s="319"/>
      <c r="AE624" s="319"/>
      <c r="AF624" s="319"/>
    </row>
    <row r="625" customFormat="false" ht="15.75" hidden="true" customHeight="true" outlineLevel="0" collapsed="false">
      <c r="A625" s="332" t="s">
        <v>348</v>
      </c>
      <c r="B625" s="283"/>
      <c r="C625" s="283"/>
      <c r="D625" s="283"/>
      <c r="E625" s="283"/>
      <c r="F625" s="364"/>
      <c r="G625" s="283"/>
      <c r="H625" s="283"/>
      <c r="I625" s="283"/>
      <c r="J625" s="283"/>
      <c r="K625" s="364"/>
      <c r="L625" s="283"/>
      <c r="M625" s="283"/>
      <c r="N625" s="283"/>
      <c r="O625" s="283"/>
      <c r="P625" s="364"/>
      <c r="Q625" s="283"/>
      <c r="R625" s="283"/>
      <c r="S625" s="283"/>
      <c r="T625" s="283"/>
      <c r="U625" s="364"/>
      <c r="V625" s="176"/>
      <c r="W625" s="176"/>
      <c r="X625" s="176"/>
      <c r="Y625" s="176"/>
      <c r="Z625" s="1"/>
      <c r="AA625" s="1"/>
      <c r="AB625" s="1"/>
      <c r="AC625" s="1"/>
      <c r="AD625" s="1"/>
      <c r="AE625" s="1"/>
      <c r="AF625" s="1"/>
    </row>
    <row r="626" customFormat="false" ht="15.75" hidden="true" customHeight="true" outlineLevel="0" collapsed="false">
      <c r="A626" s="270" t="s">
        <v>320</v>
      </c>
      <c r="B626" s="283"/>
      <c r="C626" s="283"/>
      <c r="D626" s="283"/>
      <c r="E626" s="283"/>
      <c r="F626" s="364"/>
      <c r="G626" s="283"/>
      <c r="H626" s="283"/>
      <c r="I626" s="283"/>
      <c r="J626" s="283"/>
      <c r="K626" s="364"/>
      <c r="L626" s="283"/>
      <c r="M626" s="283"/>
      <c r="N626" s="283"/>
      <c r="O626" s="283"/>
      <c r="P626" s="364"/>
      <c r="Q626" s="283"/>
      <c r="R626" s="283"/>
      <c r="S626" s="283"/>
      <c r="T626" s="283"/>
      <c r="U626" s="364"/>
      <c r="V626" s="176"/>
      <c r="W626" s="176"/>
      <c r="X626" s="176"/>
      <c r="Y626" s="176"/>
      <c r="Z626" s="1"/>
      <c r="AA626" s="1"/>
      <c r="AB626" s="1"/>
      <c r="AC626" s="1"/>
      <c r="AD626" s="1"/>
      <c r="AE626" s="1"/>
      <c r="AF626" s="1"/>
    </row>
    <row r="627" customFormat="false" ht="15.75" hidden="true" customHeight="true" outlineLevel="0" collapsed="false">
      <c r="A627" s="270" t="s">
        <v>321</v>
      </c>
      <c r="B627" s="192"/>
      <c r="C627" s="192"/>
      <c r="D627" s="192"/>
      <c r="E627" s="192"/>
      <c r="F627" s="364"/>
      <c r="G627" s="192"/>
      <c r="H627" s="192"/>
      <c r="I627" s="192"/>
      <c r="J627" s="192"/>
      <c r="K627" s="364"/>
      <c r="L627" s="192"/>
      <c r="M627" s="192"/>
      <c r="N627" s="192"/>
      <c r="O627" s="192"/>
      <c r="P627" s="364"/>
      <c r="Q627" s="192"/>
      <c r="R627" s="192"/>
      <c r="S627" s="192"/>
      <c r="T627" s="192"/>
      <c r="U627" s="364"/>
      <c r="V627" s="206"/>
      <c r="W627" s="206"/>
      <c r="X627" s="206"/>
      <c r="Y627" s="206"/>
      <c r="Z627" s="1"/>
      <c r="AA627" s="1"/>
      <c r="AB627" s="1"/>
      <c r="AC627" s="1"/>
      <c r="AD627" s="1"/>
      <c r="AE627" s="1"/>
      <c r="AF627" s="1"/>
    </row>
    <row r="628" customFormat="false" ht="15.75" hidden="true" customHeight="true" outlineLevel="0" collapsed="false">
      <c r="A628" s="270" t="s">
        <v>299</v>
      </c>
      <c r="B628" s="192"/>
      <c r="C628" s="192"/>
      <c r="D628" s="192"/>
      <c r="E628" s="192"/>
      <c r="F628" s="364"/>
      <c r="G628" s="192"/>
      <c r="H628" s="192"/>
      <c r="I628" s="192"/>
      <c r="J628" s="192"/>
      <c r="K628" s="364"/>
      <c r="L628" s="192"/>
      <c r="M628" s="192"/>
      <c r="N628" s="192"/>
      <c r="O628" s="192"/>
      <c r="P628" s="364"/>
      <c r="Q628" s="192"/>
      <c r="R628" s="192"/>
      <c r="S628" s="192"/>
      <c r="T628" s="192"/>
      <c r="U628" s="364"/>
      <c r="V628" s="206"/>
      <c r="W628" s="206"/>
      <c r="X628" s="206"/>
      <c r="Y628" s="206"/>
      <c r="Z628" s="1"/>
      <c r="AA628" s="1"/>
      <c r="AB628" s="1"/>
      <c r="AC628" s="1"/>
      <c r="AD628" s="1"/>
      <c r="AE628" s="1"/>
      <c r="AF628" s="1"/>
    </row>
    <row r="629" customFormat="false" ht="15.75" hidden="true" customHeight="true" outlineLevel="0" collapsed="false">
      <c r="A629" s="270" t="s">
        <v>337</v>
      </c>
      <c r="B629" s="192"/>
      <c r="C629" s="192"/>
      <c r="D629" s="192"/>
      <c r="E629" s="192"/>
      <c r="F629" s="364"/>
      <c r="G629" s="192"/>
      <c r="H629" s="192"/>
      <c r="I629" s="192"/>
      <c r="J629" s="192"/>
      <c r="K629" s="364"/>
      <c r="L629" s="192"/>
      <c r="M629" s="192"/>
      <c r="N629" s="192"/>
      <c r="O629" s="192"/>
      <c r="P629" s="364"/>
      <c r="Q629" s="192"/>
      <c r="R629" s="192"/>
      <c r="S629" s="192"/>
      <c r="T629" s="192"/>
      <c r="U629" s="364"/>
      <c r="V629" s="206"/>
      <c r="W629" s="206"/>
      <c r="X629" s="206"/>
      <c r="Y629" s="206"/>
      <c r="Z629" s="1"/>
      <c r="AA629" s="1"/>
      <c r="AB629" s="1"/>
      <c r="AC629" s="1"/>
      <c r="AD629" s="1"/>
      <c r="AE629" s="1"/>
      <c r="AF629" s="1"/>
    </row>
    <row r="630" customFormat="false" ht="15.75" hidden="true" customHeight="true" outlineLevel="0" collapsed="false">
      <c r="A630" s="269" t="s">
        <v>338</v>
      </c>
      <c r="B630" s="286" t="str">
        <f aca="false">IF(B627="","",B626*B627*B628*B629)</f>
        <v/>
      </c>
      <c r="C630" s="286" t="str">
        <f aca="false">IF(C627="","",C626*C627*C628*C629)</f>
        <v/>
      </c>
      <c r="D630" s="286" t="str">
        <f aca="false">IF(D627="","",D626*D627*D628*D629)</f>
        <v/>
      </c>
      <c r="E630" s="286"/>
      <c r="F630" s="364"/>
      <c r="G630" s="286" t="str">
        <f aca="false">IF(G627="","",G626*G627*G628*G629)</f>
        <v/>
      </c>
      <c r="H630" s="286" t="str">
        <f aca="false">IF(H627="","",H626*H627*H628*H629)</f>
        <v/>
      </c>
      <c r="I630" s="286" t="str">
        <f aca="false">IF(I627="","",I626*I627*I628*I629)</f>
        <v/>
      </c>
      <c r="J630" s="286"/>
      <c r="K630" s="364"/>
      <c r="L630" s="286" t="str">
        <f aca="false">IF(L627="","",L626*L627*L628*L629)</f>
        <v/>
      </c>
      <c r="M630" s="286" t="str">
        <f aca="false">IF(M627="","",M626*M627*M628*M629)</f>
        <v/>
      </c>
      <c r="N630" s="286" t="str">
        <f aca="false">IF(N627="","",N626*N627*N628*N629)</f>
        <v/>
      </c>
      <c r="O630" s="286"/>
      <c r="P630" s="364"/>
      <c r="Q630" s="286" t="str">
        <f aca="false">IF(Q627="","",Q626*Q627*Q628*Q629)</f>
        <v/>
      </c>
      <c r="R630" s="286" t="str">
        <f aca="false">IF(R627="","",R626*R627*R628*R629)</f>
        <v/>
      </c>
      <c r="S630" s="286" t="str">
        <f aca="false">IF(S627="","",S626*S627*S628*S629)</f>
        <v/>
      </c>
      <c r="T630" s="286"/>
      <c r="U630" s="364"/>
      <c r="V630" s="288" t="str">
        <f aca="false">IF(V627="","",V626*V627*V628*V629)</f>
        <v/>
      </c>
      <c r="W630" s="288" t="str">
        <f aca="false">IF(W627="","",W626*W627*W628*W629)</f>
        <v/>
      </c>
      <c r="X630" s="288" t="str">
        <f aca="false">IF(X627="","",X626*X627*X628*X629)</f>
        <v/>
      </c>
      <c r="Y630" s="288" t="str">
        <f aca="false">IF(Y627="","",Y626*Y627*Y628*Y629)</f>
        <v/>
      </c>
      <c r="Z630" s="1"/>
      <c r="AA630" s="1"/>
      <c r="AB630" s="1"/>
      <c r="AC630" s="1"/>
      <c r="AD630" s="1"/>
      <c r="AE630" s="1"/>
      <c r="AF630" s="1"/>
    </row>
    <row r="631" customFormat="false" ht="15.75" hidden="false" customHeight="true" outlineLevel="0" collapsed="false">
      <c r="A631" s="332" t="s">
        <v>349</v>
      </c>
      <c r="B631" s="192"/>
      <c r="C631" s="192"/>
      <c r="D631" s="192"/>
      <c r="E631" s="192"/>
      <c r="F631" s="364"/>
      <c r="G631" s="192"/>
      <c r="H631" s="192"/>
      <c r="I631" s="192"/>
      <c r="J631" s="192"/>
      <c r="K631" s="364"/>
      <c r="L631" s="192"/>
      <c r="M631" s="192"/>
      <c r="N631" s="192"/>
      <c r="O631" s="192"/>
      <c r="P631" s="364"/>
      <c r="Q631" s="192"/>
      <c r="R631" s="192"/>
      <c r="S631" s="192"/>
      <c r="T631" s="192"/>
      <c r="U631" s="364"/>
      <c r="V631" s="206"/>
      <c r="W631" s="206"/>
      <c r="X631" s="206"/>
      <c r="Y631" s="206"/>
      <c r="Z631" s="1"/>
      <c r="AA631" s="1"/>
      <c r="AB631" s="1"/>
      <c r="AC631" s="1"/>
      <c r="AD631" s="1"/>
      <c r="AE631" s="1"/>
      <c r="AF631" s="1"/>
    </row>
    <row r="632" customFormat="false" ht="15.75" hidden="false" customHeight="true" outlineLevel="0" collapsed="false">
      <c r="A632" s="270" t="s">
        <v>321</v>
      </c>
      <c r="B632" s="192"/>
      <c r="C632" s="192"/>
      <c r="D632" s="192"/>
      <c r="E632" s="192"/>
      <c r="F632" s="366"/>
      <c r="G632" s="192"/>
      <c r="H632" s="192"/>
      <c r="I632" s="192"/>
      <c r="J632" s="192"/>
      <c r="K632" s="366"/>
      <c r="L632" s="192"/>
      <c r="M632" s="192"/>
      <c r="N632" s="192"/>
      <c r="O632" s="192"/>
      <c r="P632" s="366"/>
      <c r="Q632" s="192"/>
      <c r="R632" s="192"/>
      <c r="S632" s="192"/>
      <c r="T632" s="192"/>
      <c r="U632" s="366"/>
      <c r="V632" s="206"/>
      <c r="W632" s="206"/>
      <c r="X632" s="206"/>
      <c r="Y632" s="206"/>
      <c r="Z632" s="1"/>
      <c r="AA632" s="1"/>
      <c r="AB632" s="1"/>
      <c r="AC632" s="1"/>
      <c r="AD632" s="1"/>
      <c r="AE632" s="1"/>
      <c r="AF632" s="1"/>
    </row>
    <row r="633" customFormat="false" ht="15.75" hidden="false" customHeight="true" outlineLevel="0" collapsed="false">
      <c r="A633" s="270" t="s">
        <v>299</v>
      </c>
      <c r="B633" s="192"/>
      <c r="C633" s="192"/>
      <c r="D633" s="192"/>
      <c r="E633" s="192"/>
      <c r="F633" s="366"/>
      <c r="G633" s="192"/>
      <c r="H633" s="192"/>
      <c r="I633" s="192"/>
      <c r="J633" s="192"/>
      <c r="K633" s="366"/>
      <c r="L633" s="192"/>
      <c r="M633" s="192"/>
      <c r="N633" s="192"/>
      <c r="O633" s="192"/>
      <c r="P633" s="366"/>
      <c r="Q633" s="192"/>
      <c r="R633" s="192"/>
      <c r="S633" s="192"/>
      <c r="T633" s="192"/>
      <c r="U633" s="366"/>
      <c r="V633" s="206"/>
      <c r="W633" s="206"/>
      <c r="X633" s="206"/>
      <c r="Y633" s="206"/>
      <c r="Z633" s="1"/>
      <c r="AA633" s="1"/>
      <c r="AB633" s="1"/>
      <c r="AC633" s="1"/>
      <c r="AD633" s="1"/>
      <c r="AE633" s="1"/>
      <c r="AF633" s="1"/>
    </row>
    <row r="634" customFormat="false" ht="15.75" hidden="false" customHeight="true" outlineLevel="0" collapsed="false">
      <c r="A634" s="314" t="s">
        <v>350</v>
      </c>
      <c r="B634" s="315"/>
      <c r="C634" s="315"/>
      <c r="D634" s="315"/>
      <c r="E634" s="315"/>
      <c r="F634" s="316"/>
      <c r="G634" s="315"/>
      <c r="H634" s="315"/>
      <c r="I634" s="315"/>
      <c r="J634" s="315"/>
      <c r="K634" s="316"/>
      <c r="L634" s="315"/>
      <c r="M634" s="315"/>
      <c r="N634" s="315"/>
      <c r="O634" s="315"/>
      <c r="P634" s="316"/>
      <c r="Q634" s="315"/>
      <c r="R634" s="315"/>
      <c r="S634" s="315"/>
      <c r="T634" s="315"/>
      <c r="U634" s="316"/>
      <c r="V634" s="317"/>
      <c r="W634" s="317"/>
      <c r="X634" s="317"/>
      <c r="Y634" s="317"/>
      <c r="Z634" s="319"/>
      <c r="AA634" s="319"/>
      <c r="AB634" s="319"/>
      <c r="AC634" s="319"/>
      <c r="AD634" s="319"/>
      <c r="AE634" s="319"/>
      <c r="AF634" s="319"/>
    </row>
    <row r="635" customFormat="false" ht="15.75" hidden="false" customHeight="true" outlineLevel="0" collapsed="false">
      <c r="A635" s="314" t="s">
        <v>338</v>
      </c>
      <c r="B635" s="320" t="str">
        <f aca="false">IF(B632="","",B631*B632*B633*B634)</f>
        <v/>
      </c>
      <c r="C635" s="320" t="str">
        <f aca="false">IF(C632="","",C631*C632*C633*C634)</f>
        <v/>
      </c>
      <c r="D635" s="320" t="str">
        <f aca="false">IF(D632="","",D631*D632*D633*D634)</f>
        <v/>
      </c>
      <c r="E635" s="320"/>
      <c r="F635" s="316"/>
      <c r="G635" s="320" t="str">
        <f aca="false">IF(G632="","",G631*G632*G633*G634)</f>
        <v/>
      </c>
      <c r="H635" s="320" t="str">
        <f aca="false">IF(H632="","",H631*H632*H633*H634)</f>
        <v/>
      </c>
      <c r="I635" s="320" t="str">
        <f aca="false">IF(I632="","",I631*I632*I633*I634)</f>
        <v/>
      </c>
      <c r="J635" s="320"/>
      <c r="K635" s="316"/>
      <c r="L635" s="320" t="str">
        <f aca="false">IF(L632="","",L631*L632*L633*L634)</f>
        <v/>
      </c>
      <c r="M635" s="320" t="str">
        <f aca="false">IF(M632="","",M631*M632*M633*M634)</f>
        <v/>
      </c>
      <c r="N635" s="320" t="str">
        <f aca="false">IF(N632="","",N631*N632*N633*N634)</f>
        <v/>
      </c>
      <c r="O635" s="320"/>
      <c r="P635" s="316"/>
      <c r="Q635" s="320" t="str">
        <f aca="false">IF(Q632="","",Q631*Q632*Q633*Q634)</f>
        <v/>
      </c>
      <c r="R635" s="320" t="str">
        <f aca="false">IF(R632="","",R631*R632*R633*R634)</f>
        <v/>
      </c>
      <c r="S635" s="320" t="str">
        <f aca="false">IF(S632="","",S631*S632*S633*S634)</f>
        <v/>
      </c>
      <c r="T635" s="320"/>
      <c r="U635" s="316"/>
      <c r="V635" s="321" t="str">
        <f aca="false">IF(V632="","",V631*V632*V633*V634)</f>
        <v/>
      </c>
      <c r="W635" s="321" t="str">
        <f aca="false">IF(W632="","",W631*W632*W633*W634)</f>
        <v/>
      </c>
      <c r="X635" s="321" t="str">
        <f aca="false">IF(X632="","",X631*X632*X633*X634)</f>
        <v/>
      </c>
      <c r="Y635" s="321" t="str">
        <f aca="false">IF(Y632="","",Y631*Y632*Y633*Y634)</f>
        <v/>
      </c>
      <c r="Z635" s="319"/>
      <c r="AA635" s="319"/>
      <c r="AB635" s="319"/>
      <c r="AC635" s="319"/>
      <c r="AD635" s="319"/>
      <c r="AE635" s="319"/>
      <c r="AF635" s="319"/>
    </row>
    <row r="636" customFormat="false" ht="15.75" hidden="false" customHeight="true" outlineLevel="0" collapsed="false">
      <c r="A636" s="327" t="s">
        <v>351</v>
      </c>
      <c r="B636" s="283"/>
      <c r="C636" s="283"/>
      <c r="D636" s="283"/>
      <c r="E636" s="283"/>
      <c r="F636" s="366"/>
      <c r="G636" s="283"/>
      <c r="H636" s="283"/>
      <c r="I636" s="283"/>
      <c r="J636" s="283"/>
      <c r="K636" s="366"/>
      <c r="L636" s="283"/>
      <c r="M636" s="283"/>
      <c r="N636" s="283"/>
      <c r="O636" s="283"/>
      <c r="P636" s="366"/>
      <c r="Q636" s="283"/>
      <c r="R636" s="283"/>
      <c r="S636" s="283"/>
      <c r="T636" s="283"/>
      <c r="U636" s="366"/>
      <c r="V636" s="176"/>
      <c r="W636" s="176"/>
      <c r="X636" s="176"/>
      <c r="Y636" s="176"/>
      <c r="Z636" s="1"/>
      <c r="AA636" s="1"/>
      <c r="AB636" s="1"/>
      <c r="AC636" s="1"/>
      <c r="AD636" s="1"/>
      <c r="AE636" s="1"/>
      <c r="AF636" s="1"/>
    </row>
    <row r="637" customFormat="false" ht="15.75" hidden="false" customHeight="true" outlineLevel="0" collapsed="false">
      <c r="A637" s="270" t="s">
        <v>321</v>
      </c>
      <c r="B637" s="283"/>
      <c r="C637" s="283"/>
      <c r="D637" s="283"/>
      <c r="E637" s="283"/>
      <c r="F637" s="366"/>
      <c r="G637" s="283"/>
      <c r="H637" s="283"/>
      <c r="I637" s="283"/>
      <c r="J637" s="283"/>
      <c r="K637" s="366"/>
      <c r="L637" s="283"/>
      <c r="M637" s="283"/>
      <c r="N637" s="283"/>
      <c r="O637" s="283"/>
      <c r="P637" s="366"/>
      <c r="Q637" s="283"/>
      <c r="R637" s="283"/>
      <c r="S637" s="283"/>
      <c r="T637" s="283"/>
      <c r="U637" s="366"/>
      <c r="V637" s="176"/>
      <c r="W637" s="176"/>
      <c r="X637" s="176"/>
      <c r="Y637" s="176"/>
      <c r="Z637" s="1"/>
      <c r="AA637" s="1"/>
      <c r="AB637" s="1"/>
      <c r="AC637" s="1"/>
      <c r="AD637" s="1"/>
      <c r="AE637" s="1"/>
      <c r="AF637" s="1"/>
    </row>
    <row r="638" customFormat="false" ht="15.75" hidden="false" customHeight="true" outlineLevel="0" collapsed="false">
      <c r="A638" s="270" t="s">
        <v>299</v>
      </c>
      <c r="B638" s="283"/>
      <c r="C638" s="283"/>
      <c r="D638" s="283"/>
      <c r="E638" s="283"/>
      <c r="F638" s="366"/>
      <c r="G638" s="283"/>
      <c r="H638" s="283"/>
      <c r="I638" s="283"/>
      <c r="J638" s="283"/>
      <c r="K638" s="366"/>
      <c r="L638" s="283"/>
      <c r="M638" s="283"/>
      <c r="N638" s="283"/>
      <c r="O638" s="283"/>
      <c r="P638" s="366"/>
      <c r="Q638" s="283"/>
      <c r="R638" s="283"/>
      <c r="S638" s="283"/>
      <c r="T638" s="283"/>
      <c r="U638" s="366"/>
      <c r="V638" s="176"/>
      <c r="W638" s="176"/>
      <c r="X638" s="176"/>
      <c r="Y638" s="176"/>
      <c r="Z638" s="1"/>
      <c r="AA638" s="1"/>
      <c r="AB638" s="1"/>
      <c r="AC638" s="1"/>
      <c r="AD638" s="1"/>
      <c r="AE638" s="1"/>
      <c r="AF638" s="1"/>
    </row>
    <row r="639" customFormat="false" ht="15.75" hidden="false" customHeight="true" outlineLevel="0" collapsed="false">
      <c r="A639" s="314" t="s">
        <v>337</v>
      </c>
      <c r="B639" s="315"/>
      <c r="C639" s="315"/>
      <c r="D639" s="315"/>
      <c r="E639" s="315"/>
      <c r="F639" s="316"/>
      <c r="G639" s="315"/>
      <c r="H639" s="315"/>
      <c r="I639" s="315"/>
      <c r="J639" s="315"/>
      <c r="K639" s="316"/>
      <c r="L639" s="315"/>
      <c r="M639" s="315"/>
      <c r="N639" s="315"/>
      <c r="O639" s="315"/>
      <c r="P639" s="316"/>
      <c r="Q639" s="315"/>
      <c r="R639" s="315"/>
      <c r="S639" s="315"/>
      <c r="T639" s="315"/>
      <c r="U639" s="316"/>
      <c r="V639" s="317"/>
      <c r="W639" s="317"/>
      <c r="X639" s="317"/>
      <c r="Y639" s="317"/>
      <c r="Z639" s="319"/>
      <c r="AA639" s="319"/>
      <c r="AB639" s="319"/>
      <c r="AC639" s="319"/>
      <c r="AD639" s="319"/>
      <c r="AE639" s="319"/>
      <c r="AF639" s="319"/>
    </row>
    <row r="640" customFormat="false" ht="15.75" hidden="false" customHeight="true" outlineLevel="0" collapsed="false">
      <c r="A640" s="314" t="s">
        <v>338</v>
      </c>
      <c r="B640" s="320" t="str">
        <f aca="false">IF(B637="","",B637*B638*B639)</f>
        <v/>
      </c>
      <c r="C640" s="320" t="str">
        <f aca="false">IF(C637="","",C637*C638*C639)</f>
        <v/>
      </c>
      <c r="D640" s="320" t="str">
        <f aca="false">IF(D637="","",D637*D638*D639)</f>
        <v/>
      </c>
      <c r="E640" s="320"/>
      <c r="F640" s="316"/>
      <c r="G640" s="320" t="str">
        <f aca="false">IF(G637="","",G637*G638*G639)</f>
        <v/>
      </c>
      <c r="H640" s="320" t="str">
        <f aca="false">IF(H637="","",H637*H638*H639)</f>
        <v/>
      </c>
      <c r="I640" s="320" t="str">
        <f aca="false">IF(I637="","",I637*I638*I639)</f>
        <v/>
      </c>
      <c r="J640" s="320"/>
      <c r="K640" s="316"/>
      <c r="L640" s="320" t="str">
        <f aca="false">IF(L637="","",L637*L638*L639)</f>
        <v/>
      </c>
      <c r="M640" s="320" t="str">
        <f aca="false">IF(M637="","",M637*M638*M639)</f>
        <v/>
      </c>
      <c r="N640" s="320" t="str">
        <f aca="false">IF(N637="","",N637*N638*N639)</f>
        <v/>
      </c>
      <c r="O640" s="320"/>
      <c r="P640" s="316"/>
      <c r="Q640" s="320" t="str">
        <f aca="false">IF(Q637="","",Q637*Q638*Q639)</f>
        <v/>
      </c>
      <c r="R640" s="320" t="str">
        <f aca="false">IF(R637="","",R637*R638*R639)</f>
        <v/>
      </c>
      <c r="S640" s="320" t="str">
        <f aca="false">IF(S637="","",S637*S638*S639)</f>
        <v/>
      </c>
      <c r="T640" s="320"/>
      <c r="U640" s="316"/>
      <c r="V640" s="321" t="str">
        <f aca="false">IF(V637="","",V637*V638*V639)</f>
        <v/>
      </c>
      <c r="W640" s="321" t="str">
        <f aca="false">IF(W637="","",W637*W638*W639)</f>
        <v/>
      </c>
      <c r="X640" s="321" t="str">
        <f aca="false">IF(X637="","",X637*X638*X639)</f>
        <v/>
      </c>
      <c r="Y640" s="321" t="str">
        <f aca="false">IF(Y637="","",Y637*Y638*Y639)</f>
        <v/>
      </c>
      <c r="Z640" s="319"/>
      <c r="AA640" s="319"/>
      <c r="AB640" s="319"/>
      <c r="AC640" s="319"/>
      <c r="AD640" s="319"/>
      <c r="AE640" s="319"/>
      <c r="AF640" s="319"/>
    </row>
    <row r="641" customFormat="false" ht="15.75" hidden="false" customHeight="true" outlineLevel="0" collapsed="false">
      <c r="A641" s="332" t="s">
        <v>352</v>
      </c>
      <c r="B641" s="283"/>
      <c r="C641" s="283"/>
      <c r="D641" s="283"/>
      <c r="E641" s="283"/>
      <c r="F641" s="366"/>
      <c r="G641" s="283"/>
      <c r="H641" s="283"/>
      <c r="I641" s="283"/>
      <c r="J641" s="283"/>
      <c r="K641" s="366"/>
      <c r="L641" s="283"/>
      <c r="M641" s="283"/>
      <c r="N641" s="283"/>
      <c r="O641" s="283"/>
      <c r="P641" s="366"/>
      <c r="Q641" s="283"/>
      <c r="R641" s="283"/>
      <c r="S641" s="283"/>
      <c r="T641" s="283"/>
      <c r="U641" s="366"/>
      <c r="V641" s="176"/>
      <c r="W641" s="176"/>
      <c r="X641" s="176"/>
      <c r="Y641" s="176"/>
      <c r="Z641" s="1"/>
      <c r="AA641" s="1"/>
      <c r="AB641" s="1"/>
      <c r="AC641" s="1"/>
      <c r="AD641" s="1"/>
      <c r="AE641" s="1"/>
      <c r="AF641" s="1"/>
    </row>
    <row r="642" customFormat="false" ht="15.75" hidden="false" customHeight="true" outlineLevel="0" collapsed="false">
      <c r="A642" s="270" t="s">
        <v>321</v>
      </c>
      <c r="B642" s="283"/>
      <c r="C642" s="283"/>
      <c r="D642" s="283"/>
      <c r="E642" s="283"/>
      <c r="F642" s="366"/>
      <c r="G642" s="283"/>
      <c r="H642" s="283"/>
      <c r="I642" s="283"/>
      <c r="J642" s="283"/>
      <c r="K642" s="366"/>
      <c r="L642" s="283"/>
      <c r="M642" s="283" t="n">
        <v>1</v>
      </c>
      <c r="N642" s="283"/>
      <c r="O642" s="283"/>
      <c r="P642" s="366"/>
      <c r="Q642" s="283" t="n">
        <v>1</v>
      </c>
      <c r="R642" s="283" t="n">
        <v>1</v>
      </c>
      <c r="S642" s="283" t="n">
        <v>1</v>
      </c>
      <c r="T642" s="283"/>
      <c r="U642" s="366"/>
      <c r="V642" s="176"/>
      <c r="W642" s="176"/>
      <c r="X642" s="176"/>
      <c r="Y642" s="176" t="n">
        <v>1</v>
      </c>
      <c r="Z642" s="1"/>
      <c r="AA642" s="1"/>
      <c r="AB642" s="1"/>
      <c r="AC642" s="1"/>
      <c r="AD642" s="1"/>
      <c r="AE642" s="1"/>
      <c r="AF642" s="1"/>
    </row>
    <row r="643" customFormat="false" ht="15.75" hidden="false" customHeight="true" outlineLevel="0" collapsed="false">
      <c r="A643" s="270" t="s">
        <v>299</v>
      </c>
      <c r="B643" s="283"/>
      <c r="C643" s="283"/>
      <c r="D643" s="283"/>
      <c r="E643" s="283"/>
      <c r="F643" s="366"/>
      <c r="G643" s="283"/>
      <c r="H643" s="283"/>
      <c r="I643" s="283"/>
      <c r="J643" s="283"/>
      <c r="K643" s="366"/>
      <c r="L643" s="283"/>
      <c r="M643" s="283" t="n">
        <v>1</v>
      </c>
      <c r="N643" s="283"/>
      <c r="O643" s="283"/>
      <c r="P643" s="366"/>
      <c r="Q643" s="283" t="n">
        <v>1</v>
      </c>
      <c r="R643" s="283" t="n">
        <v>1</v>
      </c>
      <c r="S643" s="283" t="n">
        <v>1</v>
      </c>
      <c r="T643" s="283"/>
      <c r="U643" s="366"/>
      <c r="V643" s="176"/>
      <c r="W643" s="176"/>
      <c r="X643" s="176"/>
      <c r="Y643" s="176" t="n">
        <v>1</v>
      </c>
      <c r="Z643" s="1"/>
      <c r="AA643" s="1"/>
      <c r="AB643" s="1"/>
      <c r="AC643" s="1"/>
      <c r="AD643" s="1"/>
      <c r="AE643" s="1"/>
      <c r="AF643" s="1"/>
    </row>
    <row r="644" customFormat="false" ht="15.75" hidden="false" customHeight="true" outlineLevel="0" collapsed="false">
      <c r="A644" s="314" t="s">
        <v>337</v>
      </c>
      <c r="B644" s="315"/>
      <c r="C644" s="315"/>
      <c r="D644" s="315"/>
      <c r="E644" s="315"/>
      <c r="F644" s="316"/>
      <c r="G644" s="315"/>
      <c r="H644" s="315"/>
      <c r="I644" s="315"/>
      <c r="J644" s="315"/>
      <c r="K644" s="316"/>
      <c r="L644" s="315"/>
      <c r="M644" s="315" t="n">
        <v>70000</v>
      </c>
      <c r="N644" s="315"/>
      <c r="O644" s="315"/>
      <c r="P644" s="316"/>
      <c r="Q644" s="315" t="n">
        <v>220000</v>
      </c>
      <c r="R644" s="315" t="n">
        <v>700000</v>
      </c>
      <c r="S644" s="315" t="n">
        <v>234000</v>
      </c>
      <c r="T644" s="315"/>
      <c r="U644" s="316"/>
      <c r="V644" s="317"/>
      <c r="W644" s="317"/>
      <c r="X644" s="317"/>
      <c r="Y644" s="317" t="n">
        <v>230000</v>
      </c>
      <c r="Z644" s="319"/>
      <c r="AA644" s="319"/>
      <c r="AB644" s="319"/>
      <c r="AC644" s="319"/>
      <c r="AD644" s="319"/>
      <c r="AE644" s="319"/>
      <c r="AF644" s="319"/>
    </row>
    <row r="645" customFormat="false" ht="15.75" hidden="false" customHeight="true" outlineLevel="0" collapsed="false">
      <c r="A645" s="314" t="s">
        <v>338</v>
      </c>
      <c r="B645" s="320" t="str">
        <f aca="false">IF(B642="","",B642*B643*B644)</f>
        <v/>
      </c>
      <c r="C645" s="320" t="str">
        <f aca="false">IF(C642="","",C642*C643*C644)</f>
        <v/>
      </c>
      <c r="D645" s="320" t="str">
        <f aca="false">IF(D642="","",D642*D643*D644)</f>
        <v/>
      </c>
      <c r="E645" s="320"/>
      <c r="F645" s="316"/>
      <c r="G645" s="320" t="str">
        <f aca="false">IF(G642="","",G642*G643*G644)</f>
        <v/>
      </c>
      <c r="H645" s="320" t="str">
        <f aca="false">IF(H642="","",H642*H643*H644)</f>
        <v/>
      </c>
      <c r="I645" s="320" t="str">
        <f aca="false">IF(I642="","",I642*I643*I644)</f>
        <v/>
      </c>
      <c r="J645" s="320"/>
      <c r="K645" s="316"/>
      <c r="L645" s="320" t="str">
        <f aca="false">IF(L642="","",L642*L643*L644)</f>
        <v/>
      </c>
      <c r="M645" s="320" t="n">
        <f aca="false">IF(M642="","",M642*M643*M644)</f>
        <v>70000</v>
      </c>
      <c r="N645" s="320" t="str">
        <f aca="false">IF(N642="","",N642*N643*N644)</f>
        <v/>
      </c>
      <c r="O645" s="320"/>
      <c r="P645" s="316"/>
      <c r="Q645" s="320" t="n">
        <f aca="false">IF(Q642="","",Q642*Q643*Q644)</f>
        <v>220000</v>
      </c>
      <c r="R645" s="320" t="n">
        <f aca="false">IF(R642="","",R642*R643*R644)</f>
        <v>700000</v>
      </c>
      <c r="S645" s="320" t="n">
        <f aca="false">IF(S642="","",S642*S643*S644)</f>
        <v>234000</v>
      </c>
      <c r="T645" s="320"/>
      <c r="U645" s="316"/>
      <c r="V645" s="321" t="str">
        <f aca="false">IF(V642="","",V642*V643*V644)</f>
        <v/>
      </c>
      <c r="W645" s="321" t="str">
        <f aca="false">IF(W642="","",W642*W643*W644)</f>
        <v/>
      </c>
      <c r="X645" s="321" t="str">
        <f aca="false">IF(X642="","",X642*X643*X644)</f>
        <v/>
      </c>
      <c r="Y645" s="321" t="n">
        <f aca="false">IF(Y642="","",Y642*Y643*Y644)</f>
        <v>230000</v>
      </c>
      <c r="Z645" s="319"/>
      <c r="AA645" s="319"/>
      <c r="AB645" s="319"/>
      <c r="AC645" s="319"/>
      <c r="AD645" s="319"/>
      <c r="AE645" s="319"/>
      <c r="AF645" s="319"/>
    </row>
    <row r="646" customFormat="false" ht="15.75" hidden="false" customHeight="true" outlineLevel="0" collapsed="false">
      <c r="A646" s="352" t="s">
        <v>353</v>
      </c>
      <c r="B646" s="283"/>
      <c r="C646" s="283"/>
      <c r="D646" s="283"/>
      <c r="E646" s="283"/>
      <c r="F646" s="366"/>
      <c r="G646" s="283"/>
      <c r="H646" s="283"/>
      <c r="I646" s="283"/>
      <c r="J646" s="283"/>
      <c r="K646" s="366"/>
      <c r="L646" s="283"/>
      <c r="M646" s="283"/>
      <c r="N646" s="283"/>
      <c r="O646" s="283"/>
      <c r="P646" s="366"/>
      <c r="Q646" s="283"/>
      <c r="R646" s="283"/>
      <c r="S646" s="283"/>
      <c r="T646" s="283"/>
      <c r="U646" s="366"/>
      <c r="V646" s="176"/>
      <c r="W646" s="176"/>
      <c r="X646" s="176"/>
      <c r="Y646" s="176"/>
      <c r="Z646" s="1"/>
      <c r="AA646" s="1"/>
      <c r="AB646" s="1"/>
      <c r="AC646" s="1"/>
      <c r="AD646" s="1"/>
      <c r="AE646" s="1"/>
      <c r="AF646" s="1"/>
    </row>
    <row r="647" customFormat="false" ht="15.75" hidden="false" customHeight="true" outlineLevel="0" collapsed="false">
      <c r="A647" s="327" t="s">
        <v>354</v>
      </c>
      <c r="B647" s="367"/>
      <c r="C647" s="367"/>
      <c r="D647" s="367"/>
      <c r="E647" s="367"/>
      <c r="F647" s="366"/>
      <c r="G647" s="367"/>
      <c r="H647" s="367"/>
      <c r="I647" s="367" t="n">
        <v>50</v>
      </c>
      <c r="J647" s="367"/>
      <c r="K647" s="366"/>
      <c r="L647" s="367" t="n">
        <v>2400</v>
      </c>
      <c r="M647" s="367" t="n">
        <v>2400</v>
      </c>
      <c r="N647" s="367" t="n">
        <v>0</v>
      </c>
      <c r="O647" s="367"/>
      <c r="P647" s="366"/>
      <c r="Q647" s="367" t="n">
        <v>300</v>
      </c>
      <c r="R647" s="367" t="n">
        <v>0</v>
      </c>
      <c r="S647" s="367" t="n">
        <v>0</v>
      </c>
      <c r="T647" s="367"/>
      <c r="U647" s="366"/>
      <c r="V647" s="368"/>
      <c r="W647" s="368"/>
      <c r="X647" s="368" t="n">
        <v>1060</v>
      </c>
      <c r="Y647" s="368" t="n">
        <v>3600</v>
      </c>
      <c r="Z647" s="1"/>
      <c r="AA647" s="1"/>
      <c r="AB647" s="1"/>
      <c r="AC647" s="1"/>
      <c r="AD647" s="1"/>
      <c r="AE647" s="1"/>
      <c r="AF647" s="1"/>
    </row>
    <row r="648" customFormat="false" ht="15.75" hidden="false" customHeight="true" outlineLevel="0" collapsed="false">
      <c r="A648" s="327" t="s">
        <v>355</v>
      </c>
      <c r="B648" s="367" t="n">
        <v>1300</v>
      </c>
      <c r="C648" s="367" t="n">
        <v>2400</v>
      </c>
      <c r="D648" s="367" t="n">
        <v>2600</v>
      </c>
      <c r="E648" s="367"/>
      <c r="F648" s="366"/>
      <c r="G648" s="367" t="n">
        <v>4000</v>
      </c>
      <c r="H648" s="367" t="n">
        <v>4000</v>
      </c>
      <c r="I648" s="367" t="n">
        <v>2400</v>
      </c>
      <c r="J648" s="367"/>
      <c r="K648" s="366"/>
      <c r="L648" s="367" t="n">
        <v>3000</v>
      </c>
      <c r="M648" s="367" t="n">
        <v>3000</v>
      </c>
      <c r="N648" s="367" t="n">
        <v>4320</v>
      </c>
      <c r="O648" s="367"/>
      <c r="P648" s="366"/>
      <c r="Q648" s="367" t="n">
        <v>4500</v>
      </c>
      <c r="R648" s="367" t="n">
        <v>6000</v>
      </c>
      <c r="S648" s="367" t="n">
        <v>4500</v>
      </c>
      <c r="T648" s="367"/>
      <c r="U648" s="366"/>
      <c r="V648" s="368" t="n">
        <v>2840</v>
      </c>
      <c r="W648" s="369" t="n">
        <v>3200</v>
      </c>
      <c r="X648" s="368" t="n">
        <v>4200</v>
      </c>
      <c r="Y648" s="368" t="n">
        <v>4300</v>
      </c>
      <c r="Z648" s="1"/>
      <c r="AA648" s="1"/>
      <c r="AB648" s="1"/>
      <c r="AC648" s="1"/>
      <c r="AD648" s="1"/>
      <c r="AE648" s="1"/>
      <c r="AF648" s="1"/>
    </row>
    <row r="649" customFormat="false" ht="15.75" hidden="false" customHeight="true" outlineLevel="0" collapsed="false">
      <c r="A649" s="327" t="s">
        <v>356</v>
      </c>
      <c r="B649" s="367" t="n">
        <v>3120</v>
      </c>
      <c r="C649" s="367" t="n">
        <v>2880</v>
      </c>
      <c r="D649" s="367" t="n">
        <v>12384</v>
      </c>
      <c r="E649" s="367"/>
      <c r="F649" s="366"/>
      <c r="G649" s="367" t="n">
        <v>8840</v>
      </c>
      <c r="H649" s="367" t="n">
        <v>6320</v>
      </c>
      <c r="I649" s="367" t="n">
        <v>720</v>
      </c>
      <c r="J649" s="367"/>
      <c r="K649" s="366"/>
      <c r="L649" s="367" t="n">
        <v>24000</v>
      </c>
      <c r="M649" s="367" t="n">
        <v>8960</v>
      </c>
      <c r="N649" s="367" t="n">
        <v>21600</v>
      </c>
      <c r="O649" s="367"/>
      <c r="P649" s="366"/>
      <c r="Q649" s="367" t="n">
        <v>24000</v>
      </c>
      <c r="R649" s="367" t="n">
        <v>41600</v>
      </c>
      <c r="S649" s="367" t="n">
        <v>25200</v>
      </c>
      <c r="T649" s="367"/>
      <c r="U649" s="366"/>
      <c r="V649" s="368" t="n">
        <v>7040</v>
      </c>
      <c r="W649" s="369" t="n">
        <v>8800</v>
      </c>
      <c r="X649" s="368" t="n">
        <v>18000</v>
      </c>
      <c r="Y649" s="368" t="n">
        <v>18000</v>
      </c>
      <c r="Z649" s="1"/>
      <c r="AA649" s="1"/>
      <c r="AB649" s="1"/>
      <c r="AC649" s="1"/>
      <c r="AD649" s="1"/>
      <c r="AE649" s="1"/>
      <c r="AF649" s="1"/>
    </row>
    <row r="650" customFormat="false" ht="15.75" hidden="false" customHeight="true" outlineLevel="0" collapsed="false">
      <c r="A650" s="327" t="s">
        <v>357</v>
      </c>
      <c r="B650" s="367" t="n">
        <v>1200</v>
      </c>
      <c r="C650" s="367" t="n">
        <v>2400</v>
      </c>
      <c r="D650" s="367" t="n">
        <v>2400</v>
      </c>
      <c r="E650" s="367"/>
      <c r="F650" s="366"/>
      <c r="G650" s="367" t="n">
        <v>2160</v>
      </c>
      <c r="H650" s="367" t="n">
        <v>2000</v>
      </c>
      <c r="I650" s="367" t="n">
        <v>4320</v>
      </c>
      <c r="J650" s="367"/>
      <c r="K650" s="366"/>
      <c r="L650" s="367" t="n">
        <v>14400</v>
      </c>
      <c r="M650" s="367" t="n">
        <v>11520</v>
      </c>
      <c r="N650" s="367" t="n">
        <v>1000</v>
      </c>
      <c r="O650" s="367"/>
      <c r="P650" s="366"/>
      <c r="Q650" s="367" t="n">
        <v>5000</v>
      </c>
      <c r="R650" s="367" t="n">
        <v>15600</v>
      </c>
      <c r="S650" s="367" t="n">
        <v>6240</v>
      </c>
      <c r="T650" s="367"/>
      <c r="U650" s="366"/>
      <c r="V650" s="368" t="n">
        <v>2200</v>
      </c>
      <c r="W650" s="368" t="n">
        <v>3700</v>
      </c>
      <c r="X650" s="368" t="n">
        <v>6300</v>
      </c>
      <c r="Y650" s="368" t="n">
        <v>14130</v>
      </c>
      <c r="Z650" s="1"/>
      <c r="AA650" s="1"/>
      <c r="AB650" s="1"/>
      <c r="AC650" s="1"/>
      <c r="AD650" s="1"/>
      <c r="AE650" s="1"/>
      <c r="AF650" s="1"/>
    </row>
    <row r="651" customFormat="false" ht="15.75" hidden="false" customHeight="true" outlineLevel="0" collapsed="false">
      <c r="A651" s="327" t="s">
        <v>358</v>
      </c>
      <c r="B651" s="367" t="n">
        <v>2400</v>
      </c>
      <c r="C651" s="367" t="n">
        <v>10400</v>
      </c>
      <c r="D651" s="367" t="n">
        <v>9500</v>
      </c>
      <c r="E651" s="367"/>
      <c r="F651" s="366"/>
      <c r="G651" s="367" t="n">
        <v>10400</v>
      </c>
      <c r="H651" s="367" t="n">
        <v>7600</v>
      </c>
      <c r="I651" s="367" t="n">
        <v>2700</v>
      </c>
      <c r="J651" s="367"/>
      <c r="K651" s="366"/>
      <c r="L651" s="367" t="n">
        <v>9600</v>
      </c>
      <c r="M651" s="367" t="n">
        <v>19200</v>
      </c>
      <c r="N651" s="367" t="n">
        <v>24000</v>
      </c>
      <c r="O651" s="367"/>
      <c r="P651" s="366"/>
      <c r="Q651" s="367" t="n">
        <v>48000</v>
      </c>
      <c r="R651" s="367" t="n">
        <v>24000</v>
      </c>
      <c r="S651" s="367" t="n">
        <v>21600</v>
      </c>
      <c r="T651" s="367"/>
      <c r="U651" s="366"/>
      <c r="V651" s="368" t="n">
        <v>7870</v>
      </c>
      <c r="W651" s="368" t="n">
        <v>8800</v>
      </c>
      <c r="X651" s="368" t="n">
        <v>17100</v>
      </c>
      <c r="Y651" s="368" t="n">
        <v>31450</v>
      </c>
      <c r="Z651" s="1"/>
      <c r="AA651" s="1"/>
      <c r="AB651" s="1"/>
      <c r="AC651" s="1"/>
      <c r="AD651" s="1"/>
      <c r="AE651" s="1"/>
      <c r="AF651" s="1"/>
    </row>
    <row r="652" customFormat="false" ht="15.75" hidden="false" customHeight="true" outlineLevel="0" collapsed="false">
      <c r="A652" s="327" t="s">
        <v>359</v>
      </c>
      <c r="B652" s="192"/>
      <c r="C652" s="192"/>
      <c r="D652" s="192"/>
      <c r="E652" s="192"/>
      <c r="F652" s="366"/>
      <c r="G652" s="192"/>
      <c r="H652" s="192"/>
      <c r="I652" s="192"/>
      <c r="J652" s="192"/>
      <c r="K652" s="366"/>
      <c r="L652" s="192" t="n">
        <v>0</v>
      </c>
      <c r="M652" s="192" t="n">
        <v>0</v>
      </c>
      <c r="N652" s="192"/>
      <c r="O652" s="192"/>
      <c r="P652" s="366"/>
      <c r="Q652" s="192"/>
      <c r="R652" s="192"/>
      <c r="S652" s="192"/>
      <c r="T652" s="192"/>
      <c r="U652" s="366"/>
      <c r="V652" s="206"/>
      <c r="W652" s="206"/>
      <c r="X652" s="206"/>
      <c r="Y652" s="206"/>
      <c r="Z652" s="1"/>
      <c r="AA652" s="1"/>
      <c r="AB652" s="1"/>
      <c r="AC652" s="1"/>
      <c r="AD652" s="1"/>
      <c r="AE652" s="1"/>
      <c r="AF652" s="1"/>
    </row>
    <row r="653" customFormat="false" ht="15.75" hidden="false" customHeight="true" outlineLevel="0" collapsed="false">
      <c r="A653" s="270" t="s">
        <v>298</v>
      </c>
      <c r="B653" s="192" t="n">
        <v>1</v>
      </c>
      <c r="C653" s="192" t="n">
        <v>1</v>
      </c>
      <c r="D653" s="192"/>
      <c r="E653" s="192"/>
      <c r="F653" s="366"/>
      <c r="G653" s="192"/>
      <c r="H653" s="192"/>
      <c r="I653" s="192" t="n">
        <v>1</v>
      </c>
      <c r="J653" s="192"/>
      <c r="K653" s="366"/>
      <c r="L653" s="192"/>
      <c r="M653" s="192"/>
      <c r="N653" s="192" t="n">
        <v>1</v>
      </c>
      <c r="O653" s="192"/>
      <c r="P653" s="366"/>
      <c r="Q653" s="192" t="n">
        <v>1</v>
      </c>
      <c r="R653" s="192"/>
      <c r="S653" s="192" t="n">
        <v>1</v>
      </c>
      <c r="T653" s="192"/>
      <c r="U653" s="366"/>
      <c r="V653" s="206" t="n">
        <v>1</v>
      </c>
      <c r="W653" s="206" t="n">
        <v>1</v>
      </c>
      <c r="X653" s="206" t="n">
        <v>1</v>
      </c>
      <c r="Y653" s="206" t="n">
        <v>1</v>
      </c>
      <c r="Z653" s="1"/>
      <c r="AA653" s="1"/>
      <c r="AB653" s="1"/>
      <c r="AC653" s="1"/>
      <c r="AD653" s="1"/>
      <c r="AE653" s="1"/>
      <c r="AF653" s="1"/>
    </row>
    <row r="654" customFormat="false" ht="15.75" hidden="false" customHeight="true" outlineLevel="0" collapsed="false">
      <c r="A654" s="270" t="s">
        <v>299</v>
      </c>
      <c r="B654" s="192" t="n">
        <v>1</v>
      </c>
      <c r="C654" s="192" t="n">
        <v>1</v>
      </c>
      <c r="D654" s="192"/>
      <c r="E654" s="192"/>
      <c r="F654" s="366"/>
      <c r="G654" s="192"/>
      <c r="H654" s="192"/>
      <c r="I654" s="192" t="n">
        <v>1</v>
      </c>
      <c r="J654" s="192"/>
      <c r="K654" s="366"/>
      <c r="L654" s="192"/>
      <c r="M654" s="192"/>
      <c r="N654" s="192" t="n">
        <v>1</v>
      </c>
      <c r="O654" s="192"/>
      <c r="P654" s="366"/>
      <c r="Q654" s="192" t="n">
        <v>2</v>
      </c>
      <c r="R654" s="192"/>
      <c r="S654" s="192" t="n">
        <v>2</v>
      </c>
      <c r="T654" s="192"/>
      <c r="U654" s="366"/>
      <c r="V654" s="206" t="n">
        <v>1</v>
      </c>
      <c r="W654" s="206" t="n">
        <v>1</v>
      </c>
      <c r="X654" s="206" t="n">
        <v>1</v>
      </c>
      <c r="Y654" s="206" t="n">
        <v>1</v>
      </c>
      <c r="Z654" s="1"/>
      <c r="AA654" s="1"/>
      <c r="AB654" s="1"/>
      <c r="AC654" s="1"/>
      <c r="AD654" s="1"/>
      <c r="AE654" s="1"/>
      <c r="AF654" s="1"/>
    </row>
    <row r="655" customFormat="false" ht="15.75" hidden="false" customHeight="true" outlineLevel="0" collapsed="false">
      <c r="A655" s="270" t="s">
        <v>360</v>
      </c>
      <c r="B655" s="192" t="n">
        <v>100</v>
      </c>
      <c r="C655" s="192" t="n">
        <v>100</v>
      </c>
      <c r="D655" s="192"/>
      <c r="E655" s="192"/>
      <c r="F655" s="366"/>
      <c r="G655" s="192"/>
      <c r="H655" s="192"/>
      <c r="I655" s="192" t="n">
        <v>100</v>
      </c>
      <c r="J655" s="192"/>
      <c r="K655" s="366"/>
      <c r="L655" s="192"/>
      <c r="M655" s="192"/>
      <c r="N655" s="192" t="n">
        <v>100</v>
      </c>
      <c r="O655" s="192"/>
      <c r="P655" s="366"/>
      <c r="Q655" s="192" t="n">
        <v>100</v>
      </c>
      <c r="R655" s="192"/>
      <c r="S655" s="192" t="n">
        <v>200</v>
      </c>
      <c r="T655" s="192"/>
      <c r="U655" s="366"/>
      <c r="V655" s="206" t="n">
        <v>100</v>
      </c>
      <c r="W655" s="206" t="n">
        <v>100</v>
      </c>
      <c r="X655" s="206" t="n">
        <v>100</v>
      </c>
      <c r="Y655" s="206" t="n">
        <v>100</v>
      </c>
      <c r="Z655" s="1"/>
      <c r="AA655" s="1"/>
      <c r="AB655" s="1"/>
      <c r="AC655" s="1"/>
      <c r="AD655" s="1"/>
      <c r="AE655" s="1"/>
      <c r="AF655" s="1"/>
    </row>
    <row r="656" customFormat="false" ht="15.75" hidden="false" customHeight="true" outlineLevel="0" collapsed="false">
      <c r="A656" s="270" t="s">
        <v>302</v>
      </c>
      <c r="B656" s="286" t="n">
        <f aca="false">IF(B653="","",B653*B654*B655)</f>
        <v>100</v>
      </c>
      <c r="C656" s="286" t="n">
        <f aca="false">IF(C653="","",C653*C654*C655)</f>
        <v>100</v>
      </c>
      <c r="D656" s="286" t="str">
        <f aca="false">IF(D653="","",D653*D654*D655)</f>
        <v/>
      </c>
      <c r="E656" s="286"/>
      <c r="F656" s="366"/>
      <c r="G656" s="286" t="str">
        <f aca="false">IF(G653="","",G653*G654*G655)</f>
        <v/>
      </c>
      <c r="H656" s="286" t="str">
        <f aca="false">IF(H653="","",H653*H654*H655)</f>
        <v/>
      </c>
      <c r="I656" s="286" t="n">
        <f aca="false">IF(I653="","",I653*I654*I655)</f>
        <v>100</v>
      </c>
      <c r="J656" s="286"/>
      <c r="K656" s="366"/>
      <c r="L656" s="286" t="str">
        <f aca="false">IF(L653="","",L653*L654*L655)</f>
        <v/>
      </c>
      <c r="M656" s="286" t="str">
        <f aca="false">IF(M653="","",M653*M654*M655)</f>
        <v/>
      </c>
      <c r="N656" s="286" t="n">
        <f aca="false">IF(N653="","",N653*N654*N655)</f>
        <v>100</v>
      </c>
      <c r="O656" s="286"/>
      <c r="P656" s="366"/>
      <c r="Q656" s="286" t="n">
        <f aca="false">IF(Q653="","",Q653*Q654*Q655)</f>
        <v>200</v>
      </c>
      <c r="R656" s="286" t="str">
        <f aca="false">IF(R653="","",R653*R654*R655)</f>
        <v/>
      </c>
      <c r="S656" s="286" t="n">
        <f aca="false">IF(S653="","",S653*S654*S655)</f>
        <v>400</v>
      </c>
      <c r="T656" s="286"/>
      <c r="U656" s="366"/>
      <c r="V656" s="288" t="n">
        <f aca="false">IF(V653="","",V653*V654*V655)</f>
        <v>100</v>
      </c>
      <c r="W656" s="288" t="n">
        <f aca="false">IF(W653="","",W653*W654*W655)</f>
        <v>100</v>
      </c>
      <c r="X656" s="288" t="n">
        <f aca="false">IF(X653="","",X653*X654*X655)</f>
        <v>100</v>
      </c>
      <c r="Y656" s="288" t="n">
        <f aca="false">IF(Y653="","",Y653*Y654*Y655)</f>
        <v>100</v>
      </c>
      <c r="Z656" s="1"/>
      <c r="AA656" s="1"/>
      <c r="AB656" s="1"/>
      <c r="AC656" s="1"/>
      <c r="AD656" s="1"/>
      <c r="AE656" s="1"/>
      <c r="AF656" s="1"/>
    </row>
    <row r="657" customFormat="false" ht="15.75" hidden="false" customHeight="true" outlineLevel="0" collapsed="false">
      <c r="A657" s="332" t="s">
        <v>361</v>
      </c>
      <c r="B657" s="192"/>
      <c r="C657" s="192"/>
      <c r="D657" s="192"/>
      <c r="E657" s="192"/>
      <c r="F657" s="366"/>
      <c r="G657" s="192"/>
      <c r="H657" s="192"/>
      <c r="I657" s="192"/>
      <c r="J657" s="192"/>
      <c r="K657" s="366"/>
      <c r="L657" s="192" t="n">
        <v>0</v>
      </c>
      <c r="M657" s="192" t="n">
        <v>6000</v>
      </c>
      <c r="N657" s="192" t="n">
        <v>0</v>
      </c>
      <c r="O657" s="192"/>
      <c r="P657" s="366"/>
      <c r="Q657" s="192" t="n">
        <v>0</v>
      </c>
      <c r="R657" s="192"/>
      <c r="S657" s="192"/>
      <c r="T657" s="192"/>
      <c r="U657" s="366"/>
      <c r="V657" s="206" t="n">
        <v>0</v>
      </c>
      <c r="W657" s="206" t="n">
        <v>0</v>
      </c>
      <c r="X657" s="206" t="n">
        <v>5400</v>
      </c>
      <c r="Y657" s="206" t="n">
        <v>9000</v>
      </c>
      <c r="Z657" s="1"/>
      <c r="AA657" s="1"/>
      <c r="AB657" s="1"/>
      <c r="AC657" s="1"/>
      <c r="AD657" s="1"/>
      <c r="AE657" s="1"/>
      <c r="AF657" s="1"/>
    </row>
    <row r="658" customFormat="false" ht="15.75" hidden="false" customHeight="true" outlineLevel="0" collapsed="false">
      <c r="A658" s="332" t="s">
        <v>362</v>
      </c>
      <c r="B658" s="192" t="n">
        <v>0</v>
      </c>
      <c r="C658" s="192" t="n">
        <v>3000</v>
      </c>
      <c r="D658" s="192" t="n">
        <v>2500</v>
      </c>
      <c r="E658" s="192"/>
      <c r="F658" s="366"/>
      <c r="G658" s="192" t="n">
        <v>8000</v>
      </c>
      <c r="H658" s="192" t="n">
        <v>6000</v>
      </c>
      <c r="I658" s="192" t="n">
        <v>1000</v>
      </c>
      <c r="J658" s="192"/>
      <c r="K658" s="366"/>
      <c r="L658" s="192" t="n">
        <v>6500</v>
      </c>
      <c r="M658" s="192" t="n">
        <v>8000</v>
      </c>
      <c r="N658" s="192" t="n">
        <v>15000</v>
      </c>
      <c r="O658" s="192"/>
      <c r="P658" s="366"/>
      <c r="Q658" s="192" t="n">
        <v>5000</v>
      </c>
      <c r="R658" s="192" t="n">
        <v>5000</v>
      </c>
      <c r="S658" s="192" t="n">
        <v>7000</v>
      </c>
      <c r="T658" s="192"/>
      <c r="U658" s="366"/>
      <c r="V658" s="206" t="n">
        <v>3400</v>
      </c>
      <c r="W658" s="206" t="n">
        <v>6700</v>
      </c>
      <c r="X658" s="206" t="n">
        <v>9400</v>
      </c>
      <c r="Y658" s="206" t="n">
        <v>6500</v>
      </c>
      <c r="Z658" s="1"/>
      <c r="AA658" s="1"/>
      <c r="AB658" s="1"/>
      <c r="AC658" s="1"/>
      <c r="AD658" s="1"/>
      <c r="AE658" s="1"/>
      <c r="AF658" s="1"/>
    </row>
    <row r="659" customFormat="false" ht="15.75" hidden="false" customHeight="true" outlineLevel="0" collapsed="false">
      <c r="A659" s="270" t="s">
        <v>363</v>
      </c>
      <c r="B659" s="192"/>
      <c r="C659" s="192"/>
      <c r="D659" s="192"/>
      <c r="E659" s="192"/>
      <c r="F659" s="366"/>
      <c r="G659" s="192"/>
      <c r="H659" s="192"/>
      <c r="I659" s="192"/>
      <c r="J659" s="192"/>
      <c r="K659" s="366"/>
      <c r="L659" s="192" t="n">
        <v>36000</v>
      </c>
      <c r="M659" s="192" t="n">
        <v>7600</v>
      </c>
      <c r="N659" s="192" t="n">
        <v>1440</v>
      </c>
      <c r="O659" s="192"/>
      <c r="P659" s="366"/>
      <c r="Q659" s="192" t="n">
        <v>7500</v>
      </c>
      <c r="R659" s="192"/>
      <c r="S659" s="192"/>
      <c r="T659" s="192"/>
      <c r="U659" s="366"/>
      <c r="V659" s="206" t="n">
        <v>0</v>
      </c>
      <c r="W659" s="206" t="n">
        <v>0</v>
      </c>
      <c r="X659" s="206" t="n">
        <v>9000</v>
      </c>
      <c r="Y659" s="206" t="n">
        <v>12300</v>
      </c>
      <c r="Z659" s="1"/>
      <c r="AA659" s="1"/>
      <c r="AB659" s="1"/>
      <c r="AC659" s="1"/>
      <c r="AD659" s="1"/>
      <c r="AE659" s="1"/>
      <c r="AF659" s="1"/>
    </row>
    <row r="660" customFormat="false" ht="15.75" hidden="false" customHeight="true" outlineLevel="0" collapsed="false">
      <c r="A660" s="332" t="s">
        <v>364</v>
      </c>
      <c r="B660" s="192"/>
      <c r="C660" s="192"/>
      <c r="D660" s="192"/>
      <c r="E660" s="192"/>
      <c r="F660" s="366"/>
      <c r="G660" s="192"/>
      <c r="H660" s="192"/>
      <c r="I660" s="192"/>
      <c r="J660" s="192"/>
      <c r="K660" s="366"/>
      <c r="L660" s="192" t="n">
        <v>0</v>
      </c>
      <c r="M660" s="192" t="n">
        <v>10000</v>
      </c>
      <c r="N660" s="192" t="n">
        <v>0</v>
      </c>
      <c r="O660" s="192"/>
      <c r="P660" s="366"/>
      <c r="Q660" s="192" t="n">
        <v>10000</v>
      </c>
      <c r="R660" s="192" t="n">
        <v>30000</v>
      </c>
      <c r="S660" s="192" t="n">
        <v>21000</v>
      </c>
      <c r="T660" s="192"/>
      <c r="U660" s="366"/>
      <c r="V660" s="206" t="n">
        <v>0</v>
      </c>
      <c r="W660" s="206" t="n">
        <v>0</v>
      </c>
      <c r="X660" s="206" t="n">
        <v>9000</v>
      </c>
      <c r="Y660" s="206" t="n">
        <v>22400</v>
      </c>
      <c r="Z660" s="1"/>
      <c r="AA660" s="1"/>
      <c r="AB660" s="1"/>
      <c r="AC660" s="1"/>
      <c r="AD660" s="1"/>
      <c r="AE660" s="1"/>
      <c r="AF660" s="1"/>
    </row>
    <row r="661" customFormat="false" ht="15.75" hidden="true" customHeight="true" outlineLevel="0" collapsed="false">
      <c r="A661" s="327" t="s">
        <v>365</v>
      </c>
      <c r="B661" s="192"/>
      <c r="C661" s="192"/>
      <c r="D661" s="192"/>
      <c r="E661" s="192"/>
      <c r="F661" s="366"/>
      <c r="G661" s="192"/>
      <c r="H661" s="192"/>
      <c r="I661" s="192"/>
      <c r="J661" s="192"/>
      <c r="K661" s="366"/>
      <c r="L661" s="192"/>
      <c r="M661" s="192"/>
      <c r="N661" s="192"/>
      <c r="O661" s="192"/>
      <c r="P661" s="366"/>
      <c r="Q661" s="192"/>
      <c r="R661" s="192"/>
      <c r="S661" s="192"/>
      <c r="T661" s="192"/>
      <c r="U661" s="366"/>
      <c r="V661" s="206"/>
      <c r="W661" s="206"/>
      <c r="X661" s="206"/>
      <c r="Y661" s="206"/>
      <c r="Z661" s="1"/>
      <c r="AA661" s="1"/>
      <c r="AB661" s="1"/>
      <c r="AC661" s="1"/>
      <c r="AD661" s="1"/>
      <c r="AE661" s="1"/>
      <c r="AF661" s="1"/>
    </row>
    <row r="662" customFormat="false" ht="15.75" hidden="true" customHeight="true" outlineLevel="0" collapsed="false">
      <c r="A662" s="270" t="s">
        <v>298</v>
      </c>
      <c r="B662" s="192"/>
      <c r="C662" s="192"/>
      <c r="D662" s="192"/>
      <c r="E662" s="192"/>
      <c r="F662" s="366"/>
      <c r="G662" s="192"/>
      <c r="H662" s="192"/>
      <c r="I662" s="192"/>
      <c r="J662" s="192"/>
      <c r="K662" s="366"/>
      <c r="L662" s="192"/>
      <c r="M662" s="192"/>
      <c r="N662" s="192"/>
      <c r="O662" s="192"/>
      <c r="P662" s="366"/>
      <c r="Q662" s="192"/>
      <c r="R662" s="192"/>
      <c r="S662" s="192"/>
      <c r="T662" s="192"/>
      <c r="U662" s="366"/>
      <c r="V662" s="206"/>
      <c r="W662" s="206"/>
      <c r="X662" s="206"/>
      <c r="Y662" s="206"/>
      <c r="Z662" s="1"/>
      <c r="AA662" s="1"/>
      <c r="AB662" s="1"/>
      <c r="AC662" s="1"/>
      <c r="AD662" s="1"/>
      <c r="AE662" s="1"/>
      <c r="AF662" s="1"/>
    </row>
    <row r="663" customFormat="false" ht="15.75" hidden="true" customHeight="true" outlineLevel="0" collapsed="false">
      <c r="A663" s="270" t="s">
        <v>299</v>
      </c>
      <c r="B663" s="192"/>
      <c r="C663" s="192"/>
      <c r="D663" s="192"/>
      <c r="E663" s="192"/>
      <c r="F663" s="366"/>
      <c r="G663" s="192"/>
      <c r="H663" s="192"/>
      <c r="I663" s="192"/>
      <c r="J663" s="192"/>
      <c r="K663" s="366"/>
      <c r="L663" s="192"/>
      <c r="M663" s="192"/>
      <c r="N663" s="192"/>
      <c r="O663" s="192"/>
      <c r="P663" s="366"/>
      <c r="Q663" s="192"/>
      <c r="R663" s="192"/>
      <c r="S663" s="192"/>
      <c r="T663" s="192"/>
      <c r="U663" s="366"/>
      <c r="V663" s="206"/>
      <c r="W663" s="206"/>
      <c r="X663" s="206"/>
      <c r="Y663" s="206"/>
      <c r="Z663" s="1"/>
      <c r="AA663" s="1"/>
      <c r="AB663" s="1"/>
      <c r="AC663" s="1"/>
      <c r="AD663" s="1"/>
      <c r="AE663" s="1"/>
      <c r="AF663" s="1"/>
    </row>
    <row r="664" customFormat="false" ht="15.75" hidden="true" customHeight="true" outlineLevel="0" collapsed="false">
      <c r="A664" s="270" t="s">
        <v>360</v>
      </c>
      <c r="B664" s="192"/>
      <c r="C664" s="192"/>
      <c r="D664" s="192"/>
      <c r="E664" s="192"/>
      <c r="F664" s="366"/>
      <c r="G664" s="192"/>
      <c r="H664" s="192"/>
      <c r="I664" s="192"/>
      <c r="J664" s="192"/>
      <c r="K664" s="366"/>
      <c r="L664" s="192"/>
      <c r="M664" s="192"/>
      <c r="N664" s="192"/>
      <c r="O664" s="192"/>
      <c r="P664" s="366"/>
      <c r="Q664" s="192"/>
      <c r="R664" s="192"/>
      <c r="S664" s="192"/>
      <c r="T664" s="192"/>
      <c r="U664" s="366"/>
      <c r="V664" s="206"/>
      <c r="W664" s="206"/>
      <c r="X664" s="206"/>
      <c r="Y664" s="206"/>
      <c r="Z664" s="1"/>
      <c r="AA664" s="1"/>
      <c r="AB664" s="1"/>
      <c r="AC664" s="1"/>
      <c r="AD664" s="1"/>
      <c r="AE664" s="1"/>
      <c r="AF664" s="1"/>
    </row>
    <row r="665" customFormat="false" ht="15.75" hidden="true" customHeight="true" outlineLevel="0" collapsed="false">
      <c r="A665" s="270" t="s">
        <v>302</v>
      </c>
      <c r="B665" s="286" t="str">
        <f aca="false">IF(B662="","",B662*B663*B664)</f>
        <v/>
      </c>
      <c r="C665" s="286" t="str">
        <f aca="false">IF(C662="","",C662*C663*C664)</f>
        <v/>
      </c>
      <c r="D665" s="286" t="str">
        <f aca="false">IF(D662="","",D662*D663*D664)</f>
        <v/>
      </c>
      <c r="E665" s="286"/>
      <c r="F665" s="366"/>
      <c r="G665" s="286" t="str">
        <f aca="false">IF(G662="","",G662*G663*G664)</f>
        <v/>
      </c>
      <c r="H665" s="286" t="str">
        <f aca="false">IF(H662="","",H662*H663*H664)</f>
        <v/>
      </c>
      <c r="I665" s="286" t="str">
        <f aca="false">IF(I662="","",I662*I663*I664)</f>
        <v/>
      </c>
      <c r="J665" s="286"/>
      <c r="K665" s="366"/>
      <c r="L665" s="286" t="str">
        <f aca="false">IF(L662="","",L662*L663*L664)</f>
        <v/>
      </c>
      <c r="M665" s="286" t="str">
        <f aca="false">IF(M662="","",M662*M663*M664)</f>
        <v/>
      </c>
      <c r="N665" s="286" t="str">
        <f aca="false">IF(N662="","",N662*N663*N664)</f>
        <v/>
      </c>
      <c r="O665" s="286"/>
      <c r="P665" s="366"/>
      <c r="Q665" s="286" t="str">
        <f aca="false">IF(Q662="","",Q662*Q663*Q664)</f>
        <v/>
      </c>
      <c r="R665" s="286" t="str">
        <f aca="false">IF(R662="","",R662*R663*R664)</f>
        <v/>
      </c>
      <c r="S665" s="286" t="str">
        <f aca="false">IF(S662="","",S662*S663*S664)</f>
        <v/>
      </c>
      <c r="T665" s="286"/>
      <c r="U665" s="366"/>
      <c r="V665" s="288" t="str">
        <f aca="false">IF(V662="","",V662*V663*V664)</f>
        <v/>
      </c>
      <c r="W665" s="288" t="str">
        <f aca="false">IF(W662="","",W662*W663*W664)</f>
        <v/>
      </c>
      <c r="X665" s="288" t="str">
        <f aca="false">IF(X662="","",X662*X663*X664)</f>
        <v/>
      </c>
      <c r="Y665" s="288" t="str">
        <f aca="false">IF(Y662="","",Y662*Y663*Y664)</f>
        <v/>
      </c>
      <c r="Z665" s="1"/>
      <c r="AA665" s="1"/>
      <c r="AB665" s="1"/>
      <c r="AC665" s="1"/>
      <c r="AD665" s="1"/>
      <c r="AE665" s="1"/>
      <c r="AF665" s="1"/>
    </row>
    <row r="666" customFormat="false" ht="15.75" hidden="false" customHeight="true" outlineLevel="0" collapsed="false">
      <c r="A666" s="332" t="s">
        <v>366</v>
      </c>
      <c r="B666" s="192"/>
      <c r="C666" s="192"/>
      <c r="D666" s="192"/>
      <c r="E666" s="192"/>
      <c r="F666" s="366"/>
      <c r="G666" s="192"/>
      <c r="H666" s="192"/>
      <c r="I666" s="192"/>
      <c r="J666" s="192"/>
      <c r="K666" s="366"/>
      <c r="L666" s="192" t="n">
        <v>12000</v>
      </c>
      <c r="M666" s="192" t="n">
        <v>0</v>
      </c>
      <c r="N666" s="192" t="n">
        <v>38000</v>
      </c>
      <c r="O666" s="192"/>
      <c r="P666" s="366"/>
      <c r="Q666" s="192"/>
      <c r="R666" s="192" t="n">
        <v>6000</v>
      </c>
      <c r="S666" s="192"/>
      <c r="T666" s="192"/>
      <c r="U666" s="366"/>
      <c r="V666" s="206" t="n">
        <v>0</v>
      </c>
      <c r="W666" s="206" t="n">
        <v>0</v>
      </c>
      <c r="X666" s="206" t="n">
        <v>24500</v>
      </c>
      <c r="Y666" s="206" t="n">
        <v>6000</v>
      </c>
      <c r="Z666" s="1"/>
      <c r="AA666" s="1"/>
      <c r="AB666" s="1"/>
      <c r="AC666" s="1"/>
      <c r="AD666" s="1"/>
      <c r="AE666" s="1"/>
      <c r="AF666" s="1"/>
    </row>
    <row r="667" customFormat="false" ht="15.75" hidden="false" customHeight="true" outlineLevel="0" collapsed="false">
      <c r="A667" s="332" t="s">
        <v>367</v>
      </c>
      <c r="B667" s="367" t="n">
        <v>1500</v>
      </c>
      <c r="C667" s="367" t="n">
        <v>500</v>
      </c>
      <c r="D667" s="367" t="n">
        <v>1100</v>
      </c>
      <c r="E667" s="367"/>
      <c r="F667" s="366"/>
      <c r="G667" s="367" t="n">
        <v>3500</v>
      </c>
      <c r="H667" s="367" t="n">
        <v>1500</v>
      </c>
      <c r="I667" s="367" t="n">
        <v>5000</v>
      </c>
      <c r="J667" s="367"/>
      <c r="K667" s="366"/>
      <c r="L667" s="367" t="n">
        <v>17200</v>
      </c>
      <c r="M667" s="367" t="n">
        <v>10300</v>
      </c>
      <c r="N667" s="367" t="n">
        <v>15000</v>
      </c>
      <c r="O667" s="367"/>
      <c r="P667" s="366"/>
      <c r="Q667" s="367" t="n">
        <v>17000</v>
      </c>
      <c r="R667" s="367" t="n">
        <v>16500</v>
      </c>
      <c r="S667" s="367" t="n">
        <v>39500</v>
      </c>
      <c r="T667" s="367"/>
      <c r="U667" s="366"/>
      <c r="V667" s="368" t="n">
        <v>1800</v>
      </c>
      <c r="W667" s="368" t="n">
        <v>3000</v>
      </c>
      <c r="X667" s="368" t="n">
        <v>21500</v>
      </c>
      <c r="Y667" s="368" t="n">
        <v>28200</v>
      </c>
      <c r="Z667" s="1"/>
      <c r="AA667" s="1"/>
      <c r="AB667" s="1"/>
      <c r="AC667" s="1"/>
      <c r="AD667" s="1"/>
      <c r="AE667" s="1"/>
      <c r="AF667" s="1"/>
    </row>
    <row r="668" customFormat="false" ht="15.75" hidden="false" customHeight="true" outlineLevel="0" collapsed="false">
      <c r="A668" s="270" t="s">
        <v>368</v>
      </c>
      <c r="B668" s="192"/>
      <c r="C668" s="192"/>
      <c r="D668" s="192"/>
      <c r="E668" s="192"/>
      <c r="F668" s="366"/>
      <c r="G668" s="192" t="n">
        <v>10000</v>
      </c>
      <c r="H668" s="192" t="n">
        <v>10000</v>
      </c>
      <c r="I668" s="192" t="n">
        <v>32000</v>
      </c>
      <c r="J668" s="192"/>
      <c r="K668" s="366"/>
      <c r="L668" s="192" t="n">
        <v>70000</v>
      </c>
      <c r="M668" s="192" t="n">
        <v>50000</v>
      </c>
      <c r="N668" s="192" t="n">
        <v>70000</v>
      </c>
      <c r="O668" s="192"/>
      <c r="P668" s="366"/>
      <c r="Q668" s="192" t="n">
        <v>340000</v>
      </c>
      <c r="R668" s="192" t="n">
        <v>192000</v>
      </c>
      <c r="S668" s="192" t="n">
        <v>160000</v>
      </c>
      <c r="T668" s="192"/>
      <c r="U668" s="366"/>
      <c r="V668" s="206" t="n">
        <v>1500</v>
      </c>
      <c r="W668" s="206" t="n">
        <v>8700</v>
      </c>
      <c r="X668" s="206" t="n">
        <v>70000</v>
      </c>
      <c r="Y668" s="206" t="n">
        <v>114100</v>
      </c>
      <c r="Z668" s="1"/>
      <c r="AA668" s="1"/>
      <c r="AB668" s="1"/>
      <c r="AC668" s="1"/>
      <c r="AD668" s="1"/>
      <c r="AE668" s="1"/>
      <c r="AF668" s="1"/>
    </row>
    <row r="669" customFormat="false" ht="15.75" hidden="false" customHeight="true" outlineLevel="0" collapsed="false">
      <c r="A669" s="332" t="s">
        <v>369</v>
      </c>
      <c r="B669" s="192"/>
      <c r="C669" s="192"/>
      <c r="D669" s="192"/>
      <c r="E669" s="192"/>
      <c r="F669" s="366"/>
      <c r="G669" s="192" t="n">
        <v>1600</v>
      </c>
      <c r="H669" s="192"/>
      <c r="I669" s="192"/>
      <c r="J669" s="192"/>
      <c r="K669" s="366"/>
      <c r="L669" s="192" t="n">
        <v>7000</v>
      </c>
      <c r="M669" s="192" t="n">
        <v>0</v>
      </c>
      <c r="N669" s="192" t="n">
        <v>3000</v>
      </c>
      <c r="O669" s="192"/>
      <c r="P669" s="366"/>
      <c r="Q669" s="192" t="n">
        <v>12750</v>
      </c>
      <c r="R669" s="192" t="n">
        <v>0</v>
      </c>
      <c r="S669" s="192" t="n">
        <v>7800</v>
      </c>
      <c r="T669" s="192"/>
      <c r="U669" s="366"/>
      <c r="V669" s="206"/>
      <c r="W669" s="206"/>
      <c r="X669" s="206" t="n">
        <v>6040</v>
      </c>
      <c r="Y669" s="206" t="n">
        <v>6400</v>
      </c>
      <c r="Z669" s="1"/>
      <c r="AA669" s="1"/>
      <c r="AB669" s="1"/>
      <c r="AC669" s="1"/>
      <c r="AD669" s="1"/>
      <c r="AE669" s="1"/>
      <c r="AF669" s="1"/>
    </row>
    <row r="670" customFormat="false" ht="15.75" hidden="false" customHeight="true" outlineLevel="0" collapsed="false">
      <c r="A670" s="270" t="s">
        <v>370</v>
      </c>
      <c r="B670" s="192"/>
      <c r="C670" s="192"/>
      <c r="D670" s="192"/>
      <c r="E670" s="192"/>
      <c r="F670" s="366"/>
      <c r="G670" s="192"/>
      <c r="H670" s="192"/>
      <c r="I670" s="192"/>
      <c r="J670" s="192"/>
      <c r="K670" s="366"/>
      <c r="L670" s="192"/>
      <c r="M670" s="192" t="n">
        <v>26000</v>
      </c>
      <c r="N670" s="192"/>
      <c r="O670" s="192"/>
      <c r="P670" s="366"/>
      <c r="Q670" s="192" t="n">
        <v>280000</v>
      </c>
      <c r="R670" s="192" t="n">
        <v>233500</v>
      </c>
      <c r="S670" s="192" t="n">
        <v>129500</v>
      </c>
      <c r="T670" s="192"/>
      <c r="U670" s="366"/>
      <c r="V670" s="206"/>
      <c r="W670" s="206"/>
      <c r="X670" s="206" t="n">
        <v>34000</v>
      </c>
      <c r="Y670" s="206" t="n">
        <v>170000</v>
      </c>
      <c r="Z670" s="1"/>
      <c r="AA670" s="1"/>
      <c r="AB670" s="1"/>
      <c r="AC670" s="1"/>
      <c r="AD670" s="1"/>
      <c r="AE670" s="1"/>
      <c r="AF670" s="1"/>
    </row>
    <row r="671" customFormat="false" ht="15.75" hidden="false" customHeight="true" outlineLevel="0" collapsed="false">
      <c r="A671" s="270" t="s">
        <v>371</v>
      </c>
      <c r="B671" s="192"/>
      <c r="C671" s="192"/>
      <c r="D671" s="192"/>
      <c r="E671" s="192"/>
      <c r="F671" s="366"/>
      <c r="G671" s="192"/>
      <c r="H671" s="192"/>
      <c r="I671" s="192"/>
      <c r="J671" s="192"/>
      <c r="K671" s="366"/>
      <c r="L671" s="192"/>
      <c r="M671" s="192"/>
      <c r="N671" s="192"/>
      <c r="O671" s="192"/>
      <c r="P671" s="366"/>
      <c r="Q671" s="192"/>
      <c r="R671" s="192"/>
      <c r="S671" s="192"/>
      <c r="T671" s="192"/>
      <c r="U671" s="366"/>
      <c r="V671" s="206"/>
      <c r="W671" s="206"/>
      <c r="X671" s="206"/>
      <c r="Y671" s="206"/>
      <c r="Z671" s="1"/>
      <c r="AA671" s="1"/>
      <c r="AB671" s="1"/>
      <c r="AC671" s="1"/>
      <c r="AD671" s="1"/>
      <c r="AE671" s="1"/>
      <c r="AF671" s="1"/>
    </row>
    <row r="672" customFormat="false" ht="15.75" hidden="false" customHeight="true" outlineLevel="0" collapsed="false">
      <c r="A672" s="332" t="s">
        <v>372</v>
      </c>
      <c r="B672" s="192"/>
      <c r="C672" s="192"/>
      <c r="D672" s="192"/>
      <c r="E672" s="192"/>
      <c r="F672" s="366"/>
      <c r="G672" s="192"/>
      <c r="H672" s="192"/>
      <c r="I672" s="192"/>
      <c r="J672" s="192"/>
      <c r="K672" s="366"/>
      <c r="L672" s="192" t="n">
        <v>28800</v>
      </c>
      <c r="M672" s="192" t="n">
        <v>30000</v>
      </c>
      <c r="N672" s="192" t="n">
        <v>40000</v>
      </c>
      <c r="O672" s="192"/>
      <c r="P672" s="366"/>
      <c r="Q672" s="192" t="n">
        <v>10000</v>
      </c>
      <c r="R672" s="192" t="n">
        <v>24500</v>
      </c>
      <c r="S672" s="192" t="n">
        <v>96000</v>
      </c>
      <c r="T672" s="192"/>
      <c r="U672" s="366"/>
      <c r="V672" s="206"/>
      <c r="W672" s="206"/>
      <c r="X672" s="206" t="n">
        <v>34440</v>
      </c>
      <c r="Y672" s="206" t="n">
        <v>42000</v>
      </c>
      <c r="Z672" s="1"/>
      <c r="AA672" s="1"/>
      <c r="AB672" s="1"/>
      <c r="AC672" s="1"/>
      <c r="AD672" s="1"/>
      <c r="AE672" s="1"/>
      <c r="AF672" s="1"/>
    </row>
    <row r="673" customFormat="false" ht="15.75" hidden="false" customHeight="true" outlineLevel="0" collapsed="false">
      <c r="A673" s="332" t="s">
        <v>373</v>
      </c>
      <c r="B673" s="192"/>
      <c r="C673" s="192"/>
      <c r="D673" s="192"/>
      <c r="E673" s="192"/>
      <c r="F673" s="366"/>
      <c r="G673" s="192"/>
      <c r="H673" s="192"/>
      <c r="I673" s="192"/>
      <c r="J673" s="192"/>
      <c r="K673" s="366"/>
      <c r="L673" s="192"/>
      <c r="M673" s="192" t="n">
        <v>100000</v>
      </c>
      <c r="N673" s="192" t="n">
        <v>0</v>
      </c>
      <c r="O673" s="192"/>
      <c r="P673" s="366"/>
      <c r="Q673" s="192" t="n">
        <v>260000</v>
      </c>
      <c r="R673" s="192" t="n">
        <v>805000</v>
      </c>
      <c r="S673" s="192" t="n">
        <v>470000</v>
      </c>
      <c r="T673" s="192"/>
      <c r="U673" s="366"/>
      <c r="V673" s="206" t="n">
        <v>0</v>
      </c>
      <c r="W673" s="206" t="n">
        <v>0</v>
      </c>
      <c r="X673" s="206" t="n">
        <v>0</v>
      </c>
      <c r="Y673" s="206" t="n">
        <v>270000</v>
      </c>
      <c r="Z673" s="1"/>
      <c r="AA673" s="1"/>
      <c r="AB673" s="1"/>
      <c r="AC673" s="1"/>
      <c r="AD673" s="1"/>
      <c r="AE673" s="1"/>
      <c r="AF673" s="1"/>
    </row>
    <row r="674" customFormat="false" ht="15.75" hidden="false" customHeight="true" outlineLevel="0" collapsed="false">
      <c r="A674" s="327" t="s">
        <v>374</v>
      </c>
      <c r="B674" s="367" t="n">
        <v>8200</v>
      </c>
      <c r="C674" s="367" t="n">
        <v>1150</v>
      </c>
      <c r="D674" s="367" t="n">
        <v>6000</v>
      </c>
      <c r="E674" s="367"/>
      <c r="F674" s="366"/>
      <c r="G674" s="367" t="n">
        <v>12000</v>
      </c>
      <c r="H674" s="367" t="n">
        <v>15000</v>
      </c>
      <c r="I674" s="367" t="n">
        <v>8000</v>
      </c>
      <c r="J674" s="367"/>
      <c r="K674" s="366"/>
      <c r="L674" s="367" t="n">
        <v>28300</v>
      </c>
      <c r="M674" s="367" t="n">
        <v>23940</v>
      </c>
      <c r="N674" s="367" t="n">
        <v>43500</v>
      </c>
      <c r="O674" s="367"/>
      <c r="P674" s="366"/>
      <c r="Q674" s="367" t="n">
        <v>105000</v>
      </c>
      <c r="R674" s="367" t="n">
        <v>110000</v>
      </c>
      <c r="S674" s="367" t="n">
        <v>160000</v>
      </c>
      <c r="T674" s="367"/>
      <c r="U674" s="366"/>
      <c r="V674" s="368" t="n">
        <v>8400</v>
      </c>
      <c r="W674" s="369" t="n">
        <v>10000</v>
      </c>
      <c r="X674" s="368" t="n">
        <v>64000</v>
      </c>
      <c r="Y674" s="368" t="n">
        <v>92000</v>
      </c>
      <c r="Z674" s="1"/>
      <c r="AA674" s="1"/>
      <c r="AB674" s="1"/>
      <c r="AC674" s="1"/>
      <c r="AD674" s="1"/>
      <c r="AE674" s="1"/>
      <c r="AF674" s="1"/>
    </row>
    <row r="675" customFormat="false" ht="15.75" hidden="false" customHeight="true" outlineLevel="0" collapsed="false">
      <c r="A675" s="327" t="s">
        <v>375</v>
      </c>
      <c r="B675" s="192" t="n">
        <v>3000</v>
      </c>
      <c r="C675" s="192" t="n">
        <v>100</v>
      </c>
      <c r="D675" s="192" t="n">
        <v>2000</v>
      </c>
      <c r="E675" s="192"/>
      <c r="F675" s="366"/>
      <c r="G675" s="192" t="n">
        <v>5000</v>
      </c>
      <c r="H675" s="192" t="n">
        <v>5000</v>
      </c>
      <c r="I675" s="192" t="n">
        <v>0</v>
      </c>
      <c r="J675" s="192"/>
      <c r="K675" s="366"/>
      <c r="L675" s="192" t="n">
        <v>13000</v>
      </c>
      <c r="M675" s="192" t="n">
        <v>12000</v>
      </c>
      <c r="N675" s="192" t="n">
        <v>15000</v>
      </c>
      <c r="O675" s="192"/>
      <c r="P675" s="366"/>
      <c r="Q675" s="192" t="n">
        <v>10000</v>
      </c>
      <c r="R675" s="192" t="n">
        <v>20000</v>
      </c>
      <c r="S675" s="192" t="n">
        <v>30000</v>
      </c>
      <c r="T675" s="192"/>
      <c r="U675" s="366"/>
      <c r="V675" s="206" t="n">
        <v>2000</v>
      </c>
      <c r="W675" s="166" t="n">
        <v>3500</v>
      </c>
      <c r="X675" s="206" t="n">
        <v>22000</v>
      </c>
      <c r="Y675" s="206" t="n">
        <v>25000</v>
      </c>
      <c r="Z675" s="1"/>
      <c r="AA675" s="1"/>
      <c r="AB675" s="1"/>
      <c r="AC675" s="1"/>
      <c r="AD675" s="1"/>
      <c r="AE675" s="1"/>
      <c r="AF675" s="1"/>
    </row>
    <row r="676" customFormat="false" ht="15.75" hidden="false" customHeight="true" outlineLevel="0" collapsed="false">
      <c r="A676" s="327" t="s">
        <v>376</v>
      </c>
      <c r="B676" s="192" t="n">
        <v>9000</v>
      </c>
      <c r="C676" s="192" t="n">
        <v>9000</v>
      </c>
      <c r="D676" s="192" t="n">
        <v>13000</v>
      </c>
      <c r="E676" s="192"/>
      <c r="F676" s="366"/>
      <c r="G676" s="192" t="n">
        <v>20000</v>
      </c>
      <c r="H676" s="192" t="n">
        <v>30000</v>
      </c>
      <c r="I676" s="192" t="n">
        <v>15000</v>
      </c>
      <c r="J676" s="192"/>
      <c r="K676" s="366"/>
      <c r="L676" s="192" t="n">
        <v>50000</v>
      </c>
      <c r="M676" s="192" t="n">
        <v>50000</v>
      </c>
      <c r="N676" s="192" t="n">
        <v>70000</v>
      </c>
      <c r="O676" s="192"/>
      <c r="P676" s="366"/>
      <c r="Q676" s="192" t="n">
        <v>100000</v>
      </c>
      <c r="R676" s="192" t="n">
        <v>100000</v>
      </c>
      <c r="S676" s="192" t="n">
        <v>80000</v>
      </c>
      <c r="T676" s="192"/>
      <c r="U676" s="366"/>
      <c r="V676" s="206" t="n">
        <v>6800</v>
      </c>
      <c r="W676" s="206" t="n">
        <v>20000</v>
      </c>
      <c r="X676" s="206" t="n">
        <v>81500</v>
      </c>
      <c r="Y676" s="206" t="n">
        <v>102000</v>
      </c>
      <c r="Z676" s="1"/>
      <c r="AA676" s="1"/>
      <c r="AB676" s="1"/>
      <c r="AC676" s="1"/>
      <c r="AD676" s="1"/>
      <c r="AE676" s="1"/>
      <c r="AF676" s="1"/>
    </row>
    <row r="677" customFormat="false" ht="15.75" hidden="false" customHeight="true" outlineLevel="0" collapsed="false">
      <c r="A677" s="332" t="s">
        <v>377</v>
      </c>
      <c r="B677" s="192"/>
      <c r="C677" s="192"/>
      <c r="D677" s="192"/>
      <c r="E677" s="192"/>
      <c r="F677" s="366"/>
      <c r="G677" s="192" t="n">
        <v>2000</v>
      </c>
      <c r="H677" s="192" t="n">
        <v>3000</v>
      </c>
      <c r="I677" s="192" t="n">
        <v>0</v>
      </c>
      <c r="J677" s="192"/>
      <c r="K677" s="366"/>
      <c r="L677" s="192" t="n">
        <v>5000</v>
      </c>
      <c r="M677" s="192" t="n">
        <v>11000</v>
      </c>
      <c r="N677" s="192" t="n">
        <v>15000</v>
      </c>
      <c r="O677" s="192"/>
      <c r="P677" s="366"/>
      <c r="Q677" s="192" t="n">
        <v>14000</v>
      </c>
      <c r="R677" s="192" t="n">
        <v>12400</v>
      </c>
      <c r="S677" s="192"/>
      <c r="T677" s="192"/>
      <c r="U677" s="366"/>
      <c r="V677" s="206" t="n">
        <v>1500</v>
      </c>
      <c r="W677" s="206" t="n">
        <v>3000</v>
      </c>
      <c r="X677" s="206" t="n">
        <v>12400</v>
      </c>
      <c r="Y677" s="206" t="n">
        <v>18300</v>
      </c>
      <c r="Z677" s="1"/>
      <c r="AA677" s="1"/>
      <c r="AB677" s="1"/>
      <c r="AC677" s="1"/>
      <c r="AD677" s="1"/>
      <c r="AE677" s="1"/>
      <c r="AF677" s="1"/>
    </row>
    <row r="678" customFormat="false" ht="15.75" hidden="false" customHeight="true" outlineLevel="0" collapsed="false">
      <c r="A678" s="327" t="s">
        <v>378</v>
      </c>
      <c r="B678" s="192" t="n">
        <v>1040</v>
      </c>
      <c r="C678" s="192" t="n">
        <v>500</v>
      </c>
      <c r="D678" s="192"/>
      <c r="E678" s="192"/>
      <c r="F678" s="366"/>
      <c r="G678" s="192" t="n">
        <v>9000</v>
      </c>
      <c r="H678" s="192" t="n">
        <v>7500</v>
      </c>
      <c r="I678" s="192" t="n">
        <v>13100</v>
      </c>
      <c r="J678" s="192"/>
      <c r="K678" s="366"/>
      <c r="L678" s="192" t="n">
        <v>10000</v>
      </c>
      <c r="M678" s="192" t="n">
        <v>10000</v>
      </c>
      <c r="N678" s="192" t="n">
        <v>18000</v>
      </c>
      <c r="O678" s="192"/>
      <c r="P678" s="366"/>
      <c r="Q678" s="192" t="n">
        <v>75000</v>
      </c>
      <c r="R678" s="192" t="n">
        <v>3500</v>
      </c>
      <c r="S678" s="192" t="n">
        <v>2400</v>
      </c>
      <c r="T678" s="192"/>
      <c r="U678" s="366"/>
      <c r="V678" s="206" t="n">
        <v>2800</v>
      </c>
      <c r="W678" s="206" t="n">
        <v>9000</v>
      </c>
      <c r="X678" s="206" t="n">
        <v>17000</v>
      </c>
      <c r="Y678" s="166" t="n">
        <v>22000</v>
      </c>
      <c r="Z678" s="1"/>
      <c r="AA678" s="1"/>
      <c r="AB678" s="1"/>
      <c r="AC678" s="1"/>
      <c r="AD678" s="1"/>
      <c r="AE678" s="1"/>
      <c r="AF678" s="1"/>
    </row>
    <row r="679" customFormat="false" ht="15.75" hidden="false" customHeight="true" outlineLevel="0" collapsed="false">
      <c r="A679" s="332" t="s">
        <v>379</v>
      </c>
      <c r="B679" s="192" t="n">
        <v>1800</v>
      </c>
      <c r="C679" s="192"/>
      <c r="D679" s="192" t="n">
        <v>5000</v>
      </c>
      <c r="E679" s="192"/>
      <c r="F679" s="366"/>
      <c r="G679" s="192" t="n">
        <v>4000</v>
      </c>
      <c r="H679" s="192" t="n">
        <v>2000</v>
      </c>
      <c r="I679" s="192" t="n">
        <v>0</v>
      </c>
      <c r="J679" s="192"/>
      <c r="K679" s="366"/>
      <c r="L679" s="192" t="n">
        <v>5000</v>
      </c>
      <c r="M679" s="192" t="n">
        <v>17000</v>
      </c>
      <c r="N679" s="192" t="n">
        <v>70000</v>
      </c>
      <c r="O679" s="192"/>
      <c r="P679" s="366"/>
      <c r="Q679" s="192" t="n">
        <v>10000</v>
      </c>
      <c r="R679" s="192" t="n">
        <v>0</v>
      </c>
      <c r="S679" s="192" t="n">
        <v>4000</v>
      </c>
      <c r="T679" s="192"/>
      <c r="U679" s="366"/>
      <c r="V679" s="206" t="n">
        <v>2400</v>
      </c>
      <c r="W679" s="206" t="n">
        <v>4700</v>
      </c>
      <c r="X679" s="206" t="n">
        <v>27000</v>
      </c>
      <c r="Y679" s="206" t="n">
        <v>22000</v>
      </c>
      <c r="Z679" s="1"/>
      <c r="AA679" s="1"/>
      <c r="AB679" s="1"/>
      <c r="AC679" s="1"/>
      <c r="AD679" s="1"/>
      <c r="AE679" s="1"/>
      <c r="AF679" s="1"/>
    </row>
    <row r="680" customFormat="false" ht="15.75" hidden="false" customHeight="true" outlineLevel="0" collapsed="false">
      <c r="A680" s="332" t="s">
        <v>380</v>
      </c>
      <c r="B680" s="192"/>
      <c r="C680" s="192"/>
      <c r="D680" s="192" t="n">
        <v>3000</v>
      </c>
      <c r="E680" s="192"/>
      <c r="F680" s="366"/>
      <c r="G680" s="192" t="n">
        <v>5000</v>
      </c>
      <c r="H680" s="192" t="n">
        <v>4000</v>
      </c>
      <c r="I680" s="192" t="n">
        <v>27000</v>
      </c>
      <c r="J680" s="192"/>
      <c r="K680" s="366"/>
      <c r="L680" s="192" t="n">
        <v>70000</v>
      </c>
      <c r="M680" s="192" t="n">
        <v>30000</v>
      </c>
      <c r="N680" s="192" t="n">
        <v>43000</v>
      </c>
      <c r="O680" s="192"/>
      <c r="P680" s="366"/>
      <c r="Q680" s="192" t="n">
        <v>60000</v>
      </c>
      <c r="R680" s="192" t="n">
        <v>75000</v>
      </c>
      <c r="S680" s="192" t="n">
        <v>28000</v>
      </c>
      <c r="T680" s="192"/>
      <c r="U680" s="366"/>
      <c r="V680" s="206" t="n">
        <v>3000</v>
      </c>
      <c r="W680" s="206" t="n">
        <v>8000</v>
      </c>
      <c r="X680" s="206" t="n">
        <v>41400</v>
      </c>
      <c r="Y680" s="206" t="n">
        <v>36000</v>
      </c>
      <c r="Z680" s="1"/>
      <c r="AA680" s="1"/>
      <c r="AB680" s="1"/>
      <c r="AC680" s="1"/>
      <c r="AD680" s="1"/>
      <c r="AE680" s="1"/>
      <c r="AF680" s="1"/>
    </row>
    <row r="681" customFormat="false" ht="15.75" hidden="false" customHeight="true" outlineLevel="0" collapsed="false">
      <c r="A681" s="370" t="s">
        <v>180</v>
      </c>
      <c r="B681" s="371"/>
      <c r="C681" s="371"/>
      <c r="D681" s="371"/>
      <c r="E681" s="371"/>
      <c r="F681" s="366"/>
      <c r="G681" s="371"/>
      <c r="H681" s="371"/>
      <c r="I681" s="371"/>
      <c r="J681" s="371"/>
      <c r="K681" s="366"/>
      <c r="L681" s="371"/>
      <c r="M681" s="371"/>
      <c r="N681" s="371"/>
      <c r="O681" s="371"/>
      <c r="P681" s="366"/>
      <c r="Q681" s="371"/>
      <c r="R681" s="371"/>
      <c r="S681" s="371"/>
      <c r="T681" s="371"/>
      <c r="U681" s="366"/>
      <c r="V681" s="372" t="e">
        <f aca="false">V17-V25</f>
        <v>#REF!</v>
      </c>
      <c r="W681" s="372" t="e">
        <f aca="false">W17-W25</f>
        <v>#REF!</v>
      </c>
      <c r="X681" s="372" t="e">
        <f aca="false">X17-X25</f>
        <v>#REF!</v>
      </c>
      <c r="Y681" s="372" t="e">
        <f aca="false">Y17-Y25</f>
        <v>#REF!</v>
      </c>
      <c r="Z681" s="1"/>
      <c r="AA681" s="1"/>
      <c r="AB681" s="1"/>
      <c r="AC681" s="1"/>
      <c r="AD681" s="1"/>
      <c r="AE681" s="1"/>
      <c r="AF681" s="1"/>
    </row>
    <row r="682" customFormat="false" ht="15.75" hidden="false" customHeight="true" outlineLevel="0" collapsed="false">
      <c r="A682" s="1" t="s">
        <v>381</v>
      </c>
      <c r="B682" s="373" t="n">
        <f aca="false">SUM(B647:B651,B656:B660,B665:B681)</f>
        <v>32660</v>
      </c>
      <c r="C682" s="373" t="n">
        <f aca="false">SUM(C647:C651,C656:C660,C665:C681)</f>
        <v>32430</v>
      </c>
      <c r="D682" s="373" t="n">
        <f aca="false">SUM(D647:D651,D656:D660,D665:D681)</f>
        <v>59484</v>
      </c>
      <c r="E682" s="373"/>
      <c r="F682" s="366"/>
      <c r="G682" s="373" t="n">
        <f aca="false">SUM(G647:G651,G656:G660,G665:G681)</f>
        <v>105500</v>
      </c>
      <c r="H682" s="373" t="n">
        <f aca="false">SUM(H647:H651,H656:H660,H665:H681)</f>
        <v>103920</v>
      </c>
      <c r="I682" s="373" t="n">
        <f aca="false">SUM(I647:I651,I656:I660,I665:I681)</f>
        <v>111390</v>
      </c>
      <c r="J682" s="373"/>
      <c r="K682" s="366"/>
      <c r="L682" s="373" t="n">
        <f aca="false">SUM(L647:L651,L656:L660,L665:L681)</f>
        <v>412200</v>
      </c>
      <c r="M682" s="373" t="n">
        <f aca="false">SUM(M647:M651,M656:M660,M665:M681)</f>
        <v>446920</v>
      </c>
      <c r="N682" s="373" t="n">
        <f aca="false">SUM(N647:N651,N656:N660,N665:N681)</f>
        <v>507960</v>
      </c>
      <c r="O682" s="373"/>
      <c r="P682" s="366"/>
      <c r="Q682" s="373" t="n">
        <f aca="false">SUM(Q647:Q651,Q656:Q660,Q665:Q681)</f>
        <v>1398250</v>
      </c>
      <c r="R682" s="373" t="n">
        <f aca="false">SUM(R647:R651,R656:R660,R665:R681)</f>
        <v>1720600</v>
      </c>
      <c r="S682" s="373" t="n">
        <f aca="false">SUM(S647:S651,S656:S660,S665:S681)</f>
        <v>1293140</v>
      </c>
      <c r="T682" s="373"/>
      <c r="U682" s="366"/>
      <c r="V682" s="374" t="n">
        <f aca="false">SUM(V647:V651,V656:V660,V665:V680)</f>
        <v>53650</v>
      </c>
      <c r="W682" s="374" t="n">
        <f aca="false">SUM(W647:W651,W656:W660,W665:W680)</f>
        <v>101200</v>
      </c>
      <c r="X682" s="374" t="n">
        <f aca="false">SUM(X647:X651,X656:X660,X665:X680)</f>
        <v>535340</v>
      </c>
      <c r="Y682" s="374" t="n">
        <f aca="false">SUM(Y647:Y651,Y656:Y660,Y665:Y680)</f>
        <v>1075780</v>
      </c>
      <c r="Z682" s="1"/>
      <c r="AA682" s="1"/>
      <c r="AB682" s="1"/>
      <c r="AC682" s="1"/>
      <c r="AD682" s="1"/>
      <c r="AE682" s="1"/>
      <c r="AF682" s="1"/>
    </row>
    <row r="683" customFormat="false" ht="15.75" hidden="false" customHeight="true" outlineLevel="0" collapsed="false">
      <c r="A683" s="215" t="s">
        <v>382</v>
      </c>
      <c r="B683" s="375"/>
      <c r="C683" s="375"/>
      <c r="D683" s="375"/>
      <c r="E683" s="375"/>
      <c r="F683" s="366"/>
      <c r="G683" s="375"/>
      <c r="H683" s="375"/>
      <c r="I683" s="375"/>
      <c r="J683" s="375"/>
      <c r="K683" s="366"/>
      <c r="L683" s="375"/>
      <c r="M683" s="375"/>
      <c r="N683" s="375"/>
      <c r="O683" s="375"/>
      <c r="P683" s="366"/>
      <c r="Q683" s="375"/>
      <c r="R683" s="375"/>
      <c r="S683" s="375"/>
      <c r="T683" s="375"/>
      <c r="U683" s="366"/>
      <c r="V683" s="172"/>
      <c r="W683" s="172"/>
      <c r="X683" s="172"/>
      <c r="Y683" s="172"/>
      <c r="Z683" s="1"/>
      <c r="AA683" s="1"/>
      <c r="AB683" s="1"/>
      <c r="AC683" s="1"/>
      <c r="AD683" s="1"/>
      <c r="AE683" s="1"/>
      <c r="AF683" s="1"/>
    </row>
    <row r="684" customFormat="false" ht="15.75" hidden="false" customHeight="true" outlineLevel="0" collapsed="false">
      <c r="A684" s="215"/>
      <c r="B684" s="375"/>
      <c r="C684" s="375"/>
      <c r="D684" s="375"/>
      <c r="E684" s="375"/>
      <c r="F684" s="366"/>
      <c r="G684" s="375"/>
      <c r="H684" s="375"/>
      <c r="I684" s="375"/>
      <c r="J684" s="375"/>
      <c r="K684" s="366"/>
      <c r="L684" s="375"/>
      <c r="M684" s="375"/>
      <c r="N684" s="375"/>
      <c r="O684" s="375"/>
      <c r="P684" s="366"/>
      <c r="Q684" s="375"/>
      <c r="R684" s="375"/>
      <c r="S684" s="375"/>
      <c r="T684" s="375"/>
      <c r="U684" s="366"/>
      <c r="V684" s="374"/>
      <c r="W684" s="374"/>
      <c r="X684" s="374"/>
      <c r="Y684" s="374"/>
      <c r="Z684" s="1"/>
      <c r="AA684" s="1"/>
      <c r="AB684" s="1"/>
      <c r="AC684" s="1"/>
      <c r="AD684" s="1"/>
      <c r="AE684" s="1"/>
      <c r="AF684" s="1"/>
    </row>
    <row r="685" customFormat="false" ht="15.75" hidden="false" customHeight="true" outlineLevel="0" collapsed="false">
      <c r="A685" s="215"/>
      <c r="B685" s="375"/>
      <c r="C685" s="375"/>
      <c r="D685" s="375"/>
      <c r="E685" s="375"/>
      <c r="F685" s="366"/>
      <c r="G685" s="375"/>
      <c r="H685" s="375"/>
      <c r="I685" s="375"/>
      <c r="J685" s="375"/>
      <c r="K685" s="366"/>
      <c r="L685" s="375"/>
      <c r="M685" s="375"/>
      <c r="N685" s="375"/>
      <c r="O685" s="375"/>
      <c r="P685" s="366"/>
      <c r="Q685" s="375"/>
      <c r="R685" s="375"/>
      <c r="S685" s="375"/>
      <c r="T685" s="375"/>
      <c r="U685" s="366"/>
      <c r="V685" s="172"/>
      <c r="W685" s="172"/>
      <c r="X685" s="172"/>
      <c r="Y685" s="172"/>
      <c r="Z685" s="1"/>
      <c r="AA685" s="1"/>
      <c r="AB685" s="1"/>
      <c r="AC685" s="1"/>
      <c r="AD685" s="1"/>
      <c r="AE685" s="1"/>
      <c r="AF685" s="1"/>
    </row>
    <row r="686" customFormat="false" ht="15.75" hidden="false" customHeight="true" outlineLevel="0" collapsed="false">
      <c r="A686" s="215"/>
      <c r="B686" s="375"/>
      <c r="C686" s="375"/>
      <c r="D686" s="375"/>
      <c r="E686" s="375"/>
      <c r="F686" s="366"/>
      <c r="G686" s="375"/>
      <c r="H686" s="375"/>
      <c r="I686" s="375"/>
      <c r="J686" s="375"/>
      <c r="K686" s="366"/>
      <c r="L686" s="375"/>
      <c r="M686" s="375"/>
      <c r="N686" s="375"/>
      <c r="O686" s="375"/>
      <c r="P686" s="366"/>
      <c r="Q686" s="375"/>
      <c r="R686" s="375"/>
      <c r="S686" s="375"/>
      <c r="T686" s="375"/>
      <c r="U686" s="366"/>
      <c r="V686" s="172"/>
      <c r="W686" s="172"/>
      <c r="X686" s="172"/>
      <c r="Y686" s="172"/>
      <c r="Z686" s="1"/>
      <c r="AA686" s="1"/>
      <c r="AB686" s="1"/>
      <c r="AC686" s="1"/>
      <c r="AD686" s="1"/>
      <c r="AE686" s="1"/>
      <c r="AF686" s="1"/>
    </row>
    <row r="687" customFormat="false" ht="15.75" hidden="false" customHeight="true" outlineLevel="0" collapsed="false">
      <c r="A687" s="1"/>
      <c r="B687" s="376"/>
      <c r="C687" s="376"/>
      <c r="D687" s="376"/>
      <c r="E687" s="376"/>
      <c r="F687" s="366"/>
      <c r="G687" s="376"/>
      <c r="H687" s="376"/>
      <c r="I687" s="376"/>
      <c r="J687" s="376"/>
      <c r="K687" s="366"/>
      <c r="L687" s="376"/>
      <c r="M687" s="376"/>
      <c r="N687" s="376"/>
      <c r="O687" s="376"/>
      <c r="P687" s="366"/>
      <c r="Q687" s="376"/>
      <c r="R687" s="376"/>
      <c r="S687" s="376"/>
      <c r="T687" s="376"/>
      <c r="U687" s="366"/>
      <c r="V687" s="377"/>
      <c r="W687" s="377"/>
      <c r="X687" s="377"/>
      <c r="Y687" s="377"/>
      <c r="Z687" s="1"/>
      <c r="AA687" s="1"/>
      <c r="AB687" s="1"/>
      <c r="AC687" s="1"/>
      <c r="AD687" s="1"/>
      <c r="AE687" s="1"/>
      <c r="AF687" s="1"/>
    </row>
    <row r="688" customFormat="false" ht="15.75" hidden="false" customHeight="true" outlineLevel="0" collapsed="false">
      <c r="A688" s="378" t="s">
        <v>383</v>
      </c>
      <c r="B688" s="375"/>
      <c r="C688" s="375"/>
      <c r="D688" s="375"/>
      <c r="E688" s="375"/>
      <c r="F688" s="366"/>
      <c r="G688" s="375"/>
      <c r="H688" s="375"/>
      <c r="I688" s="375"/>
      <c r="J688" s="375"/>
      <c r="K688" s="366"/>
      <c r="L688" s="375"/>
      <c r="M688" s="375"/>
      <c r="N688" s="375"/>
      <c r="O688" s="375"/>
      <c r="P688" s="366"/>
      <c r="Q688" s="375"/>
      <c r="R688" s="375"/>
      <c r="S688" s="375"/>
      <c r="T688" s="375"/>
      <c r="U688" s="366"/>
      <c r="V688" s="172"/>
      <c r="W688" s="172"/>
      <c r="X688" s="172"/>
      <c r="Y688" s="172"/>
      <c r="Z688" s="1"/>
      <c r="AA688" s="1"/>
      <c r="AB688" s="1"/>
      <c r="AC688" s="1"/>
      <c r="AD688" s="1"/>
      <c r="AE688" s="1"/>
      <c r="AF688" s="1"/>
    </row>
    <row r="689" customFormat="false" ht="15.75" hidden="false" customHeight="true" outlineLevel="0" collapsed="false">
      <c r="A689" s="379" t="s">
        <v>19</v>
      </c>
      <c r="B689" s="375"/>
      <c r="C689" s="375"/>
      <c r="D689" s="375"/>
      <c r="E689" s="375"/>
      <c r="F689" s="366"/>
      <c r="G689" s="375"/>
      <c r="H689" s="375"/>
      <c r="I689" s="375"/>
      <c r="J689" s="375"/>
      <c r="K689" s="366"/>
      <c r="L689" s="375"/>
      <c r="M689" s="375"/>
      <c r="N689" s="375"/>
      <c r="O689" s="375"/>
      <c r="P689" s="366"/>
      <c r="Q689" s="375"/>
      <c r="R689" s="375"/>
      <c r="S689" s="375"/>
      <c r="T689" s="375"/>
      <c r="U689" s="366"/>
      <c r="V689" s="172"/>
      <c r="W689" s="172"/>
      <c r="X689" s="172"/>
      <c r="Y689" s="172"/>
      <c r="Z689" s="1"/>
      <c r="AA689" s="1"/>
      <c r="AB689" s="1"/>
      <c r="AC689" s="1"/>
      <c r="AD689" s="1"/>
      <c r="AE689" s="1"/>
      <c r="AF689" s="1"/>
    </row>
    <row r="690" customFormat="false" ht="15.75" hidden="false" customHeight="true" outlineLevel="0" collapsed="false">
      <c r="A690" s="380" t="s">
        <v>384</v>
      </c>
      <c r="B690" s="376" t="n">
        <f aca="false">SUM(B83)</f>
        <v>0</v>
      </c>
      <c r="C690" s="376" t="n">
        <f aca="false">SUM(C83)</f>
        <v>0</v>
      </c>
      <c r="D690" s="376" t="n">
        <f aca="false">SUM(D83)</f>
        <v>0</v>
      </c>
      <c r="E690" s="376"/>
      <c r="F690" s="366"/>
      <c r="G690" s="376" t="n">
        <f aca="false">SUM(G83)</f>
        <v>0</v>
      </c>
      <c r="H690" s="376" t="n">
        <f aca="false">SUM(H83)</f>
        <v>0</v>
      </c>
      <c r="I690" s="376" t="n">
        <f aca="false">SUM(I83)</f>
        <v>0</v>
      </c>
      <c r="J690" s="376"/>
      <c r="K690" s="366"/>
      <c r="L690" s="376" t="n">
        <f aca="false">SUM(L83)</f>
        <v>0</v>
      </c>
      <c r="M690" s="376" t="n">
        <f aca="false">SUM(M83)</f>
        <v>0</v>
      </c>
      <c r="N690" s="376" t="n">
        <f aca="false">SUM(N83)</f>
        <v>0</v>
      </c>
      <c r="O690" s="376"/>
      <c r="P690" s="366"/>
      <c r="Q690" s="376" t="n">
        <f aca="false">SUM(Q83)</f>
        <v>0</v>
      </c>
      <c r="R690" s="376" t="n">
        <f aca="false">SUM(R83)</f>
        <v>0</v>
      </c>
      <c r="S690" s="376" t="n">
        <f aca="false">SUM(S83)</f>
        <v>0</v>
      </c>
      <c r="T690" s="376"/>
      <c r="U690" s="366"/>
      <c r="V690" s="377" t="n">
        <f aca="false">SUM(V83)</f>
        <v>0</v>
      </c>
      <c r="W690" s="377" t="n">
        <f aca="false">SUM(W83)</f>
        <v>0</v>
      </c>
      <c r="X690" s="377" t="n">
        <f aca="false">SUM(X83)</f>
        <v>0</v>
      </c>
      <c r="Y690" s="377" t="n">
        <f aca="false">SUM(Y83)</f>
        <v>0</v>
      </c>
      <c r="Z690" s="1"/>
      <c r="AA690" s="1"/>
      <c r="AB690" s="1"/>
      <c r="AC690" s="1"/>
      <c r="AD690" s="1"/>
      <c r="AE690" s="1"/>
      <c r="AF690" s="1"/>
    </row>
    <row r="691" customFormat="false" ht="15.75" hidden="false" customHeight="true" outlineLevel="0" collapsed="false">
      <c r="A691" s="1" t="s">
        <v>385</v>
      </c>
      <c r="B691" s="376" t="n">
        <f aca="false">SUM(B84)</f>
        <v>0</v>
      </c>
      <c r="C691" s="376" t="n">
        <f aca="false">SUM(C84)</f>
        <v>0</v>
      </c>
      <c r="D691" s="376" t="n">
        <f aca="false">SUM(D84)</f>
        <v>0</v>
      </c>
      <c r="E691" s="376"/>
      <c r="F691" s="366"/>
      <c r="G691" s="376" t="n">
        <f aca="false">SUM(G84)</f>
        <v>0</v>
      </c>
      <c r="H691" s="376" t="n">
        <f aca="false">SUM(H84)</f>
        <v>0</v>
      </c>
      <c r="I691" s="376" t="n">
        <f aca="false">SUM(I84)</f>
        <v>0</v>
      </c>
      <c r="J691" s="376"/>
      <c r="K691" s="366"/>
      <c r="L691" s="376" t="n">
        <f aca="false">SUM(L84)</f>
        <v>0</v>
      </c>
      <c r="M691" s="376" t="n">
        <f aca="false">SUM(M84)</f>
        <v>0</v>
      </c>
      <c r="N691" s="376" t="n">
        <f aca="false">SUM(N84)</f>
        <v>0</v>
      </c>
      <c r="O691" s="376"/>
      <c r="P691" s="366"/>
      <c r="Q691" s="376" t="n">
        <f aca="false">SUM(Q84)</f>
        <v>0</v>
      </c>
      <c r="R691" s="376" t="n">
        <f aca="false">SUM(R84)</f>
        <v>0</v>
      </c>
      <c r="S691" s="376" t="n">
        <f aca="false">SUM(S84)</f>
        <v>0</v>
      </c>
      <c r="T691" s="376"/>
      <c r="U691" s="366"/>
      <c r="V691" s="377" t="n">
        <f aca="false">SUM(V84)</f>
        <v>0</v>
      </c>
      <c r="W691" s="377" t="n">
        <f aca="false">SUM(W84)</f>
        <v>0</v>
      </c>
      <c r="X691" s="377" t="n">
        <f aca="false">SUM(X84)</f>
        <v>0</v>
      </c>
      <c r="Y691" s="377" t="n">
        <f aca="false">SUM(Y84)</f>
        <v>0</v>
      </c>
      <c r="Z691" s="1"/>
      <c r="AA691" s="1"/>
      <c r="AB691" s="1"/>
      <c r="AC691" s="1"/>
      <c r="AD691" s="1"/>
      <c r="AE691" s="1"/>
      <c r="AF691" s="1"/>
    </row>
    <row r="692" customFormat="false" ht="15.75" hidden="false" customHeight="true" outlineLevel="0" collapsed="false">
      <c r="A692" s="380" t="s">
        <v>386</v>
      </c>
      <c r="B692" s="376" t="n">
        <f aca="false">SUM(B110)</f>
        <v>0</v>
      </c>
      <c r="C692" s="376" t="n">
        <f aca="false">SUM(C110)</f>
        <v>0</v>
      </c>
      <c r="D692" s="376" t="n">
        <f aca="false">SUM(D110)</f>
        <v>0</v>
      </c>
      <c r="E692" s="376"/>
      <c r="F692" s="366"/>
      <c r="G692" s="376" t="n">
        <f aca="false">SUM(G110)</f>
        <v>0</v>
      </c>
      <c r="H692" s="376" t="n">
        <f aca="false">SUM(H110)</f>
        <v>0</v>
      </c>
      <c r="I692" s="376" t="n">
        <f aca="false">SUM(I110)</f>
        <v>0</v>
      </c>
      <c r="J692" s="376"/>
      <c r="K692" s="366"/>
      <c r="L692" s="376" t="n">
        <f aca="false">SUM(L110)</f>
        <v>0.0333985649054142</v>
      </c>
      <c r="M692" s="376" t="n">
        <f aca="false">SUM(M110)</f>
        <v>0</v>
      </c>
      <c r="N692" s="376" t="n">
        <f aca="false">SUM(N110)</f>
        <v>0.00626223091976517</v>
      </c>
      <c r="O692" s="376"/>
      <c r="P692" s="366"/>
      <c r="Q692" s="376" t="n">
        <f aca="false">SUM(Q110)</f>
        <v>0.0417482061317678</v>
      </c>
      <c r="R692" s="376" t="n">
        <f aca="false">SUM(R110)</f>
        <v>0</v>
      </c>
      <c r="S692" s="376" t="n">
        <f aca="false">SUM(S110)</f>
        <v>0.00939334637964775</v>
      </c>
      <c r="T692" s="376"/>
      <c r="U692" s="366"/>
      <c r="V692" s="377" t="n">
        <f aca="false">SUM(V110)</f>
        <v>0</v>
      </c>
      <c r="W692" s="377" t="n">
        <f aca="false">SUM(W110)</f>
        <v>0</v>
      </c>
      <c r="X692" s="377" t="n">
        <f aca="false">SUM(X110)</f>
        <v>0.0125244618395303</v>
      </c>
      <c r="Y692" s="377" t="n">
        <f aca="false">SUM(Y110)</f>
        <v>0.0612307023265927</v>
      </c>
      <c r="Z692" s="1"/>
      <c r="AA692" s="1"/>
      <c r="AB692" s="1"/>
      <c r="AC692" s="1"/>
      <c r="AD692" s="1"/>
      <c r="AE692" s="1"/>
      <c r="AF692" s="1"/>
    </row>
    <row r="693" customFormat="false" ht="15.75" hidden="false" customHeight="true" outlineLevel="0" collapsed="false">
      <c r="A693" s="1" t="s">
        <v>387</v>
      </c>
      <c r="B693" s="376" t="n">
        <f aca="false">SUM(B111)</f>
        <v>0</v>
      </c>
      <c r="C693" s="376" t="n">
        <f aca="false">SUM(C111)</f>
        <v>0</v>
      </c>
      <c r="D693" s="376" t="n">
        <f aca="false">SUM(D111)</f>
        <v>0</v>
      </c>
      <c r="E693" s="376"/>
      <c r="F693" s="366"/>
      <c r="G693" s="376" t="n">
        <f aca="false">SUM(G111)</f>
        <v>0</v>
      </c>
      <c r="H693" s="376" t="n">
        <f aca="false">SUM(H111)</f>
        <v>0</v>
      </c>
      <c r="I693" s="376" t="n">
        <f aca="false">SUM(I111)</f>
        <v>0</v>
      </c>
      <c r="J693" s="376"/>
      <c r="K693" s="366"/>
      <c r="L693" s="376" t="n">
        <f aca="false">SUM(L111)</f>
        <v>0</v>
      </c>
      <c r="M693" s="376" t="n">
        <f aca="false">SUM(M111)</f>
        <v>0</v>
      </c>
      <c r="N693" s="376" t="n">
        <f aca="false">SUM(N111)</f>
        <v>0.00208741030658839</v>
      </c>
      <c r="O693" s="376"/>
      <c r="P693" s="366"/>
      <c r="Q693" s="376" t="n">
        <f aca="false">SUM(Q111)</f>
        <v>0.0187866927592955</v>
      </c>
      <c r="R693" s="376" t="n">
        <f aca="false">SUM(R111)</f>
        <v>0</v>
      </c>
      <c r="S693" s="376" t="n">
        <f aca="false">SUM(S111)</f>
        <v>0.00626223091976517</v>
      </c>
      <c r="T693" s="376"/>
      <c r="U693" s="366"/>
      <c r="V693" s="377" t="n">
        <f aca="false">SUM(V111)</f>
        <v>0</v>
      </c>
      <c r="W693" s="377" t="n">
        <f aca="false">SUM(W111)</f>
        <v>0</v>
      </c>
      <c r="X693" s="377" t="n">
        <f aca="false">SUM(X111)</f>
        <v>0</v>
      </c>
      <c r="Y693" s="377" t="n">
        <f aca="false">SUM(Y111)</f>
        <v>0</v>
      </c>
      <c r="Z693" s="1"/>
      <c r="AA693" s="1"/>
      <c r="AB693" s="1"/>
      <c r="AC693" s="1"/>
      <c r="AD693" s="1"/>
      <c r="AE693" s="1"/>
      <c r="AF693" s="1"/>
    </row>
    <row r="694" customFormat="false" ht="15.75" hidden="false" customHeight="true" outlineLevel="0" collapsed="false">
      <c r="A694" s="380" t="s">
        <v>388</v>
      </c>
      <c r="B694" s="376" t="n">
        <f aca="false">SUM(B138)</f>
        <v>0</v>
      </c>
      <c r="C694" s="376" t="n">
        <f aca="false">SUM(C138)</f>
        <v>0</v>
      </c>
      <c r="D694" s="376" t="n">
        <f aca="false">SUM(D138)</f>
        <v>0</v>
      </c>
      <c r="E694" s="376"/>
      <c r="F694" s="366"/>
      <c r="G694" s="376" t="n">
        <f aca="false">SUM(G138)</f>
        <v>0</v>
      </c>
      <c r="H694" s="376" t="n">
        <f aca="false">SUM(H138)</f>
        <v>0</v>
      </c>
      <c r="I694" s="376" t="n">
        <f aca="false">SUM(I138)</f>
        <v>0</v>
      </c>
      <c r="J694" s="376"/>
      <c r="K694" s="366"/>
      <c r="L694" s="376" t="n">
        <f aca="false">SUM(L138)</f>
        <v>0</v>
      </c>
      <c r="M694" s="376" t="n">
        <f aca="false">SUM(M138)</f>
        <v>0</v>
      </c>
      <c r="N694" s="376" t="n">
        <f aca="false">SUM(N138)</f>
        <v>0</v>
      </c>
      <c r="O694" s="376"/>
      <c r="P694" s="366"/>
      <c r="Q694" s="376" t="n">
        <f aca="false">SUM(Q138)</f>
        <v>0</v>
      </c>
      <c r="R694" s="376" t="n">
        <f aca="false">SUM(R138)</f>
        <v>0</v>
      </c>
      <c r="S694" s="376" t="n">
        <f aca="false">SUM(S138)</f>
        <v>0</v>
      </c>
      <c r="T694" s="376"/>
      <c r="U694" s="366"/>
      <c r="V694" s="377" t="n">
        <f aca="false">SUM(V138)</f>
        <v>0</v>
      </c>
      <c r="W694" s="377" t="n">
        <f aca="false">SUM(W138)</f>
        <v>0</v>
      </c>
      <c r="X694" s="377" t="n">
        <f aca="false">SUM(X138)</f>
        <v>0</v>
      </c>
      <c r="Y694" s="377" t="n">
        <f aca="false">SUM(Y138)</f>
        <v>0</v>
      </c>
      <c r="Z694" s="1"/>
      <c r="AA694" s="1"/>
      <c r="AB694" s="1"/>
      <c r="AC694" s="1"/>
      <c r="AD694" s="1"/>
      <c r="AE694" s="1"/>
      <c r="AF694" s="1"/>
    </row>
    <row r="695" customFormat="false" ht="15.75" hidden="false" customHeight="true" outlineLevel="0" collapsed="false">
      <c r="A695" s="1" t="s">
        <v>389</v>
      </c>
      <c r="B695" s="376" t="n">
        <f aca="false">SUM(B139)</f>
        <v>0</v>
      </c>
      <c r="C695" s="376" t="n">
        <f aca="false">SUM(C139)</f>
        <v>0</v>
      </c>
      <c r="D695" s="376" t="n">
        <f aca="false">SUM(D139)</f>
        <v>0</v>
      </c>
      <c r="E695" s="376"/>
      <c r="F695" s="366"/>
      <c r="G695" s="376" t="n">
        <f aca="false">SUM(G139)</f>
        <v>0</v>
      </c>
      <c r="H695" s="376" t="n">
        <f aca="false">SUM(H139)</f>
        <v>0</v>
      </c>
      <c r="I695" s="376" t="n">
        <f aca="false">SUM(I139)</f>
        <v>0</v>
      </c>
      <c r="J695" s="376"/>
      <c r="K695" s="366"/>
      <c r="L695" s="376" t="n">
        <f aca="false">SUM(L139)</f>
        <v>0</v>
      </c>
      <c r="M695" s="376" t="n">
        <f aca="false">SUM(M139)</f>
        <v>0</v>
      </c>
      <c r="N695" s="376" t="n">
        <f aca="false">SUM(N139)</f>
        <v>0</v>
      </c>
      <c r="O695" s="376"/>
      <c r="P695" s="366"/>
      <c r="Q695" s="376" t="n">
        <f aca="false">SUM(Q139)</f>
        <v>0</v>
      </c>
      <c r="R695" s="376" t="n">
        <f aca="false">SUM(R139)</f>
        <v>0</v>
      </c>
      <c r="S695" s="376" t="n">
        <f aca="false">SUM(S139)</f>
        <v>0</v>
      </c>
      <c r="T695" s="376"/>
      <c r="U695" s="366"/>
      <c r="V695" s="377" t="n">
        <f aca="false">SUM(V139)</f>
        <v>0</v>
      </c>
      <c r="W695" s="377" t="n">
        <f aca="false">SUM(W139)</f>
        <v>0</v>
      </c>
      <c r="X695" s="377" t="n">
        <f aca="false">SUM(X139)</f>
        <v>0</v>
      </c>
      <c r="Y695" s="377" t="n">
        <f aca="false">SUM(Y139)</f>
        <v>0</v>
      </c>
      <c r="Z695" s="1"/>
      <c r="AA695" s="1"/>
      <c r="AB695" s="1"/>
      <c r="AC695" s="1"/>
      <c r="AD695" s="1"/>
      <c r="AE695" s="1"/>
      <c r="AF695" s="1"/>
    </row>
    <row r="696" customFormat="false" ht="15.75" hidden="false" customHeight="true" outlineLevel="0" collapsed="false">
      <c r="A696" s="380" t="s">
        <v>390</v>
      </c>
      <c r="B696" s="376" t="n">
        <f aca="false">SUM(B166)</f>
        <v>0</v>
      </c>
      <c r="C696" s="376" t="n">
        <f aca="false">SUM(C166)</f>
        <v>0</v>
      </c>
      <c r="D696" s="376" t="n">
        <f aca="false">SUM(D166)</f>
        <v>0</v>
      </c>
      <c r="E696" s="376"/>
      <c r="F696" s="366"/>
      <c r="G696" s="376" t="n">
        <f aca="false">SUM(G166)</f>
        <v>0</v>
      </c>
      <c r="H696" s="376" t="n">
        <f aca="false">SUM(H166)</f>
        <v>0</v>
      </c>
      <c r="I696" s="376" t="n">
        <f aca="false">SUM(I166)</f>
        <v>0</v>
      </c>
      <c r="J696" s="376"/>
      <c r="K696" s="366"/>
      <c r="L696" s="376" t="n">
        <f aca="false">SUM(L166)</f>
        <v>0</v>
      </c>
      <c r="M696" s="376" t="n">
        <f aca="false">SUM(M166)</f>
        <v>0</v>
      </c>
      <c r="N696" s="376" t="n">
        <f aca="false">SUM(N166)</f>
        <v>0</v>
      </c>
      <c r="O696" s="376"/>
      <c r="P696" s="366"/>
      <c r="Q696" s="376" t="n">
        <f aca="false">SUM(Q166)</f>
        <v>0</v>
      </c>
      <c r="R696" s="376" t="n">
        <f aca="false">SUM(R166)</f>
        <v>0</v>
      </c>
      <c r="S696" s="376" t="n">
        <f aca="false">SUM(S166)</f>
        <v>0</v>
      </c>
      <c r="T696" s="376"/>
      <c r="U696" s="366"/>
      <c r="V696" s="377" t="n">
        <f aca="false">SUM(V166)</f>
        <v>0</v>
      </c>
      <c r="W696" s="377" t="n">
        <f aca="false">SUM(W166)</f>
        <v>0</v>
      </c>
      <c r="X696" s="377" t="n">
        <f aca="false">SUM(X166)</f>
        <v>0</v>
      </c>
      <c r="Y696" s="377" t="n">
        <f aca="false">SUM(Y166)</f>
        <v>0</v>
      </c>
      <c r="Z696" s="1"/>
      <c r="AA696" s="1"/>
      <c r="AB696" s="1"/>
      <c r="AC696" s="1"/>
      <c r="AD696" s="1"/>
      <c r="AE696" s="1"/>
      <c r="AF696" s="1"/>
    </row>
    <row r="697" customFormat="false" ht="15.75" hidden="false" customHeight="true" outlineLevel="0" collapsed="false">
      <c r="A697" s="1" t="s">
        <v>391</v>
      </c>
      <c r="B697" s="376" t="n">
        <f aca="false">SUM(B167)</f>
        <v>0</v>
      </c>
      <c r="C697" s="376" t="n">
        <f aca="false">SUM(C167)</f>
        <v>0</v>
      </c>
      <c r="D697" s="376" t="n">
        <f aca="false">SUM(D167)</f>
        <v>0</v>
      </c>
      <c r="E697" s="376"/>
      <c r="F697" s="366"/>
      <c r="G697" s="376" t="n">
        <f aca="false">SUM(G167)</f>
        <v>0</v>
      </c>
      <c r="H697" s="376" t="n">
        <f aca="false">SUM(H167)</f>
        <v>0</v>
      </c>
      <c r="I697" s="376" t="n">
        <f aca="false">SUM(I167)</f>
        <v>0</v>
      </c>
      <c r="J697" s="376"/>
      <c r="K697" s="366"/>
      <c r="L697" s="376" t="n">
        <f aca="false">SUM(L167)</f>
        <v>0</v>
      </c>
      <c r="M697" s="376" t="n">
        <f aca="false">SUM(M167)</f>
        <v>0</v>
      </c>
      <c r="N697" s="376" t="n">
        <f aca="false">SUM(N167)</f>
        <v>0</v>
      </c>
      <c r="O697" s="376"/>
      <c r="P697" s="366"/>
      <c r="Q697" s="376" t="n">
        <f aca="false">SUM(Q167)</f>
        <v>0</v>
      </c>
      <c r="R697" s="376" t="n">
        <f aca="false">SUM(R167)</f>
        <v>0</v>
      </c>
      <c r="S697" s="376" t="n">
        <f aca="false">SUM(S167)</f>
        <v>0</v>
      </c>
      <c r="T697" s="376"/>
      <c r="U697" s="366"/>
      <c r="V697" s="377" t="n">
        <f aca="false">SUM(V167)</f>
        <v>0</v>
      </c>
      <c r="W697" s="377" t="n">
        <f aca="false">SUM(W167)</f>
        <v>0</v>
      </c>
      <c r="X697" s="377" t="n">
        <f aca="false">SUM(X167)</f>
        <v>0</v>
      </c>
      <c r="Y697" s="377" t="n">
        <f aca="false">SUM(Y167)</f>
        <v>0</v>
      </c>
      <c r="Z697" s="1"/>
      <c r="AA697" s="1"/>
      <c r="AB697" s="1"/>
      <c r="AC697" s="1"/>
      <c r="AD697" s="1"/>
      <c r="AE697" s="1"/>
      <c r="AF697" s="1"/>
    </row>
    <row r="698" customFormat="false" ht="15.75" hidden="false" customHeight="true" outlineLevel="0" collapsed="false">
      <c r="A698" s="380" t="s">
        <v>392</v>
      </c>
      <c r="B698" s="376" t="n">
        <f aca="false">SUM(B177,B174,B171)</f>
        <v>0</v>
      </c>
      <c r="C698" s="376" t="n">
        <f aca="false">SUM(C177,C174,C171)</f>
        <v>0</v>
      </c>
      <c r="D698" s="376" t="n">
        <f aca="false">SUM(D177,D174,D171)</f>
        <v>0</v>
      </c>
      <c r="E698" s="376"/>
      <c r="F698" s="366"/>
      <c r="G698" s="376" t="n">
        <f aca="false">SUM(G177,G174,G171)</f>
        <v>0</v>
      </c>
      <c r="H698" s="376" t="n">
        <f aca="false">SUM(H177,H174,H171)</f>
        <v>0</v>
      </c>
      <c r="I698" s="376" t="n">
        <f aca="false">SUM(I177,I174,I171)</f>
        <v>0</v>
      </c>
      <c r="J698" s="376"/>
      <c r="K698" s="366"/>
      <c r="L698" s="376" t="n">
        <f aca="false">SUM(L177,L174,L171)</f>
        <v>0.00315285931724288</v>
      </c>
      <c r="M698" s="376" t="n">
        <f aca="false">SUM(M177,M174,M171)</f>
        <v>0</v>
      </c>
      <c r="N698" s="376" t="n">
        <f aca="false">SUM(N177,N174,N171)</f>
        <v>0</v>
      </c>
      <c r="O698" s="376"/>
      <c r="P698" s="366"/>
      <c r="Q698" s="376" t="n">
        <f aca="false">SUM(Q177,Q174,Q171)</f>
        <v>0</v>
      </c>
      <c r="R698" s="376" t="n">
        <f aca="false">SUM(R177,R174,R171)</f>
        <v>0</v>
      </c>
      <c r="S698" s="376" t="n">
        <f aca="false">SUM(S177,S174,S171)</f>
        <v>0</v>
      </c>
      <c r="T698" s="376"/>
      <c r="U698" s="366"/>
      <c r="V698" s="377" t="n">
        <f aca="false">SUM(V177,V174,V171)</f>
        <v>0</v>
      </c>
      <c r="W698" s="377" t="n">
        <f aca="false">SUM(W177,W174,W171)</f>
        <v>0</v>
      </c>
      <c r="X698" s="377" t="e">
        <f aca="false">SUM(X177,X174,X171)</f>
        <v>#REF!</v>
      </c>
      <c r="Y698" s="377" t="e">
        <f aca="false">SUM(Y177,Y174,Y171)</f>
        <v>#REF!</v>
      </c>
      <c r="Z698" s="1"/>
      <c r="AA698" s="1"/>
      <c r="AB698" s="1"/>
      <c r="AC698" s="1"/>
      <c r="AD698" s="1"/>
      <c r="AE698" s="1"/>
      <c r="AF698" s="1"/>
    </row>
    <row r="699" customFormat="false" ht="15.75" hidden="false" customHeight="true" outlineLevel="0" collapsed="false">
      <c r="A699" s="379" t="s">
        <v>20</v>
      </c>
      <c r="B699" s="364"/>
      <c r="C699" s="364"/>
      <c r="D699" s="364"/>
      <c r="E699" s="364"/>
      <c r="F699" s="366"/>
      <c r="G699" s="364"/>
      <c r="H699" s="364"/>
      <c r="I699" s="364"/>
      <c r="J699" s="364"/>
      <c r="K699" s="366"/>
      <c r="L699" s="364"/>
      <c r="M699" s="364"/>
      <c r="N699" s="364"/>
      <c r="O699" s="364"/>
      <c r="P699" s="366"/>
      <c r="Q699" s="364"/>
      <c r="R699" s="364"/>
      <c r="S699" s="364"/>
      <c r="T699" s="364"/>
      <c r="U699" s="366"/>
      <c r="V699" s="381"/>
      <c r="W699" s="381"/>
      <c r="X699" s="381"/>
      <c r="Y699" s="381"/>
      <c r="Z699" s="1"/>
      <c r="AA699" s="1"/>
      <c r="AB699" s="1"/>
      <c r="AC699" s="1"/>
      <c r="AD699" s="1"/>
      <c r="AE699" s="1"/>
      <c r="AF699" s="1"/>
    </row>
    <row r="700" customFormat="false" ht="15.75" hidden="false" customHeight="true" outlineLevel="0" collapsed="false">
      <c r="A700" s="1" t="str">
        <f aca="false">A222</f>
        <v>Green cons - rainfed: no of months</v>
      </c>
      <c r="B700" s="376" t="n">
        <f aca="false">SUM(B224)</f>
        <v>0.0691666666666667</v>
      </c>
      <c r="C700" s="376" t="n">
        <f aca="false">SUM(C224)</f>
        <v>0.1</v>
      </c>
      <c r="D700" s="376" t="n">
        <f aca="false">SUM(D224)</f>
        <v>0.15</v>
      </c>
      <c r="E700" s="376"/>
      <c r="F700" s="356"/>
      <c r="G700" s="376" t="n">
        <f aca="false">SUM(G224)</f>
        <v>0.00833333333333333</v>
      </c>
      <c r="H700" s="376" t="n">
        <f aca="false">SUM(H224)</f>
        <v>0.0125</v>
      </c>
      <c r="I700" s="376" t="n">
        <f aca="false">SUM(I224)</f>
        <v>0.0125</v>
      </c>
      <c r="J700" s="376"/>
      <c r="K700" s="356"/>
      <c r="L700" s="376" t="n">
        <f aca="false">SUM(L224)</f>
        <v>0.00833333333333333</v>
      </c>
      <c r="M700" s="376" t="n">
        <f aca="false">SUM(M224)</f>
        <v>0.025</v>
      </c>
      <c r="N700" s="376" t="n">
        <f aca="false">SUM(N224)</f>
        <v>0.025</v>
      </c>
      <c r="O700" s="376"/>
      <c r="P700" s="356"/>
      <c r="Q700" s="376" t="n">
        <f aca="false">SUM(Q224)</f>
        <v>0.00833333333333333</v>
      </c>
      <c r="R700" s="376" t="n">
        <f aca="false">SUM(R224)</f>
        <v>0.0125</v>
      </c>
      <c r="S700" s="376" t="n">
        <f aca="false">SUM(S224)</f>
        <v>0.0166666666666667</v>
      </c>
      <c r="T700" s="376"/>
      <c r="U700" s="356"/>
      <c r="V700" s="377" t="n">
        <f aca="false">SUM(V224)</f>
        <v>0.0666666666666667</v>
      </c>
      <c r="W700" s="377" t="n">
        <f aca="false">SUM(W224)</f>
        <v>0.0333333333333333</v>
      </c>
      <c r="X700" s="377" t="n">
        <f aca="false">SUM(X224)</f>
        <v>0.0166666666666667</v>
      </c>
      <c r="Y700" s="377" t="n">
        <f aca="false">SUM(Y224)</f>
        <v>0.0166666666666667</v>
      </c>
      <c r="Z700" s="1"/>
      <c r="AA700" s="1"/>
      <c r="AB700" s="1"/>
      <c r="AC700" s="1"/>
      <c r="AD700" s="1"/>
      <c r="AE700" s="1"/>
      <c r="AF700" s="1"/>
    </row>
    <row r="701" customFormat="false" ht="15.75" hidden="false" customHeight="true" outlineLevel="0" collapsed="false">
      <c r="A701" s="1" t="str">
        <f aca="false">A225</f>
        <v>Green cons - irrigated: no of months</v>
      </c>
      <c r="B701" s="376" t="n">
        <f aca="false">SUM(B227)</f>
        <v>0</v>
      </c>
      <c r="C701" s="376" t="n">
        <f aca="false">SUM(C227)</f>
        <v>0</v>
      </c>
      <c r="D701" s="376" t="n">
        <f aca="false">SUM(D227)</f>
        <v>0</v>
      </c>
      <c r="E701" s="376"/>
      <c r="F701" s="366"/>
      <c r="G701" s="376" t="n">
        <f aca="false">SUM(G227)</f>
        <v>0</v>
      </c>
      <c r="H701" s="376" t="n">
        <f aca="false">SUM(H227)</f>
        <v>0</v>
      </c>
      <c r="I701" s="376" t="n">
        <f aca="false">SUM(I227)</f>
        <v>0.0166666666666667</v>
      </c>
      <c r="J701" s="376"/>
      <c r="K701" s="366"/>
      <c r="L701" s="376" t="n">
        <f aca="false">SUM(L227)</f>
        <v>0</v>
      </c>
      <c r="M701" s="376" t="n">
        <f aca="false">SUM(M227)</f>
        <v>0</v>
      </c>
      <c r="N701" s="376" t="n">
        <f aca="false">SUM(N227)</f>
        <v>0.00833333333333333</v>
      </c>
      <c r="O701" s="376"/>
      <c r="P701" s="366"/>
      <c r="Q701" s="376" t="n">
        <f aca="false">SUM(Q227)</f>
        <v>0</v>
      </c>
      <c r="R701" s="376" t="n">
        <f aca="false">SUM(R227)</f>
        <v>0</v>
      </c>
      <c r="S701" s="376" t="n">
        <f aca="false">SUM(S227)</f>
        <v>0.025</v>
      </c>
      <c r="T701" s="376"/>
      <c r="U701" s="366"/>
      <c r="V701" s="377" t="n">
        <f aca="false">SUM(V227)</f>
        <v>0</v>
      </c>
      <c r="W701" s="377" t="n">
        <f aca="false">SUM(W227)</f>
        <v>0</v>
      </c>
      <c r="X701" s="377" t="n">
        <f aca="false">SUM(X227)</f>
        <v>0</v>
      </c>
      <c r="Y701" s="377" t="n">
        <f aca="false">SUM(Y227)</f>
        <v>0</v>
      </c>
      <c r="Z701" s="1"/>
      <c r="AA701" s="1"/>
      <c r="AB701" s="1"/>
      <c r="AC701" s="1"/>
      <c r="AD701" s="1"/>
      <c r="AE701" s="1"/>
      <c r="AF701" s="1"/>
    </row>
    <row r="702" customFormat="false" ht="15.75" hidden="false" customHeight="true" outlineLevel="0" collapsed="false">
      <c r="A702" s="380" t="str">
        <f aca="false">A231</f>
        <v>Maize rainfed: kg produced</v>
      </c>
      <c r="B702" s="376" t="n">
        <f aca="false">SUM(B237)</f>
        <v>0.414383561643836</v>
      </c>
      <c r="C702" s="376" t="n">
        <f aca="false">SUM(C237)</f>
        <v>0.323613829093281</v>
      </c>
      <c r="D702" s="376" t="n">
        <f aca="false">SUM(D237)</f>
        <v>0.298948140900196</v>
      </c>
      <c r="E702" s="376"/>
      <c r="F702" s="366"/>
      <c r="G702" s="376" t="n">
        <f aca="false">SUM(G237)</f>
        <v>0.374918460534899</v>
      </c>
      <c r="H702" s="376" t="n">
        <f aca="false">SUM(H237)</f>
        <v>0.365334078837014</v>
      </c>
      <c r="I702" s="376" t="n">
        <f aca="false">SUM(I237)</f>
        <v>0.358568632932625</v>
      </c>
      <c r="J702" s="376"/>
      <c r="K702" s="366"/>
      <c r="L702" s="376" t="n">
        <f aca="false">SUM(L237)</f>
        <v>0.497260273972603</v>
      </c>
      <c r="M702" s="376" t="n">
        <f aca="false">SUM(M237)</f>
        <v>0.5771771037182</v>
      </c>
      <c r="N702" s="376" t="n">
        <f aca="false">SUM(N237)</f>
        <v>0.739970645792564</v>
      </c>
      <c r="O702" s="376"/>
      <c r="P702" s="366"/>
      <c r="Q702" s="376" t="n">
        <f aca="false">SUM(Q237)</f>
        <v>0.591976516634051</v>
      </c>
      <c r="R702" s="376" t="n">
        <f aca="false">SUM(R237)</f>
        <v>0.769569471624266</v>
      </c>
      <c r="S702" s="376" t="n">
        <f aca="false">SUM(S237)</f>
        <v>0.710371819960861</v>
      </c>
      <c r="T702" s="376"/>
      <c r="U702" s="366"/>
      <c r="V702" s="377" t="n">
        <f aca="false">SUM(V237)</f>
        <v>0.290914173888734</v>
      </c>
      <c r="W702" s="377" t="n">
        <f aca="false">SUM(W237)</f>
        <v>0.453284875594073</v>
      </c>
      <c r="X702" s="377" t="n">
        <f aca="false">SUM(X237)</f>
        <v>0.680772994129158</v>
      </c>
      <c r="Y702" s="377" t="n">
        <f aca="false">SUM(Y237)</f>
        <v>0.752467927810393</v>
      </c>
      <c r="Z702" s="1"/>
      <c r="AA702" s="1"/>
      <c r="AB702" s="1"/>
      <c r="AC702" s="1"/>
      <c r="AD702" s="1"/>
      <c r="AE702" s="1"/>
      <c r="AF702" s="1"/>
    </row>
    <row r="703" customFormat="false" ht="15.75" hidden="false" customHeight="true" outlineLevel="0" collapsed="false">
      <c r="A703" s="1" t="str">
        <f aca="false">A238</f>
        <v>Maize irrigated: kg produced</v>
      </c>
      <c r="B703" s="376" t="n">
        <f aca="false">SUM(B244)</f>
        <v>0.0852446183953033</v>
      </c>
      <c r="C703" s="376" t="n">
        <f aca="false">SUM(C244)</f>
        <v>0</v>
      </c>
      <c r="D703" s="376" t="n">
        <f aca="false">SUM(D244)</f>
        <v>0.0887964774951076</v>
      </c>
      <c r="E703" s="376"/>
      <c r="F703" s="356"/>
      <c r="G703" s="376" t="n">
        <f aca="false">SUM(G244)</f>
        <v>0</v>
      </c>
      <c r="H703" s="376" t="n">
        <f aca="false">SUM(H244)</f>
        <v>0.0507408442829187</v>
      </c>
      <c r="I703" s="376" t="n">
        <f aca="false">SUM(I244)</f>
        <v>0.169136147609729</v>
      </c>
      <c r="J703" s="376"/>
      <c r="K703" s="356"/>
      <c r="L703" s="376" t="n">
        <f aca="false">SUM(L244)</f>
        <v>0</v>
      </c>
      <c r="M703" s="376" t="n">
        <f aca="false">SUM(M244)</f>
        <v>0</v>
      </c>
      <c r="N703" s="376" t="n">
        <f aca="false">SUM(N244)</f>
        <v>0</v>
      </c>
      <c r="O703" s="376"/>
      <c r="P703" s="356"/>
      <c r="Q703" s="376" t="n">
        <f aca="false">SUM(Q244)</f>
        <v>0</v>
      </c>
      <c r="R703" s="376" t="n">
        <f aca="false">SUM(R244)</f>
        <v>0</v>
      </c>
      <c r="S703" s="376" t="n">
        <f aca="false">SUM(S244)</f>
        <v>0</v>
      </c>
      <c r="T703" s="376"/>
      <c r="U703" s="356"/>
      <c r="V703" s="377" t="n">
        <f aca="false">SUM(V244)</f>
        <v>0.087950796757059</v>
      </c>
      <c r="W703" s="377" t="n">
        <f aca="false">SUM(W244)</f>
        <v>0.0405926754263349</v>
      </c>
      <c r="X703" s="377" t="n">
        <f aca="false">SUM(X244)</f>
        <v>0</v>
      </c>
      <c r="Y703" s="377" t="n">
        <f aca="false">SUM(Y244)</f>
        <v>0</v>
      </c>
      <c r="Z703" s="1"/>
      <c r="AA703" s="1"/>
      <c r="AB703" s="1"/>
      <c r="AC703" s="1"/>
      <c r="AD703" s="1"/>
      <c r="AE703" s="1"/>
      <c r="AF703" s="1"/>
    </row>
    <row r="704" customFormat="false" ht="15.75" hidden="false" customHeight="true" outlineLevel="0" collapsed="false">
      <c r="A704" s="1" t="str">
        <f aca="false">A245</f>
        <v>Sorghum: kg produced</v>
      </c>
      <c r="B704" s="376" t="n">
        <f aca="false">SUM(B251)</f>
        <v>0</v>
      </c>
      <c r="C704" s="376" t="n">
        <f aca="false">SUM(C251)</f>
        <v>0</v>
      </c>
      <c r="D704" s="376" t="n">
        <f aca="false">SUM(D251)</f>
        <v>0</v>
      </c>
      <c r="E704" s="376"/>
      <c r="F704" s="356"/>
      <c r="G704" s="376" t="n">
        <f aca="false">SUM(G251)</f>
        <v>0</v>
      </c>
      <c r="H704" s="376" t="n">
        <f aca="false">SUM(H251)</f>
        <v>0</v>
      </c>
      <c r="I704" s="376" t="n">
        <f aca="false">SUM(I251)</f>
        <v>0</v>
      </c>
      <c r="J704" s="376"/>
      <c r="K704" s="356"/>
      <c r="L704" s="376" t="n">
        <f aca="false">SUM(L251)</f>
        <v>0</v>
      </c>
      <c r="M704" s="376" t="n">
        <f aca="false">SUM(M251)</f>
        <v>0</v>
      </c>
      <c r="N704" s="376" t="n">
        <f aca="false">SUM(N251)</f>
        <v>0</v>
      </c>
      <c r="O704" s="376"/>
      <c r="P704" s="356"/>
      <c r="Q704" s="376" t="n">
        <f aca="false">SUM(Q251)</f>
        <v>0</v>
      </c>
      <c r="R704" s="376" t="n">
        <f aca="false">SUM(R251)</f>
        <v>0</v>
      </c>
      <c r="S704" s="376" t="n">
        <f aca="false">SUM(S251)</f>
        <v>0</v>
      </c>
      <c r="T704" s="376"/>
      <c r="U704" s="356"/>
      <c r="V704" s="377" t="n">
        <f aca="false">SUM(V251)</f>
        <v>0</v>
      </c>
      <c r="W704" s="377" t="n">
        <f aca="false">SUM(W251)</f>
        <v>0</v>
      </c>
      <c r="X704" s="377" t="n">
        <f aca="false">SUM(X251)</f>
        <v>0</v>
      </c>
      <c r="Y704" s="377" t="n">
        <f aca="false">SUM(Y251)</f>
        <v>0</v>
      </c>
      <c r="Z704" s="1"/>
      <c r="AA704" s="1"/>
      <c r="AB704" s="1"/>
      <c r="AC704" s="1"/>
      <c r="AD704" s="1"/>
      <c r="AE704" s="1"/>
      <c r="AF704" s="1"/>
    </row>
    <row r="705" customFormat="false" ht="15.75" hidden="false" customHeight="true" outlineLevel="0" collapsed="false">
      <c r="A705" s="1" t="str">
        <f aca="false">A252</f>
        <v>Rice: kg produced</v>
      </c>
      <c r="B705" s="376" t="n">
        <f aca="false">SUM(B258)</f>
        <v>0</v>
      </c>
      <c r="C705" s="376" t="n">
        <f aca="false">SUM(C258)</f>
        <v>0</v>
      </c>
      <c r="D705" s="376" t="n">
        <f aca="false">SUM(D258)</f>
        <v>0</v>
      </c>
      <c r="E705" s="376"/>
      <c r="F705" s="356"/>
      <c r="G705" s="376" t="n">
        <f aca="false">SUM(G258)</f>
        <v>0</v>
      </c>
      <c r="H705" s="376" t="n">
        <f aca="false">SUM(H258)</f>
        <v>0</v>
      </c>
      <c r="I705" s="376" t="n">
        <f aca="false">SUM(I258)</f>
        <v>0</v>
      </c>
      <c r="J705" s="376"/>
      <c r="K705" s="356"/>
      <c r="L705" s="376" t="n">
        <f aca="false">SUM(L258)</f>
        <v>0</v>
      </c>
      <c r="M705" s="376" t="n">
        <f aca="false">SUM(M258)</f>
        <v>0.0577299412915851</v>
      </c>
      <c r="N705" s="376" t="n">
        <f aca="false">SUM(N258)</f>
        <v>0</v>
      </c>
      <c r="O705" s="376"/>
      <c r="P705" s="356"/>
      <c r="Q705" s="376" t="n">
        <f aca="false">SUM(Q258)</f>
        <v>0</v>
      </c>
      <c r="R705" s="376" t="n">
        <f aca="false">SUM(R258)</f>
        <v>0</v>
      </c>
      <c r="S705" s="376" t="n">
        <f aca="false">SUM(S258)</f>
        <v>0</v>
      </c>
      <c r="T705" s="376"/>
      <c r="U705" s="356"/>
      <c r="V705" s="377" t="n">
        <f aca="false">SUM(V258)</f>
        <v>0</v>
      </c>
      <c r="W705" s="377" t="n">
        <f aca="false">SUM(W258)</f>
        <v>0</v>
      </c>
      <c r="X705" s="377" t="n">
        <f aca="false">SUM(X258)</f>
        <v>0</v>
      </c>
      <c r="Y705" s="377" t="n">
        <f aca="false">SUM(Y258)</f>
        <v>0</v>
      </c>
      <c r="Z705" s="1"/>
      <c r="AA705" s="1"/>
      <c r="AB705" s="1"/>
      <c r="AC705" s="1"/>
      <c r="AD705" s="1"/>
      <c r="AE705" s="1"/>
      <c r="AF705" s="1"/>
    </row>
    <row r="706" customFormat="false" ht="15.75" hidden="false" customHeight="true" outlineLevel="0" collapsed="false">
      <c r="A706" s="1" t="str">
        <f aca="false">A259</f>
        <v>Beans rainfed: kg produced</v>
      </c>
      <c r="B706" s="376" t="n">
        <f aca="false">SUM(B265)</f>
        <v>0.0221135029354207</v>
      </c>
      <c r="C706" s="376" t="n">
        <f aca="false">SUM(C265)</f>
        <v>0</v>
      </c>
      <c r="D706" s="376" t="n">
        <f aca="false">SUM(D265)</f>
        <v>0.0110567514677104</v>
      </c>
      <c r="E706" s="376"/>
      <c r="F706" s="356"/>
      <c r="G706" s="376" t="n">
        <f aca="false">SUM(G265)</f>
        <v>0</v>
      </c>
      <c r="H706" s="376" t="n">
        <f aca="false">SUM(H265)</f>
        <v>0</v>
      </c>
      <c r="I706" s="376" t="n">
        <f aca="false">SUM(I265)</f>
        <v>0</v>
      </c>
      <c r="J706" s="376"/>
      <c r="K706" s="356"/>
      <c r="L706" s="376" t="n">
        <f aca="false">SUM(L265)</f>
        <v>0.0184279191128506</v>
      </c>
      <c r="M706" s="376" t="n">
        <f aca="false">SUM(M265)</f>
        <v>0.0442270058708415</v>
      </c>
      <c r="N706" s="376" t="n">
        <f aca="false">SUM(N265)</f>
        <v>0</v>
      </c>
      <c r="O706" s="376"/>
      <c r="P706" s="356"/>
      <c r="Q706" s="376" t="n">
        <f aca="false">SUM(Q265)</f>
        <v>0.0552837573385519</v>
      </c>
      <c r="R706" s="376" t="n">
        <f aca="false">SUM(R265)</f>
        <v>0</v>
      </c>
      <c r="S706" s="376" t="n">
        <f aca="false">SUM(S265)</f>
        <v>0.0552837573385519</v>
      </c>
      <c r="T706" s="376"/>
      <c r="U706" s="356"/>
      <c r="V706" s="377" t="n">
        <f aca="false">SUM(V265)</f>
        <v>0</v>
      </c>
      <c r="W706" s="377" t="n">
        <f aca="false">SUM(W265)</f>
        <v>0</v>
      </c>
      <c r="X706" s="377" t="n">
        <f aca="false">SUM(X265)</f>
        <v>0</v>
      </c>
      <c r="Y706" s="377" t="n">
        <f aca="false">SUM(Y265)</f>
        <v>0</v>
      </c>
      <c r="Z706" s="1"/>
      <c r="AA706" s="1"/>
      <c r="AB706" s="1"/>
      <c r="AC706" s="1"/>
      <c r="AD706" s="1"/>
      <c r="AE706" s="1"/>
      <c r="AF706" s="1"/>
    </row>
    <row r="707" customFormat="false" ht="15.75" hidden="false" customHeight="true" outlineLevel="0" collapsed="false">
      <c r="A707" s="1" t="str">
        <f aca="false">A266</f>
        <v>Beans irrigated: kg produced</v>
      </c>
      <c r="B707" s="376" t="n">
        <f aca="false">SUM(B272)</f>
        <v>0</v>
      </c>
      <c r="C707" s="376" t="n">
        <f aca="false">SUM(C272)</f>
        <v>0</v>
      </c>
      <c r="D707" s="376" t="n">
        <f aca="false">SUM(D272)</f>
        <v>0</v>
      </c>
      <c r="E707" s="376"/>
      <c r="F707" s="366"/>
      <c r="G707" s="376" t="n">
        <f aca="false">SUM(G272)</f>
        <v>0</v>
      </c>
      <c r="H707" s="376" t="n">
        <f aca="false">SUM(H272)</f>
        <v>0</v>
      </c>
      <c r="I707" s="376" t="n">
        <f aca="false">SUM(I272)</f>
        <v>0.0063181436958345</v>
      </c>
      <c r="J707" s="376"/>
      <c r="K707" s="366"/>
      <c r="L707" s="376" t="n">
        <f aca="false">SUM(L272)</f>
        <v>0</v>
      </c>
      <c r="M707" s="376" t="n">
        <f aca="false">SUM(M272)</f>
        <v>0</v>
      </c>
      <c r="N707" s="376" t="n">
        <f aca="false">SUM(N272)</f>
        <v>0</v>
      </c>
      <c r="O707" s="376"/>
      <c r="P707" s="366"/>
      <c r="Q707" s="376" t="n">
        <f aca="false">SUM(Q272)</f>
        <v>0</v>
      </c>
      <c r="R707" s="376" t="n">
        <f aca="false">SUM(R272)</f>
        <v>0</v>
      </c>
      <c r="S707" s="376" t="n">
        <f aca="false">SUM(S272)</f>
        <v>0</v>
      </c>
      <c r="T707" s="376"/>
      <c r="U707" s="366"/>
      <c r="V707" s="377" t="n">
        <f aca="false">SUM(V272)</f>
        <v>0</v>
      </c>
      <c r="W707" s="377" t="n">
        <f aca="false">SUM(W272)</f>
        <v>0</v>
      </c>
      <c r="X707" s="377" t="n">
        <f aca="false">SUM(X272)</f>
        <v>0</v>
      </c>
      <c r="Y707" s="377" t="n">
        <f aca="false">SUM(Y272)</f>
        <v>0</v>
      </c>
      <c r="Z707" s="1"/>
      <c r="AA707" s="1"/>
      <c r="AB707" s="1"/>
      <c r="AC707" s="1"/>
      <c r="AD707" s="1"/>
      <c r="AE707" s="1"/>
      <c r="AF707" s="1"/>
    </row>
    <row r="708" customFormat="false" ht="15.75" hidden="false" customHeight="true" outlineLevel="0" collapsed="false">
      <c r="A708" s="1" t="str">
        <f aca="false">A273</f>
        <v>Pigeon peas: kg produced</v>
      </c>
      <c r="B708" s="376" t="n">
        <f aca="false">SUM(B279)</f>
        <v>0</v>
      </c>
      <c r="C708" s="376" t="n">
        <f aca="false">SUM(C279)</f>
        <v>0</v>
      </c>
      <c r="D708" s="376" t="n">
        <f aca="false">SUM(D279)</f>
        <v>0</v>
      </c>
      <c r="E708" s="376"/>
      <c r="F708" s="366"/>
      <c r="G708" s="376" t="n">
        <f aca="false">SUM(G279)</f>
        <v>0</v>
      </c>
      <c r="H708" s="376" t="n">
        <f aca="false">SUM(H279)</f>
        <v>0</v>
      </c>
      <c r="I708" s="376" t="n">
        <f aca="false">SUM(I279)</f>
        <v>0</v>
      </c>
      <c r="J708" s="376"/>
      <c r="K708" s="366"/>
      <c r="L708" s="376" t="n">
        <f aca="false">SUM(L279)</f>
        <v>0</v>
      </c>
      <c r="M708" s="376" t="n">
        <f aca="false">SUM(M279)</f>
        <v>0</v>
      </c>
      <c r="N708" s="376" t="n">
        <f aca="false">SUM(N279)</f>
        <v>0</v>
      </c>
      <c r="O708" s="376"/>
      <c r="P708" s="366"/>
      <c r="Q708" s="376" t="n">
        <f aca="false">SUM(Q279)</f>
        <v>0</v>
      </c>
      <c r="R708" s="376" t="n">
        <f aca="false">SUM(R279)</f>
        <v>0</v>
      </c>
      <c r="S708" s="376" t="n">
        <f aca="false">SUM(S279)</f>
        <v>0</v>
      </c>
      <c r="T708" s="376"/>
      <c r="U708" s="366"/>
      <c r="V708" s="377" t="n">
        <f aca="false">SUM(V279)</f>
        <v>0</v>
      </c>
      <c r="W708" s="377" t="n">
        <f aca="false">SUM(W279)</f>
        <v>0</v>
      </c>
      <c r="X708" s="377" t="n">
        <f aca="false">SUM(X279)</f>
        <v>0</v>
      </c>
      <c r="Y708" s="377" t="n">
        <f aca="false">SUM(Y279)</f>
        <v>0</v>
      </c>
      <c r="Z708" s="1"/>
      <c r="AA708" s="1"/>
      <c r="AB708" s="1"/>
      <c r="AC708" s="1"/>
      <c r="AD708" s="1"/>
      <c r="AE708" s="1"/>
      <c r="AF708" s="1"/>
    </row>
    <row r="709" customFormat="false" ht="15.75" hidden="false" customHeight="true" outlineLevel="0" collapsed="false">
      <c r="A709" s="1" t="str">
        <f aca="false">A280</f>
        <v>Cowpeas: kg produced</v>
      </c>
      <c r="B709" s="376" t="n">
        <f aca="false">SUM(B286)</f>
        <v>0</v>
      </c>
      <c r="C709" s="376" t="n">
        <f aca="false">SUM(C286)</f>
        <v>0</v>
      </c>
      <c r="D709" s="376" t="n">
        <f aca="false">SUM(D286)</f>
        <v>0</v>
      </c>
      <c r="E709" s="376"/>
      <c r="F709" s="366"/>
      <c r="G709" s="376" t="n">
        <f aca="false">SUM(G286)</f>
        <v>0</v>
      </c>
      <c r="H709" s="376" t="n">
        <f aca="false">SUM(H286)</f>
        <v>0</v>
      </c>
      <c r="I709" s="376" t="n">
        <f aca="false">SUM(I286)</f>
        <v>0</v>
      </c>
      <c r="J709" s="376"/>
      <c r="K709" s="366"/>
      <c r="L709" s="376" t="n">
        <f aca="false">SUM(L286)</f>
        <v>0</v>
      </c>
      <c r="M709" s="376" t="n">
        <f aca="false">SUM(M286)</f>
        <v>0</v>
      </c>
      <c r="N709" s="376" t="n">
        <f aca="false">SUM(N286)</f>
        <v>0</v>
      </c>
      <c r="O709" s="376"/>
      <c r="P709" s="366"/>
      <c r="Q709" s="376" t="n">
        <f aca="false">SUM(Q286)</f>
        <v>0</v>
      </c>
      <c r="R709" s="376" t="n">
        <f aca="false">SUM(R286)</f>
        <v>0</v>
      </c>
      <c r="S709" s="376" t="n">
        <f aca="false">SUM(S286)</f>
        <v>0</v>
      </c>
      <c r="T709" s="376"/>
      <c r="U709" s="366"/>
      <c r="V709" s="377" t="n">
        <f aca="false">SUM(V286)</f>
        <v>0</v>
      </c>
      <c r="W709" s="377" t="n">
        <f aca="false">SUM(W286)</f>
        <v>0</v>
      </c>
      <c r="X709" s="377" t="n">
        <f aca="false">SUM(X286)</f>
        <v>0</v>
      </c>
      <c r="Y709" s="377" t="n">
        <f aca="false">SUM(Y286)</f>
        <v>0</v>
      </c>
      <c r="Z709" s="1"/>
      <c r="AA709" s="1"/>
      <c r="AB709" s="1"/>
      <c r="AC709" s="1"/>
      <c r="AD709" s="1"/>
      <c r="AE709" s="1"/>
      <c r="AF709" s="1"/>
    </row>
    <row r="710" customFormat="false" ht="15.75" hidden="false" customHeight="true" outlineLevel="0" collapsed="false">
      <c r="A710" s="1" t="str">
        <f aca="false">A287</f>
        <v>Sunflower: kg produced</v>
      </c>
      <c r="B710" s="376" t="n">
        <f aca="false">SUM(B293)</f>
        <v>0</v>
      </c>
      <c r="C710" s="376" t="n">
        <f aca="false">SUM(C293)</f>
        <v>0</v>
      </c>
      <c r="D710" s="376" t="n">
        <f aca="false">SUM(D293)</f>
        <v>0</v>
      </c>
      <c r="E710" s="376"/>
      <c r="F710" s="366"/>
      <c r="G710" s="376" t="n">
        <f aca="false">SUM(G293)</f>
        <v>0</v>
      </c>
      <c r="H710" s="376" t="n">
        <f aca="false">SUM(H293)</f>
        <v>0</v>
      </c>
      <c r="I710" s="376" t="n">
        <f aca="false">SUM(I293)</f>
        <v>0</v>
      </c>
      <c r="J710" s="376"/>
      <c r="K710" s="366"/>
      <c r="L710" s="376" t="n">
        <f aca="false">SUM(L293)</f>
        <v>0</v>
      </c>
      <c r="M710" s="376" t="n">
        <f aca="false">SUM(M293)</f>
        <v>0</v>
      </c>
      <c r="N710" s="376" t="n">
        <f aca="false">SUM(N293)</f>
        <v>0</v>
      </c>
      <c r="O710" s="376"/>
      <c r="P710" s="366"/>
      <c r="Q710" s="376" t="n">
        <f aca="false">SUM(Q293)</f>
        <v>0</v>
      </c>
      <c r="R710" s="376" t="n">
        <f aca="false">SUM(R293)</f>
        <v>0</v>
      </c>
      <c r="S710" s="376" t="n">
        <f aca="false">SUM(S293)</f>
        <v>0</v>
      </c>
      <c r="T710" s="376"/>
      <c r="U710" s="366"/>
      <c r="V710" s="377" t="n">
        <f aca="false">SUM(V293)</f>
        <v>0</v>
      </c>
      <c r="W710" s="377" t="n">
        <f aca="false">SUM(W293)</f>
        <v>0</v>
      </c>
      <c r="X710" s="377" t="n">
        <f aca="false">SUM(X293)</f>
        <v>0</v>
      </c>
      <c r="Y710" s="377" t="n">
        <f aca="false">SUM(Y293)</f>
        <v>0</v>
      </c>
      <c r="Z710" s="1"/>
      <c r="AA710" s="1"/>
      <c r="AB710" s="1"/>
      <c r="AC710" s="1"/>
      <c r="AD710" s="1"/>
      <c r="AE710" s="1"/>
      <c r="AF710" s="1"/>
    </row>
    <row r="711" customFormat="false" ht="15.75" hidden="false" customHeight="true" outlineLevel="0" collapsed="false">
      <c r="A711" s="380" t="str">
        <f aca="false">A294</f>
        <v>Cassava: no. local meas.</v>
      </c>
      <c r="B711" s="376" t="n">
        <f aca="false">SUM(B303)</f>
        <v>0</v>
      </c>
      <c r="C711" s="376" t="n">
        <f aca="false">SUM(C303)</f>
        <v>0</v>
      </c>
      <c r="D711" s="376" t="n">
        <f aca="false">SUM(D303)</f>
        <v>0</v>
      </c>
      <c r="E711" s="376"/>
      <c r="F711" s="366"/>
      <c r="G711" s="376" t="n">
        <f aca="false">SUM(G303)</f>
        <v>0</v>
      </c>
      <c r="H711" s="376" t="n">
        <f aca="false">SUM(H303)</f>
        <v>0</v>
      </c>
      <c r="I711" s="376" t="n">
        <f aca="false">SUM(I303)</f>
        <v>0</v>
      </c>
      <c r="J711" s="376"/>
      <c r="K711" s="366"/>
      <c r="L711" s="376" t="n">
        <f aca="false">SUM(L303)</f>
        <v>0.116438356164384</v>
      </c>
      <c r="M711" s="376" t="n">
        <f aca="false">SUM(M303)</f>
        <v>0</v>
      </c>
      <c r="N711" s="376" t="n">
        <f aca="false">SUM(N303)</f>
        <v>0</v>
      </c>
      <c r="O711" s="376"/>
      <c r="P711" s="366"/>
      <c r="Q711" s="376" t="n">
        <f aca="false">SUM(Q303)</f>
        <v>0</v>
      </c>
      <c r="R711" s="376" t="n">
        <f aca="false">SUM(R303)</f>
        <v>0</v>
      </c>
      <c r="S711" s="376" t="n">
        <f aca="false">SUM(S303)</f>
        <v>0</v>
      </c>
      <c r="T711" s="376"/>
      <c r="U711" s="366"/>
      <c r="V711" s="377" t="n">
        <f aca="false">SUM(V303)</f>
        <v>0</v>
      </c>
      <c r="W711" s="377" t="n">
        <f aca="false">SUM(W303)</f>
        <v>0</v>
      </c>
      <c r="X711" s="377" t="n">
        <f aca="false">SUM(X303)</f>
        <v>0</v>
      </c>
      <c r="Y711" s="377" t="n">
        <f aca="false">SUM(Y303)</f>
        <v>0</v>
      </c>
      <c r="Z711" s="1"/>
      <c r="AA711" s="1"/>
      <c r="AB711" s="1"/>
      <c r="AC711" s="1"/>
      <c r="AD711" s="1"/>
      <c r="AE711" s="1"/>
      <c r="AF711" s="1"/>
    </row>
    <row r="712" customFormat="false" ht="15.75" hidden="false" customHeight="true" outlineLevel="0" collapsed="false">
      <c r="A712" s="1" t="str">
        <f aca="false">A304</f>
        <v>Sweet potatoes: no. local meas</v>
      </c>
      <c r="B712" s="376" t="n">
        <f aca="false">SUM(B313)</f>
        <v>0.0148727984344423</v>
      </c>
      <c r="C712" s="376" t="n">
        <f aca="false">SUM(C313)</f>
        <v>0.00619699934768428</v>
      </c>
      <c r="D712" s="376" t="n">
        <f aca="false">SUM(D313)</f>
        <v>0.0278864970645793</v>
      </c>
      <c r="E712" s="376"/>
      <c r="F712" s="366"/>
      <c r="G712" s="376" t="n">
        <f aca="false">SUM(G313)</f>
        <v>0.0247879973907371</v>
      </c>
      <c r="H712" s="376" t="n">
        <f aca="false">SUM(H313)</f>
        <v>0.0424937098126922</v>
      </c>
      <c r="I712" s="376" t="n">
        <f aca="false">SUM(I313)</f>
        <v>0.0106234274531731</v>
      </c>
      <c r="J712" s="376"/>
      <c r="K712" s="366"/>
      <c r="L712" s="376" t="n">
        <f aca="false">SUM(L313)</f>
        <v>0.0123939986953686</v>
      </c>
      <c r="M712" s="376" t="n">
        <f aca="false">SUM(M313)</f>
        <v>0</v>
      </c>
      <c r="N712" s="376" t="n">
        <f aca="false">SUM(N313)</f>
        <v>0.00929549902152642</v>
      </c>
      <c r="O712" s="376"/>
      <c r="P712" s="366"/>
      <c r="Q712" s="376" t="n">
        <f aca="false">SUM(Q313)</f>
        <v>0.0929549902152642</v>
      </c>
      <c r="R712" s="376" t="n">
        <f aca="false">SUM(R313)</f>
        <v>0</v>
      </c>
      <c r="S712" s="376" t="n">
        <f aca="false">SUM(S313)</f>
        <v>0.0464774951076321</v>
      </c>
      <c r="T712" s="376"/>
      <c r="U712" s="366"/>
      <c r="V712" s="377" t="n">
        <f aca="false">SUM(V313)</f>
        <v>0.0212468549063461</v>
      </c>
      <c r="W712" s="377" t="n">
        <f aca="false">SUM(W313)</f>
        <v>0.0159351411797596</v>
      </c>
      <c r="X712" s="377" t="n">
        <f aca="false">SUM(X313)</f>
        <v>0.0371819960861057</v>
      </c>
      <c r="Y712" s="377" t="n">
        <f aca="false">SUM(Y313)</f>
        <v>0.0446183953033268</v>
      </c>
      <c r="Z712" s="1"/>
      <c r="AA712" s="1"/>
      <c r="AB712" s="1"/>
      <c r="AC712" s="1"/>
      <c r="AD712" s="1"/>
      <c r="AE712" s="1"/>
      <c r="AF712" s="1"/>
    </row>
    <row r="713" customFormat="false" ht="15.75" hidden="false" customHeight="true" outlineLevel="0" collapsed="false">
      <c r="A713" s="1" t="str">
        <f aca="false">A314</f>
        <v>Irish potatoes: no. local meas</v>
      </c>
      <c r="B713" s="376" t="n">
        <f aca="false">SUM(B323)</f>
        <v>0</v>
      </c>
      <c r="C713" s="376" t="n">
        <f aca="false">SUM(C323)</f>
        <v>0</v>
      </c>
      <c r="D713" s="376" t="n">
        <f aca="false">SUM(D323)</f>
        <v>0</v>
      </c>
      <c r="E713" s="376"/>
      <c r="F713" s="366"/>
      <c r="G713" s="376" t="n">
        <f aca="false">SUM(G323)</f>
        <v>0</v>
      </c>
      <c r="H713" s="376" t="n">
        <f aca="false">SUM(H323)</f>
        <v>0</v>
      </c>
      <c r="I713" s="376" t="n">
        <f aca="false">SUM(I323)</f>
        <v>0</v>
      </c>
      <c r="J713" s="376"/>
      <c r="K713" s="366"/>
      <c r="L713" s="376" t="n">
        <f aca="false">SUM(L323)</f>
        <v>0</v>
      </c>
      <c r="M713" s="376" t="n">
        <f aca="false">SUM(M323)</f>
        <v>0</v>
      </c>
      <c r="N713" s="376" t="n">
        <f aca="false">SUM(N323)</f>
        <v>0</v>
      </c>
      <c r="O713" s="376"/>
      <c r="P713" s="366"/>
      <c r="Q713" s="376" t="n">
        <f aca="false">SUM(Q323)</f>
        <v>0</v>
      </c>
      <c r="R713" s="376" t="n">
        <f aca="false">SUM(R323)</f>
        <v>0</v>
      </c>
      <c r="S713" s="376" t="n">
        <f aca="false">SUM(S323)</f>
        <v>0</v>
      </c>
      <c r="T713" s="376"/>
      <c r="U713" s="366"/>
      <c r="V713" s="377" t="n">
        <f aca="false">SUM(V323)</f>
        <v>0</v>
      </c>
      <c r="W713" s="377" t="n">
        <f aca="false">SUM(W323)</f>
        <v>0</v>
      </c>
      <c r="X713" s="377" t="n">
        <f aca="false">SUM(X323)</f>
        <v>0</v>
      </c>
      <c r="Y713" s="377" t="n">
        <f aca="false">SUM(Y323)</f>
        <v>0</v>
      </c>
      <c r="Z713" s="1"/>
      <c r="AA713" s="1"/>
      <c r="AB713" s="1"/>
      <c r="AC713" s="1"/>
      <c r="AD713" s="1"/>
      <c r="AE713" s="1"/>
      <c r="AF713" s="1"/>
    </row>
    <row r="714" customFormat="false" ht="15.75" hidden="false" customHeight="true" outlineLevel="0" collapsed="false">
      <c r="A714" s="1" t="str">
        <f aca="false">A324</f>
        <v>Bananas: no. local meas</v>
      </c>
      <c r="B714" s="376" t="n">
        <f aca="false">SUM(B333)</f>
        <v>0.0151337247227658</v>
      </c>
      <c r="C714" s="376" t="n">
        <f aca="false">SUM(C333)</f>
        <v>0</v>
      </c>
      <c r="D714" s="376" t="n">
        <f aca="false">SUM(D333)</f>
        <v>0</v>
      </c>
      <c r="E714" s="376"/>
      <c r="F714" s="366"/>
      <c r="G714" s="376" t="n">
        <f aca="false">SUM(G333)</f>
        <v>0</v>
      </c>
      <c r="H714" s="376" t="n">
        <f aca="false">SUM(H333)</f>
        <v>0</v>
      </c>
      <c r="I714" s="376" t="n">
        <f aca="false">SUM(I333)</f>
        <v>0</v>
      </c>
      <c r="J714" s="376"/>
      <c r="K714" s="366"/>
      <c r="L714" s="376" t="n">
        <f aca="false">SUM(L333)</f>
        <v>0</v>
      </c>
      <c r="M714" s="376" t="n">
        <f aca="false">SUM(M333)</f>
        <v>0</v>
      </c>
      <c r="N714" s="376" t="n">
        <f aca="false">SUM(N333)</f>
        <v>0</v>
      </c>
      <c r="O714" s="376"/>
      <c r="P714" s="366"/>
      <c r="Q714" s="376" t="n">
        <f aca="false">SUM(Q333)</f>
        <v>0</v>
      </c>
      <c r="R714" s="376" t="n">
        <f aca="false">SUM(R333)</f>
        <v>0</v>
      </c>
      <c r="S714" s="376" t="n">
        <f aca="false">SUM(S333)</f>
        <v>0</v>
      </c>
      <c r="T714" s="376"/>
      <c r="U714" s="366"/>
      <c r="V714" s="377" t="n">
        <f aca="false">SUM(V333)</f>
        <v>0</v>
      </c>
      <c r="W714" s="377" t="n">
        <f aca="false">SUM(W333)</f>
        <v>0</v>
      </c>
      <c r="X714" s="377" t="n">
        <f aca="false">SUM(X333)</f>
        <v>0</v>
      </c>
      <c r="Y714" s="377" t="n">
        <f aca="false">SUM(Y333)</f>
        <v>0</v>
      </c>
      <c r="Z714" s="1"/>
      <c r="AA714" s="1"/>
      <c r="AB714" s="1"/>
      <c r="AC714" s="1"/>
      <c r="AD714" s="1"/>
      <c r="AE714" s="1"/>
      <c r="AF714" s="1"/>
    </row>
    <row r="715" customFormat="false" ht="15.75" hidden="false" customHeight="true" outlineLevel="0" collapsed="false">
      <c r="A715" s="1" t="str">
        <f aca="false">A334</f>
        <v>Groundnuts (dry): no. local meas</v>
      </c>
      <c r="B715" s="376" t="n">
        <f aca="false">SUM(B343)</f>
        <v>0</v>
      </c>
      <c r="C715" s="376" t="n">
        <f aca="false">SUM(C343)</f>
        <v>0</v>
      </c>
      <c r="D715" s="376" t="n">
        <f aca="false">SUM(D343)</f>
        <v>0.023605675146771</v>
      </c>
      <c r="E715" s="376"/>
      <c r="F715" s="366"/>
      <c r="G715" s="376" t="n">
        <f aca="false">SUM(G343)</f>
        <v>0.0553946510110894</v>
      </c>
      <c r="H715" s="376" t="n">
        <f aca="false">SUM(H343)</f>
        <v>0</v>
      </c>
      <c r="I715" s="376" t="n">
        <f aca="false">SUM(I343)</f>
        <v>0.010791165781381</v>
      </c>
      <c r="J715" s="376"/>
      <c r="K715" s="366"/>
      <c r="L715" s="376" t="n">
        <f aca="false">SUM(L343)</f>
        <v>0.125896934116112</v>
      </c>
      <c r="M715" s="376" t="n">
        <f aca="false">SUM(M343)</f>
        <v>0.0764823874755382</v>
      </c>
      <c r="N715" s="376" t="n">
        <f aca="false">SUM(N343)</f>
        <v>0.0660958904109589</v>
      </c>
      <c r="O715" s="376"/>
      <c r="P715" s="366"/>
      <c r="Q715" s="376" t="n">
        <f aca="false">SUM(Q343)</f>
        <v>0.023605675146771</v>
      </c>
      <c r="R715" s="376" t="n">
        <f aca="false">SUM(R343)</f>
        <v>0.0503587736464449</v>
      </c>
      <c r="S715" s="376" t="n">
        <f aca="false">SUM(S343)</f>
        <v>0</v>
      </c>
      <c r="T715" s="376"/>
      <c r="U715" s="366"/>
      <c r="V715" s="377" t="n">
        <f aca="false">SUM(V343)</f>
        <v>0.0464020128599385</v>
      </c>
      <c r="W715" s="377" t="n">
        <f aca="false">SUM(W343)</f>
        <v>0.0215823315627621</v>
      </c>
      <c r="X715" s="377" t="n">
        <f aca="false">SUM(X343)</f>
        <v>0.0566536203522505</v>
      </c>
      <c r="Y715" s="377" t="n">
        <f aca="false">SUM(Y343)</f>
        <v>0.0394477060230485</v>
      </c>
      <c r="Z715" s="1"/>
      <c r="AA715" s="1"/>
      <c r="AB715" s="1"/>
      <c r="AC715" s="1"/>
      <c r="AD715" s="1"/>
      <c r="AE715" s="1"/>
      <c r="AF715" s="1"/>
    </row>
    <row r="716" customFormat="false" ht="15.75" hidden="false" customHeight="true" outlineLevel="0" collapsed="false">
      <c r="A716" s="1" t="str">
        <f aca="false">A344</f>
        <v>Soya: no. local meas</v>
      </c>
      <c r="B716" s="376" t="n">
        <f aca="false">SUM(B353)</f>
        <v>0</v>
      </c>
      <c r="C716" s="376" t="n">
        <f aca="false">SUM(C353)</f>
        <v>0</v>
      </c>
      <c r="D716" s="376" t="n">
        <f aca="false">SUM(D353)</f>
        <v>0.00934442270058709</v>
      </c>
      <c r="E716" s="376"/>
      <c r="F716" s="366"/>
      <c r="G716" s="376" t="n">
        <f aca="false">SUM(G353)</f>
        <v>0.0830615351163296</v>
      </c>
      <c r="H716" s="376" t="n">
        <f aca="false">SUM(H353)</f>
        <v>0.0177989003820706</v>
      </c>
      <c r="I716" s="376" t="n">
        <f aca="false">SUM(I353)</f>
        <v>0.0427173609169695</v>
      </c>
      <c r="J716" s="376"/>
      <c r="K716" s="366"/>
      <c r="L716" s="376" t="n">
        <f aca="false">SUM(L353)</f>
        <v>0.0415307675581648</v>
      </c>
      <c r="M716" s="376" t="n">
        <f aca="false">SUM(M353)</f>
        <v>0.0124592302674494</v>
      </c>
      <c r="N716" s="376" t="n">
        <f aca="false">SUM(N353)</f>
        <v>0</v>
      </c>
      <c r="O716" s="376"/>
      <c r="P716" s="366"/>
      <c r="Q716" s="376" t="n">
        <f aca="false">SUM(Q353)</f>
        <v>0.0311480756686236</v>
      </c>
      <c r="R716" s="376" t="n">
        <f aca="false">SUM(R353)</f>
        <v>0.0622961513372472</v>
      </c>
      <c r="S716" s="376" t="n">
        <f aca="false">SUM(S353)</f>
        <v>0.0186888454011742</v>
      </c>
      <c r="T716" s="376"/>
      <c r="U716" s="366"/>
      <c r="V716" s="377" t="n">
        <f aca="false">SUM(V353)</f>
        <v>0.0170869443667878</v>
      </c>
      <c r="W716" s="377" t="n">
        <f aca="false">SUM(W353)</f>
        <v>0.0227825924890504</v>
      </c>
      <c r="X716" s="377" t="n">
        <f aca="false">SUM(X353)</f>
        <v>0.0155740378343118</v>
      </c>
      <c r="Y716" s="377" t="n">
        <f aca="false">SUM(Y353)</f>
        <v>0.0193810248604769</v>
      </c>
      <c r="Z716" s="1"/>
      <c r="AA716" s="1"/>
      <c r="AB716" s="1"/>
      <c r="AC716" s="1"/>
      <c r="AD716" s="1"/>
      <c r="AE716" s="1"/>
      <c r="AF716" s="1"/>
    </row>
    <row r="717" customFormat="false" ht="15.75" hidden="false" customHeight="true" outlineLevel="0" collapsed="false">
      <c r="A717" s="1" t="str">
        <f aca="false">A354</f>
        <v>Vegetables: no. local meas</v>
      </c>
      <c r="B717" s="376" t="n">
        <f aca="false">SUM(B364)</f>
        <v>0</v>
      </c>
      <c r="C717" s="376" t="n">
        <f aca="false">SUM(C364)</f>
        <v>0</v>
      </c>
      <c r="D717" s="376" t="n">
        <f aca="false">SUM(D364)</f>
        <v>0</v>
      </c>
      <c r="E717" s="376"/>
      <c r="F717" s="366"/>
      <c r="G717" s="376" t="n">
        <f aca="false">SUM(G364)</f>
        <v>0</v>
      </c>
      <c r="H717" s="376" t="n">
        <f aca="false">SUM(H364)</f>
        <v>0</v>
      </c>
      <c r="I717" s="376" t="n">
        <f aca="false">SUM(I364)</f>
        <v>0</v>
      </c>
      <c r="J717" s="376"/>
      <c r="K717" s="366"/>
      <c r="L717" s="376" t="n">
        <f aca="false">SUM(L364)</f>
        <v>0.00114155251141553</v>
      </c>
      <c r="M717" s="376" t="n">
        <f aca="false">SUM(M364)</f>
        <v>0</v>
      </c>
      <c r="N717" s="376" t="n">
        <f aca="false">SUM(N364)</f>
        <v>0</v>
      </c>
      <c r="O717" s="376"/>
      <c r="P717" s="366"/>
      <c r="Q717" s="376" t="n">
        <f aca="false">SUM(Q364)</f>
        <v>0.0114155251141553</v>
      </c>
      <c r="R717" s="376" t="n">
        <f aca="false">SUM(R364)</f>
        <v>0</v>
      </c>
      <c r="S717" s="376" t="n">
        <f aca="false">SUM(S364)</f>
        <v>0</v>
      </c>
      <c r="T717" s="376"/>
      <c r="U717" s="366"/>
      <c r="V717" s="377" t="n">
        <f aca="false">SUM(V364)</f>
        <v>0</v>
      </c>
      <c r="W717" s="377" t="n">
        <f aca="false">SUM(W364)</f>
        <v>0</v>
      </c>
      <c r="X717" s="377" t="n">
        <f aca="false">SUM(X364)</f>
        <v>0</v>
      </c>
      <c r="Y717" s="377" t="n">
        <f aca="false">SUM(Y364)</f>
        <v>0</v>
      </c>
      <c r="Z717" s="1"/>
      <c r="AA717" s="1"/>
      <c r="AB717" s="1"/>
      <c r="AC717" s="1"/>
      <c r="AD717" s="1"/>
      <c r="AE717" s="1"/>
      <c r="AF717" s="1"/>
    </row>
    <row r="718" customFormat="false" ht="15.75" hidden="false" customHeight="true" outlineLevel="0" collapsed="false">
      <c r="A718" s="1" t="str">
        <f aca="false">A365</f>
        <v>Other crop: (tomato)</v>
      </c>
      <c r="B718" s="376" t="n">
        <f aca="false">SUM(B375)</f>
        <v>0</v>
      </c>
      <c r="C718" s="376" t="n">
        <f aca="false">SUM(C375)</f>
        <v>0</v>
      </c>
      <c r="D718" s="376" t="n">
        <f aca="false">SUM(D375)</f>
        <v>0</v>
      </c>
      <c r="E718" s="376"/>
      <c r="F718" s="366"/>
      <c r="G718" s="376" t="n">
        <f aca="false">SUM(G375)</f>
        <v>0</v>
      </c>
      <c r="H718" s="376" t="n">
        <f aca="false">SUM(H375)</f>
        <v>0</v>
      </c>
      <c r="I718" s="376" t="n">
        <f aca="false">SUM(I375)</f>
        <v>0</v>
      </c>
      <c r="J718" s="376"/>
      <c r="K718" s="366"/>
      <c r="L718" s="376" t="n">
        <f aca="false">SUM(L375)</f>
        <v>0</v>
      </c>
      <c r="M718" s="376" t="n">
        <f aca="false">SUM(M375)</f>
        <v>0</v>
      </c>
      <c r="N718" s="376" t="n">
        <f aca="false">SUM(N375)</f>
        <v>0</v>
      </c>
      <c r="O718" s="376"/>
      <c r="P718" s="366"/>
      <c r="Q718" s="376" t="n">
        <f aca="false">SUM(Q375)</f>
        <v>0</v>
      </c>
      <c r="R718" s="376" t="n">
        <f aca="false">SUM(R375)</f>
        <v>0</v>
      </c>
      <c r="S718" s="376" t="n">
        <f aca="false">SUM(S375)</f>
        <v>0</v>
      </c>
      <c r="T718" s="376"/>
      <c r="U718" s="366"/>
      <c r="V718" s="377" t="n">
        <f aca="false">SUM(V375)</f>
        <v>0</v>
      </c>
      <c r="W718" s="377" t="n">
        <f aca="false">SUM(W375)</f>
        <v>0</v>
      </c>
      <c r="X718" s="377" t="n">
        <f aca="false">SUM(X375)</f>
        <v>0</v>
      </c>
      <c r="Y718" s="377" t="n">
        <f aca="false">SUM(Y375)</f>
        <v>0</v>
      </c>
      <c r="Z718" s="1"/>
      <c r="AA718" s="1"/>
      <c r="AB718" s="1"/>
      <c r="AC718" s="1"/>
      <c r="AD718" s="1"/>
      <c r="AE718" s="1"/>
      <c r="AF718" s="1"/>
    </row>
    <row r="719" customFormat="false" ht="15.75" hidden="false" customHeight="true" outlineLevel="0" collapsed="false">
      <c r="A719" s="1" t="str">
        <f aca="false">A376</f>
        <v>Other crop: type</v>
      </c>
      <c r="B719" s="376" t="n">
        <f aca="false">SUM(B385)</f>
        <v>0</v>
      </c>
      <c r="C719" s="376" t="n">
        <f aca="false">SUM(C385)</f>
        <v>0</v>
      </c>
      <c r="D719" s="376" t="n">
        <f aca="false">SUM(D385)</f>
        <v>0</v>
      </c>
      <c r="E719" s="376"/>
      <c r="F719" s="366"/>
      <c r="G719" s="376" t="n">
        <f aca="false">SUM(G385)</f>
        <v>0</v>
      </c>
      <c r="H719" s="376" t="n">
        <f aca="false">SUM(H385)</f>
        <v>0</v>
      </c>
      <c r="I719" s="376" t="n">
        <f aca="false">SUM(I385)</f>
        <v>0</v>
      </c>
      <c r="J719" s="376"/>
      <c r="K719" s="366"/>
      <c r="L719" s="376" t="n">
        <f aca="false">SUM(L385)</f>
        <v>0</v>
      </c>
      <c r="M719" s="376" t="n">
        <f aca="false">SUM(M385)</f>
        <v>0</v>
      </c>
      <c r="N719" s="376" t="n">
        <f aca="false">SUM(N385)</f>
        <v>0</v>
      </c>
      <c r="O719" s="376"/>
      <c r="P719" s="366"/>
      <c r="Q719" s="376" t="n">
        <f aca="false">SUM(Q385)</f>
        <v>0</v>
      </c>
      <c r="R719" s="376" t="n">
        <f aca="false">SUM(R385)</f>
        <v>0</v>
      </c>
      <c r="S719" s="376" t="n">
        <f aca="false">SUM(S385)</f>
        <v>0</v>
      </c>
      <c r="T719" s="376"/>
      <c r="U719" s="366"/>
      <c r="V719" s="377" t="n">
        <f aca="false">SUM(V385)</f>
        <v>0</v>
      </c>
      <c r="W719" s="377" t="n">
        <f aca="false">SUM(W385)</f>
        <v>0</v>
      </c>
      <c r="X719" s="377" t="n">
        <f aca="false">SUM(X385)</f>
        <v>0</v>
      </c>
      <c r="Y719" s="377" t="n">
        <f aca="false">SUM(Y385)</f>
        <v>0</v>
      </c>
      <c r="Z719" s="1"/>
      <c r="AA719" s="1"/>
      <c r="AB719" s="1"/>
      <c r="AC719" s="1"/>
      <c r="AD719" s="1"/>
      <c r="AE719" s="1"/>
      <c r="AF719" s="1"/>
    </row>
    <row r="720" customFormat="false" ht="15.75" hidden="false" customHeight="true" outlineLevel="0" collapsed="false">
      <c r="A720" s="1" t="str">
        <f aca="false">A550</f>
        <v>FISHING -- see worksheet Data 3</v>
      </c>
      <c r="B720" s="376" t="n">
        <f aca="false">SUM(B559)</f>
        <v>0</v>
      </c>
      <c r="C720" s="376" t="n">
        <f aca="false">SUM(C559)</f>
        <v>0</v>
      </c>
      <c r="D720" s="376" t="n">
        <f aca="false">SUM(D559)</f>
        <v>0</v>
      </c>
      <c r="E720" s="376"/>
      <c r="F720" s="366"/>
      <c r="G720" s="376" t="n">
        <f aca="false">SUM(G559)</f>
        <v>0</v>
      </c>
      <c r="H720" s="376" t="n">
        <f aca="false">SUM(H559)</f>
        <v>0</v>
      </c>
      <c r="I720" s="376" t="n">
        <f aca="false">SUM(I559)</f>
        <v>0</v>
      </c>
      <c r="J720" s="376"/>
      <c r="K720" s="366"/>
      <c r="L720" s="376" t="n">
        <f aca="false">SUM(L559)</f>
        <v>0</v>
      </c>
      <c r="M720" s="376" t="n">
        <f aca="false">SUM(M559)</f>
        <v>0</v>
      </c>
      <c r="N720" s="376" t="n">
        <f aca="false">SUM(N559)</f>
        <v>0</v>
      </c>
      <c r="O720" s="376"/>
      <c r="P720" s="366"/>
      <c r="Q720" s="376" t="n">
        <f aca="false">SUM(Q559)</f>
        <v>0</v>
      </c>
      <c r="R720" s="376" t="n">
        <f aca="false">SUM(R559)</f>
        <v>0</v>
      </c>
      <c r="S720" s="376" t="n">
        <f aca="false">SUM(S559)</f>
        <v>0</v>
      </c>
      <c r="T720" s="376"/>
      <c r="U720" s="366"/>
      <c r="V720" s="377" t="n">
        <f aca="false">SUM(V559)</f>
        <v>0</v>
      </c>
      <c r="W720" s="377" t="n">
        <f aca="false">SUM(W559)</f>
        <v>0</v>
      </c>
      <c r="X720" s="377" t="n">
        <f aca="false">SUM(X559)</f>
        <v>0</v>
      </c>
      <c r="Y720" s="377" t="n">
        <f aca="false">SUM(Y559)</f>
        <v>0</v>
      </c>
      <c r="Z720" s="1"/>
      <c r="AA720" s="1"/>
      <c r="AB720" s="1"/>
      <c r="AC720" s="1"/>
      <c r="AD720" s="1"/>
      <c r="AE720" s="1"/>
      <c r="AF720" s="1"/>
    </row>
    <row r="721" customFormat="false" ht="15.75" hidden="false" customHeight="true" outlineLevel="0" collapsed="false">
      <c r="A721" s="1" t="str">
        <f aca="false">A560</f>
        <v>WILD FOODS -- see worksheet Data 3</v>
      </c>
      <c r="B721" s="376" t="n">
        <f aca="false">SUM(B569)</f>
        <v>0</v>
      </c>
      <c r="C721" s="376" t="n">
        <f aca="false">SUM(C569)</f>
        <v>0</v>
      </c>
      <c r="D721" s="376" t="n">
        <f aca="false">SUM(D569)</f>
        <v>0</v>
      </c>
      <c r="E721" s="376"/>
      <c r="F721" s="366"/>
      <c r="G721" s="376" t="n">
        <f aca="false">SUM(G569)</f>
        <v>0</v>
      </c>
      <c r="H721" s="376" t="n">
        <f aca="false">SUM(H569)</f>
        <v>0</v>
      </c>
      <c r="I721" s="376" t="n">
        <f aca="false">SUM(I569)</f>
        <v>0</v>
      </c>
      <c r="J721" s="376"/>
      <c r="K721" s="366"/>
      <c r="L721" s="376" t="n">
        <f aca="false">SUM(L569)</f>
        <v>0</v>
      </c>
      <c r="M721" s="376" t="n">
        <f aca="false">SUM(M569)</f>
        <v>0</v>
      </c>
      <c r="N721" s="376" t="n">
        <f aca="false">SUM(N569)</f>
        <v>0</v>
      </c>
      <c r="O721" s="376"/>
      <c r="P721" s="366"/>
      <c r="Q721" s="376" t="n">
        <f aca="false">SUM(Q569)</f>
        <v>0</v>
      </c>
      <c r="R721" s="376" t="n">
        <f aca="false">SUM(R569)</f>
        <v>0</v>
      </c>
      <c r="S721" s="376" t="n">
        <f aca="false">SUM(S569)</f>
        <v>0</v>
      </c>
      <c r="T721" s="376"/>
      <c r="U721" s="366"/>
      <c r="V721" s="377" t="n">
        <f aca="false">SUM(V569)</f>
        <v>0</v>
      </c>
      <c r="W721" s="377" t="n">
        <f aca="false">SUM(W569)</f>
        <v>0</v>
      </c>
      <c r="X721" s="377" t="n">
        <f aca="false">SUM(X569)</f>
        <v>0</v>
      </c>
      <c r="Y721" s="377" t="n">
        <f aca="false">SUM(Y569)</f>
        <v>0</v>
      </c>
      <c r="Z721" s="1"/>
      <c r="AA721" s="1"/>
      <c r="AB721" s="1"/>
      <c r="AC721" s="1"/>
      <c r="AD721" s="1"/>
      <c r="AE721" s="1"/>
      <c r="AF721" s="1"/>
    </row>
    <row r="722" customFormat="false" ht="15.75" hidden="false" customHeight="true" outlineLevel="0" collapsed="false">
      <c r="A722" s="379" t="s">
        <v>21</v>
      </c>
      <c r="B722" s="364"/>
      <c r="C722" s="364"/>
      <c r="D722" s="364"/>
      <c r="E722" s="364"/>
      <c r="F722" s="366"/>
      <c r="G722" s="364"/>
      <c r="H722" s="364"/>
      <c r="I722" s="364"/>
      <c r="J722" s="364"/>
      <c r="K722" s="366"/>
      <c r="L722" s="364"/>
      <c r="M722" s="364"/>
      <c r="N722" s="364"/>
      <c r="O722" s="364"/>
      <c r="P722" s="366"/>
      <c r="Q722" s="364"/>
      <c r="R722" s="364"/>
      <c r="S722" s="364"/>
      <c r="T722" s="364"/>
      <c r="U722" s="366"/>
      <c r="V722" s="381"/>
      <c r="W722" s="381"/>
      <c r="X722" s="381"/>
      <c r="Y722" s="381"/>
      <c r="Z722" s="1"/>
      <c r="AA722" s="1"/>
      <c r="AB722" s="1"/>
      <c r="AC722" s="1"/>
      <c r="AD722" s="1"/>
      <c r="AE722" s="1"/>
      <c r="AF722" s="1"/>
    </row>
    <row r="723" customFormat="false" ht="15.75" hidden="false" customHeight="true" outlineLevel="0" collapsed="false">
      <c r="A723" s="1" t="str">
        <f aca="false">A515</f>
        <v>Labour: ridge making</v>
      </c>
      <c r="B723" s="376" t="n">
        <f aca="false">SUM(B520)</f>
        <v>0</v>
      </c>
      <c r="C723" s="376" t="n">
        <f aca="false">SUM(C520)</f>
        <v>0</v>
      </c>
      <c r="D723" s="376" t="n">
        <f aca="false">SUM(D520)</f>
        <v>0.0473581213307241</v>
      </c>
      <c r="E723" s="376"/>
      <c r="F723" s="366"/>
      <c r="G723" s="376" t="n">
        <f aca="false">SUM(G520)</f>
        <v>0.153913894324853</v>
      </c>
      <c r="H723" s="376" t="n">
        <f aca="false">SUM(H520)</f>
        <v>0.270617836175566</v>
      </c>
      <c r="I723" s="376" t="n">
        <f aca="false">SUM(I520)</f>
        <v>0</v>
      </c>
      <c r="J723" s="376"/>
      <c r="K723" s="366"/>
      <c r="L723" s="376" t="n">
        <f aca="false">SUM(L520)</f>
        <v>0</v>
      </c>
      <c r="M723" s="376" t="n">
        <f aca="false">SUM(M520)</f>
        <v>0</v>
      </c>
      <c r="N723" s="376" t="n">
        <f aca="false">SUM(N520)</f>
        <v>0</v>
      </c>
      <c r="O723" s="376"/>
      <c r="P723" s="366"/>
      <c r="Q723" s="376" t="n">
        <f aca="false">SUM(Q520)</f>
        <v>0</v>
      </c>
      <c r="R723" s="376" t="n">
        <f aca="false">SUM(R520)</f>
        <v>0</v>
      </c>
      <c r="S723" s="376" t="n">
        <f aca="false">SUM(S520)</f>
        <v>0</v>
      </c>
      <c r="T723" s="376"/>
      <c r="U723" s="366"/>
      <c r="V723" s="377" t="n">
        <f aca="false">SUM(V520)</f>
        <v>0.0676544590438915</v>
      </c>
      <c r="W723" s="377" t="n">
        <f aca="false">SUM(W520)</f>
        <v>0.0473581213307241</v>
      </c>
      <c r="X723" s="377" t="n">
        <f aca="false">SUM(X520)</f>
        <v>0</v>
      </c>
      <c r="Y723" s="377" t="n">
        <f aca="false">SUM(Y520)</f>
        <v>0</v>
      </c>
      <c r="Z723" s="1"/>
      <c r="AA723" s="1"/>
      <c r="AB723" s="1"/>
      <c r="AC723" s="1"/>
      <c r="AD723" s="1"/>
      <c r="AE723" s="1"/>
      <c r="AF723" s="1"/>
    </row>
    <row r="724" customFormat="false" ht="15.75" hidden="false" customHeight="true" outlineLevel="0" collapsed="false">
      <c r="A724" s="1" t="str">
        <f aca="false">A521</f>
        <v>Labour: Land Preparation</v>
      </c>
      <c r="B724" s="376" t="n">
        <f aca="false">SUM(B526)</f>
        <v>0</v>
      </c>
      <c r="C724" s="376" t="n">
        <f aca="false">SUM(C526)</f>
        <v>0</v>
      </c>
      <c r="D724" s="376" t="n">
        <f aca="false">SUM(D526)</f>
        <v>0</v>
      </c>
      <c r="E724" s="376"/>
      <c r="F724" s="366"/>
      <c r="G724" s="376" t="n">
        <f aca="false">SUM(G526)</f>
        <v>0.0947162426614481</v>
      </c>
      <c r="H724" s="376" t="n">
        <f aca="false">SUM(H526)</f>
        <v>0</v>
      </c>
      <c r="I724" s="376" t="n">
        <f aca="false">SUM(I526)</f>
        <v>0</v>
      </c>
      <c r="J724" s="376"/>
      <c r="K724" s="366"/>
      <c r="L724" s="376" t="n">
        <f aca="false">SUM(L526)</f>
        <v>0</v>
      </c>
      <c r="M724" s="376" t="n">
        <f aca="false">SUM(M526)</f>
        <v>0</v>
      </c>
      <c r="N724" s="376" t="n">
        <f aca="false">SUM(N526)</f>
        <v>0</v>
      </c>
      <c r="O724" s="376"/>
      <c r="P724" s="366"/>
      <c r="Q724" s="376" t="n">
        <f aca="false">SUM(Q526)</f>
        <v>0</v>
      </c>
      <c r="R724" s="376" t="n">
        <f aca="false">SUM(R526)</f>
        <v>0</v>
      </c>
      <c r="S724" s="376" t="n">
        <f aca="false">SUM(S526)</f>
        <v>0</v>
      </c>
      <c r="T724" s="376"/>
      <c r="U724" s="366"/>
      <c r="V724" s="377" t="n">
        <f aca="false">SUM(V526)</f>
        <v>0.0649482806821359</v>
      </c>
      <c r="W724" s="377" t="n">
        <f aca="false">SUM(W526)</f>
        <v>0.0541235672351132</v>
      </c>
      <c r="X724" s="377" t="n">
        <f aca="false">SUM(X526)</f>
        <v>0</v>
      </c>
      <c r="Y724" s="377" t="n">
        <f aca="false">SUM(Y526)</f>
        <v>0</v>
      </c>
      <c r="Z724" s="1"/>
      <c r="AA724" s="1"/>
      <c r="AB724" s="1"/>
      <c r="AC724" s="1"/>
      <c r="AD724" s="1"/>
      <c r="AE724" s="1"/>
      <c r="AF724" s="1"/>
    </row>
    <row r="725" customFormat="false" ht="15.75" hidden="false" customHeight="true" outlineLevel="0" collapsed="false">
      <c r="A725" s="1" t="str">
        <f aca="false">A527</f>
        <v>Labour: harvesting/threshing</v>
      </c>
      <c r="B725" s="376" t="n">
        <f aca="false">SUM(B532)</f>
        <v>0.170489236790607</v>
      </c>
      <c r="C725" s="376" t="n">
        <f aca="false">SUM(C532)</f>
        <v>0</v>
      </c>
      <c r="D725" s="376" t="n">
        <f aca="false">SUM(D532)</f>
        <v>0.11839530332681</v>
      </c>
      <c r="E725" s="376"/>
      <c r="F725" s="366"/>
      <c r="G725" s="376" t="n">
        <f aca="false">SUM(G532)</f>
        <v>0.0710371819960861</v>
      </c>
      <c r="H725" s="376" t="n">
        <f aca="false">SUM(H532)</f>
        <v>0.135308918087783</v>
      </c>
      <c r="I725" s="376" t="n">
        <f aca="false">SUM(I532)</f>
        <v>0.216494268940453</v>
      </c>
      <c r="J725" s="376"/>
      <c r="K725" s="366"/>
      <c r="L725" s="376" t="n">
        <f aca="false">SUM(L532)</f>
        <v>0</v>
      </c>
      <c r="M725" s="376" t="n">
        <f aca="false">SUM(M532)</f>
        <v>0</v>
      </c>
      <c r="N725" s="376" t="n">
        <f aca="false">SUM(N532)</f>
        <v>0</v>
      </c>
      <c r="O725" s="376"/>
      <c r="P725" s="366"/>
      <c r="Q725" s="376" t="n">
        <f aca="false">SUM(Q532)</f>
        <v>0</v>
      </c>
      <c r="R725" s="376" t="n">
        <f aca="false">SUM(R532)</f>
        <v>0</v>
      </c>
      <c r="S725" s="376" t="n">
        <f aca="false">SUM(S532)</f>
        <v>0</v>
      </c>
      <c r="T725" s="376"/>
      <c r="U725" s="366"/>
      <c r="V725" s="377" t="n">
        <f aca="false">SUM(V532)</f>
        <v>0.0841892088342186</v>
      </c>
      <c r="W725" s="377" t="n">
        <f aca="false">SUM(W532)</f>
        <v>0.129788314229802</v>
      </c>
      <c r="X725" s="377" t="n">
        <f aca="false">SUM(X532)</f>
        <v>0</v>
      </c>
      <c r="Y725" s="377" t="n">
        <f aca="false">SUM(Y532)</f>
        <v>0</v>
      </c>
      <c r="Z725" s="1"/>
      <c r="AA725" s="1"/>
      <c r="AB725" s="1"/>
      <c r="AC725" s="1"/>
      <c r="AD725" s="1"/>
      <c r="AE725" s="1"/>
      <c r="AF725" s="1"/>
    </row>
    <row r="726" customFormat="false" ht="15.75" hidden="false" customHeight="true" outlineLevel="0" collapsed="false">
      <c r="A726" s="1" t="str">
        <f aca="false">A606</f>
        <v>Labour migration: no. people per HH</v>
      </c>
      <c r="B726" s="376" t="n">
        <f aca="false">SUM(B608)</f>
        <v>0</v>
      </c>
      <c r="C726" s="376" t="n">
        <f aca="false">SUM(C608)</f>
        <v>0.0833333333333333</v>
      </c>
      <c r="D726" s="376" t="n">
        <f aca="false">SUM(D608)</f>
        <v>0.104166666666667</v>
      </c>
      <c r="E726" s="376"/>
      <c r="F726" s="366"/>
      <c r="G726" s="376" t="n">
        <f aca="false">SUM(G608)</f>
        <v>0</v>
      </c>
      <c r="H726" s="376" t="n">
        <f aca="false">SUM(H608)</f>
        <v>0.142857142857143</v>
      </c>
      <c r="I726" s="376" t="n">
        <f aca="false">SUM(I608)</f>
        <v>0.0357142857142857</v>
      </c>
      <c r="J726" s="376"/>
      <c r="K726" s="366"/>
      <c r="L726" s="376" t="n">
        <f aca="false">SUM(L608)</f>
        <v>0</v>
      </c>
      <c r="M726" s="376" t="n">
        <f aca="false">SUM(M608)</f>
        <v>0</v>
      </c>
      <c r="N726" s="376" t="n">
        <f aca="false">SUM(N608)</f>
        <v>0</v>
      </c>
      <c r="O726" s="376"/>
      <c r="P726" s="366"/>
      <c r="Q726" s="376" t="n">
        <f aca="false">SUM(Q608)</f>
        <v>0</v>
      </c>
      <c r="R726" s="376" t="n">
        <f aca="false">SUM(R608)</f>
        <v>0</v>
      </c>
      <c r="S726" s="376" t="n">
        <f aca="false">SUM(S608)</f>
        <v>0</v>
      </c>
      <c r="T726" s="376"/>
      <c r="U726" s="366"/>
      <c r="V726" s="377" t="n">
        <f aca="false">SUM(V608)</f>
        <v>0</v>
      </c>
      <c r="W726" s="377" t="n">
        <f aca="false">SUM(W608)</f>
        <v>0.0833333333333333</v>
      </c>
      <c r="X726" s="377" t="n">
        <f aca="false">SUM(X608)</f>
        <v>0</v>
      </c>
      <c r="Y726" s="377" t="n">
        <f aca="false">SUM(Y608)</f>
        <v>0</v>
      </c>
      <c r="Z726" s="1"/>
      <c r="AA726" s="1"/>
      <c r="AB726" s="1"/>
      <c r="AC726" s="1"/>
      <c r="AD726" s="1"/>
      <c r="AE726" s="1"/>
      <c r="AF726" s="1"/>
    </row>
    <row r="727" customFormat="false" ht="15.75" hidden="false" customHeight="true" outlineLevel="0" collapsed="false">
      <c r="A727" s="379" t="s">
        <v>22</v>
      </c>
      <c r="B727" s="364"/>
      <c r="C727" s="364"/>
      <c r="D727" s="364"/>
      <c r="E727" s="364"/>
      <c r="F727" s="366"/>
      <c r="G727" s="364"/>
      <c r="H727" s="364"/>
      <c r="I727" s="364"/>
      <c r="J727" s="364"/>
      <c r="K727" s="366"/>
      <c r="L727" s="364"/>
      <c r="M727" s="364"/>
      <c r="N727" s="364"/>
      <c r="O727" s="364"/>
      <c r="P727" s="366"/>
      <c r="Q727" s="364"/>
      <c r="R727" s="364"/>
      <c r="S727" s="364"/>
      <c r="T727" s="364"/>
      <c r="U727" s="366"/>
      <c r="V727" s="381"/>
      <c r="W727" s="381"/>
      <c r="X727" s="381"/>
      <c r="Y727" s="381"/>
      <c r="Z727" s="1"/>
      <c r="AA727" s="1"/>
      <c r="AB727" s="1"/>
      <c r="AC727" s="1"/>
      <c r="AD727" s="1"/>
      <c r="AE727" s="1"/>
      <c r="AF727" s="1"/>
    </row>
    <row r="728" customFormat="false" ht="15.75" hidden="false" customHeight="true" outlineLevel="0" collapsed="false">
      <c r="A728" s="1" t="str">
        <f aca="false">A422</f>
        <v>Maize grain: name of meas.</v>
      </c>
      <c r="B728" s="376" t="n">
        <f aca="false">SUM(B428)</f>
        <v>0.170489236790607</v>
      </c>
      <c r="C728" s="376" t="n">
        <f aca="false">SUM(C428)</f>
        <v>0.394651011089367</v>
      </c>
      <c r="D728" s="376" t="n">
        <f aca="false">SUM(D428)</f>
        <v>0.0591976516634051</v>
      </c>
      <c r="E728" s="376"/>
      <c r="F728" s="366"/>
      <c r="G728" s="376" t="n">
        <f aca="false">SUM(G428)</f>
        <v>0.11839530332681</v>
      </c>
      <c r="H728" s="376" t="n">
        <f aca="false">SUM(H428)</f>
        <v>0.0676544590438915</v>
      </c>
      <c r="I728" s="376" t="n">
        <f aca="false">SUM(I428)</f>
        <v>0.108247134470226</v>
      </c>
      <c r="J728" s="376"/>
      <c r="K728" s="366"/>
      <c r="L728" s="376" t="n">
        <f aca="false">SUM(L428)</f>
        <v>0.0394651011089367</v>
      </c>
      <c r="M728" s="376" t="n">
        <f aca="false">SUM(M428)</f>
        <v>0.120763209393346</v>
      </c>
      <c r="N728" s="376" t="n">
        <f aca="false">SUM(N428)</f>
        <v>0.0887964774951076</v>
      </c>
      <c r="O728" s="376"/>
      <c r="P728" s="366"/>
      <c r="Q728" s="376" t="n">
        <f aca="false">SUM(Q428)</f>
        <v>0</v>
      </c>
      <c r="R728" s="376" t="n">
        <f aca="false">SUM(R428)</f>
        <v>0</v>
      </c>
      <c r="S728" s="376" t="n">
        <f aca="false">SUM(S428)</f>
        <v>0</v>
      </c>
      <c r="T728" s="376"/>
      <c r="U728" s="366"/>
      <c r="V728" s="377" t="n">
        <f aca="false">SUM(V428)</f>
        <v>0.152222532848756</v>
      </c>
      <c r="W728" s="377" t="n">
        <f aca="false">SUM(W428)</f>
        <v>0.101481688565837</v>
      </c>
      <c r="X728" s="377" t="n">
        <f aca="false">SUM(X428)</f>
        <v>0.11543542074364</v>
      </c>
      <c r="Y728" s="377" t="n">
        <f aca="false">SUM(Y428)</f>
        <v>0</v>
      </c>
      <c r="Z728" s="1"/>
      <c r="AA728" s="1"/>
      <c r="AB728" s="1"/>
      <c r="AC728" s="1"/>
      <c r="AD728" s="1"/>
      <c r="AE728" s="1"/>
      <c r="AF728" s="1"/>
    </row>
    <row r="729" customFormat="false" ht="15.75" hidden="false" customHeight="true" outlineLevel="0" collapsed="false">
      <c r="A729" s="1" t="str">
        <f aca="false">A431</f>
        <v>Sorghum: name of meas.</v>
      </c>
      <c r="B729" s="376" t="n">
        <f aca="false">SUM(B437)</f>
        <v>0</v>
      </c>
      <c r="C729" s="376" t="n">
        <f aca="false">SUM(C437)</f>
        <v>0</v>
      </c>
      <c r="D729" s="376" t="n">
        <f aca="false">SUM(D437)</f>
        <v>0</v>
      </c>
      <c r="E729" s="376"/>
      <c r="F729" s="366"/>
      <c r="G729" s="376" t="n">
        <f aca="false">SUM(G437)</f>
        <v>0</v>
      </c>
      <c r="H729" s="376" t="n">
        <f aca="false">SUM(H437)</f>
        <v>0</v>
      </c>
      <c r="I729" s="376" t="n">
        <f aca="false">SUM(I437)</f>
        <v>0</v>
      </c>
      <c r="J729" s="376"/>
      <c r="K729" s="366"/>
      <c r="L729" s="376" t="n">
        <f aca="false">SUM(L437)</f>
        <v>0</v>
      </c>
      <c r="M729" s="376" t="n">
        <f aca="false">SUM(M437)</f>
        <v>0</v>
      </c>
      <c r="N729" s="376" t="n">
        <f aca="false">SUM(N437)</f>
        <v>0</v>
      </c>
      <c r="O729" s="376"/>
      <c r="P729" s="366"/>
      <c r="Q729" s="376" t="n">
        <f aca="false">SUM(Q437)</f>
        <v>0</v>
      </c>
      <c r="R729" s="376" t="n">
        <f aca="false">SUM(R437)</f>
        <v>0</v>
      </c>
      <c r="S729" s="376" t="n">
        <f aca="false">SUM(S437)</f>
        <v>0</v>
      </c>
      <c r="T729" s="376"/>
      <c r="U729" s="366"/>
      <c r="V729" s="377" t="n">
        <f aca="false">SUM(V437)</f>
        <v>0</v>
      </c>
      <c r="W729" s="377" t="n">
        <f aca="false">SUM(W437)</f>
        <v>0</v>
      </c>
      <c r="X729" s="377" t="n">
        <f aca="false">SUM(X437)</f>
        <v>0</v>
      </c>
      <c r="Y729" s="377" t="n">
        <f aca="false">SUM(Y437)</f>
        <v>0</v>
      </c>
      <c r="Z729" s="1"/>
      <c r="AA729" s="1"/>
      <c r="AB729" s="1"/>
      <c r="AC729" s="1"/>
      <c r="AD729" s="1"/>
      <c r="AE729" s="1"/>
      <c r="AF729" s="1"/>
    </row>
    <row r="730" customFormat="false" ht="15.75" hidden="false" customHeight="true" outlineLevel="0" collapsed="false">
      <c r="A730" s="1" t="str">
        <f aca="false">A440</f>
        <v>Cassava dried: name of meas.</v>
      </c>
      <c r="B730" s="376" t="n">
        <f aca="false">SUM(B446)</f>
        <v>0</v>
      </c>
      <c r="C730" s="376" t="n">
        <f aca="false">SUM(C446)</f>
        <v>0</v>
      </c>
      <c r="D730" s="376" t="n">
        <f aca="false">SUM(D446)</f>
        <v>0</v>
      </c>
      <c r="E730" s="376"/>
      <c r="F730" s="366"/>
      <c r="G730" s="376" t="n">
        <f aca="false">SUM(G446)</f>
        <v>0</v>
      </c>
      <c r="H730" s="376" t="n">
        <f aca="false">SUM(H446)</f>
        <v>0</v>
      </c>
      <c r="I730" s="376" t="n">
        <f aca="false">SUM(I446)</f>
        <v>0</v>
      </c>
      <c r="J730" s="376"/>
      <c r="K730" s="366"/>
      <c r="L730" s="376" t="n">
        <f aca="false">SUM(L446)</f>
        <v>0</v>
      </c>
      <c r="M730" s="376" t="n">
        <f aca="false">SUM(M446)</f>
        <v>0</v>
      </c>
      <c r="N730" s="376" t="n">
        <f aca="false">SUM(N446)</f>
        <v>0</v>
      </c>
      <c r="O730" s="376"/>
      <c r="P730" s="366"/>
      <c r="Q730" s="376" t="n">
        <f aca="false">SUM(Q446)</f>
        <v>0</v>
      </c>
      <c r="R730" s="376" t="n">
        <f aca="false">SUM(R446)</f>
        <v>0</v>
      </c>
      <c r="S730" s="376" t="n">
        <f aca="false">SUM(S446)</f>
        <v>0</v>
      </c>
      <c r="T730" s="376"/>
      <c r="U730" s="366"/>
      <c r="V730" s="377" t="n">
        <f aca="false">SUM(V446)</f>
        <v>0</v>
      </c>
      <c r="W730" s="377" t="n">
        <f aca="false">SUM(W446)</f>
        <v>0</v>
      </c>
      <c r="X730" s="377" t="n">
        <f aca="false">SUM(X446)</f>
        <v>0</v>
      </c>
      <c r="Y730" s="377" t="n">
        <f aca="false">SUM(Y446)</f>
        <v>0</v>
      </c>
      <c r="Z730" s="1"/>
      <c r="AA730" s="1"/>
      <c r="AB730" s="1"/>
      <c r="AC730" s="1"/>
      <c r="AD730" s="1"/>
      <c r="AE730" s="1"/>
      <c r="AF730" s="1"/>
    </row>
    <row r="731" customFormat="false" ht="15.75" hidden="false" customHeight="true" outlineLevel="0" collapsed="false">
      <c r="A731" s="1" t="str">
        <f aca="false">A449</f>
        <v>Rice: name of meas.</v>
      </c>
      <c r="B731" s="376" t="n">
        <f aca="false">SUM(B455)</f>
        <v>0</v>
      </c>
      <c r="C731" s="376" t="n">
        <f aca="false">SUM(C455)</f>
        <v>0</v>
      </c>
      <c r="D731" s="376" t="n">
        <f aca="false">SUM(D455)</f>
        <v>0</v>
      </c>
      <c r="E731" s="376"/>
      <c r="F731" s="366"/>
      <c r="G731" s="376" t="n">
        <f aca="false">SUM(G455)</f>
        <v>0.00384866275277234</v>
      </c>
      <c r="H731" s="376" t="n">
        <f aca="false">SUM(H455)</f>
        <v>0.00131954151523623</v>
      </c>
      <c r="I731" s="376" t="n">
        <f aca="false">SUM(I455)</f>
        <v>0.0138551859099804</v>
      </c>
      <c r="J731" s="376"/>
      <c r="K731" s="366"/>
      <c r="L731" s="376" t="n">
        <f aca="false">SUM(L455)</f>
        <v>0.0307893020221787</v>
      </c>
      <c r="M731" s="376" t="n">
        <f aca="false">SUM(M455)</f>
        <v>0</v>
      </c>
      <c r="N731" s="376" t="n">
        <f aca="false">SUM(N455)</f>
        <v>0.00577299412915851</v>
      </c>
      <c r="O731" s="376"/>
      <c r="P731" s="366"/>
      <c r="Q731" s="376" t="n">
        <f aca="false">SUM(Q455)</f>
        <v>0.0600391389432485</v>
      </c>
      <c r="R731" s="376" t="n">
        <f aca="false">SUM(R455)</f>
        <v>0.073894324853229</v>
      </c>
      <c r="S731" s="376" t="n">
        <f aca="false">SUM(S455)</f>
        <v>0.0288649706457926</v>
      </c>
      <c r="T731" s="376"/>
      <c r="U731" s="366"/>
      <c r="V731" s="377" t="n">
        <f aca="false">SUM(V455)</f>
        <v>0</v>
      </c>
      <c r="W731" s="377" t="n">
        <f aca="false">SUM(W455)</f>
        <v>0.00164678781101482</v>
      </c>
      <c r="X731" s="377" t="n">
        <f aca="false">SUM(X455)</f>
        <v>0.0138551859099804</v>
      </c>
      <c r="Y731" s="377" t="n">
        <f aca="false">SUM(Y455)</f>
        <v>0.0592694063926941</v>
      </c>
      <c r="Z731" s="1"/>
      <c r="AA731" s="1"/>
      <c r="AB731" s="1"/>
      <c r="AC731" s="1"/>
      <c r="AD731" s="1"/>
      <c r="AE731" s="1"/>
      <c r="AF731" s="1"/>
    </row>
    <row r="732" customFormat="false" ht="15.75" hidden="false" customHeight="true" outlineLevel="0" collapsed="false">
      <c r="A732" s="1" t="str">
        <f aca="false">A458</f>
        <v>Beans: name of meas</v>
      </c>
      <c r="B732" s="376" t="n">
        <f aca="false">SUM(B464)</f>
        <v>0</v>
      </c>
      <c r="C732" s="376" t="n">
        <f aca="false">SUM(C464)</f>
        <v>0</v>
      </c>
      <c r="D732" s="376" t="n">
        <f aca="false">SUM(D464)</f>
        <v>0.00110567514677104</v>
      </c>
      <c r="E732" s="376"/>
      <c r="F732" s="366"/>
      <c r="G732" s="376" t="n">
        <f aca="false">SUM(G464)</f>
        <v>0.0110567514677104</v>
      </c>
      <c r="H732" s="376" t="n">
        <f aca="false">SUM(H464)</f>
        <v>0</v>
      </c>
      <c r="I732" s="376" t="n">
        <f aca="false">SUM(I464)</f>
        <v>0</v>
      </c>
      <c r="J732" s="376"/>
      <c r="K732" s="366"/>
      <c r="L732" s="376" t="n">
        <f aca="false">SUM(L464)</f>
        <v>0</v>
      </c>
      <c r="M732" s="376" t="n">
        <f aca="false">SUM(M464)</f>
        <v>0.0265362035225049</v>
      </c>
      <c r="N732" s="376" t="n">
        <f aca="false">SUM(N464)</f>
        <v>0.0265362035225049</v>
      </c>
      <c r="O732" s="376"/>
      <c r="P732" s="366"/>
      <c r="Q732" s="376" t="n">
        <f aca="false">SUM(Q464)</f>
        <v>0</v>
      </c>
      <c r="R732" s="376" t="n">
        <f aca="false">SUM(R464)</f>
        <v>0</v>
      </c>
      <c r="S732" s="376" t="n">
        <f aca="false">SUM(S464)</f>
        <v>0</v>
      </c>
      <c r="T732" s="376"/>
      <c r="U732" s="366"/>
      <c r="V732" s="377" t="n">
        <f aca="false">SUM(V464)</f>
        <v>0</v>
      </c>
      <c r="W732" s="377" t="n">
        <f aca="false">SUM(W464)</f>
        <v>0</v>
      </c>
      <c r="X732" s="377" t="n">
        <f aca="false">SUM(X464)</f>
        <v>0.0165851272015656</v>
      </c>
      <c r="Y732" s="377" t="n">
        <f aca="false">SUM(Y464)</f>
        <v>0.0176908023483366</v>
      </c>
      <c r="Z732" s="1"/>
      <c r="AA732" s="1"/>
      <c r="AB732" s="1"/>
      <c r="AC732" s="1"/>
      <c r="AD732" s="1"/>
      <c r="AE732" s="1"/>
      <c r="AF732" s="1"/>
    </row>
    <row r="733" customFormat="false" ht="15.75" hidden="false" customHeight="true" outlineLevel="0" collapsed="false">
      <c r="A733" s="1" t="str">
        <f aca="false">A467</f>
        <v>Cassava fresh: name of meas</v>
      </c>
      <c r="B733" s="376" t="n">
        <f aca="false">SUM(B473)</f>
        <v>0</v>
      </c>
      <c r="C733" s="376" t="n">
        <f aca="false">SUM(C473)</f>
        <v>0</v>
      </c>
      <c r="D733" s="376" t="n">
        <f aca="false">SUM(D473)</f>
        <v>0</v>
      </c>
      <c r="E733" s="376"/>
      <c r="F733" s="366"/>
      <c r="G733" s="376" t="n">
        <f aca="false">SUM(G473)</f>
        <v>0</v>
      </c>
      <c r="H733" s="376" t="n">
        <f aca="false">SUM(H473)</f>
        <v>0</v>
      </c>
      <c r="I733" s="376" t="n">
        <f aca="false">SUM(I473)</f>
        <v>0</v>
      </c>
      <c r="J733" s="376"/>
      <c r="K733" s="366"/>
      <c r="L733" s="376" t="n">
        <f aca="false">SUM(L473)</f>
        <v>0</v>
      </c>
      <c r="M733" s="376" t="n">
        <f aca="false">SUM(M473)</f>
        <v>0</v>
      </c>
      <c r="N733" s="376" t="n">
        <f aca="false">SUM(N473)</f>
        <v>0</v>
      </c>
      <c r="O733" s="376"/>
      <c r="P733" s="366"/>
      <c r="Q733" s="376" t="n">
        <f aca="false">SUM(Q473)</f>
        <v>0</v>
      </c>
      <c r="R733" s="376" t="n">
        <f aca="false">SUM(R473)</f>
        <v>0</v>
      </c>
      <c r="S733" s="376" t="n">
        <f aca="false">SUM(S473)</f>
        <v>0</v>
      </c>
      <c r="T733" s="376"/>
      <c r="U733" s="366"/>
      <c r="V733" s="377" t="n">
        <f aca="false">SUM(V473)</f>
        <v>0</v>
      </c>
      <c r="W733" s="377" t="n">
        <f aca="false">SUM(W473)</f>
        <v>0</v>
      </c>
      <c r="X733" s="377" t="n">
        <f aca="false">SUM(X473)</f>
        <v>0</v>
      </c>
      <c r="Y733" s="377" t="n">
        <f aca="false">SUM(Y473)</f>
        <v>0</v>
      </c>
      <c r="Z733" s="1"/>
      <c r="AA733" s="1"/>
      <c r="AB733" s="1"/>
      <c r="AC733" s="1"/>
      <c r="AD733" s="1"/>
      <c r="AE733" s="1"/>
      <c r="AF733" s="1"/>
    </row>
    <row r="734" customFormat="false" ht="15.75" hidden="false" customHeight="true" outlineLevel="0" collapsed="false">
      <c r="A734" s="380" t="str">
        <f aca="false">A476</f>
        <v>Sugar purchase: kg</v>
      </c>
      <c r="B734" s="376" t="n">
        <f aca="false">SUM(B479)</f>
        <v>0</v>
      </c>
      <c r="C734" s="376" t="n">
        <f aca="false">SUM(C479)</f>
        <v>0.00452272233094151</v>
      </c>
      <c r="D734" s="376" t="n">
        <f aca="false">SUM(D479)</f>
        <v>0.000782778864970646</v>
      </c>
      <c r="E734" s="376"/>
      <c r="F734" s="366"/>
      <c r="G734" s="376" t="n">
        <f aca="false">SUM(G479)</f>
        <v>0</v>
      </c>
      <c r="H734" s="376" t="n">
        <f aca="false">SUM(H479)</f>
        <v>0.00894604417109309</v>
      </c>
      <c r="I734" s="376" t="n">
        <f aca="false">SUM(I479)</f>
        <v>0.0104370515329419</v>
      </c>
      <c r="J734" s="376"/>
      <c r="K734" s="366"/>
      <c r="L734" s="376" t="n">
        <f aca="false">SUM(L479)</f>
        <v>0.0521852576647097</v>
      </c>
      <c r="M734" s="376" t="n">
        <f aca="false">SUM(M479)</f>
        <v>0.0313111545988258</v>
      </c>
      <c r="N734" s="376" t="n">
        <f aca="false">SUM(N479)</f>
        <v>0.0313111545988258</v>
      </c>
      <c r="O734" s="376"/>
      <c r="P734" s="366"/>
      <c r="Q734" s="376" t="n">
        <f aca="false">SUM(Q479)</f>
        <v>0.0626223091976517</v>
      </c>
      <c r="R734" s="376" t="n">
        <f aca="false">SUM(R479)</f>
        <v>0.0452446183953033</v>
      </c>
      <c r="S734" s="376" t="n">
        <f aca="false">SUM(S479)</f>
        <v>0.067866927592955</v>
      </c>
      <c r="T734" s="376"/>
      <c r="U734" s="366"/>
      <c r="V734" s="377" t="n">
        <f aca="false">SUM(V479)</f>
        <v>0.00894604417109309</v>
      </c>
      <c r="W734" s="377" t="n">
        <f aca="false">SUM(W479)</f>
        <v>0.0104370515329419</v>
      </c>
      <c r="X734" s="377" t="n">
        <f aca="false">SUM(X479)</f>
        <v>0.0313111545988258</v>
      </c>
      <c r="Y734" s="377" t="n">
        <f aca="false">SUM(Y479)</f>
        <v>0.0487062404870624</v>
      </c>
      <c r="Z734" s="1"/>
      <c r="AA734" s="1"/>
      <c r="AB734" s="1"/>
      <c r="AC734" s="1"/>
      <c r="AD734" s="1"/>
      <c r="AE734" s="1"/>
      <c r="AF734" s="1"/>
    </row>
    <row r="735" customFormat="false" ht="15.75" hidden="false" customHeight="true" outlineLevel="0" collapsed="false">
      <c r="A735" s="1" t="str">
        <f aca="false">A482</f>
        <v>Meat purchase: quantity (kg)</v>
      </c>
      <c r="B735" s="376" t="n">
        <f aca="false">SUM(B485)</f>
        <v>0</v>
      </c>
      <c r="C735" s="376" t="n">
        <f aca="false">SUM(C485)</f>
        <v>0.00126114372689715</v>
      </c>
      <c r="D735" s="376" t="n">
        <f aca="false">SUM(D485)</f>
        <v>0.000236464448793216</v>
      </c>
      <c r="E735" s="376"/>
      <c r="F735" s="366"/>
      <c r="G735" s="376" t="n">
        <f aca="false">SUM(G485)</f>
        <v>0.000630571863448576</v>
      </c>
      <c r="H735" s="376" t="n">
        <f aca="false">SUM(H485)</f>
        <v>0.000540490168670208</v>
      </c>
      <c r="I735" s="376" t="n">
        <f aca="false">SUM(I485)</f>
        <v>0.00108098033734042</v>
      </c>
      <c r="J735" s="376"/>
      <c r="K735" s="366"/>
      <c r="L735" s="376" t="n">
        <f aca="false">SUM(L485)</f>
        <v>0.00756686236138291</v>
      </c>
      <c r="M735" s="376" t="n">
        <f aca="false">SUM(M485)</f>
        <v>0.00851272015655577</v>
      </c>
      <c r="N735" s="376" t="n">
        <f aca="false">SUM(N485)</f>
        <v>0.00851272015655577</v>
      </c>
      <c r="O735" s="376"/>
      <c r="P735" s="366"/>
      <c r="Q735" s="376" t="n">
        <f aca="false">SUM(Q485)</f>
        <v>0.0113502935420744</v>
      </c>
      <c r="R735" s="376" t="n">
        <f aca="false">SUM(R485)</f>
        <v>0.00567514677103718</v>
      </c>
      <c r="S735" s="376" t="n">
        <f aca="false">SUM(S485)</f>
        <v>0.0113502935420744</v>
      </c>
      <c r="T735" s="376"/>
      <c r="U735" s="366"/>
      <c r="V735" s="377" t="n">
        <f aca="false">SUM(V485)</f>
        <v>0.000472928897586432</v>
      </c>
      <c r="W735" s="377" t="n">
        <f aca="false">SUM(W485)</f>
        <v>0.00108098033734042</v>
      </c>
      <c r="X735" s="377" t="n">
        <f aca="false">SUM(X485)</f>
        <v>0.00737769080234834</v>
      </c>
      <c r="Y735" s="377" t="n">
        <f aca="false">SUM(Y485)</f>
        <v>0.00933246357903892</v>
      </c>
      <c r="Z735" s="1"/>
      <c r="AA735" s="1"/>
      <c r="AB735" s="1"/>
      <c r="AC735" s="1"/>
      <c r="AD735" s="1"/>
      <c r="AE735" s="1"/>
      <c r="AF735" s="1"/>
    </row>
    <row r="736" customFormat="false" ht="15.75" hidden="false" customHeight="true" outlineLevel="0" collapsed="false">
      <c r="A736" s="1" t="str">
        <f aca="false">A488</f>
        <v>Oil purchase: quantity (kg)</v>
      </c>
      <c r="B736" s="376" t="n">
        <f aca="false">SUM(B491)</f>
        <v>0</v>
      </c>
      <c r="C736" s="376" t="n">
        <f aca="false">SUM(C491)</f>
        <v>0.00657534246575343</v>
      </c>
      <c r="D736" s="376" t="n">
        <f aca="false">SUM(D491)</f>
        <v>0.00422700587084149</v>
      </c>
      <c r="E736" s="376"/>
      <c r="F736" s="366"/>
      <c r="G736" s="376" t="n">
        <f aca="false">SUM(G491)</f>
        <v>0.00234833659491194</v>
      </c>
      <c r="H736" s="376" t="n">
        <f aca="false">SUM(H491)</f>
        <v>0.00603857981548784</v>
      </c>
      <c r="I736" s="376" t="n">
        <f aca="false">SUM(I491)</f>
        <v>0.00336147609728823</v>
      </c>
      <c r="J736" s="376"/>
      <c r="K736" s="366"/>
      <c r="L736" s="376" t="n">
        <f aca="false">SUM(L491)</f>
        <v>0.0469667318982387</v>
      </c>
      <c r="M736" s="376" t="n">
        <f aca="false">SUM(M491)</f>
        <v>0.0528375733855186</v>
      </c>
      <c r="N736" s="376" t="n">
        <f aca="false">SUM(N491)</f>
        <v>0.0352250489236791</v>
      </c>
      <c r="O736" s="376"/>
      <c r="P736" s="366"/>
      <c r="Q736" s="376" t="n">
        <f aca="false">SUM(Q491)</f>
        <v>0.0880626223091977</v>
      </c>
      <c r="R736" s="376" t="n">
        <f aca="false">SUM(R491)</f>
        <v>0.0587084148727984</v>
      </c>
      <c r="S736" s="376" t="n">
        <f aca="false">SUM(S491)</f>
        <v>0.0880626223091977</v>
      </c>
      <c r="T736" s="376"/>
      <c r="U736" s="366"/>
      <c r="V736" s="377" t="n">
        <f aca="false">SUM(V491)</f>
        <v>0.00603857981548784</v>
      </c>
      <c r="W736" s="377" t="n">
        <f aca="false">SUM(W491)</f>
        <v>0.00603857981548784</v>
      </c>
      <c r="X736" s="377" t="n">
        <f aca="false">SUM(X491)</f>
        <v>0.0422700587084149</v>
      </c>
      <c r="Y736" s="377" t="n">
        <f aca="false">SUM(Y491)</f>
        <v>0.0516634050880626</v>
      </c>
      <c r="Z736" s="1"/>
      <c r="AA736" s="1"/>
      <c r="AB736" s="1"/>
      <c r="AC736" s="1"/>
      <c r="AD736" s="1"/>
      <c r="AE736" s="1"/>
      <c r="AF736" s="1"/>
    </row>
    <row r="737" customFormat="false" ht="15.75" hidden="false" customHeight="true" outlineLevel="0" collapsed="false">
      <c r="A737" s="1" t="str">
        <f aca="false">A494</f>
        <v>Dried fish purchase: quantity (kg)</v>
      </c>
      <c r="B737" s="376" t="n">
        <f aca="false">SUM(B497)</f>
        <v>0</v>
      </c>
      <c r="C737" s="376" t="n">
        <f aca="false">SUM(C497)</f>
        <v>0.000266066536203523</v>
      </c>
      <c r="D737" s="376" t="n">
        <f aca="false">SUM(D497)</f>
        <v>0.00120939334637965</v>
      </c>
      <c r="E737" s="376"/>
      <c r="F737" s="366"/>
      <c r="G737" s="376" t="n">
        <f aca="false">SUM(G497)</f>
        <v>0.00322504892367906</v>
      </c>
      <c r="H737" s="376" t="n">
        <f aca="false">SUM(H497)</f>
        <v>0.00138216382443388</v>
      </c>
      <c r="I737" s="376" t="n">
        <f aca="false">SUM(I497)</f>
        <v>0.0036834665921163</v>
      </c>
      <c r="J737" s="376"/>
      <c r="K737" s="366"/>
      <c r="L737" s="376" t="n">
        <f aca="false">SUM(L497)</f>
        <v>0.00644956033920418</v>
      </c>
      <c r="M737" s="376" t="n">
        <f aca="false">SUM(M497)</f>
        <v>0.00605301369863014</v>
      </c>
      <c r="N737" s="376" t="n">
        <f aca="false">SUM(N497)</f>
        <v>0.0104814090019569</v>
      </c>
      <c r="O737" s="376"/>
      <c r="P737" s="366"/>
      <c r="Q737" s="376" t="n">
        <f aca="false">SUM(Q497)</f>
        <v>0.0262035225048924</v>
      </c>
      <c r="R737" s="376" t="n">
        <f aca="false">SUM(R497)</f>
        <v>0.0174690150032616</v>
      </c>
      <c r="S737" s="376" t="n">
        <f aca="false">SUM(S497)</f>
        <v>0.0209628180039139</v>
      </c>
      <c r="T737" s="376"/>
      <c r="U737" s="366"/>
      <c r="V737" s="377" t="n">
        <f aca="false">SUM(V497)</f>
        <v>0.00103662286832541</v>
      </c>
      <c r="W737" s="377" t="n">
        <f aca="false">SUM(W497)</f>
        <v>0.00276432764886777</v>
      </c>
      <c r="X737" s="377" t="n">
        <f aca="false">SUM(X497)</f>
        <v>0.0131017612524462</v>
      </c>
      <c r="Y737" s="377" t="n">
        <f aca="false">SUM(Y497)</f>
        <v>0.018633616003479</v>
      </c>
      <c r="Z737" s="1"/>
      <c r="AA737" s="1"/>
      <c r="AB737" s="1"/>
      <c r="AC737" s="1"/>
      <c r="AD737" s="1"/>
      <c r="AE737" s="1"/>
      <c r="AF737" s="1"/>
    </row>
    <row r="738" customFormat="false" ht="15.75" hidden="false" customHeight="true" outlineLevel="0" collapsed="false">
      <c r="A738" s="1" t="str">
        <f aca="false">A500</f>
        <v>Other purchase: bananas--&gt;</v>
      </c>
      <c r="B738" s="376" t="n">
        <f aca="false">SUM(B504)</f>
        <v>0</v>
      </c>
      <c r="C738" s="376" t="n">
        <f aca="false">SUM(C504)</f>
        <v>0</v>
      </c>
      <c r="D738" s="376" t="n">
        <f aca="false">SUM(D504)</f>
        <v>0</v>
      </c>
      <c r="E738" s="376"/>
      <c r="F738" s="366"/>
      <c r="G738" s="376" t="n">
        <f aca="false">SUM(G504)</f>
        <v>0</v>
      </c>
      <c r="H738" s="376" t="n">
        <f aca="false">SUM(H504)</f>
        <v>0</v>
      </c>
      <c r="I738" s="376" t="n">
        <f aca="false">SUM(I504)</f>
        <v>0</v>
      </c>
      <c r="J738" s="376"/>
      <c r="K738" s="366"/>
      <c r="L738" s="376" t="n">
        <f aca="false">SUM(L504)</f>
        <v>0</v>
      </c>
      <c r="M738" s="376" t="n">
        <f aca="false">SUM(M504)</f>
        <v>0</v>
      </c>
      <c r="N738" s="376" t="n">
        <f aca="false">SUM(N504)</f>
        <v>0</v>
      </c>
      <c r="O738" s="376"/>
      <c r="P738" s="366"/>
      <c r="Q738" s="376" t="n">
        <f aca="false">SUM(Q504)</f>
        <v>0.00983692106979778</v>
      </c>
      <c r="R738" s="376" t="n">
        <f aca="false">SUM(R504)</f>
        <v>0</v>
      </c>
      <c r="S738" s="376" t="n">
        <f aca="false">SUM(S504)</f>
        <v>0</v>
      </c>
      <c r="T738" s="376"/>
      <c r="U738" s="366"/>
      <c r="V738" s="377" t="n">
        <f aca="false">SUM(V504)</f>
        <v>0</v>
      </c>
      <c r="W738" s="377" t="n">
        <f aca="false">SUM(W504)</f>
        <v>0</v>
      </c>
      <c r="X738" s="377" t="n">
        <f aca="false">SUM(X504)</f>
        <v>0</v>
      </c>
      <c r="Y738" s="377" t="n">
        <f aca="false">SUM(Y504)</f>
        <v>0</v>
      </c>
      <c r="Z738" s="1"/>
      <c r="AA738" s="1"/>
      <c r="AB738" s="1"/>
      <c r="AC738" s="1"/>
      <c r="AD738" s="1"/>
      <c r="AE738" s="1"/>
      <c r="AF738" s="1"/>
    </row>
    <row r="739" customFormat="false" ht="15.75" hidden="false" customHeight="true" outlineLevel="0" collapsed="false">
      <c r="A739" s="1" t="str">
        <f aca="false">A507</f>
        <v>Other purchase: vegs --&gt;</v>
      </c>
      <c r="B739" s="376" t="n">
        <f aca="false">SUM(B511)</f>
        <v>0</v>
      </c>
      <c r="C739" s="376" t="n">
        <f aca="false">SUM(C511)</f>
        <v>0</v>
      </c>
      <c r="D739" s="376" t="n">
        <f aca="false">SUM(D511)</f>
        <v>0</v>
      </c>
      <c r="E739" s="376"/>
      <c r="F739" s="366"/>
      <c r="G739" s="376" t="n">
        <f aca="false">SUM(G511)</f>
        <v>0</v>
      </c>
      <c r="H739" s="376" t="n">
        <f aca="false">SUM(H511)</f>
        <v>0</v>
      </c>
      <c r="I739" s="376" t="n">
        <f aca="false">SUM(I511)</f>
        <v>0</v>
      </c>
      <c r="J739" s="376"/>
      <c r="K739" s="366"/>
      <c r="L739" s="376" t="n">
        <f aca="false">SUM(L511)</f>
        <v>0</v>
      </c>
      <c r="M739" s="376" t="n">
        <f aca="false">SUM(M511)</f>
        <v>0</v>
      </c>
      <c r="N739" s="376" t="n">
        <f aca="false">SUM(N511)</f>
        <v>0</v>
      </c>
      <c r="O739" s="376"/>
      <c r="P739" s="366"/>
      <c r="Q739" s="376" t="n">
        <f aca="false">SUM(Q511)</f>
        <v>0</v>
      </c>
      <c r="R739" s="376" t="n">
        <f aca="false">SUM(R511)</f>
        <v>0</v>
      </c>
      <c r="S739" s="376" t="n">
        <f aca="false">SUM(S511)</f>
        <v>0</v>
      </c>
      <c r="T739" s="376"/>
      <c r="U739" s="366"/>
      <c r="V739" s="377" t="n">
        <f aca="false">SUM(V511)</f>
        <v>0.000250489236790607</v>
      </c>
      <c r="W739" s="377" t="n">
        <f aca="false">SUM(W511)</f>
        <v>0.00106457925636008</v>
      </c>
      <c r="X739" s="377" t="n">
        <f aca="false">SUM(X511)</f>
        <v>0.00255707762557078</v>
      </c>
      <c r="Y739" s="377" t="n">
        <f aca="false">SUM(Y511)</f>
        <v>0.00211060375443937</v>
      </c>
      <c r="Z739" s="1"/>
      <c r="AA739" s="1"/>
      <c r="AB739" s="1"/>
      <c r="AC739" s="1"/>
      <c r="AD739" s="1"/>
      <c r="AE739" s="1"/>
      <c r="AF739" s="1"/>
    </row>
    <row r="740" customFormat="false" ht="15.75" hidden="false" customHeight="true" outlineLevel="0" collapsed="false">
      <c r="A740" s="379" t="s">
        <v>23</v>
      </c>
      <c r="B740" s="364"/>
      <c r="C740" s="364"/>
      <c r="D740" s="364"/>
      <c r="E740" s="364"/>
      <c r="F740" s="366"/>
      <c r="G740" s="364"/>
      <c r="H740" s="364"/>
      <c r="I740" s="364"/>
      <c r="J740" s="364"/>
      <c r="K740" s="366"/>
      <c r="L740" s="364"/>
      <c r="M740" s="364"/>
      <c r="N740" s="364"/>
      <c r="O740" s="364"/>
      <c r="P740" s="366"/>
      <c r="Q740" s="364"/>
      <c r="R740" s="364"/>
      <c r="S740" s="364"/>
      <c r="T740" s="364"/>
      <c r="U740" s="366"/>
      <c r="V740" s="381"/>
      <c r="W740" s="381"/>
      <c r="X740" s="381"/>
      <c r="Y740" s="381"/>
      <c r="Z740" s="1"/>
      <c r="AA740" s="1"/>
      <c r="AB740" s="1"/>
      <c r="AC740" s="1"/>
      <c r="AD740" s="1"/>
      <c r="AE740" s="1"/>
      <c r="AF740" s="1"/>
    </row>
    <row r="741" customFormat="false" ht="15.75" hidden="false" customHeight="true" outlineLevel="0" collapsed="false">
      <c r="A741" s="1" t="str">
        <f aca="false">A534</f>
        <v>School feeding (cooked): no. children</v>
      </c>
      <c r="B741" s="376" t="n">
        <f aca="false">SUM(B535)</f>
        <v>0</v>
      </c>
      <c r="C741" s="376" t="n">
        <f aca="false">SUM(C535)</f>
        <v>0.0455357142857143</v>
      </c>
      <c r="D741" s="376" t="n">
        <f aca="false">SUM(D535)</f>
        <v>0</v>
      </c>
      <c r="E741" s="376"/>
      <c r="F741" s="366"/>
      <c r="G741" s="376" t="n">
        <f aca="false">SUM(G535)</f>
        <v>0</v>
      </c>
      <c r="H741" s="376" t="n">
        <f aca="false">SUM(H535)</f>
        <v>0.039030612244898</v>
      </c>
      <c r="I741" s="376" t="n">
        <f aca="false">SUM(I535)</f>
        <v>0</v>
      </c>
      <c r="J741" s="376"/>
      <c r="K741" s="366"/>
      <c r="L741" s="376" t="n">
        <f aca="false">SUM(L535)</f>
        <v>0</v>
      </c>
      <c r="M741" s="376" t="n">
        <f aca="false">SUM(M535)</f>
        <v>0</v>
      </c>
      <c r="N741" s="376" t="n">
        <f aca="false">SUM(N535)</f>
        <v>0</v>
      </c>
      <c r="O741" s="376"/>
      <c r="P741" s="366"/>
      <c r="Q741" s="376" t="n">
        <f aca="false">SUM(Q535)</f>
        <v>0</v>
      </c>
      <c r="R741" s="376" t="n">
        <f aca="false">SUM(R535)</f>
        <v>0</v>
      </c>
      <c r="S741" s="376" t="n">
        <f aca="false">SUM(S535)</f>
        <v>0</v>
      </c>
      <c r="T741" s="376"/>
      <c r="U741" s="366"/>
      <c r="V741" s="377" t="n">
        <f aca="false">SUM(V535)</f>
        <v>0</v>
      </c>
      <c r="W741" s="377" t="n">
        <f aca="false">SUM(W535)</f>
        <v>0</v>
      </c>
      <c r="X741" s="377" t="n">
        <f aca="false">SUM(X535)</f>
        <v>0</v>
      </c>
      <c r="Y741" s="377" t="n">
        <f aca="false">SUM(Y535)</f>
        <v>0</v>
      </c>
      <c r="Z741" s="1"/>
      <c r="AA741" s="1"/>
      <c r="AB741" s="1"/>
      <c r="AC741" s="1"/>
      <c r="AD741" s="1"/>
      <c r="AE741" s="1"/>
      <c r="AF741" s="1"/>
    </row>
    <row r="742" customFormat="false" ht="15.75" hidden="false" customHeight="true" outlineLevel="0" collapsed="false">
      <c r="A742" s="1" t="str">
        <f aca="false">A536</f>
        <v>Relief - grain: quantity (kg)</v>
      </c>
      <c r="B742" s="376" t="n">
        <f aca="false">SUM(B538)</f>
        <v>0.0570776255707763</v>
      </c>
      <c r="C742" s="376" t="n">
        <f aca="false">SUM(C538)</f>
        <v>0</v>
      </c>
      <c r="D742" s="376" t="n">
        <f aca="false">SUM(D538)</f>
        <v>0.0342465753424658</v>
      </c>
      <c r="E742" s="376"/>
      <c r="F742" s="366"/>
      <c r="G742" s="376" t="n">
        <f aca="false">SUM(G538)</f>
        <v>0</v>
      </c>
      <c r="H742" s="376" t="n">
        <f aca="false">SUM(H538)</f>
        <v>0</v>
      </c>
      <c r="I742" s="376" t="n">
        <f aca="false">SUM(I538)</f>
        <v>0</v>
      </c>
      <c r="J742" s="376"/>
      <c r="K742" s="366"/>
      <c r="L742" s="376" t="n">
        <f aca="false">SUM(L538)</f>
        <v>0</v>
      </c>
      <c r="M742" s="376" t="n">
        <f aca="false">SUM(M538)</f>
        <v>0</v>
      </c>
      <c r="N742" s="376" t="n">
        <f aca="false">SUM(N538)</f>
        <v>0</v>
      </c>
      <c r="O742" s="376"/>
      <c r="P742" s="366"/>
      <c r="Q742" s="376" t="n">
        <f aca="false">SUM(Q538)</f>
        <v>0</v>
      </c>
      <c r="R742" s="376" t="n">
        <f aca="false">SUM(R538)</f>
        <v>0</v>
      </c>
      <c r="S742" s="376" t="n">
        <f aca="false">SUM(S538)</f>
        <v>0</v>
      </c>
      <c r="T742" s="376"/>
      <c r="U742" s="366"/>
      <c r="V742" s="377" t="n">
        <f aca="false">SUM(V538)</f>
        <v>0.0195694716242661</v>
      </c>
      <c r="W742" s="377" t="n">
        <f aca="false">SUM(W538)</f>
        <v>0</v>
      </c>
      <c r="X742" s="377" t="n">
        <f aca="false">SUM(X538)</f>
        <v>0</v>
      </c>
      <c r="Y742" s="377" t="n">
        <f aca="false">SUM(Y538)</f>
        <v>0</v>
      </c>
      <c r="Z742" s="1"/>
      <c r="AA742" s="1"/>
      <c r="AB742" s="1"/>
      <c r="AC742" s="1"/>
      <c r="AD742" s="1"/>
      <c r="AE742" s="1"/>
      <c r="AF742" s="1"/>
    </row>
    <row r="743" customFormat="false" ht="15.75" hidden="false" customHeight="true" outlineLevel="0" collapsed="false">
      <c r="A743" s="1" t="str">
        <f aca="false">A539</f>
        <v>Relief - pulses: quantity (kg)</v>
      </c>
      <c r="B743" s="376" t="n">
        <f aca="false">SUM(B541)</f>
        <v>0</v>
      </c>
      <c r="C743" s="376" t="n">
        <f aca="false">SUM(C541)</f>
        <v>0</v>
      </c>
      <c r="D743" s="376" t="n">
        <f aca="false">SUM(D541)</f>
        <v>0</v>
      </c>
      <c r="E743" s="376"/>
      <c r="F743" s="366"/>
      <c r="G743" s="376" t="n">
        <f aca="false">SUM(G541)</f>
        <v>0</v>
      </c>
      <c r="H743" s="376" t="n">
        <f aca="false">SUM(H541)</f>
        <v>0</v>
      </c>
      <c r="I743" s="376" t="n">
        <f aca="false">SUM(I541)</f>
        <v>0</v>
      </c>
      <c r="J743" s="376"/>
      <c r="K743" s="366"/>
      <c r="L743" s="376" t="n">
        <f aca="false">SUM(L541)</f>
        <v>0</v>
      </c>
      <c r="M743" s="376" t="n">
        <f aca="false">SUM(M541)</f>
        <v>0</v>
      </c>
      <c r="N743" s="376" t="n">
        <f aca="false">SUM(N541)</f>
        <v>0</v>
      </c>
      <c r="O743" s="376"/>
      <c r="P743" s="366"/>
      <c r="Q743" s="376" t="n">
        <f aca="false">SUM(Q541)</f>
        <v>0</v>
      </c>
      <c r="R743" s="376" t="n">
        <f aca="false">SUM(R541)</f>
        <v>0</v>
      </c>
      <c r="S743" s="376" t="n">
        <f aca="false">SUM(S541)</f>
        <v>0</v>
      </c>
      <c r="T743" s="376"/>
      <c r="U743" s="366"/>
      <c r="V743" s="377" t="n">
        <f aca="false">SUM(V541)</f>
        <v>0</v>
      </c>
      <c r="W743" s="377" t="n">
        <f aca="false">SUM(W541)</f>
        <v>0</v>
      </c>
      <c r="X743" s="377" t="n">
        <f aca="false">SUM(X541)</f>
        <v>0</v>
      </c>
      <c r="Y743" s="377" t="n">
        <f aca="false">SUM(Y541)</f>
        <v>0</v>
      </c>
      <c r="Z743" s="1"/>
      <c r="AA743" s="1"/>
      <c r="AB743" s="1"/>
      <c r="AC743" s="1"/>
      <c r="AD743" s="1"/>
      <c r="AE743" s="1"/>
      <c r="AF743" s="1"/>
    </row>
    <row r="744" customFormat="false" ht="15.75" hidden="false" customHeight="true" outlineLevel="0" collapsed="false">
      <c r="A744" s="1" t="str">
        <f aca="false">A542</f>
        <v>Relief - oil: quantity (kg)</v>
      </c>
      <c r="B744" s="376" t="n">
        <f aca="false">SUM(B544)</f>
        <v>0</v>
      </c>
      <c r="C744" s="376" t="n">
        <f aca="false">SUM(C544)</f>
        <v>0</v>
      </c>
      <c r="D744" s="376" t="n">
        <f aca="false">SUM(D544)</f>
        <v>0</v>
      </c>
      <c r="E744" s="376"/>
      <c r="F744" s="366"/>
      <c r="G744" s="376" t="n">
        <f aca="false">SUM(G544)</f>
        <v>0</v>
      </c>
      <c r="H744" s="376" t="n">
        <f aca="false">SUM(H544)</f>
        <v>0</v>
      </c>
      <c r="I744" s="376" t="n">
        <f aca="false">SUM(I544)</f>
        <v>0</v>
      </c>
      <c r="J744" s="376"/>
      <c r="K744" s="366"/>
      <c r="L744" s="376" t="n">
        <f aca="false">SUM(L544)</f>
        <v>0</v>
      </c>
      <c r="M744" s="376" t="n">
        <f aca="false">SUM(M544)</f>
        <v>0</v>
      </c>
      <c r="N744" s="376" t="n">
        <f aca="false">SUM(N544)</f>
        <v>0</v>
      </c>
      <c r="O744" s="376"/>
      <c r="P744" s="366"/>
      <c r="Q744" s="376" t="n">
        <f aca="false">SUM(Q544)</f>
        <v>0</v>
      </c>
      <c r="R744" s="376" t="n">
        <f aca="false">SUM(R544)</f>
        <v>0</v>
      </c>
      <c r="S744" s="376" t="n">
        <f aca="false">SUM(S544)</f>
        <v>0</v>
      </c>
      <c r="T744" s="376"/>
      <c r="U744" s="366"/>
      <c r="V744" s="377" t="n">
        <f aca="false">SUM(V544)</f>
        <v>0</v>
      </c>
      <c r="W744" s="377" t="n">
        <f aca="false">SUM(W544)</f>
        <v>0</v>
      </c>
      <c r="X744" s="377" t="n">
        <f aca="false">SUM(X544)</f>
        <v>0</v>
      </c>
      <c r="Y744" s="377" t="n">
        <f aca="false">SUM(Y544)</f>
        <v>0</v>
      </c>
      <c r="Z744" s="1"/>
      <c r="AA744" s="1"/>
      <c r="AB744" s="1"/>
      <c r="AC744" s="1"/>
      <c r="AD744" s="1"/>
      <c r="AE744" s="1"/>
      <c r="AF744" s="1"/>
    </row>
    <row r="745" customFormat="false" ht="15.75" hidden="false" customHeight="true" outlineLevel="0" collapsed="false">
      <c r="A745" s="215" t="s">
        <v>393</v>
      </c>
      <c r="B745" s="364"/>
      <c r="C745" s="364"/>
      <c r="D745" s="364"/>
      <c r="E745" s="364"/>
      <c r="F745" s="366"/>
      <c r="G745" s="364"/>
      <c r="H745" s="364"/>
      <c r="I745" s="364"/>
      <c r="J745" s="364"/>
      <c r="K745" s="366"/>
      <c r="L745" s="364"/>
      <c r="M745" s="364"/>
      <c r="N745" s="364"/>
      <c r="O745" s="364"/>
      <c r="P745" s="366"/>
      <c r="Q745" s="364"/>
      <c r="R745" s="364"/>
      <c r="S745" s="364"/>
      <c r="T745" s="364"/>
      <c r="U745" s="366"/>
      <c r="V745" s="381"/>
      <c r="W745" s="381"/>
      <c r="X745" s="381"/>
      <c r="Y745" s="381"/>
      <c r="Z745" s="1"/>
      <c r="AA745" s="1"/>
      <c r="AB745" s="1"/>
      <c r="AC745" s="1"/>
      <c r="AD745" s="1"/>
      <c r="AE745" s="1"/>
      <c r="AF745" s="1"/>
    </row>
    <row r="746" customFormat="false" ht="15.75" hidden="false" customHeight="true" outlineLevel="0" collapsed="false">
      <c r="A746" s="1" t="str">
        <f aca="false">A545</f>
        <v>Gifts: type</v>
      </c>
      <c r="B746" s="376" t="n">
        <f aca="false">SUM(B549)</f>
        <v>0</v>
      </c>
      <c r="C746" s="376" t="n">
        <f aca="false">SUM(C549)</f>
        <v>0</v>
      </c>
      <c r="D746" s="376" t="n">
        <f aca="false">SUM(D549)</f>
        <v>0</v>
      </c>
      <c r="E746" s="376"/>
      <c r="F746" s="366"/>
      <c r="G746" s="376" t="n">
        <f aca="false">SUM(G549)</f>
        <v>0</v>
      </c>
      <c r="H746" s="376" t="n">
        <f aca="false">SUM(H549)</f>
        <v>0</v>
      </c>
      <c r="I746" s="376" t="n">
        <f aca="false">SUM(I549)</f>
        <v>0</v>
      </c>
      <c r="J746" s="376"/>
      <c r="K746" s="366"/>
      <c r="L746" s="376" t="n">
        <f aca="false">SUM(L549)</f>
        <v>0</v>
      </c>
      <c r="M746" s="376" t="n">
        <f aca="false">SUM(M549)</f>
        <v>0</v>
      </c>
      <c r="N746" s="376" t="n">
        <f aca="false">SUM(N549)</f>
        <v>0</v>
      </c>
      <c r="O746" s="376"/>
      <c r="P746" s="366"/>
      <c r="Q746" s="376" t="n">
        <f aca="false">SUM(Q549)</f>
        <v>0</v>
      </c>
      <c r="R746" s="376" t="n">
        <f aca="false">SUM(R549)</f>
        <v>0</v>
      </c>
      <c r="S746" s="376" t="n">
        <f aca="false">SUM(S549)</f>
        <v>0</v>
      </c>
      <c r="T746" s="376"/>
      <c r="U746" s="366"/>
      <c r="V746" s="377" t="n">
        <f aca="false">SUM(V549)</f>
        <v>0</v>
      </c>
      <c r="W746" s="377" t="n">
        <f aca="false">SUM(W549)</f>
        <v>0</v>
      </c>
      <c r="X746" s="377" t="n">
        <f aca="false">SUM(X549)</f>
        <v>0</v>
      </c>
      <c r="Y746" s="377" t="n">
        <f aca="false">SUM(Y549)</f>
        <v>0</v>
      </c>
      <c r="Z746" s="1"/>
      <c r="AA746" s="1"/>
      <c r="AB746" s="1"/>
      <c r="AC746" s="1"/>
      <c r="AD746" s="1"/>
      <c r="AE746" s="1"/>
      <c r="AF746" s="1"/>
    </row>
    <row r="747" customFormat="false" ht="15.75" hidden="false" customHeight="true" outlineLevel="0" collapsed="false">
      <c r="A747" s="1" t="str">
        <f aca="false">A570</f>
        <v>Other food: school feeding take-home ration</v>
      </c>
      <c r="B747" s="376" t="n">
        <f aca="false">SUM(B574)</f>
        <v>0</v>
      </c>
      <c r="C747" s="376" t="n">
        <f aca="false">SUM(C574)</f>
        <v>0</v>
      </c>
      <c r="D747" s="376" t="n">
        <f aca="false">SUM(D574)</f>
        <v>0</v>
      </c>
      <c r="E747" s="376"/>
      <c r="F747" s="366"/>
      <c r="G747" s="376" t="n">
        <f aca="false">SUM(G574)</f>
        <v>0</v>
      </c>
      <c r="H747" s="376" t="n">
        <f aca="false">SUM(H574)</f>
        <v>0</v>
      </c>
      <c r="I747" s="376" t="n">
        <f aca="false">SUM(I574)</f>
        <v>0</v>
      </c>
      <c r="J747" s="376"/>
      <c r="K747" s="366"/>
      <c r="L747" s="376" t="n">
        <f aca="false">SUM(L574)</f>
        <v>0</v>
      </c>
      <c r="M747" s="376" t="n">
        <f aca="false">SUM(M574)</f>
        <v>0</v>
      </c>
      <c r="N747" s="376" t="n">
        <f aca="false">SUM(N574)</f>
        <v>0</v>
      </c>
      <c r="O747" s="376"/>
      <c r="P747" s="366"/>
      <c r="Q747" s="376" t="n">
        <f aca="false">SUM(Q574)</f>
        <v>0</v>
      </c>
      <c r="R747" s="376" t="n">
        <f aca="false">SUM(R574)</f>
        <v>0</v>
      </c>
      <c r="S747" s="376" t="n">
        <f aca="false">SUM(S574)</f>
        <v>0</v>
      </c>
      <c r="T747" s="376"/>
      <c r="U747" s="366"/>
      <c r="V747" s="377" t="n">
        <f aca="false">SUM(V574)</f>
        <v>0</v>
      </c>
      <c r="W747" s="377" t="n">
        <f aca="false">SUM(W574)</f>
        <v>0</v>
      </c>
      <c r="X747" s="377" t="n">
        <f aca="false">SUM(X574)</f>
        <v>0</v>
      </c>
      <c r="Y747" s="377" t="n">
        <f aca="false">SUM(Y574)</f>
        <v>0</v>
      </c>
      <c r="Z747" s="1"/>
      <c r="AA747" s="1"/>
      <c r="AB747" s="1"/>
      <c r="AC747" s="1"/>
      <c r="AD747" s="1"/>
      <c r="AE747" s="1"/>
      <c r="AF747" s="1"/>
    </row>
    <row r="748" customFormat="false" ht="15.75" hidden="false" customHeight="true" outlineLevel="0" collapsed="false">
      <c r="A748" s="1" t="str">
        <f aca="false">A575</f>
        <v>Other food: type</v>
      </c>
      <c r="B748" s="376" t="n">
        <f aca="false">SUM(B579)</f>
        <v>0</v>
      </c>
      <c r="C748" s="376" t="n">
        <f aca="false">SUM(C579)</f>
        <v>0</v>
      </c>
      <c r="D748" s="376" t="n">
        <f aca="false">SUM(D579)</f>
        <v>0</v>
      </c>
      <c r="E748" s="376"/>
      <c r="F748" s="366"/>
      <c r="G748" s="376" t="n">
        <f aca="false">SUM(G579)</f>
        <v>0</v>
      </c>
      <c r="H748" s="376" t="n">
        <f aca="false">SUM(H579)</f>
        <v>0</v>
      </c>
      <c r="I748" s="376" t="n">
        <f aca="false">SUM(I579)</f>
        <v>0</v>
      </c>
      <c r="J748" s="376"/>
      <c r="K748" s="366"/>
      <c r="L748" s="376" t="n">
        <f aca="false">SUM(L579)</f>
        <v>0</v>
      </c>
      <c r="M748" s="376" t="n">
        <f aca="false">SUM(M579)</f>
        <v>0</v>
      </c>
      <c r="N748" s="376" t="n">
        <f aca="false">SUM(N579)</f>
        <v>0</v>
      </c>
      <c r="O748" s="376"/>
      <c r="P748" s="366"/>
      <c r="Q748" s="376" t="n">
        <f aca="false">SUM(Q579)</f>
        <v>0</v>
      </c>
      <c r="R748" s="376" t="n">
        <f aca="false">SUM(R579)</f>
        <v>0</v>
      </c>
      <c r="S748" s="376" t="n">
        <f aca="false">SUM(S579)</f>
        <v>0</v>
      </c>
      <c r="T748" s="376"/>
      <c r="U748" s="366"/>
      <c r="V748" s="377" t="n">
        <f aca="false">SUM(V579)</f>
        <v>0</v>
      </c>
      <c r="W748" s="377" t="n">
        <f aca="false">SUM(W579)</f>
        <v>0</v>
      </c>
      <c r="X748" s="377" t="n">
        <f aca="false">SUM(X579)</f>
        <v>0</v>
      </c>
      <c r="Y748" s="377" t="n">
        <f aca="false">SUM(Y579)</f>
        <v>0</v>
      </c>
      <c r="Z748" s="1"/>
      <c r="AA748" s="1"/>
      <c r="AB748" s="1"/>
      <c r="AC748" s="1"/>
      <c r="AD748" s="1"/>
      <c r="AE748" s="1"/>
      <c r="AF748" s="1"/>
    </row>
    <row r="749" customFormat="false" ht="15.75" hidden="false" customHeight="true" outlineLevel="0" collapsed="false">
      <c r="A749" s="1"/>
      <c r="B749" s="364"/>
      <c r="C749" s="364"/>
      <c r="D749" s="364"/>
      <c r="E749" s="364"/>
      <c r="F749" s="366"/>
      <c r="G749" s="364"/>
      <c r="H749" s="364"/>
      <c r="I749" s="364"/>
      <c r="J749" s="364"/>
      <c r="K749" s="366"/>
      <c r="L749" s="364"/>
      <c r="M749" s="364"/>
      <c r="N749" s="364"/>
      <c r="O749" s="364"/>
      <c r="P749" s="366"/>
      <c r="Q749" s="364"/>
      <c r="R749" s="364"/>
      <c r="S749" s="364"/>
      <c r="T749" s="364"/>
      <c r="U749" s="366"/>
      <c r="V749" s="381"/>
      <c r="W749" s="381"/>
      <c r="X749" s="381"/>
      <c r="Y749" s="381"/>
      <c r="Z749" s="1"/>
      <c r="AA749" s="1"/>
      <c r="AB749" s="1"/>
      <c r="AC749" s="1"/>
      <c r="AD749" s="1"/>
      <c r="AE749" s="1"/>
      <c r="AF749" s="1"/>
    </row>
    <row r="750" customFormat="false" ht="15.75" hidden="false" customHeight="true" outlineLevel="0" collapsed="false">
      <c r="A750" s="1" t="s">
        <v>394</v>
      </c>
      <c r="B750" s="376" t="n">
        <f aca="false">SUM(B690:B749)</f>
        <v>1.01897097195042</v>
      </c>
      <c r="C750" s="376" t="n">
        <f aca="false">SUM(C690:C749)</f>
        <v>0.965956162209176</v>
      </c>
      <c r="D750" s="376" t="n">
        <f aca="false">SUM(D690:D749)</f>
        <v>0.980563600782779</v>
      </c>
      <c r="E750" s="376"/>
      <c r="F750" s="366"/>
      <c r="G750" s="376" t="n">
        <f aca="false">SUM(G690:G749)</f>
        <v>1.00566797129811</v>
      </c>
      <c r="H750" s="376" t="n">
        <f aca="false">SUM(H690:H749)</f>
        <v>1.1625633212189</v>
      </c>
      <c r="I750" s="376" t="n">
        <f aca="false">SUM(I690:I749)</f>
        <v>1.02019539465101</v>
      </c>
      <c r="J750" s="376"/>
      <c r="K750" s="366"/>
      <c r="L750" s="376" t="n">
        <f aca="false">SUM(L690:L749)</f>
        <v>1.04139737508154</v>
      </c>
      <c r="M750" s="376" t="n">
        <f aca="false">SUM(M690:M749)</f>
        <v>1.039089543379</v>
      </c>
      <c r="N750" s="376" t="n">
        <f aca="false">SUM(N690:N749)</f>
        <v>1.06368101761252</v>
      </c>
      <c r="O750" s="376"/>
      <c r="P750" s="366"/>
      <c r="Q750" s="376" t="n">
        <f aca="false">SUM(Q690:Q749)</f>
        <v>1.13336757990868</v>
      </c>
      <c r="R750" s="376" t="n">
        <f aca="false">SUM(R690:R749)</f>
        <v>1.09571591650359</v>
      </c>
      <c r="S750" s="376" t="n">
        <f aca="false">SUM(S690:S749)</f>
        <v>1.10525179386823</v>
      </c>
      <c r="T750" s="376"/>
      <c r="U750" s="366"/>
      <c r="V750" s="377" t="n">
        <f aca="false">SUM(V690:V749)</f>
        <v>0.935596067468083</v>
      </c>
      <c r="W750" s="377" t="n">
        <f aca="false">SUM(W690:W749)</f>
        <v>1.02662828068214</v>
      </c>
      <c r="X750" s="377" t="e">
        <f aca="false">SUM(X690:X749)</f>
        <v>#REF!</v>
      </c>
      <c r="Y750" s="377" t="e">
        <f aca="false">SUM(Y690:Y749)</f>
        <v>#REF!</v>
      </c>
      <c r="Z750" s="1"/>
      <c r="AA750" s="1"/>
      <c r="AB750" s="1"/>
      <c r="AC750" s="1"/>
      <c r="AD750" s="1"/>
      <c r="AE750" s="1"/>
      <c r="AF750" s="1"/>
    </row>
    <row r="751" customFormat="false" ht="15.75" hidden="false" customHeight="true" outlineLevel="0" collapsed="false">
      <c r="A751" s="1"/>
      <c r="B751" s="376"/>
      <c r="C751" s="376"/>
      <c r="D751" s="376"/>
      <c r="E751" s="376"/>
      <c r="F751" s="366"/>
      <c r="G751" s="376"/>
      <c r="H751" s="376"/>
      <c r="I751" s="376"/>
      <c r="J751" s="376"/>
      <c r="K751" s="366"/>
      <c r="L751" s="376"/>
      <c r="M751" s="376"/>
      <c r="N751" s="376"/>
      <c r="O751" s="376"/>
      <c r="P751" s="366"/>
      <c r="Q751" s="376"/>
      <c r="R751" s="376"/>
      <c r="S751" s="376"/>
      <c r="T751" s="376"/>
      <c r="U751" s="366"/>
      <c r="V751" s="377"/>
      <c r="W751" s="377"/>
      <c r="X751" s="377"/>
      <c r="Y751" s="377"/>
      <c r="Z751" s="1"/>
      <c r="AA751" s="1"/>
      <c r="AB751" s="1"/>
      <c r="AC751" s="1"/>
      <c r="AD751" s="1"/>
      <c r="AE751" s="1"/>
      <c r="AF751" s="1"/>
    </row>
    <row r="752" customFormat="false" ht="15.75" hidden="false" customHeight="true" outlineLevel="0" collapsed="false">
      <c r="A752" s="378" t="s">
        <v>395</v>
      </c>
      <c r="B752" s="373"/>
      <c r="C752" s="373"/>
      <c r="D752" s="373"/>
      <c r="E752" s="373"/>
      <c r="F752" s="366"/>
      <c r="G752" s="373"/>
      <c r="H752" s="373"/>
      <c r="I752" s="373"/>
      <c r="J752" s="373"/>
      <c r="K752" s="366"/>
      <c r="L752" s="373"/>
      <c r="M752" s="373"/>
      <c r="N752" s="373"/>
      <c r="O752" s="373"/>
      <c r="P752" s="366"/>
      <c r="Q752" s="373"/>
      <c r="R752" s="373"/>
      <c r="S752" s="373"/>
      <c r="T752" s="373"/>
      <c r="U752" s="366"/>
      <c r="V752" s="374"/>
      <c r="W752" s="374"/>
      <c r="X752" s="374"/>
      <c r="Y752" s="374"/>
      <c r="Z752" s="1"/>
      <c r="AA752" s="1"/>
      <c r="AB752" s="1"/>
      <c r="AC752" s="1"/>
      <c r="AD752" s="1"/>
      <c r="AE752" s="1"/>
      <c r="AF752" s="1"/>
    </row>
    <row r="753" customFormat="false" ht="15.75" hidden="false" customHeight="true" outlineLevel="0" collapsed="false">
      <c r="A753" s="379" t="s">
        <v>25</v>
      </c>
      <c r="B753" s="373"/>
      <c r="C753" s="373"/>
      <c r="D753" s="373"/>
      <c r="E753" s="373"/>
      <c r="F753" s="366"/>
      <c r="G753" s="373"/>
      <c r="H753" s="373"/>
      <c r="I753" s="373"/>
      <c r="J753" s="373"/>
      <c r="K753" s="366"/>
      <c r="L753" s="373"/>
      <c r="M753" s="373"/>
      <c r="N753" s="373"/>
      <c r="O753" s="373"/>
      <c r="P753" s="366"/>
      <c r="Q753" s="373"/>
      <c r="R753" s="373"/>
      <c r="S753" s="373"/>
      <c r="T753" s="373"/>
      <c r="U753" s="366"/>
      <c r="V753" s="374"/>
      <c r="W753" s="374"/>
      <c r="X753" s="374"/>
      <c r="Y753" s="374"/>
      <c r="Z753" s="1"/>
      <c r="AA753" s="1"/>
      <c r="AB753" s="1"/>
      <c r="AC753" s="1"/>
      <c r="AD753" s="1"/>
      <c r="AE753" s="1"/>
      <c r="AF753" s="1"/>
    </row>
    <row r="754" customFormat="false" ht="15.75" hidden="false" customHeight="true" outlineLevel="0" collapsed="false">
      <c r="A754" s="380" t="s">
        <v>396</v>
      </c>
      <c r="B754" s="373" t="n">
        <f aca="false">SUM(B66)</f>
        <v>0</v>
      </c>
      <c r="C754" s="373" t="n">
        <f aca="false">SUM(C66)</f>
        <v>0</v>
      </c>
      <c r="D754" s="373" t="n">
        <f aca="false">SUM(D66)</f>
        <v>0</v>
      </c>
      <c r="E754" s="373"/>
      <c r="F754" s="366"/>
      <c r="G754" s="373" t="n">
        <f aca="false">SUM(G66)</f>
        <v>0</v>
      </c>
      <c r="H754" s="373" t="n">
        <f aca="false">SUM(H66)</f>
        <v>0</v>
      </c>
      <c r="I754" s="373" t="n">
        <f aca="false">SUM(I66)</f>
        <v>0</v>
      </c>
      <c r="J754" s="373"/>
      <c r="K754" s="366"/>
      <c r="L754" s="373" t="n">
        <f aca="false">SUM(L66)</f>
        <v>0</v>
      </c>
      <c r="M754" s="373" t="n">
        <f aca="false">SUM(M66)</f>
        <v>0</v>
      </c>
      <c r="N754" s="373" t="n">
        <f aca="false">SUM(N66)</f>
        <v>0</v>
      </c>
      <c r="O754" s="373"/>
      <c r="P754" s="366"/>
      <c r="Q754" s="373" t="n">
        <f aca="false">SUM(Q66)</f>
        <v>0</v>
      </c>
      <c r="R754" s="373" t="n">
        <f aca="false">SUM(R66)</f>
        <v>0</v>
      </c>
      <c r="S754" s="373" t="n">
        <f aca="false">SUM(S66)</f>
        <v>0</v>
      </c>
      <c r="T754" s="373"/>
      <c r="U754" s="366"/>
      <c r="V754" s="374" t="n">
        <f aca="false">SUM(V66)</f>
        <v>0</v>
      </c>
      <c r="W754" s="374" t="n">
        <f aca="false">SUM(W66)</f>
        <v>0</v>
      </c>
      <c r="X754" s="374" t="n">
        <f aca="false">SUM(X66)</f>
        <v>0</v>
      </c>
      <c r="Y754" s="374" t="n">
        <f aca="false">SUM(Y66)</f>
        <v>0</v>
      </c>
      <c r="Z754" s="1"/>
      <c r="AA754" s="1"/>
      <c r="AB754" s="1"/>
      <c r="AC754" s="1"/>
      <c r="AD754" s="1"/>
      <c r="AE754" s="1"/>
      <c r="AF754" s="1"/>
    </row>
    <row r="755" customFormat="false" ht="15.75" hidden="false" customHeight="true" outlineLevel="0" collapsed="false">
      <c r="A755" s="1" t="s">
        <v>397</v>
      </c>
      <c r="B755" s="373" t="n">
        <f aca="false">SUM(B74)</f>
        <v>0</v>
      </c>
      <c r="C755" s="373" t="n">
        <f aca="false">SUM(C74)</f>
        <v>0</v>
      </c>
      <c r="D755" s="373" t="n">
        <f aca="false">SUM(D74)</f>
        <v>0</v>
      </c>
      <c r="E755" s="373"/>
      <c r="F755" s="366"/>
      <c r="G755" s="373" t="n">
        <f aca="false">SUM(G74)</f>
        <v>0</v>
      </c>
      <c r="H755" s="373" t="n">
        <f aca="false">SUM(H74)</f>
        <v>0</v>
      </c>
      <c r="I755" s="373" t="n">
        <f aca="false">SUM(I74)</f>
        <v>0</v>
      </c>
      <c r="J755" s="373"/>
      <c r="K755" s="366"/>
      <c r="L755" s="373" t="n">
        <f aca="false">SUM(L74)</f>
        <v>0</v>
      </c>
      <c r="M755" s="373" t="n">
        <f aca="false">SUM(M74)</f>
        <v>0</v>
      </c>
      <c r="N755" s="373" t="n">
        <f aca="false">SUM(N74)</f>
        <v>0</v>
      </c>
      <c r="O755" s="373"/>
      <c r="P755" s="366"/>
      <c r="Q755" s="373" t="n">
        <f aca="false">SUM(Q74)</f>
        <v>0</v>
      </c>
      <c r="R755" s="373" t="n">
        <f aca="false">SUM(R74)</f>
        <v>0</v>
      </c>
      <c r="S755" s="373" t="n">
        <f aca="false">SUM(S74)</f>
        <v>0</v>
      </c>
      <c r="T755" s="373"/>
      <c r="U755" s="366"/>
      <c r="V755" s="374" t="n">
        <f aca="false">SUM(V74)</f>
        <v>0</v>
      </c>
      <c r="W755" s="374" t="n">
        <f aca="false">SUM(W74)</f>
        <v>0</v>
      </c>
      <c r="X755" s="374" t="n">
        <f aca="false">SUM(X74)</f>
        <v>0</v>
      </c>
      <c r="Y755" s="374" t="n">
        <f aca="false">SUM(Y74)</f>
        <v>0</v>
      </c>
      <c r="Z755" s="1"/>
      <c r="AA755" s="1"/>
      <c r="AB755" s="1"/>
      <c r="AC755" s="1"/>
      <c r="AD755" s="1"/>
      <c r="AE755" s="1"/>
      <c r="AF755" s="1"/>
    </row>
    <row r="756" customFormat="false" ht="15.75" hidden="false" customHeight="true" outlineLevel="0" collapsed="false">
      <c r="A756" s="1" t="s">
        <v>398</v>
      </c>
      <c r="B756" s="373" t="n">
        <f aca="false">SUM(B82)</f>
        <v>0</v>
      </c>
      <c r="C756" s="373" t="n">
        <f aca="false">SUM(C82)</f>
        <v>0</v>
      </c>
      <c r="D756" s="373" t="n">
        <f aca="false">SUM(D82)</f>
        <v>0</v>
      </c>
      <c r="E756" s="373"/>
      <c r="F756" s="366"/>
      <c r="G756" s="373" t="n">
        <f aca="false">SUM(G82)</f>
        <v>0</v>
      </c>
      <c r="H756" s="373" t="n">
        <f aca="false">SUM(H82)</f>
        <v>0</v>
      </c>
      <c r="I756" s="373" t="n">
        <f aca="false">SUM(I82)</f>
        <v>0</v>
      </c>
      <c r="J756" s="373"/>
      <c r="K756" s="366"/>
      <c r="L756" s="373" t="n">
        <f aca="false">SUM(L82)</f>
        <v>0</v>
      </c>
      <c r="M756" s="373" t="n">
        <f aca="false">SUM(M82)</f>
        <v>0</v>
      </c>
      <c r="N756" s="373" t="n">
        <f aca="false">SUM(N82)</f>
        <v>0</v>
      </c>
      <c r="O756" s="373"/>
      <c r="P756" s="366"/>
      <c r="Q756" s="373" t="n">
        <f aca="false">SUM(Q82)</f>
        <v>0</v>
      </c>
      <c r="R756" s="373" t="n">
        <f aca="false">SUM(R82)</f>
        <v>0</v>
      </c>
      <c r="S756" s="373" t="n">
        <f aca="false">SUM(S82)</f>
        <v>0</v>
      </c>
      <c r="T756" s="373"/>
      <c r="U756" s="366"/>
      <c r="V756" s="374" t="n">
        <f aca="false">SUM(V82)</f>
        <v>0</v>
      </c>
      <c r="W756" s="374" t="n">
        <f aca="false">SUM(W82)</f>
        <v>0</v>
      </c>
      <c r="X756" s="374" t="n">
        <f aca="false">SUM(X82)</f>
        <v>0</v>
      </c>
      <c r="Y756" s="374" t="n">
        <f aca="false">SUM(Y82)</f>
        <v>0</v>
      </c>
      <c r="Z756" s="1"/>
      <c r="AA756" s="1"/>
      <c r="AB756" s="1"/>
      <c r="AC756" s="1"/>
      <c r="AD756" s="1"/>
      <c r="AE756" s="1"/>
      <c r="AF756" s="1"/>
    </row>
    <row r="757" customFormat="false" ht="15.75" hidden="false" customHeight="true" outlineLevel="0" collapsed="false">
      <c r="A757" s="380" t="s">
        <v>399</v>
      </c>
      <c r="B757" s="373" t="n">
        <f aca="false">SUM(B93)</f>
        <v>0</v>
      </c>
      <c r="C757" s="373" t="n">
        <f aca="false">SUM(C93)</f>
        <v>0</v>
      </c>
      <c r="D757" s="373" t="n">
        <f aca="false">SUM(D93)</f>
        <v>0</v>
      </c>
      <c r="E757" s="373"/>
      <c r="F757" s="366"/>
      <c r="G757" s="373" t="n">
        <f aca="false">SUM(G93)</f>
        <v>0</v>
      </c>
      <c r="H757" s="373" t="n">
        <f aca="false">SUM(H93)</f>
        <v>0</v>
      </c>
      <c r="I757" s="373" t="n">
        <f aca="false">SUM(I93)</f>
        <v>0</v>
      </c>
      <c r="J757" s="373"/>
      <c r="K757" s="366"/>
      <c r="L757" s="373" t="n">
        <f aca="false">SUM(L93)</f>
        <v>36000</v>
      </c>
      <c r="M757" s="373" t="n">
        <f aca="false">SUM(M93)</f>
        <v>0</v>
      </c>
      <c r="N757" s="373" t="n">
        <f aca="false">SUM(N93)</f>
        <v>19500</v>
      </c>
      <c r="O757" s="373"/>
      <c r="P757" s="366"/>
      <c r="Q757" s="373" t="n">
        <f aca="false">SUM(Q93)</f>
        <v>0</v>
      </c>
      <c r="R757" s="373" t="n">
        <f aca="false">SUM(R93)</f>
        <v>0</v>
      </c>
      <c r="S757" s="373" t="n">
        <f aca="false">SUM(S93)</f>
        <v>18000</v>
      </c>
      <c r="T757" s="373"/>
      <c r="U757" s="366"/>
      <c r="V757" s="374" t="n">
        <f aca="false">SUM(V93)</f>
        <v>0</v>
      </c>
      <c r="W757" s="374" t="n">
        <f aca="false">SUM(W93)</f>
        <v>0</v>
      </c>
      <c r="X757" s="374" t="n">
        <f aca="false">SUM(X93)</f>
        <v>26400</v>
      </c>
      <c r="Y757" s="374" t="n">
        <f aca="false">SUM(Y93)</f>
        <v>13200</v>
      </c>
      <c r="Z757" s="1"/>
      <c r="AA757" s="1"/>
      <c r="AB757" s="1"/>
      <c r="AC757" s="1"/>
      <c r="AD757" s="1"/>
      <c r="AE757" s="1"/>
      <c r="AF757" s="1"/>
    </row>
    <row r="758" customFormat="false" ht="15.75" hidden="false" customHeight="true" outlineLevel="0" collapsed="false">
      <c r="A758" s="1" t="s">
        <v>400</v>
      </c>
      <c r="B758" s="373" t="n">
        <f aca="false">SUM(B101)</f>
        <v>0</v>
      </c>
      <c r="C758" s="373" t="n">
        <f aca="false">SUM(C101)</f>
        <v>0</v>
      </c>
      <c r="D758" s="373" t="n">
        <f aca="false">SUM(D101)</f>
        <v>0</v>
      </c>
      <c r="E758" s="373"/>
      <c r="F758" s="366"/>
      <c r="G758" s="373" t="n">
        <f aca="false">SUM(G101)</f>
        <v>0</v>
      </c>
      <c r="H758" s="373" t="n">
        <f aca="false">SUM(H101)</f>
        <v>0</v>
      </c>
      <c r="I758" s="373" t="n">
        <f aca="false">SUM(I101)</f>
        <v>0</v>
      </c>
      <c r="J758" s="373"/>
      <c r="K758" s="366"/>
      <c r="L758" s="373" t="n">
        <f aca="false">SUM(L101)</f>
        <v>0</v>
      </c>
      <c r="M758" s="373" t="n">
        <f aca="false">SUM(M101)</f>
        <v>0</v>
      </c>
      <c r="N758" s="373" t="n">
        <f aca="false">SUM(N101)</f>
        <v>7000</v>
      </c>
      <c r="O758" s="373"/>
      <c r="P758" s="366"/>
      <c r="Q758" s="373" t="n">
        <f aca="false">SUM(Q101)</f>
        <v>0</v>
      </c>
      <c r="R758" s="373" t="n">
        <f aca="false">SUM(R101)</f>
        <v>0</v>
      </c>
      <c r="S758" s="373" t="n">
        <f aca="false">SUM(S101)</f>
        <v>0</v>
      </c>
      <c r="T758" s="373"/>
      <c r="U758" s="366"/>
      <c r="V758" s="374" t="n">
        <f aca="false">SUM(V101)</f>
        <v>0</v>
      </c>
      <c r="W758" s="374" t="n">
        <f aca="false">SUM(W101)</f>
        <v>0</v>
      </c>
      <c r="X758" s="374" t="n">
        <f aca="false">SUM(X101)</f>
        <v>0</v>
      </c>
      <c r="Y758" s="374" t="n">
        <f aca="false">SUM(Y101)</f>
        <v>0</v>
      </c>
      <c r="Z758" s="1"/>
      <c r="AA758" s="1"/>
      <c r="AB758" s="1"/>
      <c r="AC758" s="1"/>
      <c r="AD758" s="1"/>
      <c r="AE758" s="1"/>
      <c r="AF758" s="1"/>
    </row>
    <row r="759" customFormat="false" ht="15.75" hidden="false" customHeight="true" outlineLevel="0" collapsed="false">
      <c r="A759" s="1" t="s">
        <v>401</v>
      </c>
      <c r="B759" s="373" t="n">
        <f aca="false">SUM(B109)</f>
        <v>0</v>
      </c>
      <c r="C759" s="373" t="n">
        <f aca="false">SUM(C109)</f>
        <v>0</v>
      </c>
      <c r="D759" s="373" t="n">
        <f aca="false">SUM(D109)</f>
        <v>0</v>
      </c>
      <c r="E759" s="373"/>
      <c r="F759" s="366"/>
      <c r="G759" s="373" t="n">
        <f aca="false">SUM(G109)</f>
        <v>0</v>
      </c>
      <c r="H759" s="373" t="n">
        <f aca="false">SUM(H109)</f>
        <v>0</v>
      </c>
      <c r="I759" s="373" t="n">
        <f aca="false">SUM(I109)</f>
        <v>0</v>
      </c>
      <c r="J759" s="373"/>
      <c r="K759" s="366"/>
      <c r="L759" s="373" t="n">
        <f aca="false">SUM(L109)</f>
        <v>0</v>
      </c>
      <c r="M759" s="373" t="n">
        <f aca="false">SUM(M109)</f>
        <v>0</v>
      </c>
      <c r="N759" s="373" t="n">
        <f aca="false">SUM(N109)</f>
        <v>0</v>
      </c>
      <c r="O759" s="373"/>
      <c r="P759" s="366"/>
      <c r="Q759" s="373" t="n">
        <f aca="false">SUM(Q109)</f>
        <v>0</v>
      </c>
      <c r="R759" s="373" t="n">
        <f aca="false">SUM(R109)</f>
        <v>0</v>
      </c>
      <c r="S759" s="373" t="n">
        <f aca="false">SUM(S109)</f>
        <v>0</v>
      </c>
      <c r="T759" s="373"/>
      <c r="U759" s="366"/>
      <c r="V759" s="374" t="n">
        <f aca="false">SUM(V109)</f>
        <v>0</v>
      </c>
      <c r="W759" s="374" t="n">
        <f aca="false">SUM(W109)</f>
        <v>0</v>
      </c>
      <c r="X759" s="374" t="n">
        <f aca="false">SUM(X109)</f>
        <v>0</v>
      </c>
      <c r="Y759" s="374" t="n">
        <f aca="false">SUM(Y109)</f>
        <v>0</v>
      </c>
      <c r="Z759" s="1"/>
      <c r="AA759" s="1"/>
      <c r="AB759" s="1"/>
      <c r="AC759" s="1"/>
      <c r="AD759" s="1"/>
      <c r="AE759" s="1"/>
      <c r="AF759" s="1"/>
    </row>
    <row r="760" customFormat="false" ht="15.75" hidden="false" customHeight="true" outlineLevel="0" collapsed="false">
      <c r="A760" s="380" t="s">
        <v>402</v>
      </c>
      <c r="B760" s="373" t="n">
        <f aca="false">SUM(B120)</f>
        <v>0</v>
      </c>
      <c r="C760" s="373" t="n">
        <f aca="false">SUM(C120)</f>
        <v>0</v>
      </c>
      <c r="D760" s="373" t="n">
        <f aca="false">SUM(D120)</f>
        <v>0</v>
      </c>
      <c r="E760" s="373"/>
      <c r="F760" s="366"/>
      <c r="G760" s="373" t="n">
        <f aca="false">SUM(G120)</f>
        <v>0</v>
      </c>
      <c r="H760" s="373" t="n">
        <f aca="false">SUM(H120)</f>
        <v>0</v>
      </c>
      <c r="I760" s="373" t="n">
        <f aca="false">SUM(I120)</f>
        <v>0</v>
      </c>
      <c r="J760" s="373"/>
      <c r="K760" s="366"/>
      <c r="L760" s="373" t="n">
        <f aca="false">SUM(L120)</f>
        <v>0</v>
      </c>
      <c r="M760" s="373" t="n">
        <f aca="false">SUM(M120)</f>
        <v>0</v>
      </c>
      <c r="N760" s="373" t="n">
        <f aca="false">SUM(N120)</f>
        <v>0</v>
      </c>
      <c r="O760" s="373"/>
      <c r="P760" s="366"/>
      <c r="Q760" s="373" t="n">
        <f aca="false">SUM(Q120)</f>
        <v>0</v>
      </c>
      <c r="R760" s="373" t="n">
        <f aca="false">SUM(R120)</f>
        <v>0</v>
      </c>
      <c r="S760" s="373" t="n">
        <f aca="false">SUM(S120)</f>
        <v>0</v>
      </c>
      <c r="T760" s="373"/>
      <c r="U760" s="366"/>
      <c r="V760" s="374" t="n">
        <f aca="false">SUM(V120)</f>
        <v>0</v>
      </c>
      <c r="W760" s="374" t="n">
        <f aca="false">SUM(W120)</f>
        <v>0</v>
      </c>
      <c r="X760" s="374" t="n">
        <f aca="false">SUM(X120)</f>
        <v>0</v>
      </c>
      <c r="Y760" s="374" t="n">
        <f aca="false">SUM(Y120)</f>
        <v>0</v>
      </c>
      <c r="Z760" s="1"/>
      <c r="AA760" s="1"/>
      <c r="AB760" s="1"/>
      <c r="AC760" s="1"/>
      <c r="AD760" s="1"/>
      <c r="AE760" s="1"/>
      <c r="AF760" s="1"/>
    </row>
    <row r="761" customFormat="false" ht="15.75" hidden="false" customHeight="true" outlineLevel="0" collapsed="false">
      <c r="A761" s="1" t="s">
        <v>403</v>
      </c>
      <c r="B761" s="373" t="n">
        <f aca="false">SUM(B129)</f>
        <v>0</v>
      </c>
      <c r="C761" s="373" t="n">
        <f aca="false">SUM(C129)</f>
        <v>0</v>
      </c>
      <c r="D761" s="373" t="n">
        <f aca="false">SUM(D129)</f>
        <v>0</v>
      </c>
      <c r="E761" s="373"/>
      <c r="F761" s="366"/>
      <c r="G761" s="373" t="n">
        <f aca="false">SUM(G129)</f>
        <v>0</v>
      </c>
      <c r="H761" s="373" t="n">
        <f aca="false">SUM(H129)</f>
        <v>0</v>
      </c>
      <c r="I761" s="373" t="n">
        <f aca="false">SUM(I129)</f>
        <v>0</v>
      </c>
      <c r="J761" s="373"/>
      <c r="K761" s="366"/>
      <c r="L761" s="373" t="n">
        <f aca="false">SUM(L129)</f>
        <v>0</v>
      </c>
      <c r="M761" s="373" t="n">
        <f aca="false">SUM(M129)</f>
        <v>0</v>
      </c>
      <c r="N761" s="373" t="n">
        <f aca="false">SUM(N129)</f>
        <v>0</v>
      </c>
      <c r="O761" s="373"/>
      <c r="P761" s="366"/>
      <c r="Q761" s="373" t="n">
        <f aca="false">SUM(Q129)</f>
        <v>0</v>
      </c>
      <c r="R761" s="373" t="n">
        <f aca="false">SUM(R129)</f>
        <v>0</v>
      </c>
      <c r="S761" s="373" t="n">
        <f aca="false">SUM(S129)</f>
        <v>0</v>
      </c>
      <c r="T761" s="373"/>
      <c r="U761" s="366"/>
      <c r="V761" s="374" t="n">
        <f aca="false">SUM(V129)</f>
        <v>0</v>
      </c>
      <c r="W761" s="374" t="n">
        <f aca="false">SUM(W129)</f>
        <v>0</v>
      </c>
      <c r="X761" s="374" t="n">
        <f aca="false">SUM(X129)</f>
        <v>0</v>
      </c>
      <c r="Y761" s="374" t="n">
        <f aca="false">SUM(Y129)</f>
        <v>0</v>
      </c>
      <c r="Z761" s="1"/>
      <c r="AA761" s="1"/>
      <c r="AB761" s="1"/>
      <c r="AC761" s="1"/>
      <c r="AD761" s="1"/>
      <c r="AE761" s="1"/>
      <c r="AF761" s="1"/>
    </row>
    <row r="762" customFormat="false" ht="15.75" hidden="false" customHeight="true" outlineLevel="0" collapsed="false">
      <c r="A762" s="1" t="s">
        <v>404</v>
      </c>
      <c r="B762" s="373" t="n">
        <f aca="false">SUM(B137)</f>
        <v>0</v>
      </c>
      <c r="C762" s="373" t="n">
        <f aca="false">SUM(C137)</f>
        <v>0</v>
      </c>
      <c r="D762" s="373" t="n">
        <f aca="false">SUM(D137)</f>
        <v>0</v>
      </c>
      <c r="E762" s="373"/>
      <c r="F762" s="366"/>
      <c r="G762" s="373" t="n">
        <f aca="false">SUM(G137)</f>
        <v>0</v>
      </c>
      <c r="H762" s="373" t="n">
        <f aca="false">SUM(H137)</f>
        <v>0</v>
      </c>
      <c r="I762" s="373" t="n">
        <f aca="false">SUM(I137)</f>
        <v>0</v>
      </c>
      <c r="J762" s="373"/>
      <c r="K762" s="366"/>
      <c r="L762" s="373" t="n">
        <f aca="false">SUM(L137)</f>
        <v>0</v>
      </c>
      <c r="M762" s="373" t="n">
        <f aca="false">SUM(M137)</f>
        <v>0</v>
      </c>
      <c r="N762" s="373" t="n">
        <f aca="false">SUM(N137)</f>
        <v>0</v>
      </c>
      <c r="O762" s="373"/>
      <c r="P762" s="366"/>
      <c r="Q762" s="373" t="n">
        <f aca="false">SUM(Q137)</f>
        <v>0</v>
      </c>
      <c r="R762" s="373" t="n">
        <f aca="false">SUM(R137)</f>
        <v>0</v>
      </c>
      <c r="S762" s="373" t="n">
        <f aca="false">SUM(S137)</f>
        <v>0</v>
      </c>
      <c r="T762" s="373"/>
      <c r="U762" s="366"/>
      <c r="V762" s="374" t="n">
        <f aca="false">SUM(V137)</f>
        <v>0</v>
      </c>
      <c r="W762" s="374" t="n">
        <f aca="false">SUM(W137)</f>
        <v>0</v>
      </c>
      <c r="X762" s="374" t="n">
        <f aca="false">SUM(X137)</f>
        <v>0</v>
      </c>
      <c r="Y762" s="374" t="n">
        <f aca="false">SUM(Y137)</f>
        <v>0</v>
      </c>
      <c r="Z762" s="1"/>
      <c r="AA762" s="1"/>
      <c r="AB762" s="1"/>
      <c r="AC762" s="1"/>
      <c r="AD762" s="1"/>
      <c r="AE762" s="1"/>
      <c r="AF762" s="1"/>
    </row>
    <row r="763" customFormat="false" ht="15.75" hidden="false" customHeight="true" outlineLevel="0" collapsed="false">
      <c r="A763" s="380" t="s">
        <v>405</v>
      </c>
      <c r="B763" s="373" t="n">
        <f aca="false">SUM(B148)</f>
        <v>0</v>
      </c>
      <c r="C763" s="373" t="n">
        <f aca="false">SUM(C148)</f>
        <v>0</v>
      </c>
      <c r="D763" s="373" t="n">
        <f aca="false">SUM(D148)</f>
        <v>0</v>
      </c>
      <c r="E763" s="373"/>
      <c r="F763" s="366"/>
      <c r="G763" s="373" t="n">
        <f aca="false">SUM(G148)</f>
        <v>0</v>
      </c>
      <c r="H763" s="373" t="n">
        <f aca="false">SUM(H148)</f>
        <v>0</v>
      </c>
      <c r="I763" s="373" t="n">
        <f aca="false">SUM(I148)</f>
        <v>0</v>
      </c>
      <c r="J763" s="373"/>
      <c r="K763" s="366"/>
      <c r="L763" s="373" t="n">
        <f aca="false">SUM(L148)</f>
        <v>0</v>
      </c>
      <c r="M763" s="373" t="n">
        <f aca="false">SUM(M148)</f>
        <v>0</v>
      </c>
      <c r="N763" s="373" t="n">
        <f aca="false">SUM(N148)</f>
        <v>0</v>
      </c>
      <c r="O763" s="373"/>
      <c r="P763" s="366"/>
      <c r="Q763" s="373" t="n">
        <f aca="false">SUM(Q148)</f>
        <v>0</v>
      </c>
      <c r="R763" s="373" t="n">
        <f aca="false">SUM(R148)</f>
        <v>0</v>
      </c>
      <c r="S763" s="373" t="n">
        <f aca="false">SUM(S148)</f>
        <v>0</v>
      </c>
      <c r="T763" s="373"/>
      <c r="U763" s="366"/>
      <c r="V763" s="374" t="n">
        <f aca="false">SUM(V148)</f>
        <v>0</v>
      </c>
      <c r="W763" s="374" t="n">
        <f aca="false">SUM(W148)</f>
        <v>0</v>
      </c>
      <c r="X763" s="374" t="n">
        <f aca="false">SUM(X148)</f>
        <v>0</v>
      </c>
      <c r="Y763" s="374" t="n">
        <f aca="false">SUM(Y148)</f>
        <v>0</v>
      </c>
      <c r="Z763" s="1"/>
      <c r="AA763" s="1"/>
      <c r="AB763" s="1"/>
      <c r="AC763" s="1"/>
      <c r="AD763" s="1"/>
      <c r="AE763" s="1"/>
      <c r="AF763" s="1"/>
    </row>
    <row r="764" customFormat="false" ht="15.75" hidden="false" customHeight="true" outlineLevel="0" collapsed="false">
      <c r="A764" s="1" t="s">
        <v>406</v>
      </c>
      <c r="B764" s="373" t="n">
        <f aca="false">SUM(B157)</f>
        <v>0</v>
      </c>
      <c r="C764" s="373" t="n">
        <f aca="false">SUM(C157)</f>
        <v>0</v>
      </c>
      <c r="D764" s="373" t="n">
        <f aca="false">SUM(D157)</f>
        <v>0</v>
      </c>
      <c r="E764" s="373"/>
      <c r="F764" s="366"/>
      <c r="G764" s="373" t="n">
        <f aca="false">SUM(G157)</f>
        <v>0</v>
      </c>
      <c r="H764" s="373" t="n">
        <f aca="false">SUM(H157)</f>
        <v>0</v>
      </c>
      <c r="I764" s="373" t="n">
        <f aca="false">SUM(I157)</f>
        <v>0</v>
      </c>
      <c r="J764" s="373"/>
      <c r="K764" s="366"/>
      <c r="L764" s="373" t="n">
        <f aca="false">SUM(L157)</f>
        <v>0</v>
      </c>
      <c r="M764" s="373" t="n">
        <f aca="false">SUM(M157)</f>
        <v>0</v>
      </c>
      <c r="N764" s="373" t="n">
        <f aca="false">SUM(N157)</f>
        <v>0</v>
      </c>
      <c r="O764" s="373"/>
      <c r="P764" s="366"/>
      <c r="Q764" s="373" t="n">
        <f aca="false">SUM(Q157)</f>
        <v>0</v>
      </c>
      <c r="R764" s="373" t="n">
        <f aca="false">SUM(R157)</f>
        <v>0</v>
      </c>
      <c r="S764" s="373" t="n">
        <f aca="false">SUM(S157)</f>
        <v>0</v>
      </c>
      <c r="T764" s="373"/>
      <c r="U764" s="366"/>
      <c r="V764" s="374" t="n">
        <f aca="false">SUM(V157)</f>
        <v>0</v>
      </c>
      <c r="W764" s="374" t="n">
        <f aca="false">SUM(W157)</f>
        <v>0</v>
      </c>
      <c r="X764" s="374" t="n">
        <f aca="false">SUM(X157)</f>
        <v>0</v>
      </c>
      <c r="Y764" s="374" t="n">
        <f aca="false">SUM(Y157)</f>
        <v>0</v>
      </c>
      <c r="Z764" s="1"/>
      <c r="AA764" s="1"/>
      <c r="AB764" s="1"/>
      <c r="AC764" s="1"/>
      <c r="AD764" s="1"/>
      <c r="AE764" s="1"/>
      <c r="AF764" s="1"/>
    </row>
    <row r="765" customFormat="false" ht="15.75" hidden="false" customHeight="true" outlineLevel="0" collapsed="false">
      <c r="A765" s="1" t="s">
        <v>407</v>
      </c>
      <c r="B765" s="373" t="n">
        <f aca="false">SUM(B165)</f>
        <v>0</v>
      </c>
      <c r="C765" s="373" t="n">
        <f aca="false">SUM(C165)</f>
        <v>0</v>
      </c>
      <c r="D765" s="373" t="n">
        <f aca="false">SUM(D165)</f>
        <v>0</v>
      </c>
      <c r="E765" s="373"/>
      <c r="F765" s="366"/>
      <c r="G765" s="373" t="n">
        <f aca="false">SUM(G165)</f>
        <v>0</v>
      </c>
      <c r="H765" s="373" t="n">
        <f aca="false">SUM(H165)</f>
        <v>0</v>
      </c>
      <c r="I765" s="373" t="n">
        <f aca="false">SUM(I165)</f>
        <v>0</v>
      </c>
      <c r="J765" s="373"/>
      <c r="K765" s="366"/>
      <c r="L765" s="373" t="n">
        <f aca="false">SUM(L165)</f>
        <v>0</v>
      </c>
      <c r="M765" s="373" t="n">
        <f aca="false">SUM(M165)</f>
        <v>0</v>
      </c>
      <c r="N765" s="373" t="n">
        <f aca="false">SUM(N165)</f>
        <v>0</v>
      </c>
      <c r="O765" s="373"/>
      <c r="P765" s="366"/>
      <c r="Q765" s="373" t="n">
        <f aca="false">SUM(Q165)</f>
        <v>0</v>
      </c>
      <c r="R765" s="373" t="n">
        <f aca="false">SUM(R165)</f>
        <v>0</v>
      </c>
      <c r="S765" s="373" t="n">
        <f aca="false">SUM(S165)</f>
        <v>0</v>
      </c>
      <c r="T765" s="373"/>
      <c r="U765" s="366"/>
      <c r="V765" s="374" t="n">
        <f aca="false">SUM(V165)</f>
        <v>0</v>
      </c>
      <c r="W765" s="374" t="n">
        <f aca="false">SUM(W165)</f>
        <v>0</v>
      </c>
      <c r="X765" s="374" t="n">
        <f aca="false">SUM(X165)</f>
        <v>0</v>
      </c>
      <c r="Y765" s="374" t="n">
        <f aca="false">SUM(Y165)</f>
        <v>0</v>
      </c>
      <c r="Z765" s="1"/>
      <c r="AA765" s="1"/>
      <c r="AB765" s="1"/>
      <c r="AC765" s="1"/>
      <c r="AD765" s="1"/>
      <c r="AE765" s="1"/>
      <c r="AF765" s="1"/>
    </row>
    <row r="766" customFormat="false" ht="15.75" hidden="false" customHeight="true" outlineLevel="0" collapsed="false">
      <c r="A766" s="1" t="str">
        <f aca="false">A212</f>
        <v>Other: quantity</v>
      </c>
      <c r="B766" s="373" t="n">
        <f aca="false">SUM(B214)</f>
        <v>0</v>
      </c>
      <c r="C766" s="373" t="n">
        <f aca="false">SUM(C214)</f>
        <v>0</v>
      </c>
      <c r="D766" s="373" t="n">
        <f aca="false">SUM(D214)</f>
        <v>0</v>
      </c>
      <c r="E766" s="373"/>
      <c r="F766" s="366"/>
      <c r="G766" s="373" t="n">
        <f aca="false">SUM(G214)</f>
        <v>0</v>
      </c>
      <c r="H766" s="373" t="n">
        <f aca="false">SUM(H214)</f>
        <v>0</v>
      </c>
      <c r="I766" s="373" t="n">
        <f aca="false">SUM(I214)</f>
        <v>0</v>
      </c>
      <c r="J766" s="373"/>
      <c r="K766" s="366"/>
      <c r="L766" s="373" t="n">
        <f aca="false">SUM(L214)</f>
        <v>0</v>
      </c>
      <c r="M766" s="373" t="n">
        <f aca="false">SUM(M214)</f>
        <v>0</v>
      </c>
      <c r="N766" s="373" t="n">
        <f aca="false">SUM(N214)</f>
        <v>0</v>
      </c>
      <c r="O766" s="373"/>
      <c r="P766" s="366"/>
      <c r="Q766" s="373" t="n">
        <f aca="false">SUM(Q214)</f>
        <v>0</v>
      </c>
      <c r="R766" s="373" t="n">
        <f aca="false">SUM(R214)</f>
        <v>0</v>
      </c>
      <c r="S766" s="373" t="n">
        <f aca="false">SUM(S214)</f>
        <v>0</v>
      </c>
      <c r="T766" s="373"/>
      <c r="U766" s="366"/>
      <c r="V766" s="374" t="n">
        <f aca="false">SUM(V214)</f>
        <v>0</v>
      </c>
      <c r="W766" s="374" t="n">
        <f aca="false">SUM(W214)</f>
        <v>0</v>
      </c>
      <c r="X766" s="374" t="n">
        <f aca="false">SUM(X214)</f>
        <v>0</v>
      </c>
      <c r="Y766" s="374" t="n">
        <f aca="false">SUM(Y214)</f>
        <v>0</v>
      </c>
      <c r="Z766" s="1"/>
      <c r="AA766" s="1"/>
      <c r="AB766" s="1"/>
      <c r="AC766" s="1"/>
      <c r="AD766" s="1"/>
      <c r="AE766" s="1"/>
      <c r="AF766" s="1"/>
    </row>
    <row r="767" customFormat="false" ht="15.75" hidden="false" customHeight="true" outlineLevel="0" collapsed="false">
      <c r="A767" s="1" t="str">
        <f aca="false">A215</f>
        <v>Other: quantity</v>
      </c>
      <c r="B767" s="373" t="n">
        <f aca="false">SUM(B217)</f>
        <v>0</v>
      </c>
      <c r="C767" s="373" t="n">
        <f aca="false">SUM(C217)</f>
        <v>0</v>
      </c>
      <c r="D767" s="373" t="n">
        <f aca="false">SUM(D217)</f>
        <v>0</v>
      </c>
      <c r="E767" s="373"/>
      <c r="F767" s="366"/>
      <c r="G767" s="373" t="n">
        <f aca="false">SUM(G217)</f>
        <v>0</v>
      </c>
      <c r="H767" s="373" t="n">
        <f aca="false">SUM(H217)</f>
        <v>0</v>
      </c>
      <c r="I767" s="373" t="n">
        <f aca="false">SUM(I217)</f>
        <v>0</v>
      </c>
      <c r="J767" s="373"/>
      <c r="K767" s="366"/>
      <c r="L767" s="373" t="n">
        <f aca="false">SUM(L217)</f>
        <v>0</v>
      </c>
      <c r="M767" s="373" t="n">
        <f aca="false">SUM(M217)</f>
        <v>0</v>
      </c>
      <c r="N767" s="373" t="n">
        <f aca="false">SUM(N217)</f>
        <v>0</v>
      </c>
      <c r="O767" s="373"/>
      <c r="P767" s="366"/>
      <c r="Q767" s="373" t="n">
        <f aca="false">SUM(Q217)</f>
        <v>0</v>
      </c>
      <c r="R767" s="373" t="n">
        <f aca="false">SUM(R217)</f>
        <v>0</v>
      </c>
      <c r="S767" s="373" t="n">
        <f aca="false">SUM(S217)</f>
        <v>0</v>
      </c>
      <c r="T767" s="373"/>
      <c r="U767" s="366"/>
      <c r="V767" s="374" t="n">
        <f aca="false">SUM(V217)</f>
        <v>0</v>
      </c>
      <c r="W767" s="374" t="n">
        <f aca="false">SUM(W217)</f>
        <v>0</v>
      </c>
      <c r="X767" s="374" t="n">
        <f aca="false">SUM(X217)</f>
        <v>0</v>
      </c>
      <c r="Y767" s="374" t="n">
        <f aca="false">SUM(Y217)</f>
        <v>0</v>
      </c>
      <c r="Z767" s="1"/>
      <c r="AA767" s="1"/>
      <c r="AB767" s="1"/>
      <c r="AC767" s="1"/>
      <c r="AD767" s="1"/>
      <c r="AE767" s="1"/>
      <c r="AF767" s="1"/>
    </row>
    <row r="768" customFormat="false" ht="15.75" hidden="false" customHeight="true" outlineLevel="0" collapsed="false">
      <c r="A768" s="1" t="str">
        <f aca="false">A218</f>
        <v>Other: quantity</v>
      </c>
      <c r="B768" s="373" t="n">
        <f aca="false">SUM(B220)</f>
        <v>0</v>
      </c>
      <c r="C768" s="373" t="n">
        <f aca="false">SUM(C220)</f>
        <v>0</v>
      </c>
      <c r="D768" s="373" t="n">
        <f aca="false">SUM(D220)</f>
        <v>0</v>
      </c>
      <c r="E768" s="373"/>
      <c r="F768" s="366"/>
      <c r="G768" s="373" t="n">
        <f aca="false">SUM(G220)</f>
        <v>0</v>
      </c>
      <c r="H768" s="373" t="n">
        <f aca="false">SUM(H220)</f>
        <v>0</v>
      </c>
      <c r="I768" s="373" t="n">
        <f aca="false">SUM(I220)</f>
        <v>0</v>
      </c>
      <c r="J768" s="373"/>
      <c r="K768" s="366"/>
      <c r="L768" s="373" t="n">
        <f aca="false">SUM(L220)</f>
        <v>0</v>
      </c>
      <c r="M768" s="373" t="n">
        <f aca="false">SUM(M220)</f>
        <v>0</v>
      </c>
      <c r="N768" s="373" t="n">
        <f aca="false">SUM(N220)</f>
        <v>0</v>
      </c>
      <c r="O768" s="373"/>
      <c r="P768" s="366"/>
      <c r="Q768" s="373" t="n">
        <f aca="false">SUM(Q220)</f>
        <v>0</v>
      </c>
      <c r="R768" s="373" t="n">
        <f aca="false">SUM(R220)</f>
        <v>0</v>
      </c>
      <c r="S768" s="373" t="n">
        <f aca="false">SUM(S220)</f>
        <v>0</v>
      </c>
      <c r="T768" s="373"/>
      <c r="U768" s="366"/>
      <c r="V768" s="374" t="n">
        <f aca="false">SUM(V220)</f>
        <v>0</v>
      </c>
      <c r="W768" s="374" t="n">
        <f aca="false">SUM(W220)</f>
        <v>0</v>
      </c>
      <c r="X768" s="374" t="n">
        <f aca="false">SUM(X220)</f>
        <v>0</v>
      </c>
      <c r="Y768" s="374" t="n">
        <f aca="false">SUM(Y220)</f>
        <v>0</v>
      </c>
      <c r="Z768" s="1"/>
      <c r="AA768" s="1"/>
      <c r="AB768" s="1"/>
      <c r="AC768" s="1"/>
      <c r="AD768" s="1"/>
      <c r="AE768" s="1"/>
      <c r="AF768" s="1"/>
    </row>
    <row r="769" customFormat="false" ht="15.75" hidden="false" customHeight="true" outlineLevel="0" collapsed="false">
      <c r="A769" s="379" t="s">
        <v>26</v>
      </c>
      <c r="B769" s="366"/>
      <c r="C769" s="366"/>
      <c r="D769" s="366"/>
      <c r="E769" s="366"/>
      <c r="F769" s="366"/>
      <c r="G769" s="366"/>
      <c r="H769" s="366"/>
      <c r="I769" s="366"/>
      <c r="J769" s="366"/>
      <c r="K769" s="366"/>
      <c r="L769" s="366"/>
      <c r="M769" s="366"/>
      <c r="N769" s="366"/>
      <c r="O769" s="366"/>
      <c r="P769" s="366"/>
      <c r="Q769" s="366"/>
      <c r="R769" s="366"/>
      <c r="S769" s="366"/>
      <c r="T769" s="366"/>
      <c r="U769" s="366"/>
      <c r="V769" s="382"/>
      <c r="W769" s="382"/>
      <c r="X769" s="382"/>
      <c r="Y769" s="382"/>
      <c r="Z769" s="1"/>
      <c r="AA769" s="1"/>
      <c r="AB769" s="1"/>
      <c r="AC769" s="1"/>
      <c r="AD769" s="1"/>
      <c r="AE769" s="1"/>
      <c r="AF769" s="1"/>
    </row>
    <row r="770" customFormat="false" ht="15.75" hidden="false" customHeight="true" outlineLevel="0" collapsed="false">
      <c r="A770" s="380" t="str">
        <f aca="false">A178</f>
        <v>Camel sales - export: no. sold</v>
      </c>
      <c r="B770" s="373" t="n">
        <f aca="false">SUM(B180)</f>
        <v>0</v>
      </c>
      <c r="C770" s="373" t="n">
        <f aca="false">SUM(C180)</f>
        <v>0</v>
      </c>
      <c r="D770" s="373" t="n">
        <f aca="false">SUM(D180)</f>
        <v>0</v>
      </c>
      <c r="E770" s="373"/>
      <c r="F770" s="366"/>
      <c r="G770" s="373" t="n">
        <f aca="false">SUM(G180)</f>
        <v>0</v>
      </c>
      <c r="H770" s="373" t="n">
        <f aca="false">SUM(H180)</f>
        <v>0</v>
      </c>
      <c r="I770" s="373" t="n">
        <f aca="false">SUM(I180)</f>
        <v>0</v>
      </c>
      <c r="J770" s="373"/>
      <c r="K770" s="366"/>
      <c r="L770" s="373" t="n">
        <f aca="false">SUM(L180)</f>
        <v>0</v>
      </c>
      <c r="M770" s="373" t="n">
        <f aca="false">SUM(M180)</f>
        <v>0</v>
      </c>
      <c r="N770" s="373" t="n">
        <f aca="false">SUM(N180)</f>
        <v>0</v>
      </c>
      <c r="O770" s="373"/>
      <c r="P770" s="366"/>
      <c r="Q770" s="373" t="n">
        <f aca="false">SUM(Q180)</f>
        <v>0</v>
      </c>
      <c r="R770" s="373" t="n">
        <f aca="false">SUM(R180)</f>
        <v>0</v>
      </c>
      <c r="S770" s="373" t="n">
        <f aca="false">SUM(S180)</f>
        <v>0</v>
      </c>
      <c r="T770" s="373"/>
      <c r="U770" s="366"/>
      <c r="V770" s="374" t="n">
        <f aca="false">SUM(V180)</f>
        <v>0</v>
      </c>
      <c r="W770" s="374" t="n">
        <f aca="false">SUM(W180)</f>
        <v>0</v>
      </c>
      <c r="X770" s="374" t="n">
        <f aca="false">SUM(X180)</f>
        <v>0</v>
      </c>
      <c r="Y770" s="374" t="n">
        <f aca="false">SUM(Y180)</f>
        <v>0</v>
      </c>
      <c r="Z770" s="1"/>
      <c r="AA770" s="1"/>
      <c r="AB770" s="1"/>
      <c r="AC770" s="1"/>
      <c r="AD770" s="1"/>
      <c r="AE770" s="1"/>
      <c r="AF770" s="1"/>
    </row>
    <row r="771" customFormat="false" ht="15.75" hidden="false" customHeight="true" outlineLevel="0" collapsed="false">
      <c r="A771" s="1" t="str">
        <f aca="false">A181</f>
        <v>Pig sales - local: no. sold</v>
      </c>
      <c r="B771" s="373" t="n">
        <f aca="false">SUM(B183)</f>
        <v>0</v>
      </c>
      <c r="C771" s="373" t="n">
        <f aca="false">SUM(C183)</f>
        <v>0</v>
      </c>
      <c r="D771" s="373" t="n">
        <f aca="false">SUM(D183)</f>
        <v>0</v>
      </c>
      <c r="E771" s="373"/>
      <c r="F771" s="366"/>
      <c r="G771" s="373" t="n">
        <f aca="false">SUM(G183)</f>
        <v>60000</v>
      </c>
      <c r="H771" s="373" t="n">
        <f aca="false">SUM(H183)</f>
        <v>0</v>
      </c>
      <c r="I771" s="373" t="n">
        <f aca="false">SUM(I183)</f>
        <v>25000</v>
      </c>
      <c r="J771" s="373"/>
      <c r="K771" s="366"/>
      <c r="L771" s="373" t="n">
        <f aca="false">SUM(L183)</f>
        <v>0</v>
      </c>
      <c r="M771" s="373" t="n">
        <f aca="false">SUM(M183)</f>
        <v>50000</v>
      </c>
      <c r="N771" s="373" t="n">
        <f aca="false">SUM(N183)</f>
        <v>70000</v>
      </c>
      <c r="O771" s="373"/>
      <c r="P771" s="366"/>
      <c r="Q771" s="373" t="n">
        <f aca="false">SUM(Q183)</f>
        <v>200000</v>
      </c>
      <c r="R771" s="373" t="n">
        <f aca="false">SUM(R183)</f>
        <v>160000</v>
      </c>
      <c r="S771" s="373" t="n">
        <f aca="false">SUM(S183)</f>
        <v>80000</v>
      </c>
      <c r="T771" s="373"/>
      <c r="U771" s="366"/>
      <c r="V771" s="374" t="n">
        <f aca="false">SUM(V183)</f>
        <v>0</v>
      </c>
      <c r="W771" s="374" t="n">
        <f aca="false">SUM(W183)</f>
        <v>0</v>
      </c>
      <c r="X771" s="374" t="n">
        <f aca="false">SUM(X183)</f>
        <v>63000</v>
      </c>
      <c r="Y771" s="374" t="n">
        <f aca="false">SUM(Y183)</f>
        <v>135000</v>
      </c>
      <c r="Z771" s="1"/>
      <c r="AA771" s="1"/>
      <c r="AB771" s="1"/>
      <c r="AC771" s="1"/>
      <c r="AD771" s="1"/>
      <c r="AE771" s="1"/>
      <c r="AF771" s="1"/>
    </row>
    <row r="772" customFormat="false" ht="15.75" hidden="false" customHeight="true" outlineLevel="0" collapsed="false">
      <c r="A772" s="1" t="str">
        <f aca="false">A185</f>
        <v>Fattened Ox sales: no. sold</v>
      </c>
      <c r="B772" s="373" t="n">
        <f aca="false">SUM(B188)</f>
        <v>0</v>
      </c>
      <c r="C772" s="373" t="n">
        <f aca="false">SUM(C188)</f>
        <v>0</v>
      </c>
      <c r="D772" s="373" t="n">
        <f aca="false">SUM(D188)</f>
        <v>0</v>
      </c>
      <c r="E772" s="373"/>
      <c r="F772" s="366"/>
      <c r="G772" s="373" t="n">
        <f aca="false">SUM(G188)</f>
        <v>0</v>
      </c>
      <c r="H772" s="373" t="n">
        <f aca="false">SUM(H188)</f>
        <v>0</v>
      </c>
      <c r="I772" s="373" t="n">
        <f aca="false">SUM(I188)</f>
        <v>0</v>
      </c>
      <c r="J772" s="373"/>
      <c r="K772" s="366"/>
      <c r="L772" s="373" t="n">
        <f aca="false">SUM(L188)</f>
        <v>0</v>
      </c>
      <c r="M772" s="373" t="n">
        <f aca="false">SUM(M188)</f>
        <v>0</v>
      </c>
      <c r="N772" s="373" t="n">
        <f aca="false">SUM(N188)</f>
        <v>0</v>
      </c>
      <c r="O772" s="373"/>
      <c r="P772" s="366"/>
      <c r="Q772" s="373" t="n">
        <f aca="false">SUM(Q188)</f>
        <v>0</v>
      </c>
      <c r="R772" s="373" t="n">
        <f aca="false">SUM(R188)</f>
        <v>0</v>
      </c>
      <c r="S772" s="373" t="n">
        <f aca="false">SUM(S188)</f>
        <v>0</v>
      </c>
      <c r="T772" s="373"/>
      <c r="U772" s="366"/>
      <c r="V772" s="374" t="n">
        <f aca="false">SUM(V188)</f>
        <v>0</v>
      </c>
      <c r="W772" s="374" t="n">
        <f aca="false">SUM(W188)</f>
        <v>0</v>
      </c>
      <c r="X772" s="374" t="n">
        <f aca="false">SUM(X188)</f>
        <v>0</v>
      </c>
      <c r="Y772" s="374" t="n">
        <f aca="false">SUM(Y188)</f>
        <v>0</v>
      </c>
      <c r="Z772" s="1"/>
      <c r="AA772" s="1"/>
      <c r="AB772" s="1"/>
      <c r="AC772" s="1"/>
      <c r="AD772" s="1"/>
      <c r="AE772" s="1"/>
      <c r="AF772" s="1"/>
    </row>
    <row r="773" customFormat="false" ht="15.75" hidden="false" customHeight="true" outlineLevel="0" collapsed="false">
      <c r="A773" s="1" t="str">
        <f aca="false">A189</f>
        <v>Cattle sales - export: no. sold</v>
      </c>
      <c r="B773" s="373" t="n">
        <f aca="false">SUM(B191)</f>
        <v>0</v>
      </c>
      <c r="C773" s="373" t="n">
        <f aca="false">SUM(C191)</f>
        <v>0</v>
      </c>
      <c r="D773" s="373" t="n">
        <f aca="false">SUM(D191)</f>
        <v>0</v>
      </c>
      <c r="E773" s="373"/>
      <c r="F773" s="366"/>
      <c r="G773" s="373" t="n">
        <f aca="false">SUM(G191)</f>
        <v>0</v>
      </c>
      <c r="H773" s="373" t="n">
        <f aca="false">SUM(H191)</f>
        <v>0</v>
      </c>
      <c r="I773" s="373" t="n">
        <f aca="false">SUM(I191)</f>
        <v>0</v>
      </c>
      <c r="J773" s="373"/>
      <c r="K773" s="366"/>
      <c r="L773" s="373" t="n">
        <f aca="false">SUM(L191)</f>
        <v>0</v>
      </c>
      <c r="M773" s="373" t="n">
        <f aca="false">SUM(M191)</f>
        <v>0</v>
      </c>
      <c r="N773" s="373" t="n">
        <f aca="false">SUM(N191)</f>
        <v>0</v>
      </c>
      <c r="O773" s="373"/>
      <c r="P773" s="366"/>
      <c r="Q773" s="373" t="n">
        <f aca="false">SUM(Q191)</f>
        <v>0</v>
      </c>
      <c r="R773" s="373" t="n">
        <f aca="false">SUM(R191)</f>
        <v>0</v>
      </c>
      <c r="S773" s="373" t="n">
        <f aca="false">SUM(S191)</f>
        <v>0</v>
      </c>
      <c r="T773" s="373"/>
      <c r="U773" s="366"/>
      <c r="V773" s="374" t="n">
        <f aca="false">SUM(V191)</f>
        <v>0</v>
      </c>
      <c r="W773" s="374" t="n">
        <f aca="false">SUM(W191)</f>
        <v>0</v>
      </c>
      <c r="X773" s="374" t="n">
        <f aca="false">SUM(X191)</f>
        <v>0</v>
      </c>
      <c r="Y773" s="374" t="n">
        <f aca="false">SUM(Y191)</f>
        <v>0</v>
      </c>
      <c r="Z773" s="1"/>
      <c r="AA773" s="1"/>
      <c r="AB773" s="1"/>
      <c r="AC773" s="1"/>
      <c r="AD773" s="1"/>
      <c r="AE773" s="1"/>
      <c r="AF773" s="1"/>
    </row>
    <row r="774" customFormat="false" ht="15.75" hidden="false" customHeight="true" outlineLevel="0" collapsed="false">
      <c r="A774" s="1" t="str">
        <f aca="false">A192</f>
        <v>Cattle sales - local: no. sold</v>
      </c>
      <c r="B774" s="373" t="n">
        <f aca="false">SUM(B194)</f>
        <v>0</v>
      </c>
      <c r="C774" s="373" t="n">
        <f aca="false">SUM(C194)</f>
        <v>0</v>
      </c>
      <c r="D774" s="373" t="n">
        <f aca="false">SUM(D194)</f>
        <v>0</v>
      </c>
      <c r="E774" s="373"/>
      <c r="F774" s="366"/>
      <c r="G774" s="373" t="n">
        <f aca="false">SUM(G194)</f>
        <v>0</v>
      </c>
      <c r="H774" s="373" t="n">
        <f aca="false">SUM(H194)</f>
        <v>0</v>
      </c>
      <c r="I774" s="373" t="n">
        <f aca="false">SUM(I194)</f>
        <v>0</v>
      </c>
      <c r="J774" s="373"/>
      <c r="K774" s="366"/>
      <c r="L774" s="373" t="n">
        <f aca="false">SUM(L194)</f>
        <v>160000</v>
      </c>
      <c r="M774" s="373" t="n">
        <f aca="false">SUM(M194)</f>
        <v>0</v>
      </c>
      <c r="N774" s="373" t="n">
        <f aca="false">SUM(N194)</f>
        <v>100000</v>
      </c>
      <c r="O774" s="373"/>
      <c r="P774" s="366"/>
      <c r="Q774" s="373" t="n">
        <f aca="false">SUM(Q194)</f>
        <v>150000</v>
      </c>
      <c r="R774" s="373" t="n">
        <f aca="false">SUM(R194)</f>
        <v>150000</v>
      </c>
      <c r="S774" s="373" t="n">
        <f aca="false">SUM(S194)</f>
        <v>100000</v>
      </c>
      <c r="T774" s="373"/>
      <c r="U774" s="366"/>
      <c r="V774" s="374" t="n">
        <f aca="false">SUM(V194)</f>
        <v>0</v>
      </c>
      <c r="W774" s="374" t="n">
        <f aca="false">SUM(W194)</f>
        <v>0</v>
      </c>
      <c r="X774" s="374" t="n">
        <f aca="false">SUM(X194)</f>
        <v>60000</v>
      </c>
      <c r="Y774" s="374" t="n">
        <f aca="false">SUM(Y194)</f>
        <v>140000</v>
      </c>
      <c r="Z774" s="1"/>
      <c r="AA774" s="1"/>
      <c r="AB774" s="1"/>
      <c r="AC774" s="1"/>
      <c r="AD774" s="1"/>
      <c r="AE774" s="1"/>
      <c r="AF774" s="1"/>
    </row>
    <row r="775" customFormat="false" ht="15.75" hidden="false" customHeight="true" outlineLevel="0" collapsed="false">
      <c r="A775" s="1" t="str">
        <f aca="false">A196</f>
        <v>Goat sales - export: no. sold</v>
      </c>
      <c r="B775" s="373" t="n">
        <f aca="false">SUM(B198)</f>
        <v>0</v>
      </c>
      <c r="C775" s="373" t="n">
        <f aca="false">SUM(C198)</f>
        <v>0</v>
      </c>
      <c r="D775" s="373" t="n">
        <f aca="false">SUM(D198)</f>
        <v>0</v>
      </c>
      <c r="E775" s="373"/>
      <c r="F775" s="366"/>
      <c r="G775" s="373" t="n">
        <f aca="false">SUM(G198)</f>
        <v>0</v>
      </c>
      <c r="H775" s="373" t="n">
        <f aca="false">SUM(H198)</f>
        <v>0</v>
      </c>
      <c r="I775" s="373" t="n">
        <f aca="false">SUM(I198)</f>
        <v>0</v>
      </c>
      <c r="J775" s="373"/>
      <c r="K775" s="366"/>
      <c r="L775" s="373" t="n">
        <f aca="false">SUM(L198)</f>
        <v>0</v>
      </c>
      <c r="M775" s="373" t="n">
        <f aca="false">SUM(M198)</f>
        <v>0</v>
      </c>
      <c r="N775" s="373" t="n">
        <f aca="false">SUM(N198)</f>
        <v>0</v>
      </c>
      <c r="O775" s="373"/>
      <c r="P775" s="366"/>
      <c r="Q775" s="373" t="n">
        <f aca="false">SUM(Q198)</f>
        <v>0</v>
      </c>
      <c r="R775" s="373" t="n">
        <f aca="false">SUM(R198)</f>
        <v>0</v>
      </c>
      <c r="S775" s="373" t="n">
        <f aca="false">SUM(S198)</f>
        <v>0</v>
      </c>
      <c r="T775" s="373"/>
      <c r="U775" s="366"/>
      <c r="V775" s="374" t="n">
        <f aca="false">SUM(V198)</f>
        <v>0</v>
      </c>
      <c r="W775" s="374" t="n">
        <f aca="false">SUM(W198)</f>
        <v>0</v>
      </c>
      <c r="X775" s="374" t="n">
        <f aca="false">SUM(X198)</f>
        <v>0</v>
      </c>
      <c r="Y775" s="374" t="n">
        <f aca="false">SUM(Y198)</f>
        <v>0</v>
      </c>
      <c r="Z775" s="1"/>
      <c r="AA775" s="1"/>
      <c r="AB775" s="1"/>
      <c r="AC775" s="1"/>
      <c r="AD775" s="1"/>
      <c r="AE775" s="1"/>
      <c r="AF775" s="1"/>
    </row>
    <row r="776" customFormat="false" ht="15.75" hidden="false" customHeight="true" outlineLevel="0" collapsed="false">
      <c r="A776" s="1" t="str">
        <f aca="false">A199</f>
        <v>Goat sales - local: no. sold</v>
      </c>
      <c r="B776" s="373" t="n">
        <f aca="false">SUM(B201)</f>
        <v>0</v>
      </c>
      <c r="C776" s="373" t="n">
        <f aca="false">SUM(C201)</f>
        <v>0</v>
      </c>
      <c r="D776" s="373" t="n">
        <f aca="false">SUM(D201)</f>
        <v>0</v>
      </c>
      <c r="E776" s="373"/>
      <c r="F776" s="366"/>
      <c r="G776" s="373" t="n">
        <f aca="false">SUM(G201)</f>
        <v>12000</v>
      </c>
      <c r="H776" s="373" t="n">
        <f aca="false">SUM(H201)</f>
        <v>0</v>
      </c>
      <c r="I776" s="373" t="n">
        <f aca="false">SUM(I201)</f>
        <v>15000</v>
      </c>
      <c r="J776" s="373"/>
      <c r="K776" s="366"/>
      <c r="L776" s="373" t="n">
        <f aca="false">SUM(L201)</f>
        <v>30000</v>
      </c>
      <c r="M776" s="373" t="n">
        <f aca="false">SUM(M201)</f>
        <v>15000</v>
      </c>
      <c r="N776" s="373" t="n">
        <f aca="false">SUM(N201)</f>
        <v>30000</v>
      </c>
      <c r="O776" s="373"/>
      <c r="P776" s="366"/>
      <c r="Q776" s="373" t="n">
        <f aca="false">SUM(Q201)</f>
        <v>15000</v>
      </c>
      <c r="R776" s="373" t="n">
        <f aca="false">SUM(R201)</f>
        <v>80000</v>
      </c>
      <c r="S776" s="373" t="n">
        <f aca="false">SUM(S201)</f>
        <v>20000</v>
      </c>
      <c r="T776" s="373"/>
      <c r="U776" s="366"/>
      <c r="V776" s="374" t="n">
        <f aca="false">SUM(V201)</f>
        <v>0</v>
      </c>
      <c r="W776" s="374" t="n">
        <f aca="false">SUM(W201)</f>
        <v>5500</v>
      </c>
      <c r="X776" s="374" t="n">
        <f aca="false">SUM(X201)</f>
        <v>21000</v>
      </c>
      <c r="Y776" s="374" t="n">
        <f aca="false">SUM(Y201)</f>
        <v>30000</v>
      </c>
      <c r="Z776" s="1"/>
      <c r="AA776" s="1"/>
      <c r="AB776" s="1"/>
      <c r="AC776" s="1"/>
      <c r="AD776" s="1"/>
      <c r="AE776" s="1"/>
      <c r="AF776" s="1"/>
    </row>
    <row r="777" customFormat="false" ht="15.75" hidden="false" customHeight="true" outlineLevel="0" collapsed="false">
      <c r="A777" s="1" t="str">
        <f aca="false">A202</f>
        <v>Sheep sales - export: no. sold</v>
      </c>
      <c r="B777" s="373" t="n">
        <f aca="false">SUM(B204)</f>
        <v>0</v>
      </c>
      <c r="C777" s="373" t="n">
        <f aca="false">SUM(C204)</f>
        <v>0</v>
      </c>
      <c r="D777" s="373" t="n">
        <f aca="false">SUM(D204)</f>
        <v>0</v>
      </c>
      <c r="E777" s="373"/>
      <c r="F777" s="366"/>
      <c r="G777" s="373" t="n">
        <f aca="false">SUM(G204)</f>
        <v>0</v>
      </c>
      <c r="H777" s="373" t="n">
        <f aca="false">SUM(H204)</f>
        <v>0</v>
      </c>
      <c r="I777" s="373" t="n">
        <f aca="false">SUM(I204)</f>
        <v>0</v>
      </c>
      <c r="J777" s="373"/>
      <c r="K777" s="366"/>
      <c r="L777" s="373" t="n">
        <f aca="false">SUM(L204)</f>
        <v>0</v>
      </c>
      <c r="M777" s="373" t="n">
        <f aca="false">SUM(M204)</f>
        <v>0</v>
      </c>
      <c r="N777" s="373" t="n">
        <f aca="false">SUM(N204)</f>
        <v>0</v>
      </c>
      <c r="O777" s="373"/>
      <c r="P777" s="366"/>
      <c r="Q777" s="373" t="n">
        <f aca="false">SUM(Q204)</f>
        <v>0</v>
      </c>
      <c r="R777" s="373" t="n">
        <f aca="false">SUM(R204)</f>
        <v>0</v>
      </c>
      <c r="S777" s="373" t="n">
        <f aca="false">SUM(S204)</f>
        <v>0</v>
      </c>
      <c r="T777" s="373"/>
      <c r="U777" s="366"/>
      <c r="V777" s="374" t="n">
        <f aca="false">SUM(V204)</f>
        <v>0</v>
      </c>
      <c r="W777" s="374" t="n">
        <f aca="false">SUM(W204)</f>
        <v>0</v>
      </c>
      <c r="X777" s="374" t="n">
        <f aca="false">SUM(X204)</f>
        <v>0</v>
      </c>
      <c r="Y777" s="374" t="n">
        <f aca="false">SUM(Y204)</f>
        <v>0</v>
      </c>
      <c r="Z777" s="1"/>
      <c r="AA777" s="1"/>
      <c r="AB777" s="1"/>
      <c r="AC777" s="1"/>
      <c r="AD777" s="1"/>
      <c r="AE777" s="1"/>
      <c r="AF777" s="1"/>
    </row>
    <row r="778" customFormat="false" ht="15.75" hidden="false" customHeight="true" outlineLevel="0" collapsed="false">
      <c r="A778" s="1" t="str">
        <f aca="false">A205</f>
        <v>Sheep sales - local: no. sold</v>
      </c>
      <c r="B778" s="373" t="n">
        <f aca="false">SUM(B207)</f>
        <v>0</v>
      </c>
      <c r="C778" s="373" t="n">
        <f aca="false">SUM(C207)</f>
        <v>0</v>
      </c>
      <c r="D778" s="373" t="n">
        <f aca="false">SUM(D207)</f>
        <v>0</v>
      </c>
      <c r="E778" s="373"/>
      <c r="F778" s="366"/>
      <c r="G778" s="373" t="n">
        <f aca="false">SUM(G207)</f>
        <v>0</v>
      </c>
      <c r="H778" s="373" t="n">
        <f aca="false">SUM(H207)</f>
        <v>0</v>
      </c>
      <c r="I778" s="373" t="n">
        <f aca="false">SUM(I207)</f>
        <v>0</v>
      </c>
      <c r="J778" s="373"/>
      <c r="K778" s="366"/>
      <c r="L778" s="373" t="n">
        <f aca="false">SUM(L207)</f>
        <v>0</v>
      </c>
      <c r="M778" s="373" t="n">
        <f aca="false">SUM(M207)</f>
        <v>0</v>
      </c>
      <c r="N778" s="373" t="n">
        <f aca="false">SUM(N207)</f>
        <v>0</v>
      </c>
      <c r="O778" s="373"/>
      <c r="P778" s="366"/>
      <c r="Q778" s="373" t="n">
        <f aca="false">SUM(Q207)</f>
        <v>0</v>
      </c>
      <c r="R778" s="373" t="n">
        <f aca="false">SUM(R207)</f>
        <v>0</v>
      </c>
      <c r="S778" s="373" t="n">
        <f aca="false">SUM(S207)</f>
        <v>0</v>
      </c>
      <c r="T778" s="373"/>
      <c r="U778" s="366"/>
      <c r="V778" s="374" t="e">
        <f aca="false">SUM(V207)</f>
        <v>#REF!</v>
      </c>
      <c r="W778" s="374" t="e">
        <f aca="false">SUM(W207)</f>
        <v>#REF!</v>
      </c>
      <c r="X778" s="374" t="e">
        <f aca="false">SUM(X207)</f>
        <v>#REF!</v>
      </c>
      <c r="Y778" s="374" t="e">
        <f aca="false">SUM(Y207)</f>
        <v>#REF!</v>
      </c>
      <c r="Z778" s="1"/>
      <c r="AA778" s="1"/>
      <c r="AB778" s="1"/>
      <c r="AC778" s="1"/>
      <c r="AD778" s="1"/>
      <c r="AE778" s="1"/>
      <c r="AF778" s="1"/>
    </row>
    <row r="779" customFormat="false" ht="15.75" hidden="false" customHeight="true" outlineLevel="0" collapsed="false">
      <c r="A779" s="1" t="str">
        <f aca="false">A209</f>
        <v>Chicken sales: no. sold</v>
      </c>
      <c r="B779" s="373" t="n">
        <f aca="false">SUM(B211)</f>
        <v>0</v>
      </c>
      <c r="C779" s="373" t="n">
        <f aca="false">SUM(C211)</f>
        <v>0</v>
      </c>
      <c r="D779" s="373" t="n">
        <f aca="false">SUM(D211)</f>
        <v>1000</v>
      </c>
      <c r="E779" s="373"/>
      <c r="F779" s="366"/>
      <c r="G779" s="373" t="n">
        <f aca="false">SUM(G211)</f>
        <v>0</v>
      </c>
      <c r="H779" s="373" t="n">
        <f aca="false">SUM(H211)</f>
        <v>0</v>
      </c>
      <c r="I779" s="373" t="n">
        <f aca="false">SUM(I211)</f>
        <v>0</v>
      </c>
      <c r="J779" s="373"/>
      <c r="K779" s="366"/>
      <c r="L779" s="373" t="n">
        <f aca="false">SUM(L211)</f>
        <v>3000</v>
      </c>
      <c r="M779" s="373" t="n">
        <f aca="false">SUM(M211)</f>
        <v>9000</v>
      </c>
      <c r="N779" s="373" t="n">
        <f aca="false">SUM(N211)</f>
        <v>3600</v>
      </c>
      <c r="O779" s="373"/>
      <c r="P779" s="366"/>
      <c r="Q779" s="373" t="n">
        <f aca="false">SUM(Q211)</f>
        <v>0</v>
      </c>
      <c r="R779" s="373" t="n">
        <f aca="false">SUM(R211)</f>
        <v>0</v>
      </c>
      <c r="S779" s="373" t="n">
        <f aca="false">SUM(S211)</f>
        <v>10000</v>
      </c>
      <c r="T779" s="373"/>
      <c r="U779" s="366"/>
      <c r="V779" s="374" t="n">
        <f aca="false">SUM(V211)</f>
        <v>0</v>
      </c>
      <c r="W779" s="374" t="n">
        <f aca="false">SUM(W211)</f>
        <v>3000</v>
      </c>
      <c r="X779" s="374" t="n">
        <f aca="false">SUM(X211)</f>
        <v>6000</v>
      </c>
      <c r="Y779" s="374" t="n">
        <f aca="false">SUM(Y211)</f>
        <v>0</v>
      </c>
      <c r="Z779" s="1"/>
      <c r="AA779" s="1"/>
      <c r="AB779" s="1"/>
      <c r="AC779" s="1"/>
      <c r="AD779" s="1"/>
      <c r="AE779" s="1"/>
      <c r="AF779" s="1"/>
    </row>
    <row r="780" customFormat="false" ht="15.75" hidden="false" customHeight="true" outlineLevel="0" collapsed="false">
      <c r="A780" s="379" t="s">
        <v>27</v>
      </c>
      <c r="B780" s="366"/>
      <c r="C780" s="366"/>
      <c r="D780" s="366"/>
      <c r="E780" s="366"/>
      <c r="F780" s="366"/>
      <c r="G780" s="366"/>
      <c r="H780" s="366"/>
      <c r="I780" s="366"/>
      <c r="J780" s="366"/>
      <c r="K780" s="366"/>
      <c r="L780" s="366"/>
      <c r="M780" s="366"/>
      <c r="N780" s="366"/>
      <c r="O780" s="366"/>
      <c r="P780" s="366"/>
      <c r="Q780" s="366"/>
      <c r="R780" s="366"/>
      <c r="S780" s="366"/>
      <c r="T780" s="366"/>
      <c r="U780" s="366"/>
      <c r="V780" s="382"/>
      <c r="W780" s="382"/>
      <c r="X780" s="382"/>
      <c r="Y780" s="382"/>
      <c r="Z780" s="1"/>
      <c r="AA780" s="1"/>
      <c r="AB780" s="1"/>
      <c r="AC780" s="1"/>
      <c r="AD780" s="1"/>
      <c r="AE780" s="1"/>
      <c r="AF780" s="1"/>
    </row>
    <row r="781" customFormat="false" ht="15.75" hidden="false" customHeight="true" outlineLevel="0" collapsed="false">
      <c r="A781" s="1" t="str">
        <f aca="false">A228</f>
        <v>Green maize sold: quantity</v>
      </c>
      <c r="B781" s="373" t="n">
        <f aca="false">SUM(B230)</f>
        <v>0</v>
      </c>
      <c r="C781" s="373" t="n">
        <f aca="false">SUM(C230)</f>
        <v>0</v>
      </c>
      <c r="D781" s="373" t="n">
        <f aca="false">SUM(D230)</f>
        <v>0</v>
      </c>
      <c r="E781" s="373"/>
      <c r="F781" s="366"/>
      <c r="G781" s="373" t="n">
        <f aca="false">SUM(G230)</f>
        <v>0</v>
      </c>
      <c r="H781" s="373" t="n">
        <f aca="false">SUM(H230)</f>
        <v>0</v>
      </c>
      <c r="I781" s="373" t="n">
        <f aca="false">SUM(I230)</f>
        <v>5000</v>
      </c>
      <c r="J781" s="373"/>
      <c r="K781" s="366"/>
      <c r="L781" s="373" t="n">
        <f aca="false">SUM(L230)</f>
        <v>0</v>
      </c>
      <c r="M781" s="373" t="n">
        <f aca="false">SUM(M230)</f>
        <v>0</v>
      </c>
      <c r="N781" s="373" t="n">
        <f aca="false">SUM(N230)</f>
        <v>44500</v>
      </c>
      <c r="O781" s="373"/>
      <c r="P781" s="366"/>
      <c r="Q781" s="373" t="n">
        <f aca="false">SUM(Q230)</f>
        <v>0</v>
      </c>
      <c r="R781" s="373" t="n">
        <f aca="false">SUM(R230)</f>
        <v>0</v>
      </c>
      <c r="S781" s="373" t="n">
        <f aca="false">SUM(S230)</f>
        <v>0</v>
      </c>
      <c r="T781" s="373"/>
      <c r="U781" s="366"/>
      <c r="V781" s="374" t="n">
        <f aca="false">SUM(V230)</f>
        <v>0</v>
      </c>
      <c r="W781" s="374" t="n">
        <f aca="false">SUM(W230)</f>
        <v>0</v>
      </c>
      <c r="X781" s="374" t="n">
        <f aca="false">SUM(X230)</f>
        <v>0</v>
      </c>
      <c r="Y781" s="374" t="n">
        <f aca="false">SUM(Y230)</f>
        <v>0</v>
      </c>
      <c r="Z781" s="1"/>
      <c r="AA781" s="1"/>
      <c r="AB781" s="1"/>
      <c r="AC781" s="1"/>
      <c r="AD781" s="1"/>
      <c r="AE781" s="1"/>
      <c r="AF781" s="1"/>
    </row>
    <row r="782" customFormat="false" ht="15.75" hidden="false" customHeight="true" outlineLevel="0" collapsed="false">
      <c r="A782" s="1" t="str">
        <f aca="false">A231</f>
        <v>Maize rainfed: kg produced</v>
      </c>
      <c r="B782" s="373" t="n">
        <f aca="false">SUM(B235)</f>
        <v>0</v>
      </c>
      <c r="C782" s="373" t="n">
        <f aca="false">SUM(C235)</f>
        <v>0</v>
      </c>
      <c r="D782" s="373" t="n">
        <f aca="false">SUM(D235)</f>
        <v>0</v>
      </c>
      <c r="E782" s="373"/>
      <c r="F782" s="366"/>
      <c r="G782" s="373" t="n">
        <f aca="false">SUM(G235)</f>
        <v>0</v>
      </c>
      <c r="H782" s="373" t="n">
        <f aca="false">SUM(H235)</f>
        <v>0</v>
      </c>
      <c r="I782" s="373" t="n">
        <f aca="false">SUM(I235)</f>
        <v>10000</v>
      </c>
      <c r="J782" s="373"/>
      <c r="K782" s="366"/>
      <c r="L782" s="373" t="n">
        <f aca="false">SUM(L235)</f>
        <v>15000</v>
      </c>
      <c r="M782" s="373" t="n">
        <f aca="false">SUM(M235)</f>
        <v>18000</v>
      </c>
      <c r="N782" s="373" t="n">
        <f aca="false">SUM(N235)</f>
        <v>15000</v>
      </c>
      <c r="O782" s="373"/>
      <c r="P782" s="366"/>
      <c r="Q782" s="373" t="n">
        <f aca="false">SUM(Q235)</f>
        <v>194400</v>
      </c>
      <c r="R782" s="373" t="n">
        <f aca="false">SUM(R235)</f>
        <v>60000</v>
      </c>
      <c r="S782" s="373" t="n">
        <f aca="false">SUM(S235)</f>
        <v>130000</v>
      </c>
      <c r="T782" s="373"/>
      <c r="U782" s="366"/>
      <c r="V782" s="374" t="n">
        <f aca="false">SUM(V235)</f>
        <v>2000</v>
      </c>
      <c r="W782" s="374" t="n">
        <f aca="false">SUM(W235)</f>
        <v>7500</v>
      </c>
      <c r="X782" s="374" t="n">
        <f aca="false">SUM(X235)</f>
        <v>21000</v>
      </c>
      <c r="Y782" s="374" t="n">
        <f aca="false">SUM(Y235)</f>
        <v>90000</v>
      </c>
      <c r="Z782" s="1"/>
      <c r="AA782" s="1"/>
      <c r="AB782" s="1"/>
      <c r="AC782" s="1"/>
      <c r="AD782" s="1"/>
      <c r="AE782" s="1"/>
      <c r="AF782" s="1"/>
    </row>
    <row r="783" customFormat="false" ht="15.75" hidden="false" customHeight="true" outlineLevel="0" collapsed="false">
      <c r="A783" s="380" t="str">
        <f aca="false">A238</f>
        <v>Maize irrigated: kg produced</v>
      </c>
      <c r="B783" s="373" t="n">
        <f aca="false">SUM(B242)</f>
        <v>0</v>
      </c>
      <c r="C783" s="373" t="n">
        <f aca="false">SUM(C242)</f>
        <v>0</v>
      </c>
      <c r="D783" s="373" t="n">
        <f aca="false">SUM(D242)</f>
        <v>0</v>
      </c>
      <c r="E783" s="373"/>
      <c r="F783" s="366"/>
      <c r="G783" s="373" t="n">
        <f aca="false">SUM(G242)</f>
        <v>0</v>
      </c>
      <c r="H783" s="373" t="n">
        <f aca="false">SUM(H242)</f>
        <v>0</v>
      </c>
      <c r="I783" s="373" t="n">
        <f aca="false">SUM(I242)</f>
        <v>5000</v>
      </c>
      <c r="J783" s="373"/>
      <c r="K783" s="366"/>
      <c r="L783" s="373" t="n">
        <f aca="false">SUM(L242)</f>
        <v>0</v>
      </c>
      <c r="M783" s="373" t="n">
        <f aca="false">SUM(M242)</f>
        <v>0</v>
      </c>
      <c r="N783" s="373" t="n">
        <f aca="false">SUM(N242)</f>
        <v>0</v>
      </c>
      <c r="O783" s="373"/>
      <c r="P783" s="366"/>
      <c r="Q783" s="373" t="n">
        <f aca="false">SUM(Q242)</f>
        <v>6000</v>
      </c>
      <c r="R783" s="373" t="n">
        <f aca="false">SUM(R242)</f>
        <v>0</v>
      </c>
      <c r="S783" s="373" t="n">
        <f aca="false">SUM(S242)</f>
        <v>0</v>
      </c>
      <c r="T783" s="373"/>
      <c r="U783" s="366"/>
      <c r="V783" s="374" t="n">
        <f aca="false">SUM(V242)</f>
        <v>5850</v>
      </c>
      <c r="W783" s="374" t="n">
        <f aca="false">SUM(W242)</f>
        <v>0</v>
      </c>
      <c r="X783" s="374" t="n">
        <f aca="false">SUM(X242)</f>
        <v>0</v>
      </c>
      <c r="Y783" s="374" t="n">
        <f aca="false">SUM(Y242)</f>
        <v>0</v>
      </c>
      <c r="Z783" s="1"/>
      <c r="AA783" s="1"/>
      <c r="AB783" s="1"/>
      <c r="AC783" s="1"/>
      <c r="AD783" s="1"/>
      <c r="AE783" s="1"/>
      <c r="AF783" s="1"/>
    </row>
    <row r="784" customFormat="false" ht="15.75" hidden="false" customHeight="true" outlineLevel="0" collapsed="false">
      <c r="A784" s="1" t="str">
        <f aca="false">A245</f>
        <v>Sorghum: kg produced</v>
      </c>
      <c r="B784" s="373" t="n">
        <f aca="false">SUM(B249)</f>
        <v>0</v>
      </c>
      <c r="C784" s="373" t="n">
        <f aca="false">SUM(C249)</f>
        <v>0</v>
      </c>
      <c r="D784" s="373" t="n">
        <f aca="false">SUM(D249)</f>
        <v>0</v>
      </c>
      <c r="E784" s="373"/>
      <c r="F784" s="366"/>
      <c r="G784" s="373" t="n">
        <f aca="false">SUM(G249)</f>
        <v>0</v>
      </c>
      <c r="H784" s="373" t="n">
        <f aca="false">SUM(H249)</f>
        <v>0</v>
      </c>
      <c r="I784" s="373" t="n">
        <f aca="false">SUM(I249)</f>
        <v>0</v>
      </c>
      <c r="J784" s="373"/>
      <c r="K784" s="366"/>
      <c r="L784" s="373" t="n">
        <f aca="false">SUM(L249)</f>
        <v>0</v>
      </c>
      <c r="M784" s="373" t="n">
        <f aca="false">SUM(M249)</f>
        <v>0</v>
      </c>
      <c r="N784" s="373" t="n">
        <f aca="false">SUM(N249)</f>
        <v>0</v>
      </c>
      <c r="O784" s="373"/>
      <c r="P784" s="366"/>
      <c r="Q784" s="373" t="n">
        <f aca="false">SUM(Q249)</f>
        <v>0</v>
      </c>
      <c r="R784" s="373" t="n">
        <f aca="false">SUM(R249)</f>
        <v>0</v>
      </c>
      <c r="S784" s="373" t="n">
        <f aca="false">SUM(S249)</f>
        <v>0</v>
      </c>
      <c r="T784" s="373"/>
      <c r="U784" s="366"/>
      <c r="V784" s="374" t="n">
        <f aca="false">SUM(V249)</f>
        <v>0</v>
      </c>
      <c r="W784" s="374" t="n">
        <f aca="false">SUM(W249)</f>
        <v>0</v>
      </c>
      <c r="X784" s="374" t="n">
        <f aca="false">SUM(X249)</f>
        <v>0</v>
      </c>
      <c r="Y784" s="374" t="n">
        <f aca="false">SUM(Y249)</f>
        <v>0</v>
      </c>
      <c r="Z784" s="1"/>
      <c r="AA784" s="1"/>
      <c r="AB784" s="1"/>
      <c r="AC784" s="1"/>
      <c r="AD784" s="1"/>
      <c r="AE784" s="1"/>
      <c r="AF784" s="1"/>
    </row>
    <row r="785" customFormat="false" ht="15.75" hidden="false" customHeight="true" outlineLevel="0" collapsed="false">
      <c r="A785" s="1" t="str">
        <f aca="false">A252</f>
        <v>Rice: kg produced</v>
      </c>
      <c r="B785" s="373" t="n">
        <f aca="false">SUM(B256)</f>
        <v>0</v>
      </c>
      <c r="C785" s="373" t="n">
        <f aca="false">SUM(C256)</f>
        <v>0</v>
      </c>
      <c r="D785" s="373" t="n">
        <f aca="false">SUM(D256)</f>
        <v>0</v>
      </c>
      <c r="E785" s="373"/>
      <c r="F785" s="366"/>
      <c r="G785" s="373" t="n">
        <f aca="false">SUM(G256)</f>
        <v>0</v>
      </c>
      <c r="H785" s="373" t="n">
        <f aca="false">SUM(H256)</f>
        <v>0</v>
      </c>
      <c r="I785" s="373" t="n">
        <f aca="false">SUM(I256)</f>
        <v>0</v>
      </c>
      <c r="J785" s="373"/>
      <c r="K785" s="366"/>
      <c r="L785" s="373" t="n">
        <f aca="false">SUM(L256)</f>
        <v>0</v>
      </c>
      <c r="M785" s="373" t="n">
        <f aca="false">SUM(M256)</f>
        <v>0</v>
      </c>
      <c r="N785" s="373" t="n">
        <f aca="false">SUM(N256)</f>
        <v>0</v>
      </c>
      <c r="O785" s="373"/>
      <c r="P785" s="366"/>
      <c r="Q785" s="373" t="n">
        <f aca="false">SUM(Q256)</f>
        <v>0</v>
      </c>
      <c r="R785" s="373" t="n">
        <f aca="false">SUM(R256)</f>
        <v>0</v>
      </c>
      <c r="S785" s="373" t="n">
        <f aca="false">SUM(S256)</f>
        <v>0</v>
      </c>
      <c r="T785" s="373"/>
      <c r="U785" s="366"/>
      <c r="V785" s="374" t="n">
        <f aca="false">SUM(V256)</f>
        <v>0</v>
      </c>
      <c r="W785" s="374" t="n">
        <f aca="false">SUM(W256)</f>
        <v>0</v>
      </c>
      <c r="X785" s="374" t="n">
        <f aca="false">SUM(X256)</f>
        <v>0</v>
      </c>
      <c r="Y785" s="374" t="n">
        <f aca="false">SUM(Y256)</f>
        <v>0</v>
      </c>
      <c r="Z785" s="1"/>
      <c r="AA785" s="1"/>
      <c r="AB785" s="1"/>
      <c r="AC785" s="1"/>
      <c r="AD785" s="1"/>
      <c r="AE785" s="1"/>
      <c r="AF785" s="1"/>
    </row>
    <row r="786" customFormat="false" ht="15.75" hidden="false" customHeight="true" outlineLevel="0" collapsed="false">
      <c r="A786" s="1" t="str">
        <f aca="false">A259</f>
        <v>Beans rainfed: kg produced</v>
      </c>
      <c r="B786" s="373" t="n">
        <f aca="false">SUM(B263)</f>
        <v>0</v>
      </c>
      <c r="C786" s="373" t="n">
        <f aca="false">SUM(C263)</f>
        <v>0</v>
      </c>
      <c r="D786" s="373" t="n">
        <f aca="false">SUM(D263)</f>
        <v>2000</v>
      </c>
      <c r="E786" s="373"/>
      <c r="F786" s="366"/>
      <c r="G786" s="373" t="n">
        <f aca="false">SUM(G263)</f>
        <v>0</v>
      </c>
      <c r="H786" s="373" t="n">
        <f aca="false">SUM(H263)</f>
        <v>0</v>
      </c>
      <c r="I786" s="373" t="n">
        <f aca="false">SUM(I263)</f>
        <v>0</v>
      </c>
      <c r="J786" s="373"/>
      <c r="K786" s="366"/>
      <c r="L786" s="373" t="n">
        <f aca="false">SUM(L263)</f>
        <v>30000</v>
      </c>
      <c r="M786" s="373" t="n">
        <f aca="false">SUM(M263)</f>
        <v>7500</v>
      </c>
      <c r="N786" s="373" t="n">
        <f aca="false">SUM(N263)</f>
        <v>0</v>
      </c>
      <c r="O786" s="373"/>
      <c r="P786" s="366"/>
      <c r="Q786" s="373" t="n">
        <f aca="false">SUM(Q263)</f>
        <v>90000</v>
      </c>
      <c r="R786" s="373" t="n">
        <f aca="false">SUM(R263)</f>
        <v>0</v>
      </c>
      <c r="S786" s="373" t="n">
        <f aca="false">SUM(S263)</f>
        <v>6000</v>
      </c>
      <c r="T786" s="373"/>
      <c r="U786" s="366"/>
      <c r="V786" s="374" t="n">
        <f aca="false">SUM(V263)</f>
        <v>0</v>
      </c>
      <c r="W786" s="374" t="n">
        <f aca="false">SUM(W263)</f>
        <v>0</v>
      </c>
      <c r="X786" s="374" t="n">
        <f aca="false">SUM(X263)</f>
        <v>0</v>
      </c>
      <c r="Y786" s="374" t="n">
        <f aca="false">SUM(Y263)</f>
        <v>0</v>
      </c>
      <c r="Z786" s="1"/>
      <c r="AA786" s="1"/>
      <c r="AB786" s="1"/>
      <c r="AC786" s="1"/>
      <c r="AD786" s="1"/>
      <c r="AE786" s="1"/>
      <c r="AF786" s="1"/>
    </row>
    <row r="787" customFormat="false" ht="15.75" hidden="false" customHeight="true" outlineLevel="0" collapsed="false">
      <c r="A787" s="1" t="str">
        <f aca="false">A266</f>
        <v>Beans irrigated: kg produced</v>
      </c>
      <c r="B787" s="373" t="n">
        <f aca="false">SUM(B270)</f>
        <v>0</v>
      </c>
      <c r="C787" s="373" t="n">
        <f aca="false">SUM(C270)</f>
        <v>0</v>
      </c>
      <c r="D787" s="373" t="n">
        <f aca="false">SUM(D270)</f>
        <v>0</v>
      </c>
      <c r="E787" s="373"/>
      <c r="F787" s="366"/>
      <c r="G787" s="373" t="n">
        <f aca="false">SUM(G270)</f>
        <v>0</v>
      </c>
      <c r="H787" s="373" t="n">
        <f aca="false">SUM(H270)</f>
        <v>0</v>
      </c>
      <c r="I787" s="373" t="n">
        <f aca="false">SUM(I270)</f>
        <v>1500</v>
      </c>
      <c r="J787" s="373"/>
      <c r="K787" s="366"/>
      <c r="L787" s="373" t="n">
        <f aca="false">SUM(L270)</f>
        <v>0</v>
      </c>
      <c r="M787" s="373" t="n">
        <f aca="false">SUM(M270)</f>
        <v>0</v>
      </c>
      <c r="N787" s="373" t="n">
        <f aca="false">SUM(N270)</f>
        <v>0</v>
      </c>
      <c r="O787" s="373"/>
      <c r="P787" s="366"/>
      <c r="Q787" s="373" t="n">
        <f aca="false">SUM(Q270)</f>
        <v>0</v>
      </c>
      <c r="R787" s="373" t="n">
        <f aca="false">SUM(R270)</f>
        <v>0</v>
      </c>
      <c r="S787" s="373" t="n">
        <f aca="false">SUM(S270)</f>
        <v>0</v>
      </c>
      <c r="T787" s="373"/>
      <c r="U787" s="366"/>
      <c r="V787" s="374" t="n">
        <f aca="false">SUM(V270)</f>
        <v>0</v>
      </c>
      <c r="W787" s="374" t="n">
        <f aca="false">SUM(W270)</f>
        <v>0</v>
      </c>
      <c r="X787" s="374" t="n">
        <f aca="false">SUM(X270)</f>
        <v>0</v>
      </c>
      <c r="Y787" s="374" t="n">
        <f aca="false">SUM(Y270)</f>
        <v>0</v>
      </c>
      <c r="Z787" s="1"/>
      <c r="AA787" s="1"/>
      <c r="AB787" s="1"/>
      <c r="AC787" s="1"/>
      <c r="AD787" s="1"/>
      <c r="AE787" s="1"/>
      <c r="AF787" s="1"/>
    </row>
    <row r="788" customFormat="false" ht="15.75" hidden="false" customHeight="true" outlineLevel="0" collapsed="false">
      <c r="A788" s="1" t="str">
        <f aca="false">A273</f>
        <v>Pigeon peas: kg produced</v>
      </c>
      <c r="B788" s="373" t="n">
        <f aca="false">SUM(B277)</f>
        <v>0</v>
      </c>
      <c r="C788" s="373" t="n">
        <f aca="false">SUM(C277)</f>
        <v>0</v>
      </c>
      <c r="D788" s="373" t="n">
        <f aca="false">SUM(D277)</f>
        <v>0</v>
      </c>
      <c r="E788" s="373"/>
      <c r="F788" s="366"/>
      <c r="G788" s="373" t="n">
        <f aca="false">SUM(G277)</f>
        <v>0</v>
      </c>
      <c r="H788" s="373" t="n">
        <f aca="false">SUM(H277)</f>
        <v>0</v>
      </c>
      <c r="I788" s="373" t="n">
        <f aca="false">SUM(I277)</f>
        <v>0</v>
      </c>
      <c r="J788" s="373"/>
      <c r="K788" s="366"/>
      <c r="L788" s="373" t="n">
        <f aca="false">SUM(L277)</f>
        <v>0</v>
      </c>
      <c r="M788" s="373" t="n">
        <f aca="false">SUM(M277)</f>
        <v>0</v>
      </c>
      <c r="N788" s="373" t="n">
        <f aca="false">SUM(N277)</f>
        <v>0</v>
      </c>
      <c r="O788" s="373"/>
      <c r="P788" s="366"/>
      <c r="Q788" s="373" t="n">
        <f aca="false">SUM(Q277)</f>
        <v>0</v>
      </c>
      <c r="R788" s="373" t="n">
        <f aca="false">SUM(R277)</f>
        <v>0</v>
      </c>
      <c r="S788" s="373" t="n">
        <f aca="false">SUM(S277)</f>
        <v>0</v>
      </c>
      <c r="T788" s="373"/>
      <c r="U788" s="366"/>
      <c r="V788" s="374" t="n">
        <f aca="false">SUM(V277)</f>
        <v>0</v>
      </c>
      <c r="W788" s="374" t="n">
        <f aca="false">SUM(W277)</f>
        <v>0</v>
      </c>
      <c r="X788" s="374" t="n">
        <f aca="false">SUM(X277)</f>
        <v>0</v>
      </c>
      <c r="Y788" s="374" t="n">
        <f aca="false">SUM(Y277)</f>
        <v>0</v>
      </c>
      <c r="Z788" s="1"/>
      <c r="AA788" s="1"/>
      <c r="AB788" s="1"/>
      <c r="AC788" s="1"/>
      <c r="AD788" s="1"/>
      <c r="AE788" s="1"/>
      <c r="AF788" s="1"/>
    </row>
    <row r="789" customFormat="false" ht="15.75" hidden="false" customHeight="true" outlineLevel="0" collapsed="false">
      <c r="A789" s="1" t="str">
        <f aca="false">A280</f>
        <v>Cowpeas: kg produced</v>
      </c>
      <c r="B789" s="373" t="n">
        <f aca="false">SUM(B284)</f>
        <v>0</v>
      </c>
      <c r="C789" s="373" t="n">
        <f aca="false">SUM(C284)</f>
        <v>0</v>
      </c>
      <c r="D789" s="373" t="n">
        <f aca="false">SUM(D284)</f>
        <v>0</v>
      </c>
      <c r="E789" s="373"/>
      <c r="F789" s="366"/>
      <c r="G789" s="373" t="n">
        <f aca="false">SUM(G284)</f>
        <v>0</v>
      </c>
      <c r="H789" s="373" t="n">
        <f aca="false">SUM(H284)</f>
        <v>0</v>
      </c>
      <c r="I789" s="373" t="n">
        <f aca="false">SUM(I284)</f>
        <v>0</v>
      </c>
      <c r="J789" s="373"/>
      <c r="K789" s="366"/>
      <c r="L789" s="373" t="n">
        <f aca="false">SUM(L284)</f>
        <v>0</v>
      </c>
      <c r="M789" s="373" t="n">
        <f aca="false">SUM(M284)</f>
        <v>0</v>
      </c>
      <c r="N789" s="373" t="n">
        <f aca="false">SUM(N284)</f>
        <v>0</v>
      </c>
      <c r="O789" s="373"/>
      <c r="P789" s="366"/>
      <c r="Q789" s="373" t="n">
        <f aca="false">SUM(Q284)</f>
        <v>0</v>
      </c>
      <c r="R789" s="373" t="n">
        <f aca="false">SUM(R284)</f>
        <v>0</v>
      </c>
      <c r="S789" s="373" t="n">
        <f aca="false">SUM(S284)</f>
        <v>0</v>
      </c>
      <c r="T789" s="373"/>
      <c r="U789" s="366"/>
      <c r="V789" s="374" t="n">
        <f aca="false">SUM(V284)</f>
        <v>0</v>
      </c>
      <c r="W789" s="374" t="n">
        <f aca="false">SUM(W284)</f>
        <v>0</v>
      </c>
      <c r="X789" s="374" t="n">
        <f aca="false">SUM(X284)</f>
        <v>0</v>
      </c>
      <c r="Y789" s="374" t="n">
        <f aca="false">SUM(Y284)</f>
        <v>0</v>
      </c>
      <c r="Z789" s="1"/>
      <c r="AA789" s="1"/>
      <c r="AB789" s="1"/>
      <c r="AC789" s="1"/>
      <c r="AD789" s="1"/>
      <c r="AE789" s="1"/>
      <c r="AF789" s="1"/>
    </row>
    <row r="790" customFormat="false" ht="15.75" hidden="false" customHeight="true" outlineLevel="0" collapsed="false">
      <c r="A790" s="1" t="str">
        <f aca="false">A287</f>
        <v>Sunflower: kg produced</v>
      </c>
      <c r="B790" s="373" t="n">
        <f aca="false">SUM(B291)</f>
        <v>0</v>
      </c>
      <c r="C790" s="373" t="n">
        <f aca="false">SUM(C291)</f>
        <v>0</v>
      </c>
      <c r="D790" s="373" t="n">
        <f aca="false">SUM(D291)</f>
        <v>0</v>
      </c>
      <c r="E790" s="373"/>
      <c r="F790" s="366"/>
      <c r="G790" s="373" t="n">
        <f aca="false">SUM(G291)</f>
        <v>0</v>
      </c>
      <c r="H790" s="373" t="n">
        <f aca="false">SUM(H291)</f>
        <v>0</v>
      </c>
      <c r="I790" s="373" t="n">
        <f aca="false">SUM(I291)</f>
        <v>4000</v>
      </c>
      <c r="J790" s="373"/>
      <c r="K790" s="366"/>
      <c r="L790" s="373" t="n">
        <f aca="false">SUM(L291)</f>
        <v>16000</v>
      </c>
      <c r="M790" s="373" t="n">
        <f aca="false">SUM(M291)</f>
        <v>0</v>
      </c>
      <c r="N790" s="373" t="n">
        <f aca="false">SUM(N291)</f>
        <v>0</v>
      </c>
      <c r="O790" s="373"/>
      <c r="P790" s="366"/>
      <c r="Q790" s="373" t="n">
        <f aca="false">SUM(Q291)</f>
        <v>0</v>
      </c>
      <c r="R790" s="373" t="n">
        <f aca="false">SUM(R291)</f>
        <v>0</v>
      </c>
      <c r="S790" s="373" t="n">
        <f aca="false">SUM(S291)</f>
        <v>0</v>
      </c>
      <c r="T790" s="373"/>
      <c r="U790" s="366"/>
      <c r="V790" s="374" t="n">
        <f aca="false">SUM(V291)</f>
        <v>0</v>
      </c>
      <c r="W790" s="374" t="n">
        <f aca="false">SUM(W291)</f>
        <v>0</v>
      </c>
      <c r="X790" s="374" t="n">
        <f aca="false">SUM(X291)</f>
        <v>0</v>
      </c>
      <c r="Y790" s="374" t="n">
        <f aca="false">SUM(Y291)</f>
        <v>0</v>
      </c>
      <c r="Z790" s="1"/>
      <c r="AA790" s="1"/>
      <c r="AB790" s="1"/>
      <c r="AC790" s="1"/>
      <c r="AD790" s="1"/>
      <c r="AE790" s="1"/>
      <c r="AF790" s="1"/>
    </row>
    <row r="791" customFormat="false" ht="15.75" hidden="false" customHeight="true" outlineLevel="0" collapsed="false">
      <c r="A791" s="380" t="str">
        <f aca="false">A294</f>
        <v>Cassava: no. local meas.</v>
      </c>
      <c r="B791" s="373" t="n">
        <f aca="false">SUM(B301)</f>
        <v>0</v>
      </c>
      <c r="C791" s="373" t="n">
        <f aca="false">SUM(C301)</f>
        <v>0</v>
      </c>
      <c r="D791" s="373" t="n">
        <f aca="false">SUM(D301)</f>
        <v>0</v>
      </c>
      <c r="E791" s="373"/>
      <c r="F791" s="366"/>
      <c r="G791" s="373" t="n">
        <f aca="false">SUM(G301)</f>
        <v>0</v>
      </c>
      <c r="H791" s="373" t="n">
        <f aca="false">SUM(H301)</f>
        <v>0</v>
      </c>
      <c r="I791" s="373" t="n">
        <f aca="false">SUM(I301)</f>
        <v>0</v>
      </c>
      <c r="J791" s="373"/>
      <c r="K791" s="366"/>
      <c r="L791" s="373" t="n">
        <f aca="false">SUM(L301)</f>
        <v>18550</v>
      </c>
      <c r="M791" s="373" t="n">
        <f aca="false">SUM(M301)</f>
        <v>0</v>
      </c>
      <c r="N791" s="373" t="n">
        <f aca="false">SUM(N301)</f>
        <v>0</v>
      </c>
      <c r="O791" s="373"/>
      <c r="P791" s="366"/>
      <c r="Q791" s="373" t="n">
        <f aca="false">SUM(Q301)</f>
        <v>0</v>
      </c>
      <c r="R791" s="373" t="n">
        <f aca="false">SUM(R301)</f>
        <v>0</v>
      </c>
      <c r="S791" s="373" t="n">
        <f aca="false">SUM(S301)</f>
        <v>0</v>
      </c>
      <c r="T791" s="373"/>
      <c r="U791" s="366"/>
      <c r="V791" s="374" t="n">
        <f aca="false">SUM(V301)</f>
        <v>0</v>
      </c>
      <c r="W791" s="374" t="n">
        <f aca="false">SUM(W301)</f>
        <v>0</v>
      </c>
      <c r="X791" s="374" t="n">
        <f aca="false">SUM(X301)</f>
        <v>0</v>
      </c>
      <c r="Y791" s="374" t="n">
        <f aca="false">SUM(Y301)</f>
        <v>0</v>
      </c>
      <c r="Z791" s="1"/>
      <c r="AA791" s="1"/>
      <c r="AB791" s="1"/>
      <c r="AC791" s="1"/>
      <c r="AD791" s="1"/>
      <c r="AE791" s="1"/>
      <c r="AF791" s="1"/>
    </row>
    <row r="792" customFormat="false" ht="15.75" hidden="false" customHeight="true" outlineLevel="0" collapsed="false">
      <c r="A792" s="1" t="str">
        <f aca="false">A304</f>
        <v>Sweet potatoes: no. local meas</v>
      </c>
      <c r="B792" s="373" t="n">
        <f aca="false">SUM(B311)</f>
        <v>0</v>
      </c>
      <c r="C792" s="373" t="n">
        <f aca="false">SUM(C311)</f>
        <v>0</v>
      </c>
      <c r="D792" s="373" t="n">
        <f aca="false">SUM(D311)</f>
        <v>0</v>
      </c>
      <c r="E792" s="373"/>
      <c r="F792" s="366"/>
      <c r="G792" s="373" t="n">
        <f aca="false">SUM(G311)</f>
        <v>0</v>
      </c>
      <c r="H792" s="373" t="n">
        <f aca="false">SUM(H311)</f>
        <v>0</v>
      </c>
      <c r="I792" s="373" t="n">
        <f aca="false">SUM(I311)</f>
        <v>1700</v>
      </c>
      <c r="J792" s="373"/>
      <c r="K792" s="366"/>
      <c r="L792" s="373" t="n">
        <f aca="false">SUM(L311)</f>
        <v>18000</v>
      </c>
      <c r="M792" s="373" t="n">
        <f aca="false">SUM(M311)</f>
        <v>0</v>
      </c>
      <c r="N792" s="373" t="n">
        <f aca="false">SUM(N311)</f>
        <v>5000</v>
      </c>
      <c r="O792" s="373"/>
      <c r="P792" s="366"/>
      <c r="Q792" s="373" t="n">
        <f aca="false">SUM(Q311)</f>
        <v>0</v>
      </c>
      <c r="R792" s="373" t="n">
        <f aca="false">SUM(R311)</f>
        <v>0</v>
      </c>
      <c r="S792" s="373" t="n">
        <f aca="false">SUM(S311)</f>
        <v>15000</v>
      </c>
      <c r="T792" s="373"/>
      <c r="U792" s="366"/>
      <c r="V792" s="374" t="n">
        <f aca="false">SUM(V311)</f>
        <v>0</v>
      </c>
      <c r="W792" s="374" t="n">
        <f aca="false">SUM(W311)</f>
        <v>1250</v>
      </c>
      <c r="X792" s="374" t="n">
        <f aca="false">SUM(X311)</f>
        <v>5500</v>
      </c>
      <c r="Y792" s="374" t="n">
        <f aca="false">SUM(Y311)</f>
        <v>16200</v>
      </c>
      <c r="Z792" s="1"/>
      <c r="AA792" s="1"/>
      <c r="AB792" s="1"/>
      <c r="AC792" s="1"/>
      <c r="AD792" s="1"/>
      <c r="AE792" s="1"/>
      <c r="AF792" s="1"/>
    </row>
    <row r="793" customFormat="false" ht="15.75" hidden="false" customHeight="true" outlineLevel="0" collapsed="false">
      <c r="A793" s="1" t="str">
        <f aca="false">A314</f>
        <v>Irish potatoes: no. local meas</v>
      </c>
      <c r="B793" s="373" t="n">
        <f aca="false">SUM(B321)</f>
        <v>0</v>
      </c>
      <c r="C793" s="373" t="n">
        <f aca="false">SUM(C321)</f>
        <v>0</v>
      </c>
      <c r="D793" s="373" t="n">
        <f aca="false">SUM(D321)</f>
        <v>0</v>
      </c>
      <c r="E793" s="373"/>
      <c r="F793" s="366"/>
      <c r="G793" s="373" t="n">
        <f aca="false">SUM(G321)</f>
        <v>0</v>
      </c>
      <c r="H793" s="373" t="n">
        <f aca="false">SUM(H321)</f>
        <v>0</v>
      </c>
      <c r="I793" s="373" t="n">
        <f aca="false">SUM(I321)</f>
        <v>0</v>
      </c>
      <c r="J793" s="373"/>
      <c r="K793" s="366"/>
      <c r="L793" s="373" t="n">
        <f aca="false">SUM(L321)</f>
        <v>0</v>
      </c>
      <c r="M793" s="373" t="n">
        <f aca="false">SUM(M321)</f>
        <v>0</v>
      </c>
      <c r="N793" s="373" t="n">
        <f aca="false">SUM(N321)</f>
        <v>0</v>
      </c>
      <c r="O793" s="373"/>
      <c r="P793" s="366"/>
      <c r="Q793" s="373" t="n">
        <f aca="false">SUM(Q321)</f>
        <v>0</v>
      </c>
      <c r="R793" s="373" t="n">
        <f aca="false">SUM(R321)</f>
        <v>0</v>
      </c>
      <c r="S793" s="373" t="n">
        <f aca="false">SUM(S321)</f>
        <v>0</v>
      </c>
      <c r="T793" s="373"/>
      <c r="U793" s="366"/>
      <c r="V793" s="374" t="n">
        <f aca="false">SUM(V321)</f>
        <v>0</v>
      </c>
      <c r="W793" s="374" t="n">
        <f aca="false">SUM(W321)</f>
        <v>0</v>
      </c>
      <c r="X793" s="374" t="n">
        <f aca="false">SUM(X321)</f>
        <v>0</v>
      </c>
      <c r="Y793" s="374" t="n">
        <f aca="false">SUM(Y321)</f>
        <v>0</v>
      </c>
      <c r="Z793" s="1"/>
      <c r="AA793" s="1"/>
      <c r="AB793" s="1"/>
      <c r="AC793" s="1"/>
      <c r="AD793" s="1"/>
      <c r="AE793" s="1"/>
      <c r="AF793" s="1"/>
    </row>
    <row r="794" customFormat="false" ht="15.75" hidden="false" customHeight="true" outlineLevel="0" collapsed="false">
      <c r="A794" s="1" t="str">
        <f aca="false">A324</f>
        <v>Bananas: no. local meas</v>
      </c>
      <c r="B794" s="373" t="n">
        <f aca="false">SUM(B331)</f>
        <v>40000</v>
      </c>
      <c r="C794" s="373" t="n">
        <f aca="false">SUM(C331)</f>
        <v>0</v>
      </c>
      <c r="D794" s="373" t="n">
        <f aca="false">SUM(D331)</f>
        <v>0</v>
      </c>
      <c r="E794" s="373"/>
      <c r="F794" s="366"/>
      <c r="G794" s="373" t="n">
        <f aca="false">SUM(G331)</f>
        <v>0</v>
      </c>
      <c r="H794" s="373" t="n">
        <f aca="false">SUM(H331)</f>
        <v>0</v>
      </c>
      <c r="I794" s="373" t="n">
        <f aca="false">SUM(I331)</f>
        <v>0</v>
      </c>
      <c r="J794" s="373"/>
      <c r="K794" s="366"/>
      <c r="L794" s="373" t="n">
        <f aca="false">SUM(L331)</f>
        <v>0</v>
      </c>
      <c r="M794" s="373" t="n">
        <f aca="false">SUM(M331)</f>
        <v>0</v>
      </c>
      <c r="N794" s="373" t="n">
        <f aca="false">SUM(N331)</f>
        <v>0</v>
      </c>
      <c r="O794" s="373"/>
      <c r="P794" s="366"/>
      <c r="Q794" s="373" t="n">
        <f aca="false">SUM(Q331)</f>
        <v>0</v>
      </c>
      <c r="R794" s="373" t="n">
        <f aca="false">SUM(R331)</f>
        <v>0</v>
      </c>
      <c r="S794" s="373" t="n">
        <f aca="false">SUM(S331)</f>
        <v>0</v>
      </c>
      <c r="T794" s="373"/>
      <c r="U794" s="366"/>
      <c r="V794" s="374" t="n">
        <f aca="false">SUM(V331)</f>
        <v>0</v>
      </c>
      <c r="W794" s="374" t="n">
        <f aca="false">SUM(W331)</f>
        <v>0</v>
      </c>
      <c r="X794" s="374" t="n">
        <f aca="false">SUM(X331)</f>
        <v>0</v>
      </c>
      <c r="Y794" s="374" t="n">
        <f aca="false">SUM(Y331)</f>
        <v>0</v>
      </c>
      <c r="Z794" s="1"/>
      <c r="AA794" s="1"/>
      <c r="AB794" s="1"/>
      <c r="AC794" s="1"/>
      <c r="AD794" s="1"/>
      <c r="AE794" s="1"/>
      <c r="AF794" s="1"/>
    </row>
    <row r="795" customFormat="false" ht="15.75" hidden="false" customHeight="true" outlineLevel="0" collapsed="false">
      <c r="A795" s="1" t="str">
        <f aca="false">A334</f>
        <v>Groundnuts (dry): no. local meas</v>
      </c>
      <c r="B795" s="373" t="n">
        <f aca="false">SUM(B341)</f>
        <v>0</v>
      </c>
      <c r="C795" s="373" t="n">
        <f aca="false">SUM(C341)</f>
        <v>0</v>
      </c>
      <c r="D795" s="373" t="n">
        <f aca="false">SUM(D341)</f>
        <v>18750</v>
      </c>
      <c r="E795" s="373"/>
      <c r="F795" s="366"/>
      <c r="G795" s="373" t="n">
        <f aca="false">SUM(G341)</f>
        <v>0</v>
      </c>
      <c r="H795" s="373" t="n">
        <f aca="false">SUM(H341)</f>
        <v>0</v>
      </c>
      <c r="I795" s="373" t="n">
        <f aca="false">SUM(I341)</f>
        <v>3180</v>
      </c>
      <c r="J795" s="373"/>
      <c r="K795" s="366"/>
      <c r="L795" s="373" t="n">
        <f aca="false">SUM(L341)</f>
        <v>13500</v>
      </c>
      <c r="M795" s="373" t="n">
        <f aca="false">SUM(M341)</f>
        <v>70030</v>
      </c>
      <c r="N795" s="373" t="n">
        <f aca="false">SUM(N341)</f>
        <v>240000</v>
      </c>
      <c r="O795" s="373"/>
      <c r="P795" s="366"/>
      <c r="Q795" s="373" t="n">
        <f aca="false">SUM(Q341)</f>
        <v>30000</v>
      </c>
      <c r="R795" s="373" t="n">
        <f aca="false">SUM(R341)</f>
        <v>64000</v>
      </c>
      <c r="S795" s="373" t="n">
        <f aca="false">SUM(S341)</f>
        <v>0</v>
      </c>
      <c r="T795" s="373"/>
      <c r="U795" s="366"/>
      <c r="V795" s="374" t="n">
        <f aca="false">SUM(V341)</f>
        <v>9000</v>
      </c>
      <c r="W795" s="374" t="n">
        <f aca="false">SUM(W341)</f>
        <v>12600</v>
      </c>
      <c r="X795" s="374" t="n">
        <f aca="false">SUM(X341)</f>
        <v>80600</v>
      </c>
      <c r="Y795" s="374" t="n">
        <f aca="false">SUM(Y341)</f>
        <v>45500</v>
      </c>
      <c r="Z795" s="1"/>
      <c r="AA795" s="1"/>
      <c r="AB795" s="1"/>
      <c r="AC795" s="1"/>
      <c r="AD795" s="1"/>
      <c r="AE795" s="1"/>
      <c r="AF795" s="1"/>
    </row>
    <row r="796" customFormat="false" ht="15.75" hidden="false" customHeight="true" outlineLevel="0" collapsed="false">
      <c r="A796" s="1" t="str">
        <f aca="false">A344</f>
        <v>Soya: no. local meas</v>
      </c>
      <c r="B796" s="373" t="n">
        <f aca="false">SUM(B351)</f>
        <v>0</v>
      </c>
      <c r="C796" s="373" t="n">
        <f aca="false">SUM(C351)</f>
        <v>0</v>
      </c>
      <c r="D796" s="373" t="n">
        <f aca="false">SUM(D351)</f>
        <v>6400</v>
      </c>
      <c r="E796" s="373"/>
      <c r="F796" s="366"/>
      <c r="G796" s="373" t="n">
        <f aca="false">SUM(G351)</f>
        <v>32000</v>
      </c>
      <c r="H796" s="373" t="n">
        <f aca="false">SUM(H351)</f>
        <v>26250</v>
      </c>
      <c r="I796" s="373" t="n">
        <f aca="false">SUM(I351)</f>
        <v>14000</v>
      </c>
      <c r="J796" s="373"/>
      <c r="K796" s="366"/>
      <c r="L796" s="373" t="n">
        <f aca="false">SUM(L351)</f>
        <v>64000</v>
      </c>
      <c r="M796" s="373" t="n">
        <f aca="false">SUM(M351)</f>
        <v>42000</v>
      </c>
      <c r="N796" s="373" t="n">
        <f aca="false">SUM(N351)</f>
        <v>52500</v>
      </c>
      <c r="O796" s="373"/>
      <c r="P796" s="366"/>
      <c r="Q796" s="373" t="n">
        <f aca="false">SUM(Q351)</f>
        <v>198000</v>
      </c>
      <c r="R796" s="373" t="n">
        <f aca="false">SUM(R351)</f>
        <v>60000</v>
      </c>
      <c r="S796" s="373" t="n">
        <f aca="false">SUM(S351)</f>
        <v>13000</v>
      </c>
      <c r="T796" s="373"/>
      <c r="U796" s="366"/>
      <c r="V796" s="374" t="n">
        <f aca="false">SUM(V351)</f>
        <v>5200</v>
      </c>
      <c r="W796" s="374" t="n">
        <f aca="false">SUM(W351)</f>
        <v>19500</v>
      </c>
      <c r="X796" s="374" t="n">
        <f aca="false">SUM(X351)</f>
        <v>49500</v>
      </c>
      <c r="Y796" s="374" t="n">
        <f aca="false">SUM(Y351)</f>
        <v>58400</v>
      </c>
      <c r="Z796" s="1"/>
      <c r="AA796" s="1"/>
      <c r="AB796" s="1"/>
      <c r="AC796" s="1"/>
      <c r="AD796" s="1"/>
      <c r="AE796" s="1"/>
      <c r="AF796" s="1"/>
    </row>
    <row r="797" customFormat="false" ht="15.75" hidden="false" customHeight="true" outlineLevel="0" collapsed="false">
      <c r="A797" s="1" t="str">
        <f aca="false">A354</f>
        <v>Vegetables: no. local meas</v>
      </c>
      <c r="B797" s="373" t="n">
        <f aca="false">SUM(B362)</f>
        <v>0</v>
      </c>
      <c r="C797" s="373" t="n">
        <f aca="false">SUM(C362)</f>
        <v>0</v>
      </c>
      <c r="D797" s="373" t="n">
        <f aca="false">SUM(D362)</f>
        <v>0</v>
      </c>
      <c r="E797" s="373"/>
      <c r="F797" s="366"/>
      <c r="G797" s="373" t="n">
        <f aca="false">SUM(G362)</f>
        <v>0</v>
      </c>
      <c r="H797" s="373" t="n">
        <f aca="false">SUM(H362)</f>
        <v>0</v>
      </c>
      <c r="I797" s="373" t="n">
        <f aca="false">SUM(I362)</f>
        <v>0</v>
      </c>
      <c r="J797" s="373"/>
      <c r="K797" s="366"/>
      <c r="L797" s="373" t="n">
        <f aca="false">SUM(L362)</f>
        <v>27000</v>
      </c>
      <c r="M797" s="373" t="n">
        <f aca="false">SUM(M362)</f>
        <v>0</v>
      </c>
      <c r="N797" s="373" t="n">
        <f aca="false">SUM(N362)</f>
        <v>0</v>
      </c>
      <c r="O797" s="373"/>
      <c r="P797" s="366"/>
      <c r="Q797" s="373" t="n">
        <f aca="false">SUM(Q362)</f>
        <v>0</v>
      </c>
      <c r="R797" s="373" t="n">
        <f aca="false">SUM(R362)</f>
        <v>0</v>
      </c>
      <c r="S797" s="373" t="n">
        <f aca="false">SUM(S362)</f>
        <v>0</v>
      </c>
      <c r="T797" s="373"/>
      <c r="U797" s="366"/>
      <c r="V797" s="374" t="n">
        <f aca="false">SUM(V362)</f>
        <v>0</v>
      </c>
      <c r="W797" s="374" t="n">
        <f aca="false">SUM(W362)</f>
        <v>0</v>
      </c>
      <c r="X797" s="374" t="n">
        <f aca="false">SUM(X362)</f>
        <v>0</v>
      </c>
      <c r="Y797" s="374" t="n">
        <f aca="false">SUM(Y362)</f>
        <v>0</v>
      </c>
      <c r="Z797" s="1"/>
      <c r="AA797" s="1"/>
      <c r="AB797" s="1"/>
      <c r="AC797" s="1"/>
      <c r="AD797" s="1"/>
      <c r="AE797" s="1"/>
      <c r="AF797" s="1"/>
    </row>
    <row r="798" customFormat="false" ht="15.75" hidden="false" customHeight="true" outlineLevel="0" collapsed="false">
      <c r="A798" s="1" t="str">
        <f aca="false">A365</f>
        <v>Other crop: (tomato)</v>
      </c>
      <c r="B798" s="373" t="n">
        <f aca="false">SUM(B373)</f>
        <v>0</v>
      </c>
      <c r="C798" s="373" t="n">
        <f aca="false">SUM(C373)</f>
        <v>0</v>
      </c>
      <c r="D798" s="373" t="n">
        <f aca="false">SUM(D373)</f>
        <v>0</v>
      </c>
      <c r="E798" s="373"/>
      <c r="F798" s="366"/>
      <c r="G798" s="373" t="n">
        <f aca="false">SUM(G373)</f>
        <v>0</v>
      </c>
      <c r="H798" s="373" t="n">
        <f aca="false">SUM(H373)</f>
        <v>0</v>
      </c>
      <c r="I798" s="373" t="n">
        <f aca="false">SUM(I373)</f>
        <v>0</v>
      </c>
      <c r="J798" s="373"/>
      <c r="K798" s="366"/>
      <c r="L798" s="373" t="n">
        <f aca="false">SUM(L373)</f>
        <v>0</v>
      </c>
      <c r="M798" s="373" t="n">
        <f aca="false">SUM(M373)</f>
        <v>0</v>
      </c>
      <c r="N798" s="373" t="n">
        <f aca="false">SUM(N373)</f>
        <v>14000</v>
      </c>
      <c r="O798" s="373"/>
      <c r="P798" s="366"/>
      <c r="Q798" s="373" t="n">
        <f aca="false">SUM(Q373)</f>
        <v>0</v>
      </c>
      <c r="R798" s="373" t="n">
        <f aca="false">SUM(R373)</f>
        <v>0</v>
      </c>
      <c r="S798" s="373" t="n">
        <f aca="false">SUM(S373)</f>
        <v>16000</v>
      </c>
      <c r="T798" s="373"/>
      <c r="U798" s="366"/>
      <c r="V798" s="374" t="n">
        <f aca="false">SUM(V373)</f>
        <v>0</v>
      </c>
      <c r="W798" s="374" t="n">
        <f aca="false">SUM(W373)</f>
        <v>0</v>
      </c>
      <c r="X798" s="374" t="n">
        <f aca="false">SUM(X373)</f>
        <v>0</v>
      </c>
      <c r="Y798" s="374" t="n">
        <f aca="false">SUM(Y373)</f>
        <v>0</v>
      </c>
      <c r="Z798" s="1"/>
      <c r="AA798" s="1"/>
      <c r="AB798" s="1"/>
      <c r="AC798" s="1"/>
      <c r="AD798" s="1"/>
      <c r="AE798" s="1"/>
      <c r="AF798" s="1"/>
    </row>
    <row r="799" customFormat="false" ht="15.75" hidden="false" customHeight="true" outlineLevel="0" collapsed="false">
      <c r="A799" s="1" t="str">
        <f aca="false">A376</f>
        <v>Other crop: type</v>
      </c>
      <c r="B799" s="373" t="n">
        <f aca="false">SUM(B383)</f>
        <v>0</v>
      </c>
      <c r="C799" s="373" t="n">
        <f aca="false">SUM(C383)</f>
        <v>0</v>
      </c>
      <c r="D799" s="373" t="n">
        <f aca="false">SUM(D383)</f>
        <v>0</v>
      </c>
      <c r="E799" s="373"/>
      <c r="F799" s="366"/>
      <c r="G799" s="373" t="n">
        <f aca="false">SUM(G383)</f>
        <v>0</v>
      </c>
      <c r="H799" s="373" t="n">
        <f aca="false">SUM(H383)</f>
        <v>0</v>
      </c>
      <c r="I799" s="373" t="n">
        <f aca="false">SUM(I383)</f>
        <v>0</v>
      </c>
      <c r="J799" s="373"/>
      <c r="K799" s="366"/>
      <c r="L799" s="373" t="n">
        <f aca="false">SUM(L383)</f>
        <v>0</v>
      </c>
      <c r="M799" s="373" t="n">
        <f aca="false">SUM(M383)</f>
        <v>0</v>
      </c>
      <c r="N799" s="373" t="n">
        <f aca="false">SUM(N383)</f>
        <v>0</v>
      </c>
      <c r="O799" s="373"/>
      <c r="P799" s="366"/>
      <c r="Q799" s="373" t="n">
        <f aca="false">SUM(Q383)</f>
        <v>0</v>
      </c>
      <c r="R799" s="373" t="n">
        <f aca="false">SUM(R383)</f>
        <v>0</v>
      </c>
      <c r="S799" s="373" t="n">
        <f aca="false">SUM(S383)</f>
        <v>0</v>
      </c>
      <c r="T799" s="373"/>
      <c r="U799" s="366"/>
      <c r="V799" s="374" t="n">
        <f aca="false">SUM(V383)</f>
        <v>0</v>
      </c>
      <c r="W799" s="374" t="n">
        <f aca="false">SUM(W383)</f>
        <v>0</v>
      </c>
      <c r="X799" s="374" t="n">
        <f aca="false">SUM(X383)</f>
        <v>0</v>
      </c>
      <c r="Y799" s="374" t="n">
        <f aca="false">SUM(Y383)</f>
        <v>0</v>
      </c>
      <c r="Z799" s="1"/>
      <c r="AA799" s="1"/>
      <c r="AB799" s="1"/>
      <c r="AC799" s="1"/>
      <c r="AD799" s="1"/>
      <c r="AE799" s="1"/>
      <c r="AF799" s="1"/>
    </row>
    <row r="800" customFormat="false" ht="15.75" hidden="false" customHeight="true" outlineLevel="0" collapsed="false">
      <c r="A800" s="1" t="str">
        <f aca="false">A550</f>
        <v>FISHING -- see worksheet Data 3</v>
      </c>
      <c r="B800" s="373" t="n">
        <f aca="false">SUM(B557)</f>
        <v>0</v>
      </c>
      <c r="C800" s="373" t="n">
        <f aca="false">SUM(C557)</f>
        <v>0</v>
      </c>
      <c r="D800" s="373" t="n">
        <f aca="false">SUM(D557)</f>
        <v>0</v>
      </c>
      <c r="E800" s="373"/>
      <c r="F800" s="366"/>
      <c r="G800" s="373" t="n">
        <f aca="false">SUM(G557)</f>
        <v>0</v>
      </c>
      <c r="H800" s="373" t="n">
        <f aca="false">SUM(H557)</f>
        <v>0</v>
      </c>
      <c r="I800" s="373" t="n">
        <f aca="false">SUM(I557)</f>
        <v>0</v>
      </c>
      <c r="J800" s="373"/>
      <c r="K800" s="366"/>
      <c r="L800" s="373" t="n">
        <f aca="false">SUM(L557)</f>
        <v>0</v>
      </c>
      <c r="M800" s="373" t="n">
        <f aca="false">SUM(M557)</f>
        <v>0</v>
      </c>
      <c r="N800" s="373" t="n">
        <f aca="false">SUM(N557)</f>
        <v>0</v>
      </c>
      <c r="O800" s="373"/>
      <c r="P800" s="366"/>
      <c r="Q800" s="373" t="n">
        <f aca="false">SUM(Q557)</f>
        <v>0</v>
      </c>
      <c r="R800" s="373" t="n">
        <f aca="false">SUM(R557)</f>
        <v>0</v>
      </c>
      <c r="S800" s="373" t="n">
        <f aca="false">SUM(S557)</f>
        <v>0</v>
      </c>
      <c r="T800" s="373"/>
      <c r="U800" s="366"/>
      <c r="V800" s="374" t="n">
        <f aca="false">SUM(V557)</f>
        <v>0</v>
      </c>
      <c r="W800" s="374" t="n">
        <f aca="false">SUM(W557)</f>
        <v>0</v>
      </c>
      <c r="X800" s="374" t="n">
        <f aca="false">SUM(X557)</f>
        <v>0</v>
      </c>
      <c r="Y800" s="374" t="n">
        <f aca="false">SUM(Y557)</f>
        <v>0</v>
      </c>
      <c r="Z800" s="1"/>
      <c r="AA800" s="1"/>
      <c r="AB800" s="1"/>
      <c r="AC800" s="1"/>
      <c r="AD800" s="1"/>
      <c r="AE800" s="1"/>
      <c r="AF800" s="1"/>
    </row>
    <row r="801" customFormat="false" ht="15.75" hidden="false" customHeight="true" outlineLevel="0" collapsed="false">
      <c r="A801" s="1" t="str">
        <f aca="false">A560</f>
        <v>WILD FOODS -- see worksheet Data 3</v>
      </c>
      <c r="B801" s="373" t="n">
        <f aca="false">SUM(B567)</f>
        <v>0</v>
      </c>
      <c r="C801" s="373" t="n">
        <f aca="false">SUM(C567)</f>
        <v>0</v>
      </c>
      <c r="D801" s="373" t="n">
        <f aca="false">SUM(D567)</f>
        <v>0</v>
      </c>
      <c r="E801" s="373"/>
      <c r="F801" s="366"/>
      <c r="G801" s="373" t="n">
        <f aca="false">SUM(G567)</f>
        <v>0</v>
      </c>
      <c r="H801" s="373" t="n">
        <f aca="false">SUM(H567)</f>
        <v>0</v>
      </c>
      <c r="I801" s="373" t="n">
        <f aca="false">SUM(I567)</f>
        <v>0</v>
      </c>
      <c r="J801" s="373"/>
      <c r="K801" s="366"/>
      <c r="L801" s="373" t="n">
        <f aca="false">SUM(L567)</f>
        <v>0</v>
      </c>
      <c r="M801" s="373" t="n">
        <f aca="false">SUM(M567)</f>
        <v>0</v>
      </c>
      <c r="N801" s="373" t="n">
        <f aca="false">SUM(N567)</f>
        <v>0</v>
      </c>
      <c r="O801" s="373"/>
      <c r="P801" s="366"/>
      <c r="Q801" s="373" t="n">
        <f aca="false">SUM(Q567)</f>
        <v>0</v>
      </c>
      <c r="R801" s="373" t="n">
        <f aca="false">SUM(R567)</f>
        <v>0</v>
      </c>
      <c r="S801" s="373" t="n">
        <f aca="false">SUM(S567)</f>
        <v>0</v>
      </c>
      <c r="T801" s="373"/>
      <c r="U801" s="366"/>
      <c r="V801" s="374" t="n">
        <f aca="false">SUM(V567)</f>
        <v>0</v>
      </c>
      <c r="W801" s="374" t="n">
        <f aca="false">SUM(W567)</f>
        <v>0</v>
      </c>
      <c r="X801" s="374" t="n">
        <f aca="false">SUM(X567)</f>
        <v>0</v>
      </c>
      <c r="Y801" s="374" t="n">
        <f aca="false">SUM(Y567)</f>
        <v>0</v>
      </c>
      <c r="Z801" s="1"/>
      <c r="AA801" s="1"/>
      <c r="AB801" s="1"/>
      <c r="AC801" s="1"/>
      <c r="AD801" s="1"/>
      <c r="AE801" s="1"/>
      <c r="AF801" s="1"/>
    </row>
    <row r="802" customFormat="false" ht="15.75" hidden="false" customHeight="true" outlineLevel="0" collapsed="false">
      <c r="A802" s="380" t="str">
        <f aca="false">A386</f>
        <v>Cotton: kg sold</v>
      </c>
      <c r="B802" s="373" t="n">
        <f aca="false">SUM(B388)</f>
        <v>0</v>
      </c>
      <c r="C802" s="373" t="n">
        <f aca="false">SUM(C388)</f>
        <v>0</v>
      </c>
      <c r="D802" s="373" t="n">
        <f aca="false">SUM(D388)</f>
        <v>0</v>
      </c>
      <c r="E802" s="373"/>
      <c r="F802" s="366"/>
      <c r="G802" s="373" t="n">
        <f aca="false">SUM(G388)</f>
        <v>0</v>
      </c>
      <c r="H802" s="373" t="n">
        <f aca="false">SUM(H388)</f>
        <v>0</v>
      </c>
      <c r="I802" s="373" t="n">
        <f aca="false">SUM(I388)</f>
        <v>0</v>
      </c>
      <c r="J802" s="373"/>
      <c r="K802" s="366"/>
      <c r="L802" s="373" t="n">
        <f aca="false">SUM(L388)</f>
        <v>0</v>
      </c>
      <c r="M802" s="373" t="n">
        <f aca="false">SUM(M388)</f>
        <v>0</v>
      </c>
      <c r="N802" s="373" t="n">
        <f aca="false">SUM(N388)</f>
        <v>0</v>
      </c>
      <c r="O802" s="373"/>
      <c r="P802" s="366"/>
      <c r="Q802" s="373" t="n">
        <f aca="false">SUM(Q388)</f>
        <v>0</v>
      </c>
      <c r="R802" s="373" t="n">
        <f aca="false">SUM(R388)</f>
        <v>0</v>
      </c>
      <c r="S802" s="373" t="n">
        <f aca="false">SUM(S388)</f>
        <v>0</v>
      </c>
      <c r="T802" s="373"/>
      <c r="U802" s="366"/>
      <c r="V802" s="374" t="n">
        <f aca="false">SUM(V388)</f>
        <v>0</v>
      </c>
      <c r="W802" s="374" t="n">
        <f aca="false">SUM(W388)</f>
        <v>0</v>
      </c>
      <c r="X802" s="374" t="n">
        <f aca="false">SUM(X388)</f>
        <v>0</v>
      </c>
      <c r="Y802" s="374" t="n">
        <f aca="false">SUM(Y388)</f>
        <v>0</v>
      </c>
      <c r="Z802" s="1"/>
      <c r="AA802" s="1"/>
      <c r="AB802" s="1"/>
      <c r="AC802" s="1"/>
      <c r="AD802" s="1"/>
      <c r="AE802" s="1"/>
      <c r="AF802" s="1"/>
    </row>
    <row r="803" customFormat="false" ht="15.75" hidden="false" customHeight="true" outlineLevel="0" collapsed="false">
      <c r="A803" s="1" t="str">
        <f aca="false">A389</f>
        <v>Tobacco: kg sold</v>
      </c>
      <c r="B803" s="373" t="n">
        <f aca="false">SUM(B391)</f>
        <v>0</v>
      </c>
      <c r="C803" s="373" t="n">
        <f aca="false">SUM(C391)</f>
        <v>0</v>
      </c>
      <c r="D803" s="373" t="n">
        <f aca="false">SUM(D391)</f>
        <v>0</v>
      </c>
      <c r="E803" s="373"/>
      <c r="F803" s="366"/>
      <c r="G803" s="373" t="n">
        <f aca="false">SUM(G391)</f>
        <v>0</v>
      </c>
      <c r="H803" s="373" t="n">
        <f aca="false">SUM(H391)</f>
        <v>0</v>
      </c>
      <c r="I803" s="373" t="n">
        <f aca="false">SUM(I391)</f>
        <v>7500</v>
      </c>
      <c r="J803" s="373"/>
      <c r="K803" s="366"/>
      <c r="L803" s="373" t="n">
        <f aca="false">SUM(L391)</f>
        <v>412500</v>
      </c>
      <c r="M803" s="373" t="n">
        <f aca="false">SUM(M391)</f>
        <v>410000</v>
      </c>
      <c r="N803" s="373" t="n">
        <f aca="false">SUM(N391)</f>
        <v>200000</v>
      </c>
      <c r="O803" s="373"/>
      <c r="P803" s="366"/>
      <c r="Q803" s="373" t="n">
        <f aca="false">SUM(Q391)</f>
        <v>800000</v>
      </c>
      <c r="R803" s="373" t="n">
        <f aca="false">SUM(R391)</f>
        <v>1250000</v>
      </c>
      <c r="S803" s="373" t="n">
        <f aca="false">SUM(S391)</f>
        <v>900000</v>
      </c>
      <c r="T803" s="373"/>
      <c r="U803" s="366"/>
      <c r="V803" s="374" t="n">
        <f aca="false">SUM(V391)</f>
        <v>12000</v>
      </c>
      <c r="W803" s="374" t="n">
        <f aca="false">SUM(W391)</f>
        <v>16000</v>
      </c>
      <c r="X803" s="374" t="n">
        <f aca="false">SUM(X391)</f>
        <v>486000</v>
      </c>
      <c r="Y803" s="374" t="n">
        <f aca="false">SUM(Y391)</f>
        <v>696000</v>
      </c>
      <c r="Z803" s="1"/>
      <c r="AA803" s="1"/>
      <c r="AB803" s="1"/>
      <c r="AC803" s="1"/>
      <c r="AD803" s="1"/>
      <c r="AE803" s="1"/>
      <c r="AF803" s="1"/>
    </row>
    <row r="804" customFormat="false" ht="15.75" hidden="false" customHeight="true" outlineLevel="0" collapsed="false">
      <c r="A804" s="1" t="str">
        <f aca="false">A392</f>
        <v>Sugarcane: kg sold</v>
      </c>
      <c r="B804" s="373" t="n">
        <f aca="false">SUM(B394)</f>
        <v>0</v>
      </c>
      <c r="C804" s="373" t="n">
        <f aca="false">SUM(C394)</f>
        <v>0</v>
      </c>
      <c r="D804" s="373" t="n">
        <f aca="false">SUM(D394)</f>
        <v>0</v>
      </c>
      <c r="E804" s="373"/>
      <c r="F804" s="366"/>
      <c r="G804" s="373" t="n">
        <f aca="false">SUM(G394)</f>
        <v>0</v>
      </c>
      <c r="H804" s="373" t="n">
        <f aca="false">SUM(H394)</f>
        <v>0</v>
      </c>
      <c r="I804" s="373" t="n">
        <f aca="false">SUM(I394)</f>
        <v>0</v>
      </c>
      <c r="J804" s="373"/>
      <c r="K804" s="366"/>
      <c r="L804" s="373" t="n">
        <f aca="false">SUM(L394)</f>
        <v>0</v>
      </c>
      <c r="M804" s="373" t="n">
        <f aca="false">SUM(M394)</f>
        <v>0</v>
      </c>
      <c r="N804" s="373" t="n">
        <f aca="false">SUM(N394)</f>
        <v>0</v>
      </c>
      <c r="O804" s="373"/>
      <c r="P804" s="366"/>
      <c r="Q804" s="373" t="n">
        <f aca="false">SUM(Q394)</f>
        <v>0</v>
      </c>
      <c r="R804" s="373" t="n">
        <f aca="false">SUM(R394)</f>
        <v>0</v>
      </c>
      <c r="S804" s="373" t="n">
        <f aca="false">SUM(S394)</f>
        <v>0</v>
      </c>
      <c r="T804" s="373"/>
      <c r="U804" s="366"/>
      <c r="V804" s="374" t="n">
        <f aca="false">SUM(V394)</f>
        <v>0</v>
      </c>
      <c r="W804" s="374" t="n">
        <f aca="false">SUM(W394)</f>
        <v>0</v>
      </c>
      <c r="X804" s="374" t="n">
        <f aca="false">SUM(X394)</f>
        <v>0</v>
      </c>
      <c r="Y804" s="374" t="n">
        <f aca="false">SUM(Y394)</f>
        <v>0</v>
      </c>
      <c r="Z804" s="1"/>
      <c r="AA804" s="1"/>
      <c r="AB804" s="1"/>
      <c r="AC804" s="1"/>
      <c r="AD804" s="1"/>
      <c r="AE804" s="1"/>
      <c r="AF804" s="1"/>
    </row>
    <row r="805" customFormat="false" ht="15.75" hidden="false" customHeight="true" outlineLevel="0" collapsed="false">
      <c r="A805" s="1" t="str">
        <f aca="false">A395</f>
        <v>Pineapples: kg sold</v>
      </c>
      <c r="B805" s="373" t="n">
        <f aca="false">SUM(B397)</f>
        <v>0</v>
      </c>
      <c r="C805" s="373" t="n">
        <f aca="false">SUM(C397)</f>
        <v>0</v>
      </c>
      <c r="D805" s="373" t="n">
        <f aca="false">SUM(D397)</f>
        <v>0</v>
      </c>
      <c r="E805" s="373"/>
      <c r="F805" s="366"/>
      <c r="G805" s="373" t="n">
        <f aca="false">SUM(G397)</f>
        <v>0</v>
      </c>
      <c r="H805" s="373" t="n">
        <f aca="false">SUM(H397)</f>
        <v>0</v>
      </c>
      <c r="I805" s="373" t="n">
        <f aca="false">SUM(I397)</f>
        <v>0</v>
      </c>
      <c r="J805" s="373"/>
      <c r="K805" s="366"/>
      <c r="L805" s="373" t="n">
        <f aca="false">SUM(L397)</f>
        <v>0</v>
      </c>
      <c r="M805" s="373" t="n">
        <f aca="false">SUM(M397)</f>
        <v>0</v>
      </c>
      <c r="N805" s="373" t="n">
        <f aca="false">SUM(N397)</f>
        <v>0</v>
      </c>
      <c r="O805" s="373"/>
      <c r="P805" s="366"/>
      <c r="Q805" s="373" t="n">
        <f aca="false">SUM(Q397)</f>
        <v>0</v>
      </c>
      <c r="R805" s="373" t="n">
        <f aca="false">SUM(R397)</f>
        <v>0</v>
      </c>
      <c r="S805" s="373" t="n">
        <f aca="false">SUM(S397)</f>
        <v>0</v>
      </c>
      <c r="T805" s="373"/>
      <c r="U805" s="366"/>
      <c r="V805" s="374" t="n">
        <f aca="false">SUM(V397)</f>
        <v>0</v>
      </c>
      <c r="W805" s="374" t="n">
        <f aca="false">SUM(W397)</f>
        <v>0</v>
      </c>
      <c r="X805" s="374" t="n">
        <f aca="false">SUM(X397)</f>
        <v>0</v>
      </c>
      <c r="Y805" s="374" t="n">
        <f aca="false">SUM(Y397)</f>
        <v>0</v>
      </c>
      <c r="Z805" s="1"/>
      <c r="AA805" s="1"/>
      <c r="AB805" s="1"/>
      <c r="AC805" s="1"/>
      <c r="AD805" s="1"/>
      <c r="AE805" s="1"/>
      <c r="AF805" s="1"/>
    </row>
    <row r="806" customFormat="false" ht="15.75" hidden="false" customHeight="true" outlineLevel="0" collapsed="false">
      <c r="A806" s="1" t="str">
        <f aca="false">A398</f>
        <v>Pears: kg sold</v>
      </c>
      <c r="B806" s="373" t="n">
        <f aca="false">SUM(B400)</f>
        <v>0</v>
      </c>
      <c r="C806" s="373" t="n">
        <f aca="false">SUM(C400)</f>
        <v>0</v>
      </c>
      <c r="D806" s="373" t="n">
        <f aca="false">SUM(D400)</f>
        <v>0</v>
      </c>
      <c r="E806" s="373"/>
      <c r="F806" s="366"/>
      <c r="G806" s="373" t="n">
        <f aca="false">SUM(G400)</f>
        <v>0</v>
      </c>
      <c r="H806" s="373" t="n">
        <f aca="false">SUM(H400)</f>
        <v>0</v>
      </c>
      <c r="I806" s="373" t="n">
        <f aca="false">SUM(I400)</f>
        <v>0</v>
      </c>
      <c r="J806" s="373"/>
      <c r="K806" s="366"/>
      <c r="L806" s="373" t="n">
        <f aca="false">SUM(L400)</f>
        <v>0</v>
      </c>
      <c r="M806" s="373" t="n">
        <f aca="false">SUM(M400)</f>
        <v>0</v>
      </c>
      <c r="N806" s="373" t="n">
        <f aca="false">SUM(N400)</f>
        <v>0</v>
      </c>
      <c r="O806" s="373"/>
      <c r="P806" s="366"/>
      <c r="Q806" s="373" t="n">
        <f aca="false">SUM(Q400)</f>
        <v>0</v>
      </c>
      <c r="R806" s="373" t="n">
        <f aca="false">SUM(R400)</f>
        <v>0</v>
      </c>
      <c r="S806" s="373" t="n">
        <f aca="false">SUM(S400)</f>
        <v>0</v>
      </c>
      <c r="T806" s="373"/>
      <c r="U806" s="366"/>
      <c r="V806" s="374" t="n">
        <f aca="false">SUM(V400)</f>
        <v>0</v>
      </c>
      <c r="W806" s="374" t="n">
        <f aca="false">SUM(W400)</f>
        <v>0</v>
      </c>
      <c r="X806" s="374" t="n">
        <f aca="false">SUM(X400)</f>
        <v>0</v>
      </c>
      <c r="Y806" s="374" t="n">
        <f aca="false">SUM(Y400)</f>
        <v>0</v>
      </c>
      <c r="Z806" s="1"/>
      <c r="AA806" s="1"/>
      <c r="AB806" s="1"/>
      <c r="AC806" s="1"/>
      <c r="AD806" s="1"/>
      <c r="AE806" s="1"/>
      <c r="AF806" s="1"/>
    </row>
    <row r="807" customFormat="false" ht="15.75" hidden="false" customHeight="true" outlineLevel="0" collapsed="false">
      <c r="A807" s="1" t="str">
        <f aca="false">A401</f>
        <v>Citrus fruits: kg sold</v>
      </c>
      <c r="B807" s="373" t="n">
        <f aca="false">SUM(B403)</f>
        <v>0</v>
      </c>
      <c r="C807" s="373" t="n">
        <f aca="false">SUM(C403)</f>
        <v>0</v>
      </c>
      <c r="D807" s="373" t="n">
        <f aca="false">SUM(D403)</f>
        <v>0</v>
      </c>
      <c r="E807" s="373"/>
      <c r="F807" s="366"/>
      <c r="G807" s="373" t="n">
        <f aca="false">SUM(G403)</f>
        <v>0</v>
      </c>
      <c r="H807" s="373" t="n">
        <f aca="false">SUM(H403)</f>
        <v>0</v>
      </c>
      <c r="I807" s="373" t="n">
        <f aca="false">SUM(I403)</f>
        <v>0</v>
      </c>
      <c r="J807" s="373"/>
      <c r="K807" s="366"/>
      <c r="L807" s="373" t="n">
        <f aca="false">SUM(L403)</f>
        <v>0</v>
      </c>
      <c r="M807" s="373" t="n">
        <f aca="false">SUM(M403)</f>
        <v>0</v>
      </c>
      <c r="N807" s="373" t="n">
        <f aca="false">SUM(N403)</f>
        <v>0</v>
      </c>
      <c r="O807" s="373"/>
      <c r="P807" s="366"/>
      <c r="Q807" s="373" t="n">
        <f aca="false">SUM(Q403)</f>
        <v>0</v>
      </c>
      <c r="R807" s="373" t="n">
        <f aca="false">SUM(R403)</f>
        <v>0</v>
      </c>
      <c r="S807" s="373" t="n">
        <f aca="false">SUM(S403)</f>
        <v>0</v>
      </c>
      <c r="T807" s="373"/>
      <c r="U807" s="366"/>
      <c r="V807" s="374" t="n">
        <f aca="false">SUM(V403)</f>
        <v>0</v>
      </c>
      <c r="W807" s="374" t="n">
        <f aca="false">SUM(W403)</f>
        <v>0</v>
      </c>
      <c r="X807" s="374" t="n">
        <f aca="false">SUM(X403)</f>
        <v>0</v>
      </c>
      <c r="Y807" s="374" t="n">
        <f aca="false">SUM(Y403)</f>
        <v>0</v>
      </c>
      <c r="Z807" s="1"/>
      <c r="AA807" s="1"/>
      <c r="AB807" s="1"/>
      <c r="AC807" s="1"/>
      <c r="AD807" s="1"/>
      <c r="AE807" s="1"/>
      <c r="AF807" s="1"/>
    </row>
    <row r="808" customFormat="false" ht="15.75" hidden="false" customHeight="true" outlineLevel="0" collapsed="false">
      <c r="A808" s="1" t="str">
        <f aca="false">A404</f>
        <v>Other cashcrop: kg sold</v>
      </c>
      <c r="B808" s="373" t="n">
        <f aca="false">SUM(B406)</f>
        <v>0</v>
      </c>
      <c r="C808" s="373" t="n">
        <f aca="false">SUM(C406)</f>
        <v>0</v>
      </c>
      <c r="D808" s="373" t="n">
        <f aca="false">SUM(D406)</f>
        <v>0</v>
      </c>
      <c r="E808" s="373"/>
      <c r="F808" s="366"/>
      <c r="G808" s="373" t="n">
        <f aca="false">SUM(G406)</f>
        <v>0</v>
      </c>
      <c r="H808" s="373" t="n">
        <f aca="false">SUM(H406)</f>
        <v>0</v>
      </c>
      <c r="I808" s="373" t="n">
        <f aca="false">SUM(I406)</f>
        <v>0</v>
      </c>
      <c r="J808" s="373"/>
      <c r="K808" s="366"/>
      <c r="L808" s="373" t="n">
        <f aca="false">SUM(L406)</f>
        <v>0</v>
      </c>
      <c r="M808" s="373" t="n">
        <f aca="false">SUM(M406)</f>
        <v>0</v>
      </c>
      <c r="N808" s="373" t="n">
        <f aca="false">SUM(N406)</f>
        <v>0</v>
      </c>
      <c r="O808" s="373"/>
      <c r="P808" s="366"/>
      <c r="Q808" s="373" t="n">
        <f aca="false">SUM(Q406)</f>
        <v>0</v>
      </c>
      <c r="R808" s="373" t="n">
        <f aca="false">SUM(R406)</f>
        <v>0</v>
      </c>
      <c r="S808" s="373" t="n">
        <f aca="false">SUM(S406)</f>
        <v>0</v>
      </c>
      <c r="T808" s="373"/>
      <c r="U808" s="366"/>
      <c r="V808" s="374" t="n">
        <f aca="false">SUM(V406)</f>
        <v>0</v>
      </c>
      <c r="W808" s="374" t="n">
        <f aca="false">SUM(W406)</f>
        <v>0</v>
      </c>
      <c r="X808" s="374" t="n">
        <f aca="false">SUM(X406)</f>
        <v>0</v>
      </c>
      <c r="Y808" s="374" t="n">
        <f aca="false">SUM(Y406)</f>
        <v>0</v>
      </c>
      <c r="Z808" s="1"/>
      <c r="AA808" s="1"/>
      <c r="AB808" s="1"/>
      <c r="AC808" s="1"/>
      <c r="AD808" s="1"/>
      <c r="AE808" s="1"/>
      <c r="AF808" s="1"/>
    </row>
    <row r="809" customFormat="false" ht="15.75" hidden="false" customHeight="true" outlineLevel="0" collapsed="false">
      <c r="A809" s="1" t="str">
        <f aca="false">A407</f>
        <v>Other cashcrop: quantity sold</v>
      </c>
      <c r="B809" s="373" t="n">
        <f aca="false">SUM(B409)</f>
        <v>0</v>
      </c>
      <c r="C809" s="373" t="n">
        <f aca="false">SUM(C409)</f>
        <v>0</v>
      </c>
      <c r="D809" s="373" t="n">
        <f aca="false">SUM(D409)</f>
        <v>0</v>
      </c>
      <c r="E809" s="373"/>
      <c r="F809" s="366"/>
      <c r="G809" s="373" t="n">
        <f aca="false">SUM(G409)</f>
        <v>0</v>
      </c>
      <c r="H809" s="373" t="n">
        <f aca="false">SUM(H409)</f>
        <v>0</v>
      </c>
      <c r="I809" s="373" t="n">
        <f aca="false">SUM(I409)</f>
        <v>0</v>
      </c>
      <c r="J809" s="373"/>
      <c r="K809" s="366"/>
      <c r="L809" s="373" t="n">
        <f aca="false">SUM(L409)</f>
        <v>0</v>
      </c>
      <c r="M809" s="373" t="n">
        <f aca="false">SUM(M409)</f>
        <v>0</v>
      </c>
      <c r="N809" s="373" t="n">
        <f aca="false">SUM(N409)</f>
        <v>0</v>
      </c>
      <c r="O809" s="373"/>
      <c r="P809" s="366"/>
      <c r="Q809" s="373" t="n">
        <f aca="false">SUM(Q409)</f>
        <v>0</v>
      </c>
      <c r="R809" s="373" t="n">
        <f aca="false">SUM(R409)</f>
        <v>0</v>
      </c>
      <c r="S809" s="373" t="n">
        <f aca="false">SUM(S409)</f>
        <v>0</v>
      </c>
      <c r="T809" s="373"/>
      <c r="U809" s="366"/>
      <c r="V809" s="374" t="n">
        <f aca="false">SUM(V409)</f>
        <v>0</v>
      </c>
      <c r="W809" s="374" t="n">
        <f aca="false">SUM(W409)</f>
        <v>0</v>
      </c>
      <c r="X809" s="374" t="n">
        <f aca="false">SUM(X409)</f>
        <v>0</v>
      </c>
      <c r="Y809" s="374" t="n">
        <f aca="false">SUM(Y409)</f>
        <v>0</v>
      </c>
      <c r="Z809" s="1"/>
      <c r="AA809" s="1"/>
      <c r="AB809" s="1"/>
      <c r="AC809" s="1"/>
      <c r="AD809" s="1"/>
      <c r="AE809" s="1"/>
      <c r="AF809" s="1"/>
    </row>
    <row r="810" customFormat="false" ht="15.75" hidden="false" customHeight="true" outlineLevel="0" collapsed="false">
      <c r="A810" s="1" t="str">
        <f aca="false">A410</f>
        <v>Other cashcrop: quantity sold</v>
      </c>
      <c r="B810" s="373" t="n">
        <f aca="false">SUM(B412)</f>
        <v>0</v>
      </c>
      <c r="C810" s="373" t="n">
        <f aca="false">SUM(C412)</f>
        <v>0</v>
      </c>
      <c r="D810" s="373" t="n">
        <f aca="false">SUM(D412)</f>
        <v>0</v>
      </c>
      <c r="E810" s="373"/>
      <c r="F810" s="366"/>
      <c r="G810" s="373" t="n">
        <f aca="false">SUM(G412)</f>
        <v>0</v>
      </c>
      <c r="H810" s="373" t="n">
        <f aca="false">SUM(H412)</f>
        <v>0</v>
      </c>
      <c r="I810" s="373" t="n">
        <f aca="false">SUM(I412)</f>
        <v>0</v>
      </c>
      <c r="J810" s="373"/>
      <c r="K810" s="366"/>
      <c r="L810" s="373" t="n">
        <f aca="false">SUM(L412)</f>
        <v>0</v>
      </c>
      <c r="M810" s="373" t="n">
        <f aca="false">SUM(M412)</f>
        <v>0</v>
      </c>
      <c r="N810" s="373" t="n">
        <f aca="false">SUM(N412)</f>
        <v>0</v>
      </c>
      <c r="O810" s="373"/>
      <c r="P810" s="366"/>
      <c r="Q810" s="373" t="n">
        <f aca="false">SUM(Q412)</f>
        <v>0</v>
      </c>
      <c r="R810" s="373" t="n">
        <f aca="false">SUM(R412)</f>
        <v>0</v>
      </c>
      <c r="S810" s="373" t="n">
        <f aca="false">SUM(S412)</f>
        <v>0</v>
      </c>
      <c r="T810" s="373"/>
      <c r="U810" s="366"/>
      <c r="V810" s="374" t="n">
        <f aca="false">SUM(V412)</f>
        <v>0</v>
      </c>
      <c r="W810" s="374" t="n">
        <f aca="false">SUM(W412)</f>
        <v>0</v>
      </c>
      <c r="X810" s="374" t="n">
        <f aca="false">SUM(X412)</f>
        <v>0</v>
      </c>
      <c r="Y810" s="374" t="n">
        <f aca="false">SUM(Y412)</f>
        <v>0</v>
      </c>
      <c r="Z810" s="1"/>
      <c r="AA810" s="1"/>
      <c r="AB810" s="1"/>
      <c r="AC810" s="1"/>
      <c r="AD810" s="1"/>
      <c r="AE810" s="1"/>
      <c r="AF810" s="1"/>
    </row>
    <row r="811" customFormat="false" ht="15.75" hidden="false" customHeight="true" outlineLevel="0" collapsed="false">
      <c r="A811" s="1" t="str">
        <f aca="false">A413</f>
        <v>Other cash crop: type</v>
      </c>
      <c r="B811" s="373" t="n">
        <f aca="false">SUM(B416)</f>
        <v>0</v>
      </c>
      <c r="C811" s="373" t="n">
        <f aca="false">SUM(C416)</f>
        <v>0</v>
      </c>
      <c r="D811" s="373" t="n">
        <f aca="false">SUM(D416)</f>
        <v>0</v>
      </c>
      <c r="E811" s="373"/>
      <c r="F811" s="366"/>
      <c r="G811" s="373" t="n">
        <f aca="false">SUM(G416)</f>
        <v>0</v>
      </c>
      <c r="H811" s="373" t="n">
        <f aca="false">SUM(H416)</f>
        <v>0</v>
      </c>
      <c r="I811" s="373" t="n">
        <f aca="false">SUM(I416)</f>
        <v>0</v>
      </c>
      <c r="J811" s="373"/>
      <c r="K811" s="366"/>
      <c r="L811" s="373" t="n">
        <f aca="false">SUM(L416)</f>
        <v>0</v>
      </c>
      <c r="M811" s="373" t="n">
        <f aca="false">SUM(M416)</f>
        <v>0</v>
      </c>
      <c r="N811" s="373" t="n">
        <f aca="false">SUM(N416)</f>
        <v>0</v>
      </c>
      <c r="O811" s="373"/>
      <c r="P811" s="366"/>
      <c r="Q811" s="373" t="n">
        <f aca="false">SUM(Q416)</f>
        <v>0</v>
      </c>
      <c r="R811" s="373" t="n">
        <f aca="false">SUM(R416)</f>
        <v>0</v>
      </c>
      <c r="S811" s="373" t="n">
        <f aca="false">SUM(S416)</f>
        <v>0</v>
      </c>
      <c r="T811" s="373"/>
      <c r="U811" s="366"/>
      <c r="V811" s="374" t="n">
        <f aca="false">SUM(V416)</f>
        <v>0</v>
      </c>
      <c r="W811" s="374" t="n">
        <f aca="false">SUM(W416)</f>
        <v>0</v>
      </c>
      <c r="X811" s="374" t="n">
        <f aca="false">SUM(X416)</f>
        <v>0</v>
      </c>
      <c r="Y811" s="374" t="n">
        <f aca="false">SUM(Y416)</f>
        <v>0</v>
      </c>
      <c r="Z811" s="1"/>
      <c r="AA811" s="1"/>
      <c r="AB811" s="1"/>
      <c r="AC811" s="1"/>
      <c r="AD811" s="1"/>
      <c r="AE811" s="1"/>
      <c r="AF811" s="1"/>
    </row>
    <row r="812" customFormat="false" ht="15.75" hidden="false" customHeight="true" outlineLevel="0" collapsed="false">
      <c r="A812" s="1" t="str">
        <f aca="false">A417</f>
        <v>Other cash crop: type</v>
      </c>
      <c r="B812" s="373" t="n">
        <f aca="false">SUM(B420)</f>
        <v>0</v>
      </c>
      <c r="C812" s="373" t="n">
        <f aca="false">SUM(C420)</f>
        <v>0</v>
      </c>
      <c r="D812" s="373" t="n">
        <f aca="false">SUM(D420)</f>
        <v>0</v>
      </c>
      <c r="E812" s="373"/>
      <c r="F812" s="366"/>
      <c r="G812" s="373" t="n">
        <f aca="false">SUM(G420)</f>
        <v>0</v>
      </c>
      <c r="H812" s="373" t="n">
        <f aca="false">SUM(H420)</f>
        <v>0</v>
      </c>
      <c r="I812" s="373" t="n">
        <f aca="false">SUM(I420)</f>
        <v>0</v>
      </c>
      <c r="J812" s="373"/>
      <c r="K812" s="366"/>
      <c r="L812" s="373" t="n">
        <f aca="false">SUM(L420)</f>
        <v>0</v>
      </c>
      <c r="M812" s="373" t="n">
        <f aca="false">SUM(M420)</f>
        <v>0</v>
      </c>
      <c r="N812" s="373" t="n">
        <f aca="false">SUM(N420)</f>
        <v>0</v>
      </c>
      <c r="O812" s="373"/>
      <c r="P812" s="366"/>
      <c r="Q812" s="373" t="n">
        <f aca="false">SUM(Q420)</f>
        <v>0</v>
      </c>
      <c r="R812" s="373" t="n">
        <f aca="false">SUM(R420)</f>
        <v>0</v>
      </c>
      <c r="S812" s="373" t="n">
        <f aca="false">SUM(S420)</f>
        <v>0</v>
      </c>
      <c r="T812" s="373"/>
      <c r="U812" s="366"/>
      <c r="V812" s="374" t="n">
        <f aca="false">SUM(V420)</f>
        <v>0</v>
      </c>
      <c r="W812" s="374" t="n">
        <f aca="false">SUM(W420)</f>
        <v>0</v>
      </c>
      <c r="X812" s="374" t="n">
        <f aca="false">SUM(X420)</f>
        <v>0</v>
      </c>
      <c r="Y812" s="374" t="n">
        <f aca="false">SUM(Y420)</f>
        <v>0</v>
      </c>
      <c r="Z812" s="1"/>
      <c r="AA812" s="1"/>
      <c r="AB812" s="1"/>
      <c r="AC812" s="1"/>
      <c r="AD812" s="1"/>
      <c r="AE812" s="1"/>
      <c r="AF812" s="1"/>
    </row>
    <row r="813" customFormat="false" ht="15.75" hidden="false" customHeight="true" outlineLevel="0" collapsed="false">
      <c r="A813" s="379" t="s">
        <v>408</v>
      </c>
      <c r="B813" s="366"/>
      <c r="C813" s="366"/>
      <c r="D813" s="366"/>
      <c r="E813" s="366"/>
      <c r="F813" s="366"/>
      <c r="G813" s="366"/>
      <c r="H813" s="366"/>
      <c r="I813" s="366"/>
      <c r="J813" s="366"/>
      <c r="K813" s="366"/>
      <c r="L813" s="366"/>
      <c r="M813" s="366"/>
      <c r="N813" s="366"/>
      <c r="O813" s="366"/>
      <c r="P813" s="366"/>
      <c r="Q813" s="366"/>
      <c r="R813" s="366"/>
      <c r="S813" s="366"/>
      <c r="T813" s="366"/>
      <c r="U813" s="366"/>
      <c r="V813" s="382"/>
      <c r="W813" s="382"/>
      <c r="X813" s="382"/>
      <c r="Y813" s="382"/>
      <c r="Z813" s="1"/>
      <c r="AA813" s="1"/>
      <c r="AB813" s="1"/>
      <c r="AC813" s="1"/>
      <c r="AD813" s="1"/>
      <c r="AE813" s="1"/>
      <c r="AF813" s="1"/>
    </row>
    <row r="814" customFormat="false" ht="15.75" hidden="false" customHeight="true" outlineLevel="0" collapsed="false">
      <c r="A814" s="1" t="str">
        <f aca="false">A581</f>
        <v>Ag.lab (cultivation) -- see Data2</v>
      </c>
      <c r="B814" s="373" t="n">
        <f aca="false">SUM(B586)</f>
        <v>0</v>
      </c>
      <c r="C814" s="373" t="n">
        <f aca="false">SUM(C586)</f>
        <v>0</v>
      </c>
      <c r="D814" s="373" t="n">
        <f aca="false">SUM(D586)</f>
        <v>20000</v>
      </c>
      <c r="E814" s="373"/>
      <c r="F814" s="366"/>
      <c r="G814" s="373" t="n">
        <f aca="false">SUM(G586)</f>
        <v>13000</v>
      </c>
      <c r="H814" s="373" t="n">
        <f aca="false">SUM(H586)</f>
        <v>29000</v>
      </c>
      <c r="I814" s="373" t="n">
        <f aca="false">SUM(I586)</f>
        <v>0</v>
      </c>
      <c r="J814" s="373"/>
      <c r="K814" s="366"/>
      <c r="L814" s="373" t="n">
        <f aca="false">SUM(L586)</f>
        <v>0</v>
      </c>
      <c r="M814" s="373" t="n">
        <f aca="false">SUM(M586)</f>
        <v>0</v>
      </c>
      <c r="N814" s="373" t="n">
        <f aca="false">SUM(N586)</f>
        <v>0</v>
      </c>
      <c r="O814" s="373"/>
      <c r="P814" s="366"/>
      <c r="Q814" s="373" t="n">
        <f aca="false">SUM(Q586)</f>
        <v>0</v>
      </c>
      <c r="R814" s="373" t="n">
        <f aca="false">SUM(R586)</f>
        <v>0</v>
      </c>
      <c r="S814" s="373" t="n">
        <f aca="false">SUM(S586)</f>
        <v>0</v>
      </c>
      <c r="T814" s="373"/>
      <c r="U814" s="366"/>
      <c r="V814" s="374" t="n">
        <f aca="false">SUM(V586)</f>
        <v>32400</v>
      </c>
      <c r="W814" s="374" t="n">
        <f aca="false">SUM(W586)</f>
        <v>14500</v>
      </c>
      <c r="X814" s="374" t="n">
        <f aca="false">SUM(X586)</f>
        <v>0</v>
      </c>
      <c r="Y814" s="374" t="n">
        <f aca="false">SUM(Y586)</f>
        <v>0</v>
      </c>
      <c r="Z814" s="1"/>
      <c r="AA814" s="1"/>
      <c r="AB814" s="1"/>
      <c r="AC814" s="1"/>
      <c r="AD814" s="1"/>
      <c r="AE814" s="1"/>
      <c r="AF814" s="1"/>
    </row>
    <row r="815" customFormat="false" ht="15.75" hidden="false" customHeight="true" outlineLevel="0" collapsed="false">
      <c r="A815" s="1" t="str">
        <f aca="false">A587</f>
        <v>Ag.lab (harvest) -- see Data2</v>
      </c>
      <c r="B815" s="373" t="n">
        <f aca="false">SUM(B591)</f>
        <v>0</v>
      </c>
      <c r="C815" s="373" t="n">
        <f aca="false">SUM(C591)</f>
        <v>0</v>
      </c>
      <c r="D815" s="373" t="n">
        <f aca="false">SUM(D591)</f>
        <v>0</v>
      </c>
      <c r="E815" s="373"/>
      <c r="F815" s="366"/>
      <c r="G815" s="373" t="n">
        <f aca="false">SUM(G591)</f>
        <v>4000</v>
      </c>
      <c r="H815" s="373" t="n">
        <f aca="false">SUM(H591)</f>
        <v>7000</v>
      </c>
      <c r="I815" s="373" t="n">
        <f aca="false">SUM(I591)</f>
        <v>0</v>
      </c>
      <c r="J815" s="373"/>
      <c r="K815" s="366"/>
      <c r="L815" s="373" t="n">
        <f aca="false">SUM(L591)</f>
        <v>0</v>
      </c>
      <c r="M815" s="373" t="n">
        <f aca="false">SUM(M591)</f>
        <v>0</v>
      </c>
      <c r="N815" s="373" t="n">
        <f aca="false">SUM(N591)</f>
        <v>0</v>
      </c>
      <c r="O815" s="373"/>
      <c r="P815" s="366"/>
      <c r="Q815" s="373" t="n">
        <f aca="false">SUM(Q591)</f>
        <v>0</v>
      </c>
      <c r="R815" s="373" t="n">
        <f aca="false">SUM(R591)</f>
        <v>0</v>
      </c>
      <c r="S815" s="373" t="n">
        <f aca="false">SUM(S591)</f>
        <v>0</v>
      </c>
      <c r="T815" s="373"/>
      <c r="U815" s="366"/>
      <c r="V815" s="374" t="n">
        <f aca="false">SUM(V591)</f>
        <v>0</v>
      </c>
      <c r="W815" s="374" t="n">
        <f aca="false">SUM(W591)</f>
        <v>0</v>
      </c>
      <c r="X815" s="374" t="n">
        <f aca="false">SUM(X591)</f>
        <v>0</v>
      </c>
      <c r="Y815" s="374" t="n">
        <f aca="false">SUM(Y591)</f>
        <v>0</v>
      </c>
      <c r="Z815" s="1"/>
      <c r="AA815" s="1"/>
      <c r="AB815" s="1"/>
      <c r="AC815" s="1"/>
      <c r="AD815" s="1"/>
      <c r="AE815" s="1"/>
      <c r="AF815" s="1"/>
    </row>
    <row r="816" customFormat="false" ht="15.75" hidden="false" customHeight="true" outlineLevel="0" collapsed="false">
      <c r="A816" s="1" t="str">
        <f aca="false">A592</f>
        <v>Construction cash income -- see Data2</v>
      </c>
      <c r="B816" s="373" t="n">
        <f aca="false">SUM(B597)</f>
        <v>0</v>
      </c>
      <c r="C816" s="373" t="n">
        <f aca="false">SUM(C597)</f>
        <v>0</v>
      </c>
      <c r="D816" s="373" t="n">
        <f aca="false">SUM(D597)</f>
        <v>0</v>
      </c>
      <c r="E816" s="373"/>
      <c r="F816" s="366"/>
      <c r="G816" s="373" t="n">
        <f aca="false">SUM(G597)</f>
        <v>0</v>
      </c>
      <c r="H816" s="373" t="n">
        <f aca="false">SUM(H597)</f>
        <v>0</v>
      </c>
      <c r="I816" s="373" t="n">
        <f aca="false">SUM(I597)</f>
        <v>0</v>
      </c>
      <c r="J816" s="373"/>
      <c r="K816" s="366"/>
      <c r="L816" s="373" t="n">
        <f aca="false">SUM(L597)</f>
        <v>0</v>
      </c>
      <c r="M816" s="373" t="n">
        <f aca="false">SUM(M597)</f>
        <v>0</v>
      </c>
      <c r="N816" s="373" t="n">
        <f aca="false">SUM(N597)</f>
        <v>0</v>
      </c>
      <c r="O816" s="373"/>
      <c r="P816" s="366"/>
      <c r="Q816" s="373" t="n">
        <f aca="false">SUM(Q597)</f>
        <v>0</v>
      </c>
      <c r="R816" s="373" t="n">
        <f aca="false">SUM(R597)</f>
        <v>0</v>
      </c>
      <c r="S816" s="373" t="n">
        <f aca="false">SUM(S597)</f>
        <v>0</v>
      </c>
      <c r="T816" s="373"/>
      <c r="U816" s="366"/>
      <c r="V816" s="374" t="n">
        <f aca="false">SUM(V597)</f>
        <v>0</v>
      </c>
      <c r="W816" s="374" t="n">
        <f aca="false">SUM(W597)</f>
        <v>0</v>
      </c>
      <c r="X816" s="374" t="n">
        <f aca="false">SUM(X597)</f>
        <v>0</v>
      </c>
      <c r="Y816" s="374" t="n">
        <f aca="false">SUM(Y597)</f>
        <v>0</v>
      </c>
      <c r="Z816" s="1"/>
      <c r="AA816" s="1"/>
      <c r="AB816" s="1"/>
      <c r="AC816" s="1"/>
      <c r="AD816" s="1"/>
      <c r="AE816" s="1"/>
      <c r="AF816" s="1"/>
    </row>
    <row r="817" customFormat="false" ht="15.75" hidden="false" customHeight="true" outlineLevel="0" collapsed="false">
      <c r="A817" s="1" t="str">
        <f aca="false">A604</f>
        <v>Labour migration: no. people per HH</v>
      </c>
      <c r="B817" s="373" t="n">
        <f aca="false">SUM(B610)</f>
        <v>0</v>
      </c>
      <c r="C817" s="373" t="n">
        <f aca="false">SUM(C610)</f>
        <v>90000</v>
      </c>
      <c r="D817" s="373" t="n">
        <f aca="false">SUM(D610)</f>
        <v>35000</v>
      </c>
      <c r="E817" s="373"/>
      <c r="F817" s="366"/>
      <c r="G817" s="373" t="n">
        <f aca="false">SUM(G610)</f>
        <v>0</v>
      </c>
      <c r="H817" s="373" t="n">
        <f aca="false">SUM(H610)</f>
        <v>42000</v>
      </c>
      <c r="I817" s="373" t="n">
        <f aca="false">SUM(I610)</f>
        <v>69000</v>
      </c>
      <c r="J817" s="373"/>
      <c r="K817" s="366"/>
      <c r="L817" s="373" t="n">
        <f aca="false">SUM(L610)</f>
        <v>0</v>
      </c>
      <c r="M817" s="373" t="n">
        <f aca="false">SUM(M610)</f>
        <v>0</v>
      </c>
      <c r="N817" s="373" t="n">
        <f aca="false">SUM(N610)</f>
        <v>0</v>
      </c>
      <c r="O817" s="373"/>
      <c r="P817" s="366"/>
      <c r="Q817" s="373" t="n">
        <f aca="false">SUM(Q610)</f>
        <v>0</v>
      </c>
      <c r="R817" s="373" t="n">
        <f aca="false">SUM(R610)</f>
        <v>0</v>
      </c>
      <c r="S817" s="373" t="n">
        <f aca="false">SUM(S610)</f>
        <v>0</v>
      </c>
      <c r="T817" s="373"/>
      <c r="U817" s="366"/>
      <c r="V817" s="374" t="n">
        <f aca="false">SUM(V610)</f>
        <v>0</v>
      </c>
      <c r="W817" s="374" t="n">
        <f aca="false">SUM(W610)</f>
        <v>35000</v>
      </c>
      <c r="X817" s="374" t="n">
        <f aca="false">SUM(X610)</f>
        <v>0</v>
      </c>
      <c r="Y817" s="374" t="n">
        <f aca="false">SUM(Y610)</f>
        <v>0</v>
      </c>
      <c r="Z817" s="1"/>
      <c r="AA817" s="1"/>
      <c r="AB817" s="1"/>
      <c r="AC817" s="1"/>
      <c r="AD817" s="1"/>
      <c r="AE817" s="1"/>
      <c r="AF817" s="1"/>
    </row>
    <row r="818" customFormat="false" ht="15.75" hidden="false" customHeight="true" outlineLevel="0" collapsed="false">
      <c r="A818" s="1" t="str">
        <f aca="false">A598</f>
        <v>Domestic work cash income -- see Data2</v>
      </c>
      <c r="B818" s="373" t="n">
        <f aca="false">SUM(B603)</f>
        <v>0</v>
      </c>
      <c r="C818" s="373" t="n">
        <f aca="false">SUM(C603)</f>
        <v>0</v>
      </c>
      <c r="D818" s="373" t="n">
        <f aca="false">SUM(D603)</f>
        <v>0</v>
      </c>
      <c r="E818" s="373"/>
      <c r="F818" s="366"/>
      <c r="G818" s="373" t="n">
        <f aca="false">SUM(G603)</f>
        <v>0</v>
      </c>
      <c r="H818" s="373" t="n">
        <f aca="false">SUM(H603)</f>
        <v>0</v>
      </c>
      <c r="I818" s="373" t="n">
        <f aca="false">SUM(I603)</f>
        <v>0</v>
      </c>
      <c r="J818" s="373"/>
      <c r="K818" s="366"/>
      <c r="L818" s="373" t="n">
        <f aca="false">SUM(L603)</f>
        <v>0</v>
      </c>
      <c r="M818" s="373" t="n">
        <f aca="false">SUM(M603)</f>
        <v>0</v>
      </c>
      <c r="N818" s="373" t="n">
        <f aca="false">SUM(N603)</f>
        <v>0</v>
      </c>
      <c r="O818" s="373"/>
      <c r="P818" s="366"/>
      <c r="Q818" s="373" t="n">
        <f aca="false">SUM(Q603)</f>
        <v>0</v>
      </c>
      <c r="R818" s="373" t="n">
        <f aca="false">SUM(R603)</f>
        <v>0</v>
      </c>
      <c r="S818" s="373" t="n">
        <f aca="false">SUM(S603)</f>
        <v>0</v>
      </c>
      <c r="T818" s="373"/>
      <c r="U818" s="366"/>
      <c r="V818" s="374" t="n">
        <f aca="false">SUM(V603)</f>
        <v>0</v>
      </c>
      <c r="W818" s="374" t="n">
        <f aca="false">SUM(W603)</f>
        <v>0</v>
      </c>
      <c r="X818" s="374" t="n">
        <f aca="false">SUM(X603)</f>
        <v>0</v>
      </c>
      <c r="Y818" s="374" t="n">
        <f aca="false">SUM(Y603)</f>
        <v>0</v>
      </c>
      <c r="Z818" s="1"/>
      <c r="AA818" s="1"/>
      <c r="AB818" s="1"/>
      <c r="AC818" s="1"/>
      <c r="AD818" s="1"/>
      <c r="AE818" s="1"/>
      <c r="AF818" s="1"/>
    </row>
    <row r="819" customFormat="false" ht="15.75" hidden="false" customHeight="true" outlineLevel="0" collapsed="false">
      <c r="A819" s="1" t="str">
        <f aca="false">A611</f>
        <v>Remittances: no. times per year</v>
      </c>
      <c r="B819" s="373" t="n">
        <f aca="false">SUM(B613)</f>
        <v>0</v>
      </c>
      <c r="C819" s="373" t="n">
        <f aca="false">SUM(C613)</f>
        <v>0</v>
      </c>
      <c r="D819" s="373" t="n">
        <f aca="false">SUM(D613)</f>
        <v>0</v>
      </c>
      <c r="E819" s="373"/>
      <c r="F819" s="366"/>
      <c r="G819" s="373" t="n">
        <f aca="false">SUM(G613)</f>
        <v>0</v>
      </c>
      <c r="H819" s="373" t="n">
        <f aca="false">SUM(H613)</f>
        <v>0</v>
      </c>
      <c r="I819" s="373" t="n">
        <f aca="false">SUM(I613)</f>
        <v>0</v>
      </c>
      <c r="J819" s="373"/>
      <c r="K819" s="366"/>
      <c r="L819" s="373" t="n">
        <f aca="false">SUM(L613)</f>
        <v>0</v>
      </c>
      <c r="M819" s="373" t="n">
        <f aca="false">SUM(M613)</f>
        <v>0</v>
      </c>
      <c r="N819" s="373" t="n">
        <f aca="false">SUM(N613)</f>
        <v>0</v>
      </c>
      <c r="O819" s="373"/>
      <c r="P819" s="366"/>
      <c r="Q819" s="373" t="n">
        <f aca="false">SUM(Q613)</f>
        <v>0</v>
      </c>
      <c r="R819" s="373" t="n">
        <f aca="false">SUM(R613)</f>
        <v>0</v>
      </c>
      <c r="S819" s="373" t="n">
        <f aca="false">SUM(S613)</f>
        <v>0</v>
      </c>
      <c r="T819" s="373"/>
      <c r="U819" s="366"/>
      <c r="V819" s="374" t="n">
        <f aca="false">SUM(V613)</f>
        <v>0</v>
      </c>
      <c r="W819" s="374" t="n">
        <f aca="false">SUM(W613)</f>
        <v>0</v>
      </c>
      <c r="X819" s="374" t="n">
        <f aca="false">SUM(X613)</f>
        <v>0</v>
      </c>
      <c r="Y819" s="374" t="n">
        <f aca="false">SUM(Y613)</f>
        <v>0</v>
      </c>
      <c r="Z819" s="1"/>
      <c r="AA819" s="1"/>
      <c r="AB819" s="1"/>
      <c r="AC819" s="1"/>
      <c r="AD819" s="1"/>
      <c r="AE819" s="1"/>
      <c r="AF819" s="1"/>
    </row>
    <row r="820" customFormat="false" ht="15.75" hidden="false" customHeight="true" outlineLevel="0" collapsed="false">
      <c r="A820" s="379" t="s">
        <v>409</v>
      </c>
      <c r="B820" s="366"/>
      <c r="C820" s="366"/>
      <c r="D820" s="366"/>
      <c r="E820" s="366"/>
      <c r="F820" s="366"/>
      <c r="G820" s="366"/>
      <c r="H820" s="366"/>
      <c r="I820" s="366"/>
      <c r="J820" s="366"/>
      <c r="K820" s="366"/>
      <c r="L820" s="366"/>
      <c r="M820" s="366"/>
      <c r="N820" s="366"/>
      <c r="O820" s="366"/>
      <c r="P820" s="366"/>
      <c r="Q820" s="366"/>
      <c r="R820" s="366"/>
      <c r="S820" s="366"/>
      <c r="T820" s="366"/>
      <c r="U820" s="366"/>
      <c r="V820" s="382"/>
      <c r="W820" s="382"/>
      <c r="X820" s="382"/>
      <c r="Y820" s="382"/>
      <c r="Z820" s="1"/>
      <c r="AA820" s="1"/>
      <c r="AB820" s="1"/>
      <c r="AC820" s="1"/>
      <c r="AD820" s="1"/>
      <c r="AE820" s="1"/>
      <c r="AF820" s="1"/>
    </row>
    <row r="821" customFormat="false" ht="15.75" hidden="false" customHeight="true" outlineLevel="0" collapsed="false">
      <c r="A821" s="1" t="str">
        <f aca="false">A614</f>
        <v>Firewood/Charcoal: no. people per HH</v>
      </c>
      <c r="B821" s="373" t="n">
        <f aca="false">SUM(B618)</f>
        <v>0</v>
      </c>
      <c r="C821" s="373" t="n">
        <f aca="false">SUM(C618)</f>
        <v>0</v>
      </c>
      <c r="D821" s="373" t="n">
        <f aca="false">SUM(D618)</f>
        <v>0</v>
      </c>
      <c r="E821" s="373"/>
      <c r="F821" s="366"/>
      <c r="G821" s="373" t="n">
        <f aca="false">SUM(G618)</f>
        <v>0</v>
      </c>
      <c r="H821" s="373" t="n">
        <f aca="false">SUM(H618)</f>
        <v>0</v>
      </c>
      <c r="I821" s="373" t="n">
        <f aca="false">SUM(I618)</f>
        <v>0</v>
      </c>
      <c r="J821" s="373"/>
      <c r="K821" s="366"/>
      <c r="L821" s="373" t="n">
        <f aca="false">SUM(L618)</f>
        <v>0</v>
      </c>
      <c r="M821" s="373" t="n">
        <f aca="false">SUM(M618)</f>
        <v>0</v>
      </c>
      <c r="N821" s="373" t="n">
        <f aca="false">SUM(N618)</f>
        <v>0</v>
      </c>
      <c r="O821" s="373"/>
      <c r="P821" s="366"/>
      <c r="Q821" s="373" t="n">
        <f aca="false">SUM(Q618)</f>
        <v>0</v>
      </c>
      <c r="R821" s="373" t="n">
        <f aca="false">SUM(R618)</f>
        <v>0</v>
      </c>
      <c r="S821" s="373" t="n">
        <f aca="false">SUM(S618)</f>
        <v>0</v>
      </c>
      <c r="T821" s="373"/>
      <c r="U821" s="366"/>
      <c r="V821" s="374" t="n">
        <f aca="false">SUM(V618)</f>
        <v>0</v>
      </c>
      <c r="W821" s="374" t="n">
        <f aca="false">SUM(W618)</f>
        <v>0</v>
      </c>
      <c r="X821" s="374" t="n">
        <f aca="false">SUM(X618)</f>
        <v>0</v>
      </c>
      <c r="Y821" s="374" t="n">
        <f aca="false">SUM(Y618)</f>
        <v>0</v>
      </c>
      <c r="Z821" s="1"/>
      <c r="AA821" s="1"/>
      <c r="AB821" s="1"/>
      <c r="AC821" s="1"/>
      <c r="AD821" s="1"/>
      <c r="AE821" s="1"/>
      <c r="AF821" s="1"/>
    </row>
    <row r="822" customFormat="false" ht="15.75" hidden="false" customHeight="true" outlineLevel="0" collapsed="false">
      <c r="A822" s="1" t="str">
        <f aca="false">A619</f>
        <v>Self-employment -- see Data2</v>
      </c>
      <c r="B822" s="373" t="n">
        <f aca="false">SUM(B624)</f>
        <v>14400</v>
      </c>
      <c r="C822" s="373" t="n">
        <f aca="false">SUM(C624)</f>
        <v>0</v>
      </c>
      <c r="D822" s="373" t="n">
        <f aca="false">SUM(D624)</f>
        <v>1200</v>
      </c>
      <c r="E822" s="373"/>
      <c r="F822" s="366"/>
      <c r="G822" s="373" t="n">
        <f aca="false">SUM(G624)</f>
        <v>53600</v>
      </c>
      <c r="H822" s="373" t="n">
        <f aca="false">SUM(H624)</f>
        <v>31600</v>
      </c>
      <c r="I822" s="373" t="n">
        <f aca="false">SUM(I624)</f>
        <v>4200</v>
      </c>
      <c r="J822" s="373"/>
      <c r="K822" s="366"/>
      <c r="L822" s="373" t="n">
        <f aca="false">SUM(L624)</f>
        <v>0</v>
      </c>
      <c r="M822" s="373" t="n">
        <f aca="false">SUM(M624)</f>
        <v>36000</v>
      </c>
      <c r="N822" s="373" t="n">
        <f aca="false">SUM(N624)</f>
        <v>0</v>
      </c>
      <c r="O822" s="373"/>
      <c r="P822" s="366"/>
      <c r="Q822" s="373" t="n">
        <f aca="false">SUM(Q624)</f>
        <v>224000</v>
      </c>
      <c r="R822" s="373" t="n">
        <f aca="false">SUM(R624)</f>
        <v>300000</v>
      </c>
      <c r="S822" s="373" t="n">
        <f aca="false">SUM(S624)</f>
        <v>164000</v>
      </c>
      <c r="T822" s="373"/>
      <c r="U822" s="366"/>
      <c r="V822" s="374" t="n">
        <f aca="false">SUM(V624)</f>
        <v>22500</v>
      </c>
      <c r="W822" s="374" t="n">
        <f aca="false">SUM(W624)</f>
        <v>26000</v>
      </c>
      <c r="X822" s="374" t="n">
        <f aca="false">SUM(X624)</f>
        <v>45000</v>
      </c>
      <c r="Y822" s="374" t="n">
        <f aca="false">SUM(Y624)</f>
        <v>137800</v>
      </c>
      <c r="Z822" s="1"/>
      <c r="AA822" s="1"/>
      <c r="AB822" s="1"/>
      <c r="AC822" s="1"/>
      <c r="AD822" s="1"/>
      <c r="AE822" s="1"/>
      <c r="AF822" s="1"/>
    </row>
    <row r="823" customFormat="false" ht="15.75" hidden="false" customHeight="true" outlineLevel="0" collapsed="false">
      <c r="A823" s="1" t="str">
        <f aca="false">A625</f>
        <v>Other Self-employment: type</v>
      </c>
      <c r="B823" s="373" t="n">
        <f aca="false">SUM(B630)</f>
        <v>0</v>
      </c>
      <c r="C823" s="373" t="n">
        <f aca="false">SUM(C630)</f>
        <v>0</v>
      </c>
      <c r="D823" s="373" t="n">
        <f aca="false">SUM(D630)</f>
        <v>0</v>
      </c>
      <c r="E823" s="373"/>
      <c r="F823" s="366"/>
      <c r="G823" s="373" t="n">
        <f aca="false">SUM(G630)</f>
        <v>0</v>
      </c>
      <c r="H823" s="373" t="n">
        <f aca="false">SUM(H630)</f>
        <v>0</v>
      </c>
      <c r="I823" s="373" t="n">
        <f aca="false">SUM(I630)</f>
        <v>0</v>
      </c>
      <c r="J823" s="373"/>
      <c r="K823" s="366"/>
      <c r="L823" s="373" t="n">
        <f aca="false">SUM(L630)</f>
        <v>0</v>
      </c>
      <c r="M823" s="373" t="n">
        <f aca="false">SUM(M630)</f>
        <v>0</v>
      </c>
      <c r="N823" s="373" t="n">
        <f aca="false">SUM(N630)</f>
        <v>0</v>
      </c>
      <c r="O823" s="373"/>
      <c r="P823" s="366"/>
      <c r="Q823" s="373" t="n">
        <f aca="false">SUM(Q630)</f>
        <v>0</v>
      </c>
      <c r="R823" s="373" t="n">
        <f aca="false">SUM(R630)</f>
        <v>0</v>
      </c>
      <c r="S823" s="373" t="n">
        <f aca="false">SUM(S630)</f>
        <v>0</v>
      </c>
      <c r="T823" s="373"/>
      <c r="U823" s="366"/>
      <c r="V823" s="374" t="n">
        <f aca="false">SUM(V630)</f>
        <v>0</v>
      </c>
      <c r="W823" s="374" t="n">
        <f aca="false">SUM(W630)</f>
        <v>0</v>
      </c>
      <c r="X823" s="374" t="n">
        <f aca="false">SUM(X630)</f>
        <v>0</v>
      </c>
      <c r="Y823" s="374" t="n">
        <f aca="false">SUM(Y630)</f>
        <v>0</v>
      </c>
      <c r="Z823" s="1"/>
      <c r="AA823" s="1"/>
      <c r="AB823" s="1"/>
      <c r="AC823" s="1"/>
      <c r="AD823" s="1"/>
      <c r="AE823" s="1"/>
      <c r="AF823" s="1"/>
    </row>
    <row r="824" customFormat="false" ht="15.75" hidden="false" customHeight="true" outlineLevel="0" collapsed="false">
      <c r="A824" s="215" t="s">
        <v>410</v>
      </c>
      <c r="B824" s="366"/>
      <c r="C824" s="366"/>
      <c r="D824" s="366"/>
      <c r="E824" s="366"/>
      <c r="F824" s="366"/>
      <c r="G824" s="366"/>
      <c r="H824" s="366"/>
      <c r="I824" s="366"/>
      <c r="J824" s="366"/>
      <c r="K824" s="366"/>
      <c r="L824" s="366"/>
      <c r="M824" s="366"/>
      <c r="N824" s="366"/>
      <c r="O824" s="366"/>
      <c r="P824" s="366"/>
      <c r="Q824" s="366"/>
      <c r="R824" s="366"/>
      <c r="S824" s="366"/>
      <c r="T824" s="366"/>
      <c r="U824" s="366"/>
      <c r="V824" s="382"/>
      <c r="W824" s="382"/>
      <c r="X824" s="382"/>
      <c r="Y824" s="382"/>
      <c r="Z824" s="1"/>
      <c r="AA824" s="1"/>
      <c r="AB824" s="1"/>
      <c r="AC824" s="1"/>
      <c r="AD824" s="1"/>
      <c r="AE824" s="1"/>
      <c r="AF824" s="1"/>
    </row>
    <row r="825" customFormat="false" ht="15.75" hidden="false" customHeight="true" outlineLevel="0" collapsed="false">
      <c r="A825" s="1" t="str">
        <f aca="false">A631</f>
        <v>Safety Nets: no. people per HH</v>
      </c>
      <c r="B825" s="373" t="n">
        <f aca="false">SUM(B635)</f>
        <v>0</v>
      </c>
      <c r="C825" s="373" t="n">
        <f aca="false">SUM(C635)</f>
        <v>0</v>
      </c>
      <c r="D825" s="373" t="n">
        <f aca="false">SUM(D635)</f>
        <v>0</v>
      </c>
      <c r="E825" s="373"/>
      <c r="F825" s="366"/>
      <c r="G825" s="373" t="n">
        <f aca="false">SUM(G635)</f>
        <v>0</v>
      </c>
      <c r="H825" s="373" t="n">
        <f aca="false">SUM(H635)</f>
        <v>0</v>
      </c>
      <c r="I825" s="373" t="n">
        <f aca="false">SUM(I635)</f>
        <v>0</v>
      </c>
      <c r="J825" s="373"/>
      <c r="K825" s="366"/>
      <c r="L825" s="373" t="n">
        <f aca="false">SUM(L635)</f>
        <v>0</v>
      </c>
      <c r="M825" s="373" t="n">
        <f aca="false">SUM(M635)</f>
        <v>0</v>
      </c>
      <c r="N825" s="373" t="n">
        <f aca="false">SUM(N635)</f>
        <v>0</v>
      </c>
      <c r="O825" s="373"/>
      <c r="P825" s="366"/>
      <c r="Q825" s="373" t="n">
        <f aca="false">SUM(Q635)</f>
        <v>0</v>
      </c>
      <c r="R825" s="373" t="n">
        <f aca="false">SUM(R635)</f>
        <v>0</v>
      </c>
      <c r="S825" s="373" t="n">
        <f aca="false">SUM(S635)</f>
        <v>0</v>
      </c>
      <c r="T825" s="373"/>
      <c r="U825" s="366"/>
      <c r="V825" s="374" t="n">
        <f aca="false">SUM(V635)</f>
        <v>0</v>
      </c>
      <c r="W825" s="374" t="n">
        <f aca="false">SUM(W635)</f>
        <v>0</v>
      </c>
      <c r="X825" s="374" t="n">
        <f aca="false">SUM(X635)</f>
        <v>0</v>
      </c>
      <c r="Y825" s="374" t="n">
        <f aca="false">SUM(Y635)</f>
        <v>0</v>
      </c>
      <c r="Z825" s="1"/>
      <c r="AA825" s="1"/>
      <c r="AB825" s="1"/>
      <c r="AC825" s="1"/>
      <c r="AD825" s="1"/>
      <c r="AE825" s="1"/>
      <c r="AF825" s="1"/>
    </row>
    <row r="826" customFormat="false" ht="15.75" hidden="false" customHeight="true" outlineLevel="0" collapsed="false">
      <c r="A826" s="215" t="s">
        <v>411</v>
      </c>
      <c r="B826" s="366"/>
      <c r="C826" s="366"/>
      <c r="D826" s="366"/>
      <c r="E826" s="366"/>
      <c r="F826" s="366"/>
      <c r="G826" s="366"/>
      <c r="H826" s="366"/>
      <c r="I826" s="366"/>
      <c r="J826" s="366"/>
      <c r="K826" s="366"/>
      <c r="L826" s="366"/>
      <c r="M826" s="366"/>
      <c r="N826" s="366"/>
      <c r="O826" s="366"/>
      <c r="P826" s="366"/>
      <c r="Q826" s="366"/>
      <c r="R826" s="366"/>
      <c r="S826" s="366"/>
      <c r="T826" s="366"/>
      <c r="U826" s="366"/>
      <c r="V826" s="382"/>
      <c r="W826" s="382"/>
      <c r="X826" s="382"/>
      <c r="Y826" s="382"/>
      <c r="Z826" s="1"/>
      <c r="AA826" s="1"/>
      <c r="AB826" s="1"/>
      <c r="AC826" s="1"/>
      <c r="AD826" s="1"/>
      <c r="AE826" s="1"/>
      <c r="AF826" s="1"/>
    </row>
    <row r="827" customFormat="false" ht="15.75" hidden="false" customHeight="true" outlineLevel="0" collapsed="false">
      <c r="A827" s="1" t="str">
        <f aca="false">A636</f>
        <v>Gifts/social support: type</v>
      </c>
      <c r="B827" s="373" t="n">
        <f aca="false">SUM(B640)</f>
        <v>0</v>
      </c>
      <c r="C827" s="373" t="n">
        <f aca="false">SUM(C640)</f>
        <v>0</v>
      </c>
      <c r="D827" s="373" t="n">
        <f aca="false">SUM(D640)</f>
        <v>0</v>
      </c>
      <c r="E827" s="373"/>
      <c r="F827" s="366"/>
      <c r="G827" s="373" t="n">
        <f aca="false">SUM(G640)</f>
        <v>0</v>
      </c>
      <c r="H827" s="373" t="n">
        <f aca="false">SUM(H640)</f>
        <v>0</v>
      </c>
      <c r="I827" s="373" t="n">
        <f aca="false">SUM(I640)</f>
        <v>0</v>
      </c>
      <c r="J827" s="373"/>
      <c r="K827" s="366"/>
      <c r="L827" s="373" t="n">
        <f aca="false">SUM(L640)</f>
        <v>0</v>
      </c>
      <c r="M827" s="373" t="n">
        <f aca="false">SUM(M640)</f>
        <v>0</v>
      </c>
      <c r="N827" s="373" t="n">
        <f aca="false">SUM(N640)</f>
        <v>0</v>
      </c>
      <c r="O827" s="373"/>
      <c r="P827" s="366"/>
      <c r="Q827" s="373" t="n">
        <f aca="false">SUM(Q640)</f>
        <v>0</v>
      </c>
      <c r="R827" s="373" t="n">
        <f aca="false">SUM(R640)</f>
        <v>0</v>
      </c>
      <c r="S827" s="373" t="n">
        <f aca="false">SUM(S640)</f>
        <v>0</v>
      </c>
      <c r="T827" s="373"/>
      <c r="U827" s="366"/>
      <c r="V827" s="374" t="n">
        <f aca="false">SUM(V640)</f>
        <v>0</v>
      </c>
      <c r="W827" s="374" t="n">
        <f aca="false">SUM(W640)</f>
        <v>0</v>
      </c>
      <c r="X827" s="374" t="n">
        <f aca="false">SUM(X640)</f>
        <v>0</v>
      </c>
      <c r="Y827" s="374" t="n">
        <f aca="false">SUM(Y640)</f>
        <v>0</v>
      </c>
      <c r="Z827" s="1"/>
      <c r="AA827" s="1"/>
      <c r="AB827" s="1"/>
      <c r="AC827" s="1"/>
      <c r="AD827" s="1"/>
      <c r="AE827" s="1"/>
      <c r="AF827" s="1"/>
    </row>
    <row r="828" customFormat="false" ht="15.75" hidden="false" customHeight="true" outlineLevel="0" collapsed="false">
      <c r="A828" s="1" t="str">
        <f aca="false">A641</f>
        <v>Other income: loans</v>
      </c>
      <c r="B828" s="373" t="n">
        <f aca="false">SUM(B645)</f>
        <v>0</v>
      </c>
      <c r="C828" s="373" t="n">
        <f aca="false">SUM(C645)</f>
        <v>0</v>
      </c>
      <c r="D828" s="373" t="n">
        <f aca="false">SUM(D645)</f>
        <v>0</v>
      </c>
      <c r="E828" s="373"/>
      <c r="F828" s="366"/>
      <c r="G828" s="373" t="n">
        <f aca="false">SUM(G645)</f>
        <v>0</v>
      </c>
      <c r="H828" s="373" t="n">
        <f aca="false">SUM(H645)</f>
        <v>0</v>
      </c>
      <c r="I828" s="373" t="n">
        <f aca="false">SUM(I645)</f>
        <v>0</v>
      </c>
      <c r="J828" s="373"/>
      <c r="K828" s="366"/>
      <c r="L828" s="373" t="n">
        <f aca="false">SUM(L645)</f>
        <v>0</v>
      </c>
      <c r="M828" s="373" t="n">
        <f aca="false">SUM(M645)</f>
        <v>70000</v>
      </c>
      <c r="N828" s="373" t="n">
        <f aca="false">SUM(N645)</f>
        <v>0</v>
      </c>
      <c r="O828" s="373"/>
      <c r="P828" s="366"/>
      <c r="Q828" s="373" t="n">
        <f aca="false">SUM(Q645)</f>
        <v>220000</v>
      </c>
      <c r="R828" s="373" t="n">
        <f aca="false">SUM(R645)</f>
        <v>700000</v>
      </c>
      <c r="S828" s="373" t="n">
        <f aca="false">SUM(S645)</f>
        <v>234000</v>
      </c>
      <c r="T828" s="373"/>
      <c r="U828" s="366"/>
      <c r="V828" s="374" t="n">
        <f aca="false">SUM(V645)</f>
        <v>0</v>
      </c>
      <c r="W828" s="374" t="n">
        <f aca="false">SUM(W645)</f>
        <v>0</v>
      </c>
      <c r="X828" s="374" t="n">
        <f aca="false">SUM(X645)</f>
        <v>0</v>
      </c>
      <c r="Y828" s="374" t="n">
        <f aca="false">SUM(Y645)</f>
        <v>230000</v>
      </c>
      <c r="Z828" s="1"/>
      <c r="AA828" s="1"/>
      <c r="AB828" s="1"/>
      <c r="AC828" s="1"/>
      <c r="AD828" s="1"/>
      <c r="AE828" s="1"/>
      <c r="AF828" s="1"/>
    </row>
    <row r="829" customFormat="false" ht="15.75" hidden="false" customHeight="true" outlineLevel="0" collapsed="false">
      <c r="A829" s="1"/>
      <c r="B829" s="366"/>
      <c r="C829" s="366"/>
      <c r="D829" s="366"/>
      <c r="E829" s="366"/>
      <c r="F829" s="366"/>
      <c r="G829" s="366"/>
      <c r="H829" s="366"/>
      <c r="I829" s="366"/>
      <c r="J829" s="366"/>
      <c r="K829" s="366"/>
      <c r="L829" s="366"/>
      <c r="M829" s="366"/>
      <c r="N829" s="366"/>
      <c r="O829" s="366"/>
      <c r="P829" s="366"/>
      <c r="Q829" s="366"/>
      <c r="R829" s="366"/>
      <c r="S829" s="366"/>
      <c r="T829" s="366"/>
      <c r="U829" s="366"/>
      <c r="V829" s="382"/>
      <c r="W829" s="382"/>
      <c r="X829" s="382"/>
      <c r="Y829" s="382"/>
      <c r="Z829" s="1"/>
      <c r="AA829" s="1"/>
      <c r="AB829" s="1"/>
      <c r="AC829" s="1"/>
      <c r="AD829" s="1"/>
      <c r="AE829" s="1"/>
      <c r="AF829" s="1"/>
    </row>
    <row r="830" customFormat="false" ht="15.75" hidden="false" customHeight="true" outlineLevel="0" collapsed="false">
      <c r="A830" s="1" t="s">
        <v>394</v>
      </c>
      <c r="B830" s="373" t="n">
        <f aca="false">SUM(B754:B829)</f>
        <v>54400</v>
      </c>
      <c r="C830" s="373" t="n">
        <f aca="false">SUM(C754:C829)</f>
        <v>90000</v>
      </c>
      <c r="D830" s="373" t="n">
        <f aca="false">SUM(D754:D829)</f>
        <v>84350</v>
      </c>
      <c r="E830" s="373"/>
      <c r="F830" s="366"/>
      <c r="G830" s="373" t="n">
        <f aca="false">SUM(G754:G829)</f>
        <v>174600</v>
      </c>
      <c r="H830" s="373" t="n">
        <f aca="false">SUM(H754:H829)</f>
        <v>135850</v>
      </c>
      <c r="I830" s="373" t="n">
        <f aca="false">SUM(I754:I829)</f>
        <v>165080</v>
      </c>
      <c r="J830" s="373"/>
      <c r="K830" s="366"/>
      <c r="L830" s="373" t="n">
        <f aca="false">SUM(L754:L829)</f>
        <v>843550</v>
      </c>
      <c r="M830" s="373" t="n">
        <f aca="false">SUM(M754:M829)</f>
        <v>727530</v>
      </c>
      <c r="N830" s="373" t="n">
        <f aca="false">SUM(N754:N829)</f>
        <v>801100</v>
      </c>
      <c r="O830" s="373"/>
      <c r="P830" s="366"/>
      <c r="Q830" s="373" t="n">
        <f aca="false">SUM(Q754:Q829)</f>
        <v>2127400</v>
      </c>
      <c r="R830" s="373" t="n">
        <f aca="false">SUM(R754:R829)</f>
        <v>2824000</v>
      </c>
      <c r="S830" s="373" t="n">
        <f aca="false">SUM(S754:S829)</f>
        <v>1706000</v>
      </c>
      <c r="T830" s="373"/>
      <c r="U830" s="366"/>
      <c r="V830" s="374" t="e">
        <f aca="false">SUM(V754:V829)</f>
        <v>#REF!</v>
      </c>
      <c r="W830" s="374" t="e">
        <f aca="false">SUM(W754:W829)</f>
        <v>#REF!</v>
      </c>
      <c r="X830" s="374" t="e">
        <f aca="false">SUM(X754:X829)</f>
        <v>#REF!</v>
      </c>
      <c r="Y830" s="374" t="e">
        <f aca="false">SUM(Y754:Y829)</f>
        <v>#REF!</v>
      </c>
      <c r="Z830" s="1"/>
      <c r="AA830" s="1"/>
      <c r="AB830" s="1"/>
      <c r="AC830" s="1"/>
      <c r="AD830" s="1"/>
      <c r="AE830" s="1"/>
      <c r="AF830" s="1"/>
    </row>
    <row r="831" customFormat="false" ht="15.75" hidden="false" customHeight="true" outlineLevel="0" collapsed="false">
      <c r="A831" s="383"/>
      <c r="B831" s="366"/>
      <c r="C831" s="366"/>
      <c r="D831" s="366"/>
      <c r="E831" s="366"/>
      <c r="F831" s="366"/>
      <c r="G831" s="366"/>
      <c r="H831" s="366"/>
      <c r="I831" s="366"/>
      <c r="J831" s="366"/>
      <c r="K831" s="366"/>
      <c r="L831" s="366"/>
      <c r="M831" s="366"/>
      <c r="N831" s="366"/>
      <c r="O831" s="366"/>
      <c r="P831" s="366"/>
      <c r="Q831" s="366"/>
      <c r="R831" s="366"/>
      <c r="S831" s="366"/>
      <c r="T831" s="366"/>
      <c r="U831" s="366"/>
      <c r="V831" s="382"/>
      <c r="W831" s="382"/>
      <c r="X831" s="382"/>
      <c r="Y831" s="382"/>
      <c r="Z831" s="1"/>
      <c r="AA831" s="1"/>
      <c r="AB831" s="1"/>
      <c r="AC831" s="1"/>
      <c r="AD831" s="1"/>
      <c r="AE831" s="1"/>
      <c r="AF831" s="1"/>
    </row>
    <row r="832" customFormat="false" ht="15.75" hidden="false" customHeight="true" outlineLevel="0" collapsed="false">
      <c r="A832" s="384" t="s">
        <v>412</v>
      </c>
      <c r="B832" s="375"/>
      <c r="C832" s="375"/>
      <c r="D832" s="375"/>
      <c r="E832" s="375"/>
      <c r="F832" s="366"/>
      <c r="G832" s="375"/>
      <c r="H832" s="375"/>
      <c r="I832" s="375"/>
      <c r="J832" s="375"/>
      <c r="K832" s="366"/>
      <c r="L832" s="375"/>
      <c r="M832" s="375"/>
      <c r="N832" s="375"/>
      <c r="O832" s="375"/>
      <c r="P832" s="366"/>
      <c r="Q832" s="375"/>
      <c r="R832" s="375"/>
      <c r="S832" s="375"/>
      <c r="T832" s="375"/>
      <c r="U832" s="366"/>
      <c r="V832" s="172"/>
      <c r="W832" s="172"/>
      <c r="X832" s="172"/>
      <c r="Y832" s="172"/>
      <c r="Z832" s="1"/>
      <c r="AA832" s="1"/>
      <c r="AB832" s="1"/>
      <c r="AC832" s="1"/>
      <c r="AD832" s="1"/>
      <c r="AE832" s="1"/>
      <c r="AF832" s="1"/>
    </row>
    <row r="833" customFormat="false" ht="15.75" hidden="false" customHeight="true" outlineLevel="0" collapsed="false">
      <c r="A833" s="1" t="s">
        <v>169</v>
      </c>
      <c r="B833" s="373" t="n">
        <f aca="false">SUM(B430,B439,B448,B457)</f>
        <v>15984</v>
      </c>
      <c r="C833" s="373" t="n">
        <f aca="false">SUM(C430,C439,C448,C457)</f>
        <v>40000</v>
      </c>
      <c r="D833" s="373" t="n">
        <f aca="false">SUM(D430,D439,D448,D457)</f>
        <v>15000</v>
      </c>
      <c r="E833" s="373"/>
      <c r="F833" s="366"/>
      <c r="G833" s="373" t="n">
        <f aca="false">SUM(G430,G439,G448,G457)</f>
        <v>17250</v>
      </c>
      <c r="H833" s="373" t="n">
        <f aca="false">SUM(H430,H439,H448,H457)</f>
        <v>12700</v>
      </c>
      <c r="I833" s="373" t="n">
        <f aca="false">SUM(I430,I439,I448,I457)</f>
        <v>23850</v>
      </c>
      <c r="J833" s="373"/>
      <c r="K833" s="366"/>
      <c r="L833" s="373" t="n">
        <f aca="false">SUM(L430,L439,L448,L457)</f>
        <v>4500</v>
      </c>
      <c r="M833" s="373" t="n">
        <f aca="false">SUM(M430,M439,M448,M457)</f>
        <v>14280</v>
      </c>
      <c r="N833" s="373" t="n">
        <f aca="false">SUM(N430,N439,N448,N457)</f>
        <v>14500</v>
      </c>
      <c r="O833" s="373"/>
      <c r="P833" s="366"/>
      <c r="Q833" s="373" t="n">
        <f aca="false">SUM(Q430,Q439,Q448,Q457)</f>
        <v>41600</v>
      </c>
      <c r="R833" s="373" t="n">
        <f aca="false">SUM(R430,R439,R448,R457)</f>
        <v>67200</v>
      </c>
      <c r="S833" s="373" t="n">
        <f aca="false">SUM(S430,S439,S448,S457)</f>
        <v>15000</v>
      </c>
      <c r="T833" s="373"/>
      <c r="U833" s="366"/>
      <c r="V833" s="374" t="n">
        <f aca="false">SUM(V430,V439,V448,V457)</f>
        <v>20250</v>
      </c>
      <c r="W833" s="374" t="n">
        <f aca="false">SUM(W430,W439,W448,W457)</f>
        <v>14398.56</v>
      </c>
      <c r="X833" s="374" t="n">
        <f aca="false">SUM(X430,X439,X448,X457)</f>
        <v>26190</v>
      </c>
      <c r="Y833" s="374" t="n">
        <f aca="false">SUM(Y430,Y439,Y448,Y457)</f>
        <v>41580</v>
      </c>
      <c r="Z833" s="1"/>
      <c r="AA833" s="1"/>
      <c r="AB833" s="1"/>
      <c r="AC833" s="1"/>
      <c r="AD833" s="1"/>
      <c r="AE833" s="1"/>
      <c r="AF833" s="1"/>
    </row>
    <row r="834" customFormat="false" ht="15.75" hidden="false" customHeight="true" outlineLevel="0" collapsed="false">
      <c r="A834" s="1" t="s">
        <v>170</v>
      </c>
      <c r="B834" s="373" t="n">
        <f aca="false">SUM(B466,B475,B481,B487,B493,B499,B506,B513)</f>
        <v>960</v>
      </c>
      <c r="C834" s="373" t="n">
        <f aca="false">SUM(C466,C475,C481,C487,C493,C499,C506,C513)</f>
        <v>16896</v>
      </c>
      <c r="D834" s="373" t="n">
        <f aca="false">SUM(D466,D475,D481,D487,D493,D499,D506,D513)</f>
        <v>9380</v>
      </c>
      <c r="E834" s="373"/>
      <c r="F834" s="366"/>
      <c r="G834" s="373" t="n">
        <f aca="false">SUM(G466,G475,G481,G487,G493,G499,G506,G513)</f>
        <v>51100</v>
      </c>
      <c r="H834" s="373" t="n">
        <f aca="false">SUM(H466,H475,H481,H487,H493,H499,H506,H513)</f>
        <v>18600</v>
      </c>
      <c r="I834" s="373" t="n">
        <f aca="false">SUM(I466,I475,I481,I487,I493,I499,I506,I513)</f>
        <v>29340</v>
      </c>
      <c r="J834" s="373"/>
      <c r="K834" s="366"/>
      <c r="L834" s="373" t="n">
        <f aca="false">SUM(L466,L475,L481,L487,L493,L499,L506,L513)</f>
        <v>85919.2</v>
      </c>
      <c r="M834" s="373" t="n">
        <f aca="false">SUM(M466,M475,M481,M487,M493,M499,M506,M513)</f>
        <v>123132</v>
      </c>
      <c r="N834" s="373" t="n">
        <f aca="false">SUM(N466,N475,N481,N487,N493,N499,N506,N513)</f>
        <v>137840</v>
      </c>
      <c r="O834" s="373"/>
      <c r="P834" s="366"/>
      <c r="Q834" s="373" t="n">
        <f aca="false">SUM(Q466,Q475,Q481,Q487,Q493,Q499,Q506,Q513)</f>
        <v>258800</v>
      </c>
      <c r="R834" s="373" t="n">
        <f aca="false">SUM(R466,R475,R481,R487,R493,R499,R506,R513)</f>
        <v>211218</v>
      </c>
      <c r="S834" s="373" t="n">
        <f aca="false">SUM(S466,S475,S481,S487,S493,S499,S506,S513)</f>
        <v>241618</v>
      </c>
      <c r="T834" s="373"/>
      <c r="U834" s="366"/>
      <c r="V834" s="374" t="n">
        <f aca="false">SUM(V466,V475,V481,V487,V493,V499,V506,V513)</f>
        <v>13772.5</v>
      </c>
      <c r="W834" s="374" t="n">
        <f aca="false">SUM(W466,W475,W481,W487,W493,W499,W506,W513)</f>
        <v>23380</v>
      </c>
      <c r="X834" s="374" t="n">
        <f aca="false">SUM(X466,X475,X481,X487,X493,X499,X506,X513)</f>
        <v>131814</v>
      </c>
      <c r="Y834" s="374" t="n">
        <f aca="false">SUM(Y466,Y475,Y481,Y487,Y493,Y499,Y506,Y513)</f>
        <v>192952</v>
      </c>
      <c r="Z834" s="1"/>
      <c r="AA834" s="1"/>
      <c r="AB834" s="1"/>
      <c r="AC834" s="1"/>
      <c r="AD834" s="1"/>
      <c r="AE834" s="1"/>
      <c r="AF834" s="1"/>
    </row>
    <row r="835" customFormat="false" ht="15.75" hidden="false" customHeight="true" outlineLevel="0" collapsed="false">
      <c r="A835" s="1" t="s">
        <v>171</v>
      </c>
      <c r="B835" s="373" t="n">
        <f aca="false">SUM(B647,B648,B649,B650,B651,B657:B658)</f>
        <v>8020</v>
      </c>
      <c r="C835" s="373" t="n">
        <f aca="false">SUM(C647,C648,C649,C650,C651,C657:C658)</f>
        <v>21080</v>
      </c>
      <c r="D835" s="373" t="n">
        <f aca="false">SUM(D647,D648,D649,D650,D651,D657:D658)</f>
        <v>29384</v>
      </c>
      <c r="E835" s="373"/>
      <c r="F835" s="366"/>
      <c r="G835" s="373" t="n">
        <f aca="false">SUM(G647,G648,G649,G650,G651,G657:G658)</f>
        <v>33400</v>
      </c>
      <c r="H835" s="373" t="n">
        <f aca="false">SUM(H647,H648,H649,H650,H651,H657:H658)</f>
        <v>25920</v>
      </c>
      <c r="I835" s="373" t="n">
        <f aca="false">SUM(I647,I648,I649,I650,I651,I657:I658)</f>
        <v>11190</v>
      </c>
      <c r="J835" s="373"/>
      <c r="K835" s="366"/>
      <c r="L835" s="373" t="n">
        <f aca="false">SUM(L647,L648,L649,L650,L651,L657:L658)</f>
        <v>59900</v>
      </c>
      <c r="M835" s="373" t="n">
        <f aca="false">SUM(M647,M648,M649,M650,M651,M657:M658)</f>
        <v>59080</v>
      </c>
      <c r="N835" s="373" t="n">
        <f aca="false">SUM(N647,N648,N649,N650,N651,N657:N658)</f>
        <v>65920</v>
      </c>
      <c r="O835" s="373"/>
      <c r="P835" s="366"/>
      <c r="Q835" s="373" t="n">
        <f aca="false">SUM(Q647,Q648,Q649,Q650,Q651,Q657:Q658)</f>
        <v>86800</v>
      </c>
      <c r="R835" s="373" t="n">
        <f aca="false">SUM(R647,R648,R649,R650,R651,R657:R658)</f>
        <v>92200</v>
      </c>
      <c r="S835" s="373" t="n">
        <f aca="false">SUM(S647,S648,S649,S650,S651,S657:S658)</f>
        <v>64540</v>
      </c>
      <c r="T835" s="373"/>
      <c r="U835" s="366"/>
      <c r="V835" s="374" t="n">
        <f aca="false">SUM(V647,V648,V649,V650,V651,V657:V658)</f>
        <v>23350</v>
      </c>
      <c r="W835" s="374" t="n">
        <f aca="false">SUM(W647,W648,W649,W650,W651,W657:W658)</f>
        <v>31200</v>
      </c>
      <c r="X835" s="374" t="n">
        <f aca="false">SUM(X647,X648,X649,X650,X651,X657:X658)</f>
        <v>61460</v>
      </c>
      <c r="Y835" s="374" t="n">
        <f aca="false">SUM(Y647,Y648,Y649,Y650,Y651,Y657:Y658)</f>
        <v>86980</v>
      </c>
      <c r="Z835" s="1"/>
      <c r="AA835" s="1"/>
      <c r="AB835" s="1"/>
      <c r="AC835" s="1"/>
      <c r="AD835" s="1"/>
      <c r="AE835" s="1"/>
      <c r="AF835" s="1"/>
    </row>
    <row r="836" customFormat="false" ht="15.75" hidden="false" customHeight="true" outlineLevel="0" collapsed="false">
      <c r="A836" s="1" t="s">
        <v>172</v>
      </c>
      <c r="B836" s="373" t="n">
        <f aca="false">SUM(B656,B665)</f>
        <v>100</v>
      </c>
      <c r="C836" s="373" t="n">
        <f aca="false">SUM(C656,C665)</f>
        <v>100</v>
      </c>
      <c r="D836" s="373" t="n">
        <f aca="false">SUM(D656,D665)</f>
        <v>0</v>
      </c>
      <c r="E836" s="373"/>
      <c r="F836" s="366"/>
      <c r="G836" s="373" t="n">
        <f aca="false">SUM(G656,G665)</f>
        <v>0</v>
      </c>
      <c r="H836" s="373" t="n">
        <f aca="false">SUM(H656,H665)</f>
        <v>0</v>
      </c>
      <c r="I836" s="373" t="n">
        <f aca="false">SUM(I656,I665)</f>
        <v>100</v>
      </c>
      <c r="J836" s="373"/>
      <c r="K836" s="366"/>
      <c r="L836" s="373" t="n">
        <f aca="false">SUM(L656,L665)</f>
        <v>0</v>
      </c>
      <c r="M836" s="373" t="n">
        <f aca="false">SUM(M656,M665)</f>
        <v>0</v>
      </c>
      <c r="N836" s="373" t="n">
        <f aca="false">SUM(N656,N665)</f>
        <v>100</v>
      </c>
      <c r="O836" s="373"/>
      <c r="P836" s="366"/>
      <c r="Q836" s="373" t="n">
        <f aca="false">SUM(Q656,Q665)</f>
        <v>200</v>
      </c>
      <c r="R836" s="373" t="n">
        <f aca="false">SUM(R656,R665)</f>
        <v>0</v>
      </c>
      <c r="S836" s="373" t="n">
        <f aca="false">SUM(S656,S665)</f>
        <v>400</v>
      </c>
      <c r="T836" s="373"/>
      <c r="U836" s="366"/>
      <c r="V836" s="374" t="n">
        <f aca="false">SUM(V656,V665)</f>
        <v>100</v>
      </c>
      <c r="W836" s="374" t="n">
        <f aca="false">SUM(W656,W665)</f>
        <v>100</v>
      </c>
      <c r="X836" s="374" t="n">
        <f aca="false">SUM(X656,X665)</f>
        <v>100</v>
      </c>
      <c r="Y836" s="374" t="n">
        <f aca="false">SUM(Y656,Y665)</f>
        <v>100</v>
      </c>
      <c r="Z836" s="1"/>
      <c r="AA836" s="1"/>
      <c r="AB836" s="1"/>
      <c r="AC836" s="1"/>
      <c r="AD836" s="1"/>
      <c r="AE836" s="1"/>
      <c r="AF836" s="1"/>
    </row>
    <row r="837" customFormat="false" ht="15.75" hidden="false" customHeight="true" outlineLevel="0" collapsed="false">
      <c r="A837" s="1" t="s">
        <v>173</v>
      </c>
      <c r="B837" s="373" t="n">
        <f aca="false">SUM(B659:B660,B666:B673)</f>
        <v>1500</v>
      </c>
      <c r="C837" s="373" t="n">
        <f aca="false">SUM(C659:C660,C666:C673)</f>
        <v>500</v>
      </c>
      <c r="D837" s="373" t="n">
        <f aca="false">SUM(D659:D660,D666:D673)</f>
        <v>1100</v>
      </c>
      <c r="E837" s="373"/>
      <c r="F837" s="366"/>
      <c r="G837" s="373" t="n">
        <f aca="false">SUM(G659:G660,G666:G673)</f>
        <v>15100</v>
      </c>
      <c r="H837" s="373" t="n">
        <f aca="false">SUM(H659:H660,H666:H673)</f>
        <v>11500</v>
      </c>
      <c r="I837" s="373" t="n">
        <f aca="false">SUM(I659:I660,I666:I673)</f>
        <v>37000</v>
      </c>
      <c r="J837" s="373"/>
      <c r="K837" s="366"/>
      <c r="L837" s="373" t="n">
        <f aca="false">SUM(L659:L660,L666:L673)</f>
        <v>171000</v>
      </c>
      <c r="M837" s="373" t="n">
        <f aca="false">SUM(M659:M660,M666:M673)</f>
        <v>233900</v>
      </c>
      <c r="N837" s="373" t="n">
        <f aca="false">SUM(N659:N660,N666:N673)</f>
        <v>167440</v>
      </c>
      <c r="O837" s="373"/>
      <c r="P837" s="366"/>
      <c r="Q837" s="373" t="n">
        <f aca="false">SUM(Q659:Q660,Q666:Q673)</f>
        <v>937250</v>
      </c>
      <c r="R837" s="373" t="n">
        <f aca="false">SUM(R659:R660,R666:R673)</f>
        <v>1307500</v>
      </c>
      <c r="S837" s="373" t="n">
        <f aca="false">SUM(S659:S660,S666:S673)</f>
        <v>923800</v>
      </c>
      <c r="T837" s="373"/>
      <c r="U837" s="366"/>
      <c r="V837" s="374" t="n">
        <f aca="false">SUM(V659:V660,V666:V673)</f>
        <v>3300</v>
      </c>
      <c r="W837" s="374" t="n">
        <f aca="false">SUM(W659:W660,W666:W673)</f>
        <v>11700</v>
      </c>
      <c r="X837" s="374" t="n">
        <f aca="false">SUM(X659:X660,X666:X673)</f>
        <v>208480</v>
      </c>
      <c r="Y837" s="374" t="n">
        <f aca="false">SUM(Y659:Y660,Y666:Y673)</f>
        <v>671400</v>
      </c>
      <c r="Z837" s="1"/>
      <c r="AA837" s="1"/>
      <c r="AB837" s="1"/>
      <c r="AC837" s="1"/>
      <c r="AD837" s="1"/>
      <c r="AE837" s="1"/>
      <c r="AF837" s="1"/>
    </row>
    <row r="838" customFormat="false" ht="15.75" hidden="false" customHeight="true" outlineLevel="0" collapsed="false">
      <c r="A838" s="1" t="s">
        <v>174</v>
      </c>
      <c r="B838" s="373" t="n">
        <f aca="false">SUM(B674,B675)</f>
        <v>11200</v>
      </c>
      <c r="C838" s="373" t="n">
        <f aca="false">SUM(C674,C675)</f>
        <v>1250</v>
      </c>
      <c r="D838" s="373" t="n">
        <f aca="false">SUM(D674,D675)</f>
        <v>8000</v>
      </c>
      <c r="E838" s="373"/>
      <c r="F838" s="366"/>
      <c r="G838" s="373" t="n">
        <f aca="false">SUM(G674,G675)</f>
        <v>17000</v>
      </c>
      <c r="H838" s="373" t="n">
        <f aca="false">SUM(H674,H675)</f>
        <v>20000</v>
      </c>
      <c r="I838" s="373" t="n">
        <f aca="false">SUM(I674,I675)</f>
        <v>8000</v>
      </c>
      <c r="J838" s="373"/>
      <c r="K838" s="366"/>
      <c r="L838" s="373" t="n">
        <f aca="false">SUM(L674,L675)</f>
        <v>41300</v>
      </c>
      <c r="M838" s="373" t="n">
        <f aca="false">SUM(M674,M675)</f>
        <v>35940</v>
      </c>
      <c r="N838" s="373" t="n">
        <f aca="false">SUM(N674,N675)</f>
        <v>58500</v>
      </c>
      <c r="O838" s="373"/>
      <c r="P838" s="366"/>
      <c r="Q838" s="373" t="n">
        <f aca="false">SUM(Q674,Q675)</f>
        <v>115000</v>
      </c>
      <c r="R838" s="373" t="n">
        <f aca="false">SUM(R674,R675)</f>
        <v>130000</v>
      </c>
      <c r="S838" s="373" t="n">
        <f aca="false">SUM(S674,S675)</f>
        <v>190000</v>
      </c>
      <c r="T838" s="373"/>
      <c r="U838" s="366"/>
      <c r="V838" s="374" t="n">
        <f aca="false">SUM(V674,V675)</f>
        <v>10400</v>
      </c>
      <c r="W838" s="374" t="n">
        <f aca="false">SUM(W674,W675)</f>
        <v>13500</v>
      </c>
      <c r="X838" s="374" t="n">
        <f aca="false">SUM(X674,X675)</f>
        <v>86000</v>
      </c>
      <c r="Y838" s="374" t="n">
        <f aca="false">SUM(Y674,Y675)</f>
        <v>117000</v>
      </c>
      <c r="Z838" s="1"/>
      <c r="AA838" s="1"/>
      <c r="AB838" s="1"/>
      <c r="AC838" s="1"/>
      <c r="AD838" s="1"/>
      <c r="AE838" s="1"/>
      <c r="AF838" s="1"/>
    </row>
    <row r="839" customFormat="false" ht="15.75" hidden="false" customHeight="true" outlineLevel="0" collapsed="false">
      <c r="A839" s="1" t="s">
        <v>175</v>
      </c>
      <c r="B839" s="373" t="n">
        <f aca="false">SUM(B676)</f>
        <v>9000</v>
      </c>
      <c r="C839" s="373" t="n">
        <f aca="false">SUM(C676)</f>
        <v>9000</v>
      </c>
      <c r="D839" s="373" t="n">
        <f aca="false">SUM(D676)</f>
        <v>13000</v>
      </c>
      <c r="E839" s="373"/>
      <c r="F839" s="366"/>
      <c r="G839" s="373" t="n">
        <f aca="false">SUM(G676)</f>
        <v>20000</v>
      </c>
      <c r="H839" s="373" t="n">
        <f aca="false">SUM(H676)</f>
        <v>30000</v>
      </c>
      <c r="I839" s="373" t="n">
        <f aca="false">SUM(I676)</f>
        <v>15000</v>
      </c>
      <c r="J839" s="373"/>
      <c r="K839" s="366"/>
      <c r="L839" s="373" t="n">
        <f aca="false">SUM(L676)</f>
        <v>50000</v>
      </c>
      <c r="M839" s="373" t="n">
        <f aca="false">SUM(M676)</f>
        <v>50000</v>
      </c>
      <c r="N839" s="373" t="n">
        <f aca="false">SUM(N676)</f>
        <v>70000</v>
      </c>
      <c r="O839" s="373"/>
      <c r="P839" s="366"/>
      <c r="Q839" s="373" t="n">
        <f aca="false">SUM(Q676)</f>
        <v>100000</v>
      </c>
      <c r="R839" s="373" t="n">
        <f aca="false">SUM(R676)</f>
        <v>100000</v>
      </c>
      <c r="S839" s="373" t="n">
        <f aca="false">SUM(S676)</f>
        <v>80000</v>
      </c>
      <c r="T839" s="373"/>
      <c r="U839" s="366"/>
      <c r="V839" s="374" t="n">
        <f aca="false">SUM(V676)</f>
        <v>6800</v>
      </c>
      <c r="W839" s="374" t="n">
        <f aca="false">SUM(W676)</f>
        <v>20000</v>
      </c>
      <c r="X839" s="374" t="n">
        <f aca="false">SUM(X676)</f>
        <v>81500</v>
      </c>
      <c r="Y839" s="374" t="n">
        <f aca="false">SUM(Y676)</f>
        <v>102000</v>
      </c>
      <c r="Z839" s="1"/>
      <c r="AA839" s="1"/>
      <c r="AB839" s="1"/>
      <c r="AC839" s="1"/>
      <c r="AD839" s="1"/>
      <c r="AE839" s="1"/>
      <c r="AF839" s="1"/>
    </row>
    <row r="840" customFormat="false" ht="15.75" hidden="false" customHeight="true" outlineLevel="0" collapsed="false">
      <c r="A840" s="1" t="s">
        <v>178</v>
      </c>
      <c r="B840" s="373" t="n">
        <f aca="false">B830-SUM(B833:B839)</f>
        <v>7636</v>
      </c>
      <c r="C840" s="373" t="n">
        <f aca="false">C830-SUM(C833:C839)</f>
        <v>1174</v>
      </c>
      <c r="D840" s="373" t="n">
        <f aca="false">D830-SUM(D833:D839)</f>
        <v>8486</v>
      </c>
      <c r="E840" s="373"/>
      <c r="F840" s="366"/>
      <c r="G840" s="373" t="n">
        <f aca="false">G830-SUM(G833:G839)</f>
        <v>20750</v>
      </c>
      <c r="H840" s="373" t="n">
        <f aca="false">H830-SUM(H833:H839)</f>
        <v>17130</v>
      </c>
      <c r="I840" s="373" t="n">
        <f aca="false">I830-SUM(I833:I839)</f>
        <v>40600</v>
      </c>
      <c r="J840" s="373"/>
      <c r="K840" s="366"/>
      <c r="L840" s="373" t="n">
        <f aca="false">L830-SUM(L833:L839)</f>
        <v>430930.8</v>
      </c>
      <c r="M840" s="373" t="n">
        <f aca="false">M830-SUM(M833:M839)</f>
        <v>211198</v>
      </c>
      <c r="N840" s="373" t="n">
        <f aca="false">N830-SUM(N833:N839)</f>
        <v>286800</v>
      </c>
      <c r="O840" s="373"/>
      <c r="P840" s="366"/>
      <c r="Q840" s="373" t="n">
        <f aca="false">Q830-SUM(Q833:Q839)</f>
        <v>587750</v>
      </c>
      <c r="R840" s="373" t="n">
        <f aca="false">R830-SUM(R833:R839)</f>
        <v>915882</v>
      </c>
      <c r="S840" s="373" t="n">
        <f aca="false">S830-SUM(S833:S839)</f>
        <v>190642</v>
      </c>
      <c r="T840" s="373"/>
      <c r="U840" s="366"/>
      <c r="V840" s="374" t="e">
        <f aca="false">V830-SUM(V833:V839)</f>
        <v>#REF!</v>
      </c>
      <c r="W840" s="374" t="e">
        <f aca="false">W830-SUM(W833:W839)</f>
        <v>#REF!</v>
      </c>
      <c r="X840" s="374" t="e">
        <f aca="false">X830-SUM(X833:X839)</f>
        <v>#REF!</v>
      </c>
      <c r="Y840" s="374" t="e">
        <f aca="false">Y830-SUM(Y833:Y839)</f>
        <v>#REF!</v>
      </c>
      <c r="Z840" s="1"/>
      <c r="AA840" s="1"/>
      <c r="AB840" s="1"/>
      <c r="AC840" s="1"/>
      <c r="AD840" s="1"/>
      <c r="AE840" s="1"/>
      <c r="AF840" s="1"/>
    </row>
    <row r="841" customFormat="false" ht="15.75" hidden="false" customHeight="true" outlineLevel="0" collapsed="false">
      <c r="A841" s="1"/>
      <c r="B841" s="366"/>
      <c r="C841" s="366"/>
      <c r="D841" s="366"/>
      <c r="E841" s="366"/>
      <c r="F841" s="366"/>
      <c r="G841" s="366"/>
      <c r="H841" s="366"/>
      <c r="I841" s="366"/>
      <c r="J841" s="366"/>
      <c r="K841" s="366"/>
      <c r="L841" s="366"/>
      <c r="M841" s="366"/>
      <c r="N841" s="366"/>
      <c r="O841" s="366"/>
      <c r="P841" s="366"/>
      <c r="Q841" s="366"/>
      <c r="R841" s="366"/>
      <c r="S841" s="366"/>
      <c r="T841" s="366"/>
      <c r="U841" s="366"/>
      <c r="V841" s="382"/>
      <c r="W841" s="382"/>
      <c r="X841" s="382"/>
      <c r="Y841" s="382"/>
      <c r="Z841" s="1"/>
      <c r="AA841" s="1"/>
      <c r="AB841" s="1"/>
      <c r="AC841" s="1"/>
      <c r="AD841" s="1"/>
      <c r="AE841" s="1"/>
      <c r="AF841" s="1"/>
    </row>
    <row r="842" customFormat="false" ht="15.75" hidden="false" customHeight="true" outlineLevel="0" collapsed="false">
      <c r="A842" s="1" t="s">
        <v>394</v>
      </c>
      <c r="B842" s="373" t="n">
        <f aca="false">SUM(B833:B841)</f>
        <v>54400</v>
      </c>
      <c r="C842" s="373" t="n">
        <f aca="false">SUM(C833:C841)</f>
        <v>90000</v>
      </c>
      <c r="D842" s="373" t="n">
        <f aca="false">SUM(D833:D841)</f>
        <v>84350</v>
      </c>
      <c r="E842" s="373"/>
      <c r="F842" s="366"/>
      <c r="G842" s="373" t="n">
        <f aca="false">SUM(G833:G841)</f>
        <v>174600</v>
      </c>
      <c r="H842" s="373" t="n">
        <f aca="false">SUM(H833:H841)</f>
        <v>135850</v>
      </c>
      <c r="I842" s="373" t="n">
        <f aca="false">SUM(I833:I841)</f>
        <v>165080</v>
      </c>
      <c r="J842" s="373"/>
      <c r="K842" s="366"/>
      <c r="L842" s="373" t="n">
        <f aca="false">SUM(L833:L841)</f>
        <v>843550</v>
      </c>
      <c r="M842" s="373" t="n">
        <f aca="false">SUM(M833:M841)</f>
        <v>727530</v>
      </c>
      <c r="N842" s="373" t="n">
        <f aca="false">SUM(N833:N841)</f>
        <v>801100</v>
      </c>
      <c r="O842" s="373"/>
      <c r="P842" s="366"/>
      <c r="Q842" s="373" t="n">
        <f aca="false">SUM(Q833:Q841)</f>
        <v>2127400</v>
      </c>
      <c r="R842" s="373" t="n">
        <f aca="false">SUM(R833:R841)</f>
        <v>2824000</v>
      </c>
      <c r="S842" s="373" t="n">
        <f aca="false">SUM(S833:S841)</f>
        <v>1706000</v>
      </c>
      <c r="T842" s="373"/>
      <c r="U842" s="366"/>
      <c r="V842" s="374" t="e">
        <f aca="false">SUM(V833:V841)</f>
        <v>#REF!</v>
      </c>
      <c r="W842" s="374" t="e">
        <f aca="false">SUM(W833:W840)</f>
        <v>#REF!</v>
      </c>
      <c r="X842" s="374" t="e">
        <f aca="false">SUM(X833:X841)</f>
        <v>#REF!</v>
      </c>
      <c r="Y842" s="374" t="e">
        <f aca="false">SUM(Y833:Y841)</f>
        <v>#REF!</v>
      </c>
      <c r="Z842" s="1"/>
      <c r="AA842" s="1"/>
      <c r="AB842" s="1"/>
      <c r="AC842" s="1"/>
      <c r="AD842" s="1"/>
      <c r="AE842" s="1"/>
      <c r="AF842" s="1"/>
    </row>
    <row r="843" customFormat="false" ht="15.75" hidden="false" customHeight="true" outlineLevel="0" collapsed="false">
      <c r="A843" s="1"/>
      <c r="B843" s="34"/>
      <c r="C843" s="1"/>
      <c r="D843" s="1"/>
      <c r="E843" s="1"/>
      <c r="F843" s="34"/>
      <c r="G843" s="1"/>
      <c r="H843" s="1"/>
      <c r="I843" s="1"/>
      <c r="J843" s="1"/>
      <c r="K843" s="34"/>
      <c r="L843" s="1"/>
      <c r="M843" s="1"/>
      <c r="N843" s="1"/>
      <c r="O843" s="1"/>
      <c r="P843" s="34"/>
      <c r="Q843" s="1"/>
      <c r="R843" s="1"/>
      <c r="S843" s="1"/>
      <c r="T843" s="1"/>
      <c r="U843" s="34"/>
      <c r="V843" s="385"/>
      <c r="W843" s="385"/>
      <c r="X843" s="385"/>
      <c r="Y843" s="385"/>
      <c r="Z843" s="1"/>
      <c r="AA843" s="1"/>
      <c r="AB843" s="1"/>
      <c r="AC843" s="1"/>
      <c r="AD843" s="1"/>
      <c r="AE843" s="1"/>
      <c r="AF843" s="1"/>
    </row>
    <row r="844" customFormat="false" ht="15.75" hidden="false" customHeight="true" outlineLevel="0" collapsed="false">
      <c r="A844" s="1"/>
      <c r="B844" s="34"/>
      <c r="C844" s="1"/>
      <c r="D844" s="1"/>
      <c r="E844" s="1"/>
      <c r="F844" s="34"/>
      <c r="G844" s="1"/>
      <c r="H844" s="1"/>
      <c r="I844" s="1"/>
      <c r="J844" s="1"/>
      <c r="K844" s="34"/>
      <c r="L844" s="1"/>
      <c r="M844" s="1"/>
      <c r="N844" s="1"/>
      <c r="O844" s="1"/>
      <c r="P844" s="34"/>
      <c r="Q844" s="1"/>
      <c r="R844" s="1"/>
      <c r="S844" s="1"/>
      <c r="T844" s="1"/>
      <c r="U844" s="34"/>
      <c r="V844" s="385"/>
      <c r="W844" s="385"/>
      <c r="X844" s="385"/>
      <c r="Y844" s="385"/>
      <c r="Z844" s="1"/>
      <c r="AA844" s="1"/>
      <c r="AB844" s="1"/>
      <c r="AC844" s="1"/>
      <c r="AD844" s="1"/>
      <c r="AE844" s="1"/>
      <c r="AF844" s="1"/>
    </row>
    <row r="845" customFormat="false" ht="15.75" hidden="false" customHeight="true" outlineLevel="0" collapsed="false">
      <c r="A845" s="1"/>
      <c r="B845" s="34"/>
      <c r="C845" s="1"/>
      <c r="D845" s="1"/>
      <c r="E845" s="1"/>
      <c r="F845" s="34"/>
      <c r="G845" s="1"/>
      <c r="H845" s="1"/>
      <c r="I845" s="1"/>
      <c r="J845" s="1"/>
      <c r="K845" s="34"/>
      <c r="L845" s="1"/>
      <c r="M845" s="1"/>
      <c r="N845" s="1"/>
      <c r="O845" s="1"/>
      <c r="P845" s="34"/>
      <c r="Q845" s="1"/>
      <c r="R845" s="1"/>
      <c r="S845" s="1"/>
      <c r="T845" s="1"/>
      <c r="U845" s="34"/>
      <c r="V845" s="385"/>
      <c r="W845" s="385"/>
      <c r="X845" s="385"/>
      <c r="Y845" s="385"/>
      <c r="Z845" s="1"/>
      <c r="AA845" s="1"/>
      <c r="AB845" s="1"/>
      <c r="AC845" s="1"/>
      <c r="AD845" s="1"/>
      <c r="AE845" s="1"/>
      <c r="AF845" s="1"/>
    </row>
    <row r="846" customFormat="false" ht="15.75" hidden="false" customHeight="true" outlineLevel="0" collapsed="false">
      <c r="A846" s="1"/>
      <c r="B846" s="34"/>
      <c r="C846" s="1"/>
      <c r="D846" s="1"/>
      <c r="E846" s="1"/>
      <c r="F846" s="34"/>
      <c r="G846" s="1"/>
      <c r="H846" s="1"/>
      <c r="I846" s="1"/>
      <c r="J846" s="1"/>
      <c r="K846" s="34"/>
      <c r="L846" s="1"/>
      <c r="M846" s="1"/>
      <c r="N846" s="1"/>
      <c r="O846" s="1"/>
      <c r="P846" s="34"/>
      <c r="Q846" s="1"/>
      <c r="R846" s="1"/>
      <c r="S846" s="1"/>
      <c r="T846" s="1"/>
      <c r="U846" s="34"/>
      <c r="V846" s="385"/>
      <c r="W846" s="385"/>
      <c r="X846" s="385"/>
      <c r="Y846" s="385"/>
      <c r="Z846" s="1"/>
      <c r="AA846" s="1"/>
      <c r="AB846" s="1"/>
      <c r="AC846" s="1"/>
      <c r="AD846" s="1"/>
      <c r="AE846" s="1"/>
      <c r="AF846" s="1"/>
    </row>
    <row r="847" customFormat="false" ht="15.75" hidden="false" customHeight="true" outlineLevel="0" collapsed="false">
      <c r="A847" s="215" t="s">
        <v>413</v>
      </c>
      <c r="B847" s="34"/>
      <c r="C847" s="215"/>
      <c r="D847" s="215"/>
      <c r="E847" s="215"/>
      <c r="F847" s="34"/>
      <c r="G847" s="215"/>
      <c r="H847" s="215"/>
      <c r="I847" s="215"/>
      <c r="J847" s="215"/>
      <c r="K847" s="34"/>
      <c r="L847" s="215"/>
      <c r="M847" s="215"/>
      <c r="N847" s="215"/>
      <c r="O847" s="215"/>
      <c r="P847" s="34"/>
      <c r="Q847" s="215"/>
      <c r="R847" s="215"/>
      <c r="S847" s="215"/>
      <c r="T847" s="215"/>
      <c r="U847" s="34"/>
      <c r="V847" s="385"/>
      <c r="W847" s="385"/>
      <c r="X847" s="385"/>
      <c r="Y847" s="385"/>
      <c r="Z847" s="1"/>
      <c r="AA847" s="1"/>
      <c r="AB847" s="1"/>
      <c r="AC847" s="1"/>
      <c r="AD847" s="1"/>
      <c r="AE847" s="1"/>
      <c r="AF847" s="1"/>
    </row>
    <row r="848" customFormat="false" ht="15.75" hidden="false" customHeight="true" outlineLevel="0" collapsed="false">
      <c r="A848" s="215" t="s">
        <v>414</v>
      </c>
      <c r="B848" s="34"/>
      <c r="C848" s="215"/>
      <c r="D848" s="215"/>
      <c r="E848" s="215"/>
      <c r="F848" s="34"/>
      <c r="G848" s="215"/>
      <c r="H848" s="215"/>
      <c r="I848" s="215"/>
      <c r="J848" s="215"/>
      <c r="K848" s="34"/>
      <c r="L848" s="215"/>
      <c r="M848" s="215"/>
      <c r="N848" s="215"/>
      <c r="O848" s="215"/>
      <c r="P848" s="34"/>
      <c r="Q848" s="215"/>
      <c r="R848" s="215"/>
      <c r="S848" s="215"/>
      <c r="T848" s="215"/>
      <c r="U848" s="34"/>
      <c r="V848" s="385"/>
      <c r="W848" s="385"/>
      <c r="X848" s="385"/>
      <c r="Y848" s="385"/>
      <c r="Z848" s="1"/>
      <c r="AA848" s="1"/>
      <c r="AB848" s="1"/>
      <c r="AC848" s="1"/>
      <c r="AD848" s="1"/>
      <c r="AE848" s="1"/>
      <c r="AF848" s="1"/>
    </row>
    <row r="849" customFormat="false" ht="15.75" hidden="false" customHeight="true" outlineLevel="0" collapsed="false">
      <c r="A849" s="329" t="s">
        <v>415</v>
      </c>
      <c r="B849" s="386"/>
      <c r="C849" s="1"/>
      <c r="D849" s="1"/>
      <c r="E849" s="1"/>
      <c r="F849" s="34"/>
      <c r="G849" s="1"/>
      <c r="H849" s="1"/>
      <c r="I849" s="1"/>
      <c r="J849" s="1"/>
      <c r="K849" s="34"/>
      <c r="L849" s="1"/>
      <c r="M849" s="1"/>
      <c r="N849" s="1"/>
      <c r="O849" s="1"/>
      <c r="P849" s="34"/>
      <c r="Q849" s="1"/>
      <c r="R849" s="1"/>
      <c r="S849" s="1"/>
      <c r="T849" s="1"/>
      <c r="U849" s="34"/>
      <c r="V849" s="335" t="n">
        <f aca="false">SUM(V39)</f>
        <v>0.31</v>
      </c>
      <c r="W849" s="335" t="n">
        <f aca="false">SUM(W39)</f>
        <v>0.35</v>
      </c>
      <c r="X849" s="335" t="n">
        <f aca="false">SUM(X39)</f>
        <v>0.2</v>
      </c>
      <c r="Y849" s="335" t="n">
        <f aca="false">SUM(Y39)</f>
        <v>0.14</v>
      </c>
      <c r="Z849" s="1"/>
      <c r="AA849" s="1"/>
      <c r="AB849" s="1"/>
      <c r="AC849" s="1"/>
      <c r="AD849" s="1"/>
      <c r="AE849" s="1"/>
      <c r="AF849" s="1"/>
    </row>
    <row r="850" customFormat="false" ht="15.75" hidden="false" customHeight="true" outlineLevel="0" collapsed="false">
      <c r="A850" s="329" t="s">
        <v>416</v>
      </c>
      <c r="B850" s="387"/>
      <c r="C850" s="1"/>
      <c r="D850" s="1"/>
      <c r="E850" s="1"/>
      <c r="F850" s="34"/>
      <c r="G850" s="1"/>
      <c r="H850" s="1"/>
      <c r="I850" s="1"/>
      <c r="J850" s="1"/>
      <c r="K850" s="34"/>
      <c r="L850" s="1"/>
      <c r="M850" s="1"/>
      <c r="N850" s="1"/>
      <c r="O850" s="1"/>
      <c r="P850" s="34"/>
      <c r="Q850" s="1"/>
      <c r="R850" s="1"/>
      <c r="S850" s="1"/>
      <c r="T850" s="1"/>
      <c r="U850" s="34"/>
      <c r="V850" s="291" t="n">
        <f aca="false">SUM(V814,V815,V818)</f>
        <v>32400</v>
      </c>
      <c r="W850" s="291" t="n">
        <f aca="false">SUM(W814,W815,W818)</f>
        <v>14500</v>
      </c>
      <c r="X850" s="291" t="n">
        <f aca="false">SUM(X814,X815,X818)</f>
        <v>0</v>
      </c>
      <c r="Y850" s="291" t="n">
        <f aca="false">SUM(Y814,Y815,Y818)</f>
        <v>0</v>
      </c>
      <c r="Z850" s="1"/>
      <c r="AA850" s="1"/>
      <c r="AB850" s="1"/>
      <c r="AC850" s="1"/>
      <c r="AD850" s="1"/>
      <c r="AE850" s="1"/>
      <c r="AF850" s="1"/>
    </row>
    <row r="851" customFormat="false" ht="15.75" hidden="false" customHeight="true" outlineLevel="0" collapsed="false">
      <c r="A851" s="329" t="s">
        <v>417</v>
      </c>
      <c r="B851" s="387"/>
      <c r="C851" s="1"/>
      <c r="D851" s="1"/>
      <c r="E851" s="1"/>
      <c r="F851" s="34"/>
      <c r="G851" s="1"/>
      <c r="H851" s="1"/>
      <c r="I851" s="1"/>
      <c r="J851" s="1"/>
      <c r="K851" s="34"/>
      <c r="L851" s="1"/>
      <c r="M851" s="1"/>
      <c r="N851" s="1"/>
      <c r="O851" s="1"/>
      <c r="P851" s="34"/>
      <c r="Q851" s="1"/>
      <c r="R851" s="1"/>
      <c r="S851" s="1"/>
      <c r="T851" s="1"/>
      <c r="U851" s="34"/>
      <c r="V851" s="291" t="n">
        <f aca="false">V849*V850*100</f>
        <v>1004400</v>
      </c>
      <c r="W851" s="291" t="n">
        <f aca="false">W849*W850*100</f>
        <v>507500</v>
      </c>
      <c r="X851" s="291" t="n">
        <f aca="false">X849*X850*100</f>
        <v>0</v>
      </c>
      <c r="Y851" s="291" t="n">
        <f aca="false">Y849*Y850*100</f>
        <v>0</v>
      </c>
      <c r="Z851" s="1"/>
      <c r="AA851" s="1"/>
      <c r="AB851" s="1"/>
      <c r="AC851" s="1"/>
      <c r="AD851" s="1"/>
      <c r="AE851" s="1"/>
      <c r="AF851" s="1"/>
    </row>
    <row r="852" customFormat="false" ht="15.75" hidden="false" customHeight="true" outlineLevel="0" collapsed="false">
      <c r="A852" s="329" t="s">
        <v>418</v>
      </c>
      <c r="B852" s="388"/>
      <c r="C852" s="1"/>
      <c r="D852" s="1"/>
      <c r="E852" s="1"/>
      <c r="F852" s="34"/>
      <c r="G852" s="1"/>
      <c r="H852" s="1"/>
      <c r="I852" s="1"/>
      <c r="J852" s="1"/>
      <c r="K852" s="34"/>
      <c r="L852" s="1"/>
      <c r="M852" s="1"/>
      <c r="N852" s="1"/>
      <c r="O852" s="1"/>
      <c r="P852" s="34"/>
      <c r="Q852" s="1"/>
      <c r="R852" s="1"/>
      <c r="S852" s="1"/>
      <c r="T852" s="1"/>
      <c r="U852" s="34"/>
      <c r="V852" s="291" t="n">
        <f aca="false">SUM(V851:Y851)</f>
        <v>1511900</v>
      </c>
      <c r="W852" s="389"/>
      <c r="X852" s="389"/>
      <c r="Y852" s="389"/>
      <c r="Z852" s="1"/>
      <c r="AA852" s="1"/>
      <c r="AB852" s="1"/>
      <c r="AC852" s="1"/>
      <c r="AD852" s="1"/>
      <c r="AE852" s="1"/>
      <c r="AF852" s="1"/>
    </row>
    <row r="853" customFormat="false" ht="15.75" hidden="false" customHeight="true" outlineLevel="0" collapsed="false">
      <c r="A853" s="329" t="s">
        <v>419</v>
      </c>
      <c r="B853" s="387"/>
      <c r="C853" s="1"/>
      <c r="D853" s="1"/>
      <c r="E853" s="1"/>
      <c r="F853" s="34"/>
      <c r="G853" s="1"/>
      <c r="H853" s="1"/>
      <c r="I853" s="1"/>
      <c r="J853" s="1"/>
      <c r="K853" s="34"/>
      <c r="L853" s="1"/>
      <c r="M853" s="1"/>
      <c r="N853" s="1"/>
      <c r="O853" s="1"/>
      <c r="P853" s="34"/>
      <c r="Q853" s="1"/>
      <c r="R853" s="1"/>
      <c r="S853" s="1"/>
      <c r="T853" s="1"/>
      <c r="U853" s="34"/>
      <c r="V853" s="291" t="n">
        <f aca="false">V670</f>
        <v>0</v>
      </c>
      <c r="W853" s="291" t="n">
        <f aca="false">W670</f>
        <v>0</v>
      </c>
      <c r="X853" s="291" t="n">
        <f aca="false">X670</f>
        <v>34000</v>
      </c>
      <c r="Y853" s="291" t="n">
        <f aca="false">Y670</f>
        <v>170000</v>
      </c>
      <c r="Z853" s="1"/>
      <c r="AA853" s="1"/>
      <c r="AB853" s="1"/>
      <c r="AC853" s="1"/>
      <c r="AD853" s="1"/>
      <c r="AE853" s="1"/>
      <c r="AF853" s="1"/>
    </row>
    <row r="854" customFormat="false" ht="15.75" hidden="false" customHeight="true" outlineLevel="0" collapsed="false">
      <c r="A854" s="329" t="s">
        <v>420</v>
      </c>
      <c r="B854" s="387"/>
      <c r="C854" s="1"/>
      <c r="D854" s="1"/>
      <c r="E854" s="1"/>
      <c r="F854" s="34"/>
      <c r="G854" s="1"/>
      <c r="H854" s="1"/>
      <c r="I854" s="1"/>
      <c r="J854" s="1"/>
      <c r="K854" s="34"/>
      <c r="L854" s="1"/>
      <c r="M854" s="1"/>
      <c r="N854" s="1"/>
      <c r="O854" s="1"/>
      <c r="P854" s="34"/>
      <c r="Q854" s="1"/>
      <c r="R854" s="1"/>
      <c r="S854" s="1"/>
      <c r="T854" s="1"/>
      <c r="U854" s="34"/>
      <c r="V854" s="291" t="n">
        <f aca="false">V849*V853*100</f>
        <v>0</v>
      </c>
      <c r="W854" s="291" t="n">
        <f aca="false">W849*W853*100</f>
        <v>0</v>
      </c>
      <c r="X854" s="291" t="n">
        <f aca="false">X849*X853*100</f>
        <v>680000</v>
      </c>
      <c r="Y854" s="291" t="n">
        <f aca="false">Y849*Y853*100</f>
        <v>2380000</v>
      </c>
      <c r="Z854" s="1"/>
      <c r="AA854" s="1"/>
      <c r="AB854" s="1"/>
      <c r="AC854" s="1"/>
      <c r="AD854" s="1"/>
      <c r="AE854" s="1"/>
      <c r="AF854" s="1"/>
    </row>
    <row r="855" customFormat="false" ht="15.75" hidden="false" customHeight="true" outlineLevel="0" collapsed="false">
      <c r="A855" s="329" t="s">
        <v>421</v>
      </c>
      <c r="B855" s="388"/>
      <c r="C855" s="1"/>
      <c r="D855" s="1"/>
      <c r="E855" s="1"/>
      <c r="F855" s="34"/>
      <c r="G855" s="1"/>
      <c r="H855" s="1"/>
      <c r="I855" s="1"/>
      <c r="J855" s="1"/>
      <c r="K855" s="34"/>
      <c r="L855" s="1"/>
      <c r="M855" s="1"/>
      <c r="N855" s="1"/>
      <c r="O855" s="1"/>
      <c r="P855" s="34"/>
      <c r="Q855" s="1"/>
      <c r="R855" s="1"/>
      <c r="S855" s="1"/>
      <c r="T855" s="1"/>
      <c r="U855" s="34"/>
      <c r="V855" s="390" t="n">
        <f aca="false">SUM(V854:Y854)</f>
        <v>3060000</v>
      </c>
      <c r="W855" s="389"/>
      <c r="X855" s="389"/>
      <c r="Y855" s="389"/>
      <c r="Z855" s="1"/>
      <c r="AA855" s="1"/>
      <c r="AB855" s="1"/>
      <c r="AC855" s="1"/>
      <c r="AD855" s="1"/>
      <c r="AE855" s="1"/>
      <c r="AF855" s="1"/>
    </row>
    <row r="856" customFormat="false" ht="15.75" hidden="false" customHeight="true" outlineLevel="0" collapsed="false">
      <c r="A856" s="1"/>
      <c r="B856" s="34"/>
      <c r="C856" s="1"/>
      <c r="D856" s="1"/>
      <c r="E856" s="1"/>
      <c r="F856" s="34"/>
      <c r="G856" s="1"/>
      <c r="H856" s="1"/>
      <c r="I856" s="1"/>
      <c r="J856" s="1"/>
      <c r="K856" s="34"/>
      <c r="L856" s="1"/>
      <c r="M856" s="1"/>
      <c r="N856" s="1"/>
      <c r="O856" s="1"/>
      <c r="P856" s="34"/>
      <c r="Q856" s="1"/>
      <c r="R856" s="1"/>
      <c r="S856" s="1"/>
      <c r="T856" s="1"/>
      <c r="U856" s="34"/>
      <c r="V856" s="385"/>
      <c r="W856" s="385"/>
      <c r="X856" s="385"/>
      <c r="Y856" s="385"/>
      <c r="Z856" s="1"/>
      <c r="AA856" s="1"/>
      <c r="AB856" s="1"/>
      <c r="AC856" s="1"/>
      <c r="AD856" s="1"/>
      <c r="AE856" s="1"/>
      <c r="AF856" s="1"/>
    </row>
    <row r="857" customFormat="false" ht="15.75" hidden="false" customHeight="true" outlineLevel="0" collapsed="false">
      <c r="A857" s="215" t="s">
        <v>422</v>
      </c>
      <c r="B857" s="34"/>
      <c r="C857" s="215"/>
      <c r="D857" s="215"/>
      <c r="E857" s="215"/>
      <c r="F857" s="34"/>
      <c r="G857" s="215"/>
      <c r="H857" s="215"/>
      <c r="I857" s="215"/>
      <c r="J857" s="215"/>
      <c r="K857" s="34"/>
      <c r="L857" s="215"/>
      <c r="M857" s="215"/>
      <c r="N857" s="215"/>
      <c r="O857" s="215"/>
      <c r="P857" s="34"/>
      <c r="Q857" s="215"/>
      <c r="R857" s="215"/>
      <c r="S857" s="215"/>
      <c r="T857" s="215"/>
      <c r="U857" s="34"/>
      <c r="V857" s="385"/>
      <c r="W857" s="385"/>
      <c r="X857" s="385"/>
      <c r="Y857" s="385"/>
      <c r="Z857" s="1"/>
      <c r="AA857" s="1"/>
      <c r="AB857" s="1"/>
      <c r="AC857" s="1"/>
      <c r="AD857" s="1"/>
      <c r="AE857" s="1"/>
      <c r="AF857" s="1"/>
    </row>
    <row r="858" customFormat="false" ht="15.75" hidden="false" customHeight="true" outlineLevel="0" collapsed="false">
      <c r="A858" s="329" t="s">
        <v>423</v>
      </c>
      <c r="B858" s="391"/>
      <c r="C858" s="1"/>
      <c r="D858" s="1"/>
      <c r="E858" s="1"/>
      <c r="F858" s="34"/>
      <c r="G858" s="1"/>
      <c r="H858" s="1"/>
      <c r="I858" s="1"/>
      <c r="J858" s="1"/>
      <c r="K858" s="34"/>
      <c r="L858" s="1"/>
      <c r="M858" s="1"/>
      <c r="N858" s="1"/>
      <c r="O858" s="1"/>
      <c r="P858" s="34"/>
      <c r="Q858" s="1"/>
      <c r="R858" s="1"/>
      <c r="S858" s="1"/>
      <c r="T858" s="1"/>
      <c r="U858" s="34"/>
      <c r="V858" s="392" t="n">
        <f aca="false">V11</f>
        <v>0.530267449445532</v>
      </c>
      <c r="W858" s="392" t="n">
        <f aca="false">W11</f>
        <v>0.587510949585314</v>
      </c>
      <c r="X858" s="392" t="n">
        <f aca="false">X11</f>
        <v>0.806849315068493</v>
      </c>
      <c r="Y858" s="392" t="n">
        <f aca="false">Y11</f>
        <v>0.872581720663912</v>
      </c>
      <c r="Z858" s="1"/>
      <c r="AA858" s="1"/>
      <c r="AB858" s="1"/>
      <c r="AC858" s="1"/>
      <c r="AD858" s="1"/>
      <c r="AE858" s="1"/>
      <c r="AF858" s="1"/>
    </row>
    <row r="859" customFormat="false" ht="15.75" hidden="false" customHeight="true" outlineLevel="0" collapsed="false">
      <c r="A859" s="329" t="s">
        <v>424</v>
      </c>
      <c r="B859" s="393"/>
      <c r="C859" s="1"/>
      <c r="D859" s="1"/>
      <c r="E859" s="1"/>
      <c r="F859" s="34"/>
      <c r="G859" s="1"/>
      <c r="H859" s="1"/>
      <c r="I859" s="1"/>
      <c r="J859" s="1"/>
      <c r="K859" s="34"/>
      <c r="L859" s="1"/>
      <c r="M859" s="1"/>
      <c r="N859" s="1"/>
      <c r="O859" s="1"/>
      <c r="P859" s="34"/>
      <c r="Q859" s="1"/>
      <c r="R859" s="1"/>
      <c r="S859" s="1"/>
      <c r="T859" s="1"/>
      <c r="U859" s="34"/>
      <c r="V859" s="394" t="n">
        <f aca="false">V18</f>
        <v>34050</v>
      </c>
      <c r="W859" s="394" t="n">
        <f aca="false">W18</f>
        <v>56850</v>
      </c>
      <c r="X859" s="394" t="n">
        <f aca="false">X18</f>
        <v>642600</v>
      </c>
      <c r="Y859" s="394" t="n">
        <f aca="false">Y18</f>
        <v>906100</v>
      </c>
      <c r="Z859" s="1"/>
      <c r="AA859" s="1"/>
      <c r="AB859" s="1"/>
      <c r="AC859" s="1"/>
      <c r="AD859" s="1"/>
      <c r="AE859" s="1"/>
      <c r="AF859" s="1"/>
    </row>
    <row r="860" customFormat="false" ht="15.75" hidden="false" customHeight="true" outlineLevel="0" collapsed="false">
      <c r="A860" s="395" t="s">
        <v>425</v>
      </c>
      <c r="B860" s="387"/>
      <c r="C860" s="69"/>
      <c r="D860" s="69"/>
      <c r="E860" s="69"/>
      <c r="F860" s="34"/>
      <c r="G860" s="69"/>
      <c r="H860" s="69"/>
      <c r="I860" s="69"/>
      <c r="J860" s="69"/>
      <c r="K860" s="34"/>
      <c r="L860" s="69"/>
      <c r="M860" s="69"/>
      <c r="N860" s="69"/>
      <c r="O860" s="69"/>
      <c r="P860" s="34"/>
      <c r="Q860" s="69"/>
      <c r="R860" s="69"/>
      <c r="S860" s="69"/>
      <c r="T860" s="69"/>
      <c r="U860" s="34"/>
      <c r="V860" s="291" t="n">
        <f aca="false">IF(V40="",0,$W860*V40/$W40)</f>
        <v>133028.925619835</v>
      </c>
      <c r="W860" s="291" t="n">
        <f aca="false">365*2100/W427*W429*W40</f>
        <v>133028.925619835</v>
      </c>
      <c r="X860" s="291" t="n">
        <f aca="false">IF(X40="",0,$W860*X40/$W40)</f>
        <v>152033.05785124</v>
      </c>
      <c r="Y860" s="291" t="n">
        <f aca="false">IF(Y40="",0,$W860*Y40/$W40)</f>
        <v>171037.190082645</v>
      </c>
      <c r="Z860" s="1"/>
      <c r="AA860" s="1"/>
      <c r="AB860" s="1"/>
      <c r="AC860" s="1"/>
      <c r="AD860" s="1"/>
      <c r="AE860" s="1"/>
      <c r="AF860" s="1"/>
    </row>
    <row r="861" customFormat="false" ht="15.75" hidden="false" customHeight="true" outlineLevel="0" collapsed="false">
      <c r="A861" s="97" t="s">
        <v>426</v>
      </c>
      <c r="B861" s="386"/>
      <c r="C861" s="69"/>
      <c r="D861" s="69"/>
      <c r="E861" s="69"/>
      <c r="F861" s="34"/>
      <c r="G861" s="69"/>
      <c r="H861" s="69"/>
      <c r="I861" s="69"/>
      <c r="J861" s="69"/>
      <c r="K861" s="34"/>
      <c r="L861" s="69"/>
      <c r="M861" s="69"/>
      <c r="N861" s="69"/>
      <c r="O861" s="69"/>
      <c r="P861" s="34"/>
      <c r="Q861" s="69"/>
      <c r="R861" s="69"/>
      <c r="S861" s="69"/>
      <c r="T861" s="69"/>
      <c r="U861" s="34"/>
      <c r="V861" s="347" t="n">
        <f aca="false">V859/V860</f>
        <v>0.25595937004939</v>
      </c>
      <c r="W861" s="347" t="n">
        <f aca="false">W859/W860</f>
        <v>0.427350666293915</v>
      </c>
      <c r="X861" s="347" t="n">
        <f aca="false">X859/X860</f>
        <v>4.22671232876712</v>
      </c>
      <c r="Y861" s="347" t="n">
        <f aca="false">Y859/Y860</f>
        <v>5.29767823923075</v>
      </c>
      <c r="Z861" s="1"/>
      <c r="AA861" s="1"/>
      <c r="AB861" s="1"/>
      <c r="AC861" s="1"/>
      <c r="AD861" s="1"/>
      <c r="AE861" s="1"/>
      <c r="AF861" s="1"/>
    </row>
    <row r="862" customFormat="false" ht="15.75" hidden="false" customHeight="true" outlineLevel="0" collapsed="false">
      <c r="A862" s="97" t="s">
        <v>427</v>
      </c>
      <c r="B862" s="386"/>
      <c r="C862" s="69"/>
      <c r="D862" s="69"/>
      <c r="E862" s="69"/>
      <c r="F862" s="34"/>
      <c r="G862" s="69"/>
      <c r="H862" s="69"/>
      <c r="I862" s="69"/>
      <c r="J862" s="69"/>
      <c r="K862" s="34"/>
      <c r="L862" s="69"/>
      <c r="M862" s="69"/>
      <c r="N862" s="69"/>
      <c r="O862" s="69"/>
      <c r="P862" s="34"/>
      <c r="Q862" s="69"/>
      <c r="R862" s="69"/>
      <c r="S862" s="69"/>
      <c r="T862" s="69"/>
      <c r="U862" s="34"/>
      <c r="V862" s="347" t="n">
        <f aca="false">V858+V861</f>
        <v>0.786226819494921</v>
      </c>
      <c r="W862" s="347" t="n">
        <f aca="false">W858+W861</f>
        <v>1.01486161587923</v>
      </c>
      <c r="X862" s="347" t="n">
        <f aca="false">X858+X861</f>
        <v>5.03356164383562</v>
      </c>
      <c r="Y862" s="347" t="n">
        <f aca="false">Y858+Y861</f>
        <v>6.17025995989466</v>
      </c>
      <c r="Z862" s="1"/>
      <c r="AA862" s="1"/>
      <c r="AB862" s="1"/>
      <c r="AC862" s="1"/>
      <c r="AD862" s="1"/>
      <c r="AE862" s="1"/>
      <c r="AF862" s="1"/>
    </row>
    <row r="863" customFormat="false" ht="15.75" hidden="false" customHeight="true" outlineLevel="0" collapsed="false">
      <c r="A863" s="97" t="s">
        <v>428</v>
      </c>
      <c r="B863" s="386"/>
      <c r="C863" s="69"/>
      <c r="D863" s="69"/>
      <c r="E863" s="69"/>
      <c r="F863" s="34"/>
      <c r="G863" s="69"/>
      <c r="H863" s="69"/>
      <c r="I863" s="69"/>
      <c r="J863" s="69"/>
      <c r="K863" s="34"/>
      <c r="L863" s="69"/>
      <c r="M863" s="69"/>
      <c r="N863" s="69"/>
      <c r="O863" s="69"/>
      <c r="P863" s="34"/>
      <c r="Q863" s="69"/>
      <c r="R863" s="69"/>
      <c r="S863" s="69"/>
      <c r="T863" s="69"/>
      <c r="U863" s="34"/>
      <c r="V863" s="347" t="n">
        <f aca="false">V862*V40/6</f>
        <v>0.917264622744075</v>
      </c>
      <c r="W863" s="347" t="n">
        <f aca="false">W862*W40/6</f>
        <v>1.18400521852577</v>
      </c>
      <c r="X863" s="347" t="n">
        <f aca="false">X862*X40/6</f>
        <v>6.71141552511416</v>
      </c>
      <c r="Y863" s="347" t="n">
        <f aca="false">Y862*Y40/6</f>
        <v>9.255389939842</v>
      </c>
      <c r="Z863" s="1"/>
      <c r="AA863" s="1"/>
      <c r="AB863" s="1"/>
      <c r="AC863" s="1"/>
      <c r="AD863" s="1"/>
      <c r="AE863" s="1"/>
      <c r="AF863" s="1"/>
    </row>
    <row r="864" customFormat="false" ht="15.75" hidden="false" customHeight="true" outlineLevel="0" collapsed="false">
      <c r="A864" s="97" t="s">
        <v>429</v>
      </c>
      <c r="B864" s="386"/>
      <c r="C864" s="69"/>
      <c r="D864" s="69"/>
      <c r="E864" s="69"/>
      <c r="F864" s="34"/>
      <c r="G864" s="69"/>
      <c r="H864" s="69"/>
      <c r="I864" s="69"/>
      <c r="J864" s="69"/>
      <c r="K864" s="34"/>
      <c r="L864" s="69"/>
      <c r="M864" s="69"/>
      <c r="N864" s="69"/>
      <c r="O864" s="69"/>
      <c r="P864" s="34"/>
      <c r="Q864" s="69"/>
      <c r="R864" s="69"/>
      <c r="S864" s="69"/>
      <c r="T864" s="69"/>
      <c r="U864" s="34"/>
      <c r="V864" s="347" t="n">
        <f aca="false">V863/SUM(V42)</f>
        <v>0.524151212996614</v>
      </c>
      <c r="W864" s="347" t="n">
        <f aca="false">W863/SUM(W42)</f>
        <v>0.592002609262883</v>
      </c>
      <c r="X864" s="347" t="n">
        <f aca="false">X863/SUM(X42)</f>
        <v>1.34228310502283</v>
      </c>
      <c r="Y864" s="347" t="n">
        <f aca="false">Y863/SUM(Y42)</f>
        <v>1.32219856283457</v>
      </c>
      <c r="Z864" s="1"/>
      <c r="AA864" s="1"/>
      <c r="AB864" s="1"/>
      <c r="AC864" s="1"/>
      <c r="AD864" s="1"/>
      <c r="AE864" s="1"/>
      <c r="AF864" s="1"/>
    </row>
    <row r="865" customFormat="false" ht="15.75" hidden="false" customHeight="true" outlineLevel="0" collapsed="false">
      <c r="A865" s="329" t="s">
        <v>430</v>
      </c>
      <c r="B865" s="34"/>
      <c r="C865" s="1"/>
      <c r="D865" s="1"/>
      <c r="E865" s="1"/>
      <c r="F865" s="34"/>
      <c r="G865" s="1"/>
      <c r="H865" s="1"/>
      <c r="I865" s="1"/>
      <c r="J865" s="1"/>
      <c r="K865" s="34"/>
      <c r="L865" s="1"/>
      <c r="M865" s="1"/>
      <c r="N865" s="1"/>
      <c r="O865" s="1"/>
      <c r="P865" s="34"/>
      <c r="Q865" s="1"/>
      <c r="R865" s="1"/>
      <c r="S865" s="1"/>
      <c r="T865" s="1"/>
      <c r="U865" s="34"/>
      <c r="V865" s="385"/>
      <c r="W865" s="385"/>
      <c r="X865" s="385"/>
      <c r="Y865" s="385"/>
      <c r="Z865" s="1"/>
      <c r="AA865" s="1"/>
      <c r="AB865" s="1"/>
      <c r="AC865" s="1"/>
      <c r="AD865" s="1"/>
      <c r="AE865" s="1"/>
      <c r="AF865" s="1"/>
    </row>
    <row r="866" customFormat="false" ht="15.75" hidden="false" customHeight="true" outlineLevel="0" collapsed="false">
      <c r="A866" s="329" t="s">
        <v>431</v>
      </c>
      <c r="B866" s="34"/>
      <c r="C866" s="1"/>
      <c r="D866" s="1"/>
      <c r="E866" s="1"/>
      <c r="F866" s="34"/>
      <c r="G866" s="1"/>
      <c r="H866" s="1"/>
      <c r="I866" s="1"/>
      <c r="J866" s="1"/>
      <c r="K866" s="34"/>
      <c r="L866" s="1"/>
      <c r="M866" s="1"/>
      <c r="N866" s="1"/>
      <c r="O866" s="1"/>
      <c r="P866" s="34"/>
      <c r="Q866" s="1"/>
      <c r="R866" s="1"/>
      <c r="S866" s="1"/>
      <c r="T866" s="1"/>
      <c r="U866" s="34"/>
      <c r="V866" s="363" t="n">
        <v>0.5</v>
      </c>
      <c r="W866" s="385"/>
      <c r="X866" s="385"/>
      <c r="Y866" s="385"/>
      <c r="Z866" s="1"/>
      <c r="AA866" s="1"/>
      <c r="AB866" s="1"/>
      <c r="AC866" s="1"/>
      <c r="AD866" s="1"/>
      <c r="AE866" s="1"/>
      <c r="AF866" s="1"/>
    </row>
    <row r="867" customFormat="false" ht="15.75" hidden="false" customHeight="true" outlineLevel="0" collapsed="false">
      <c r="A867" s="329" t="s">
        <v>432</v>
      </c>
      <c r="B867" s="34"/>
      <c r="C867" s="1"/>
      <c r="D867" s="1"/>
      <c r="E867" s="1"/>
      <c r="F867" s="34"/>
      <c r="G867" s="1"/>
      <c r="H867" s="1"/>
      <c r="I867" s="1"/>
      <c r="J867" s="1"/>
      <c r="K867" s="34"/>
      <c r="L867" s="1"/>
      <c r="M867" s="1"/>
      <c r="N867" s="1"/>
      <c r="O867" s="1"/>
      <c r="P867" s="34"/>
      <c r="Q867" s="1"/>
      <c r="R867" s="1"/>
      <c r="S867" s="1"/>
      <c r="T867" s="1"/>
      <c r="U867" s="34"/>
      <c r="V867" s="206" t="n">
        <f aca="false">V42+V866*(V41-V42)</f>
        <v>1.875</v>
      </c>
      <c r="W867" s="206" t="n">
        <f aca="false">W42+V866*(W41-W42)</f>
        <v>2.25</v>
      </c>
      <c r="X867" s="206" t="n">
        <f aca="false">X42+V866*(X41-X42)</f>
        <v>4.5</v>
      </c>
      <c r="Y867" s="206" t="n">
        <f aca="false">Y42+V866*(Y41-Y42)</f>
        <v>6</v>
      </c>
      <c r="Z867" s="1"/>
      <c r="AA867" s="1"/>
      <c r="AB867" s="1"/>
      <c r="AC867" s="1"/>
      <c r="AD867" s="1"/>
      <c r="AE867" s="1"/>
      <c r="AF867" s="1"/>
    </row>
    <row r="868" customFormat="false" ht="15.75" hidden="false" customHeight="true" outlineLevel="0" collapsed="false">
      <c r="A868" s="395" t="s">
        <v>433</v>
      </c>
      <c r="B868" s="34"/>
      <c r="C868" s="1"/>
      <c r="D868" s="1"/>
      <c r="E868" s="1"/>
      <c r="F868" s="34"/>
      <c r="G868" s="1"/>
      <c r="H868" s="1"/>
      <c r="I868" s="1"/>
      <c r="J868" s="1"/>
      <c r="K868" s="34"/>
      <c r="L868" s="1"/>
      <c r="M868" s="1"/>
      <c r="N868" s="1"/>
      <c r="O868" s="1"/>
      <c r="P868" s="34"/>
      <c r="Q868" s="1"/>
      <c r="R868" s="1"/>
      <c r="S868" s="1"/>
      <c r="T868" s="1"/>
      <c r="U868" s="34"/>
      <c r="V868" s="335" t="n">
        <f aca="false">V863/V867</f>
        <v>0.48920779879684</v>
      </c>
      <c r="W868" s="335" t="n">
        <f aca="false">W863/W867</f>
        <v>0.526224541567007</v>
      </c>
      <c r="X868" s="335" t="n">
        <f aca="false">X863/X867</f>
        <v>1.49142567224759</v>
      </c>
      <c r="Y868" s="335" t="n">
        <f aca="false">Y863/Y867</f>
        <v>1.54256498997367</v>
      </c>
      <c r="Z868" s="1"/>
      <c r="AA868" s="1"/>
      <c r="AB868" s="1"/>
      <c r="AC868" s="1"/>
      <c r="AD868" s="1"/>
      <c r="AE868" s="1"/>
      <c r="AF868" s="1"/>
    </row>
    <row r="869" customFormat="false" ht="15.75" hidden="false" customHeight="true" outlineLevel="0" collapsed="false">
      <c r="A869" s="1"/>
      <c r="B869" s="34"/>
      <c r="C869" s="1"/>
      <c r="D869" s="1"/>
      <c r="E869" s="1"/>
      <c r="F869" s="34"/>
      <c r="G869" s="1"/>
      <c r="H869" s="1"/>
      <c r="I869" s="1"/>
      <c r="J869" s="1"/>
      <c r="K869" s="34"/>
      <c r="L869" s="1"/>
      <c r="M869" s="1"/>
      <c r="N869" s="1"/>
      <c r="O869" s="1"/>
      <c r="P869" s="34"/>
      <c r="Q869" s="1"/>
      <c r="R869" s="1"/>
      <c r="S869" s="1"/>
      <c r="T869" s="1"/>
      <c r="U869" s="34"/>
      <c r="V869" s="34"/>
      <c r="W869" s="34"/>
      <c r="X869" s="34"/>
      <c r="Y869" s="34"/>
      <c r="Z869" s="1"/>
      <c r="AA869" s="1"/>
      <c r="AB869" s="1"/>
      <c r="AC869" s="1"/>
      <c r="AD869" s="1"/>
      <c r="AE869" s="1"/>
      <c r="AF869" s="1"/>
    </row>
    <row r="870" customFormat="false" ht="15.75" hidden="false" customHeight="true" outlineLevel="0" collapsed="false">
      <c r="A870" s="1"/>
      <c r="B870" s="34"/>
      <c r="C870" s="1"/>
      <c r="D870" s="1"/>
      <c r="E870" s="1"/>
      <c r="F870" s="34"/>
      <c r="G870" s="1"/>
      <c r="H870" s="1"/>
      <c r="I870" s="1"/>
      <c r="J870" s="1"/>
      <c r="K870" s="34"/>
      <c r="L870" s="1"/>
      <c r="M870" s="1"/>
      <c r="N870" s="1"/>
      <c r="O870" s="1"/>
      <c r="P870" s="34"/>
      <c r="Q870" s="1"/>
      <c r="R870" s="1"/>
      <c r="S870" s="1"/>
      <c r="T870" s="1"/>
      <c r="U870" s="34"/>
      <c r="V870" s="34"/>
      <c r="W870" s="34"/>
      <c r="X870" s="34"/>
      <c r="Y870" s="34"/>
      <c r="Z870" s="1"/>
      <c r="AA870" s="1"/>
      <c r="AB870" s="1"/>
      <c r="AC870" s="1"/>
      <c r="AD870" s="1"/>
      <c r="AE870" s="1"/>
      <c r="AF870" s="1"/>
    </row>
    <row r="871" customFormat="false" ht="15.75" hidden="false" customHeight="true" outlineLevel="0" collapsed="false">
      <c r="A871" s="1"/>
      <c r="B871" s="34"/>
      <c r="C871" s="1"/>
      <c r="D871" s="1"/>
      <c r="E871" s="1"/>
      <c r="F871" s="34"/>
      <c r="G871" s="1"/>
      <c r="H871" s="1"/>
      <c r="I871" s="1"/>
      <c r="J871" s="1"/>
      <c r="K871" s="34"/>
      <c r="L871" s="1"/>
      <c r="M871" s="1"/>
      <c r="N871" s="1"/>
      <c r="O871" s="1"/>
      <c r="P871" s="34"/>
      <c r="Q871" s="1"/>
      <c r="R871" s="1"/>
      <c r="S871" s="1"/>
      <c r="T871" s="1"/>
      <c r="U871" s="34"/>
      <c r="V871" s="34"/>
      <c r="W871" s="34"/>
      <c r="X871" s="34"/>
      <c r="Y871" s="34"/>
      <c r="Z871" s="1"/>
      <c r="AA871" s="1"/>
      <c r="AB871" s="1"/>
      <c r="AC871" s="1"/>
      <c r="AD871" s="1"/>
      <c r="AE871" s="1"/>
      <c r="AF871" s="1"/>
    </row>
    <row r="872" customFormat="false" ht="15.75" hidden="false" customHeight="true" outlineLevel="0" collapsed="false">
      <c r="A872" s="1"/>
      <c r="B872" s="34"/>
      <c r="C872" s="1"/>
      <c r="D872" s="1"/>
      <c r="E872" s="1"/>
      <c r="F872" s="34"/>
      <c r="G872" s="1"/>
      <c r="H872" s="1"/>
      <c r="I872" s="1"/>
      <c r="J872" s="1"/>
      <c r="K872" s="34"/>
      <c r="L872" s="1"/>
      <c r="M872" s="1"/>
      <c r="N872" s="1"/>
      <c r="O872" s="1"/>
      <c r="P872" s="34"/>
      <c r="Q872" s="1"/>
      <c r="R872" s="1"/>
      <c r="S872" s="1"/>
      <c r="T872" s="1"/>
      <c r="U872" s="34"/>
      <c r="V872" s="34"/>
      <c r="W872" s="34"/>
      <c r="X872" s="34"/>
      <c r="Y872" s="34"/>
      <c r="Z872" s="1"/>
      <c r="AA872" s="1"/>
      <c r="AB872" s="1"/>
      <c r="AC872" s="1"/>
      <c r="AD872" s="1"/>
      <c r="AE872" s="1"/>
      <c r="AF872" s="1"/>
    </row>
    <row r="873" customFormat="false" ht="15.75" hidden="false" customHeight="true" outlineLevel="0" collapsed="false">
      <c r="A873" s="1"/>
      <c r="B873" s="34"/>
      <c r="C873" s="1"/>
      <c r="D873" s="1"/>
      <c r="E873" s="1"/>
      <c r="F873" s="34"/>
      <c r="G873" s="1"/>
      <c r="H873" s="1"/>
      <c r="I873" s="1"/>
      <c r="J873" s="1"/>
      <c r="K873" s="34"/>
      <c r="L873" s="1"/>
      <c r="M873" s="1"/>
      <c r="N873" s="1"/>
      <c r="O873" s="1"/>
      <c r="P873" s="34"/>
      <c r="Q873" s="1"/>
      <c r="R873" s="1"/>
      <c r="S873" s="1"/>
      <c r="T873" s="1"/>
      <c r="U873" s="34"/>
      <c r="V873" s="34"/>
      <c r="W873" s="34"/>
      <c r="X873" s="34"/>
      <c r="Y873" s="34"/>
      <c r="Z873" s="1"/>
      <c r="AA873" s="1"/>
      <c r="AB873" s="1"/>
      <c r="AC873" s="1"/>
      <c r="AD873" s="1"/>
      <c r="AE873" s="1"/>
      <c r="AF873" s="1"/>
    </row>
    <row r="874" customFormat="false" ht="15.75" hidden="false" customHeight="true" outlineLevel="0" collapsed="false">
      <c r="A874" s="1"/>
      <c r="B874" s="34"/>
      <c r="C874" s="1"/>
      <c r="D874" s="1"/>
      <c r="E874" s="1"/>
      <c r="F874" s="34"/>
      <c r="G874" s="1"/>
      <c r="H874" s="1"/>
      <c r="I874" s="1"/>
      <c r="J874" s="1"/>
      <c r="K874" s="34"/>
      <c r="L874" s="1"/>
      <c r="M874" s="1"/>
      <c r="N874" s="1"/>
      <c r="O874" s="1"/>
      <c r="P874" s="34"/>
      <c r="Q874" s="1"/>
      <c r="R874" s="1"/>
      <c r="S874" s="1"/>
      <c r="T874" s="1"/>
      <c r="U874" s="34"/>
      <c r="V874" s="34"/>
      <c r="W874" s="34"/>
      <c r="X874" s="34"/>
      <c r="Y874" s="34"/>
      <c r="Z874" s="1"/>
      <c r="AA874" s="1"/>
      <c r="AB874" s="1"/>
      <c r="AC874" s="1"/>
      <c r="AD874" s="1"/>
      <c r="AE874" s="1"/>
      <c r="AF874" s="1"/>
    </row>
    <row r="875" customFormat="false" ht="15.75" hidden="false" customHeight="true" outlineLevel="0" collapsed="false">
      <c r="A875" s="1"/>
      <c r="B875" s="34"/>
      <c r="C875" s="1"/>
      <c r="D875" s="1"/>
      <c r="E875" s="1"/>
      <c r="F875" s="34"/>
      <c r="G875" s="1"/>
      <c r="H875" s="1"/>
      <c r="I875" s="1"/>
      <c r="J875" s="1"/>
      <c r="K875" s="34"/>
      <c r="L875" s="1"/>
      <c r="M875" s="1"/>
      <c r="N875" s="1"/>
      <c r="O875" s="1"/>
      <c r="P875" s="34"/>
      <c r="Q875" s="1"/>
      <c r="R875" s="1"/>
      <c r="S875" s="1"/>
      <c r="T875" s="1"/>
      <c r="U875" s="34"/>
      <c r="V875" s="34"/>
      <c r="W875" s="34"/>
      <c r="X875" s="34"/>
      <c r="Y875" s="34"/>
      <c r="Z875" s="1"/>
      <c r="AA875" s="1"/>
      <c r="AB875" s="1"/>
      <c r="AC875" s="1"/>
      <c r="AD875" s="1"/>
      <c r="AE875" s="1"/>
      <c r="AF875" s="1"/>
    </row>
    <row r="876" customFormat="false" ht="15.75" hidden="false" customHeight="true" outlineLevel="0" collapsed="false">
      <c r="A876" s="1"/>
      <c r="B876" s="34"/>
      <c r="C876" s="1"/>
      <c r="D876" s="1"/>
      <c r="E876" s="1"/>
      <c r="F876" s="34"/>
      <c r="G876" s="1"/>
      <c r="H876" s="1"/>
      <c r="I876" s="1"/>
      <c r="J876" s="1"/>
      <c r="K876" s="34"/>
      <c r="L876" s="1"/>
      <c r="M876" s="1"/>
      <c r="N876" s="1"/>
      <c r="O876" s="1"/>
      <c r="P876" s="34"/>
      <c r="Q876" s="1"/>
      <c r="R876" s="1"/>
      <c r="S876" s="1"/>
      <c r="T876" s="1"/>
      <c r="U876" s="34"/>
      <c r="V876" s="34"/>
      <c r="W876" s="34"/>
      <c r="X876" s="34"/>
      <c r="Y876" s="34"/>
      <c r="Z876" s="1"/>
      <c r="AA876" s="1"/>
      <c r="AB876" s="1"/>
      <c r="AC876" s="1"/>
      <c r="AD876" s="1"/>
      <c r="AE876" s="1"/>
      <c r="AF876" s="1"/>
    </row>
    <row r="877" customFormat="false" ht="15.75" hidden="false" customHeight="true" outlineLevel="0" collapsed="false">
      <c r="A877" s="1"/>
      <c r="B877" s="34"/>
      <c r="C877" s="1"/>
      <c r="D877" s="1"/>
      <c r="E877" s="1"/>
      <c r="F877" s="34"/>
      <c r="G877" s="1"/>
      <c r="H877" s="1"/>
      <c r="I877" s="1"/>
      <c r="J877" s="1"/>
      <c r="K877" s="34"/>
      <c r="L877" s="1"/>
      <c r="M877" s="1"/>
      <c r="N877" s="1"/>
      <c r="O877" s="1"/>
      <c r="P877" s="34"/>
      <c r="Q877" s="1"/>
      <c r="R877" s="1"/>
      <c r="S877" s="1"/>
      <c r="T877" s="1"/>
      <c r="U877" s="34"/>
      <c r="V877" s="34"/>
      <c r="W877" s="34"/>
      <c r="X877" s="34"/>
      <c r="Y877" s="34"/>
      <c r="Z877" s="1"/>
      <c r="AA877" s="1"/>
      <c r="AB877" s="1"/>
      <c r="AC877" s="1"/>
      <c r="AD877" s="1"/>
      <c r="AE877" s="1"/>
      <c r="AF877" s="1"/>
    </row>
    <row r="878" customFormat="false" ht="15.75" hidden="false" customHeight="true" outlineLevel="0" collapsed="false">
      <c r="A878" s="1"/>
      <c r="B878" s="34"/>
      <c r="C878" s="1"/>
      <c r="D878" s="1"/>
      <c r="E878" s="1"/>
      <c r="F878" s="34"/>
      <c r="G878" s="1"/>
      <c r="H878" s="1"/>
      <c r="I878" s="1"/>
      <c r="J878" s="1"/>
      <c r="K878" s="34"/>
      <c r="L878" s="1"/>
      <c r="M878" s="1"/>
      <c r="N878" s="1"/>
      <c r="O878" s="1"/>
      <c r="P878" s="34"/>
      <c r="Q878" s="1"/>
      <c r="R878" s="1"/>
      <c r="S878" s="1"/>
      <c r="T878" s="1"/>
      <c r="U878" s="34"/>
      <c r="V878" s="34"/>
      <c r="W878" s="34"/>
      <c r="X878" s="34"/>
      <c r="Y878" s="34"/>
      <c r="Z878" s="1"/>
      <c r="AA878" s="1"/>
      <c r="AB878" s="1"/>
      <c r="AC878" s="1"/>
      <c r="AD878" s="1"/>
      <c r="AE878" s="1"/>
      <c r="AF878" s="1"/>
    </row>
    <row r="879" customFormat="false" ht="15.75" hidden="false" customHeight="true" outlineLevel="0" collapsed="false">
      <c r="A879" s="1"/>
      <c r="B879" s="34"/>
      <c r="C879" s="1"/>
      <c r="D879" s="1"/>
      <c r="E879" s="1"/>
      <c r="F879" s="34"/>
      <c r="G879" s="1"/>
      <c r="H879" s="1"/>
      <c r="I879" s="1"/>
      <c r="J879" s="1"/>
      <c r="K879" s="34"/>
      <c r="L879" s="1"/>
      <c r="M879" s="1"/>
      <c r="N879" s="1"/>
      <c r="O879" s="1"/>
      <c r="P879" s="34"/>
      <c r="Q879" s="1"/>
      <c r="R879" s="1"/>
      <c r="S879" s="1"/>
      <c r="T879" s="1"/>
      <c r="U879" s="34"/>
      <c r="V879" s="34"/>
      <c r="W879" s="34"/>
      <c r="X879" s="34"/>
      <c r="Y879" s="34"/>
      <c r="Z879" s="1"/>
      <c r="AA879" s="1"/>
      <c r="AB879" s="1"/>
      <c r="AC879" s="1"/>
      <c r="AD879" s="1"/>
      <c r="AE879" s="1"/>
      <c r="AF879" s="1"/>
    </row>
    <row r="880" customFormat="false" ht="15.75" hidden="false" customHeight="true" outlineLevel="0" collapsed="false">
      <c r="A880" s="1"/>
      <c r="B880" s="34"/>
      <c r="C880" s="1"/>
      <c r="D880" s="1"/>
      <c r="E880" s="1"/>
      <c r="F880" s="34"/>
      <c r="G880" s="1"/>
      <c r="H880" s="1"/>
      <c r="I880" s="1"/>
      <c r="J880" s="1"/>
      <c r="K880" s="34"/>
      <c r="L880" s="1"/>
      <c r="M880" s="1"/>
      <c r="N880" s="1"/>
      <c r="O880" s="1"/>
      <c r="P880" s="34"/>
      <c r="Q880" s="1"/>
      <c r="R880" s="1"/>
      <c r="S880" s="1"/>
      <c r="T880" s="1"/>
      <c r="U880" s="34"/>
      <c r="V880" s="34"/>
      <c r="W880" s="34"/>
      <c r="X880" s="34"/>
      <c r="Y880" s="34"/>
      <c r="Z880" s="1"/>
      <c r="AA880" s="1"/>
      <c r="AB880" s="1"/>
      <c r="AC880" s="1"/>
      <c r="AD880" s="1"/>
      <c r="AE880" s="1"/>
      <c r="AF880" s="1"/>
    </row>
    <row r="881" customFormat="false" ht="15.75" hidden="false" customHeight="true" outlineLevel="0" collapsed="false">
      <c r="A881" s="1"/>
      <c r="B881" s="34"/>
      <c r="C881" s="1"/>
      <c r="D881" s="1"/>
      <c r="E881" s="1"/>
      <c r="F881" s="34"/>
      <c r="G881" s="1"/>
      <c r="H881" s="1"/>
      <c r="I881" s="1"/>
      <c r="J881" s="1"/>
      <c r="K881" s="34"/>
      <c r="L881" s="1"/>
      <c r="M881" s="1"/>
      <c r="N881" s="1"/>
      <c r="O881" s="1"/>
      <c r="P881" s="34"/>
      <c r="Q881" s="1"/>
      <c r="R881" s="1"/>
      <c r="S881" s="1"/>
      <c r="T881" s="1"/>
      <c r="U881" s="34"/>
      <c r="V881" s="34"/>
      <c r="W881" s="34"/>
      <c r="X881" s="34"/>
      <c r="Y881" s="34"/>
      <c r="Z881" s="1"/>
      <c r="AA881" s="1"/>
      <c r="AB881" s="1"/>
      <c r="AC881" s="1"/>
      <c r="AD881" s="1"/>
      <c r="AE881" s="1"/>
      <c r="AF881" s="1"/>
    </row>
    <row r="882" customFormat="false" ht="15.75" hidden="false" customHeight="true" outlineLevel="0" collapsed="false">
      <c r="A882" s="1"/>
      <c r="B882" s="34"/>
      <c r="C882" s="1"/>
      <c r="D882" s="1"/>
      <c r="E882" s="1"/>
      <c r="F882" s="34"/>
      <c r="G882" s="1"/>
      <c r="H882" s="1"/>
      <c r="I882" s="1"/>
      <c r="J882" s="1"/>
      <c r="K882" s="34"/>
      <c r="L882" s="1"/>
      <c r="M882" s="1"/>
      <c r="N882" s="1"/>
      <c r="O882" s="1"/>
      <c r="P882" s="34"/>
      <c r="Q882" s="1"/>
      <c r="R882" s="1"/>
      <c r="S882" s="1"/>
      <c r="T882" s="1"/>
      <c r="U882" s="34"/>
      <c r="V882" s="34"/>
      <c r="W882" s="34"/>
      <c r="X882" s="34"/>
      <c r="Y882" s="34"/>
      <c r="Z882" s="1"/>
      <c r="AA882" s="1"/>
      <c r="AB882" s="1"/>
      <c r="AC882" s="1"/>
      <c r="AD882" s="1"/>
      <c r="AE882" s="1"/>
      <c r="AF882" s="1"/>
    </row>
    <row r="883" customFormat="false" ht="15.75" hidden="false" customHeight="true" outlineLevel="0" collapsed="false">
      <c r="A883" s="1"/>
      <c r="B883" s="34"/>
      <c r="C883" s="1"/>
      <c r="D883" s="1"/>
      <c r="E883" s="1"/>
      <c r="F883" s="34"/>
      <c r="G883" s="1"/>
      <c r="H883" s="1"/>
      <c r="I883" s="1"/>
      <c r="J883" s="1"/>
      <c r="K883" s="34"/>
      <c r="L883" s="1"/>
      <c r="M883" s="1"/>
      <c r="N883" s="1"/>
      <c r="O883" s="1"/>
      <c r="P883" s="34"/>
      <c r="Q883" s="1"/>
      <c r="R883" s="1"/>
      <c r="S883" s="1"/>
      <c r="T883" s="1"/>
      <c r="U883" s="34"/>
      <c r="V883" s="34"/>
      <c r="W883" s="34"/>
      <c r="X883" s="34"/>
      <c r="Y883" s="34"/>
      <c r="Z883" s="1"/>
      <c r="AA883" s="1"/>
      <c r="AB883" s="1"/>
      <c r="AC883" s="1"/>
      <c r="AD883" s="1"/>
      <c r="AE883" s="1"/>
      <c r="AF883" s="1"/>
    </row>
    <row r="884" customFormat="false" ht="15.75" hidden="false" customHeight="true" outlineLevel="0" collapsed="false">
      <c r="A884" s="1"/>
      <c r="B884" s="34"/>
      <c r="C884" s="1"/>
      <c r="D884" s="1"/>
      <c r="E884" s="1"/>
      <c r="F884" s="34"/>
      <c r="G884" s="1"/>
      <c r="H884" s="1"/>
      <c r="I884" s="1"/>
      <c r="J884" s="1"/>
      <c r="K884" s="34"/>
      <c r="L884" s="1"/>
      <c r="M884" s="1"/>
      <c r="N884" s="1"/>
      <c r="O884" s="1"/>
      <c r="P884" s="34"/>
      <c r="Q884" s="1"/>
      <c r="R884" s="1"/>
      <c r="S884" s="1"/>
      <c r="T884" s="1"/>
      <c r="U884" s="34"/>
      <c r="V884" s="34"/>
      <c r="W884" s="34"/>
      <c r="X884" s="34"/>
      <c r="Y884" s="34"/>
      <c r="Z884" s="1"/>
      <c r="AA884" s="1"/>
      <c r="AB884" s="1"/>
      <c r="AC884" s="1"/>
      <c r="AD884" s="1"/>
      <c r="AE884" s="1"/>
      <c r="AF884" s="1"/>
    </row>
    <row r="885" customFormat="false" ht="15.75" hidden="false" customHeight="true" outlineLevel="0" collapsed="false">
      <c r="A885" s="1"/>
      <c r="B885" s="34"/>
      <c r="C885" s="1"/>
      <c r="D885" s="1"/>
      <c r="E885" s="1"/>
      <c r="F885" s="34"/>
      <c r="G885" s="1"/>
      <c r="H885" s="1"/>
      <c r="I885" s="1"/>
      <c r="J885" s="1"/>
      <c r="K885" s="34"/>
      <c r="L885" s="1"/>
      <c r="M885" s="1"/>
      <c r="N885" s="1"/>
      <c r="O885" s="1"/>
      <c r="P885" s="34"/>
      <c r="Q885" s="1"/>
      <c r="R885" s="1"/>
      <c r="S885" s="1"/>
      <c r="T885" s="1"/>
      <c r="U885" s="34"/>
      <c r="V885" s="34"/>
      <c r="W885" s="34"/>
      <c r="X885" s="34"/>
      <c r="Y885" s="34"/>
      <c r="Z885" s="1"/>
      <c r="AA885" s="1"/>
      <c r="AB885" s="1"/>
      <c r="AC885" s="1"/>
      <c r="AD885" s="1"/>
      <c r="AE885" s="1"/>
      <c r="AF885" s="1"/>
    </row>
    <row r="886" customFormat="false" ht="15.75" hidden="false" customHeight="true" outlineLevel="0" collapsed="false">
      <c r="A886" s="1"/>
      <c r="B886" s="34"/>
      <c r="C886" s="1"/>
      <c r="D886" s="1"/>
      <c r="E886" s="1"/>
      <c r="F886" s="34"/>
      <c r="G886" s="1"/>
      <c r="H886" s="1"/>
      <c r="I886" s="1"/>
      <c r="J886" s="1"/>
      <c r="K886" s="34"/>
      <c r="L886" s="1"/>
      <c r="M886" s="1"/>
      <c r="N886" s="1"/>
      <c r="O886" s="1"/>
      <c r="P886" s="34"/>
      <c r="Q886" s="1"/>
      <c r="R886" s="1"/>
      <c r="S886" s="1"/>
      <c r="T886" s="1"/>
      <c r="U886" s="34"/>
      <c r="V886" s="34"/>
      <c r="W886" s="34"/>
      <c r="X886" s="34"/>
      <c r="Y886" s="34"/>
      <c r="Z886" s="1"/>
      <c r="AA886" s="1"/>
      <c r="AB886" s="1"/>
      <c r="AC886" s="1"/>
      <c r="AD886" s="1"/>
      <c r="AE886" s="1"/>
      <c r="AF886" s="1"/>
    </row>
    <row r="887" customFormat="false" ht="15.75" hidden="false" customHeight="true" outlineLevel="0" collapsed="false">
      <c r="A887" s="1"/>
      <c r="B887" s="34"/>
      <c r="C887" s="1"/>
      <c r="D887" s="1"/>
      <c r="E887" s="1"/>
      <c r="F887" s="34"/>
      <c r="G887" s="1"/>
      <c r="H887" s="1"/>
      <c r="I887" s="1"/>
      <c r="J887" s="1"/>
      <c r="K887" s="34"/>
      <c r="L887" s="1"/>
      <c r="M887" s="1"/>
      <c r="N887" s="1"/>
      <c r="O887" s="1"/>
      <c r="P887" s="34"/>
      <c r="Q887" s="1"/>
      <c r="R887" s="1"/>
      <c r="S887" s="1"/>
      <c r="T887" s="1"/>
      <c r="U887" s="34"/>
      <c r="V887" s="34"/>
      <c r="W887" s="34"/>
      <c r="X887" s="34"/>
      <c r="Y887" s="34"/>
      <c r="Z887" s="1"/>
      <c r="AA887" s="1"/>
      <c r="AB887" s="1"/>
      <c r="AC887" s="1"/>
      <c r="AD887" s="1"/>
      <c r="AE887" s="1"/>
      <c r="AF887" s="1"/>
    </row>
    <row r="888" customFormat="false" ht="15.75" hidden="false" customHeight="true" outlineLevel="0" collapsed="false">
      <c r="A888" s="1"/>
      <c r="B888" s="34"/>
      <c r="C888" s="1"/>
      <c r="D888" s="1"/>
      <c r="E888" s="1"/>
      <c r="F888" s="34"/>
      <c r="G888" s="1"/>
      <c r="H888" s="1"/>
      <c r="I888" s="1"/>
      <c r="J888" s="1"/>
      <c r="K888" s="34"/>
      <c r="L888" s="1"/>
      <c r="M888" s="1"/>
      <c r="N888" s="1"/>
      <c r="O888" s="1"/>
      <c r="P888" s="34"/>
      <c r="Q888" s="1"/>
      <c r="R888" s="1"/>
      <c r="S888" s="1"/>
      <c r="T888" s="1"/>
      <c r="U888" s="34"/>
      <c r="V888" s="34"/>
      <c r="W888" s="34"/>
      <c r="X888" s="34"/>
      <c r="Y888" s="34"/>
      <c r="Z888" s="1"/>
      <c r="AA888" s="1"/>
      <c r="AB888" s="1"/>
      <c r="AC888" s="1"/>
      <c r="AD888" s="1"/>
      <c r="AE888" s="1"/>
      <c r="AF888" s="1"/>
    </row>
    <row r="889" customFormat="false" ht="15.75" hidden="false" customHeight="true" outlineLevel="0" collapsed="false">
      <c r="A889" s="1"/>
      <c r="B889" s="34"/>
      <c r="C889" s="1"/>
      <c r="D889" s="1"/>
      <c r="E889" s="1"/>
      <c r="F889" s="34"/>
      <c r="G889" s="1"/>
      <c r="H889" s="1"/>
      <c r="I889" s="1"/>
      <c r="J889" s="1"/>
      <c r="K889" s="34"/>
      <c r="L889" s="1"/>
      <c r="M889" s="1"/>
      <c r="N889" s="1"/>
      <c r="O889" s="1"/>
      <c r="P889" s="34"/>
      <c r="Q889" s="1"/>
      <c r="R889" s="1"/>
      <c r="S889" s="1"/>
      <c r="T889" s="1"/>
      <c r="U889" s="34"/>
      <c r="V889" s="34"/>
      <c r="W889" s="34"/>
      <c r="X889" s="34"/>
      <c r="Y889" s="34"/>
      <c r="Z889" s="1"/>
      <c r="AA889" s="1"/>
      <c r="AB889" s="1"/>
      <c r="AC889" s="1"/>
      <c r="AD889" s="1"/>
      <c r="AE889" s="1"/>
      <c r="AF889" s="1"/>
    </row>
    <row r="890" customFormat="false" ht="15.75" hidden="false" customHeight="true" outlineLevel="0" collapsed="false">
      <c r="A890" s="1"/>
      <c r="B890" s="34"/>
      <c r="C890" s="1"/>
      <c r="D890" s="1"/>
      <c r="E890" s="1"/>
      <c r="F890" s="34"/>
      <c r="G890" s="1"/>
      <c r="H890" s="1"/>
      <c r="I890" s="1"/>
      <c r="J890" s="1"/>
      <c r="K890" s="34"/>
      <c r="L890" s="1"/>
      <c r="M890" s="1"/>
      <c r="N890" s="1"/>
      <c r="O890" s="1"/>
      <c r="P890" s="34"/>
      <c r="Q890" s="1"/>
      <c r="R890" s="1"/>
      <c r="S890" s="1"/>
      <c r="T890" s="1"/>
      <c r="U890" s="34"/>
      <c r="V890" s="34"/>
      <c r="W890" s="34"/>
      <c r="X890" s="34"/>
      <c r="Y890" s="34"/>
      <c r="Z890" s="1"/>
      <c r="AA890" s="1"/>
      <c r="AB890" s="1"/>
      <c r="AC890" s="1"/>
      <c r="AD890" s="1"/>
      <c r="AE890" s="1"/>
      <c r="AF890" s="1"/>
    </row>
    <row r="891" customFormat="false" ht="15.75" hidden="false" customHeight="true" outlineLevel="0" collapsed="false">
      <c r="A891" s="1"/>
      <c r="B891" s="34"/>
      <c r="C891" s="1"/>
      <c r="D891" s="1"/>
      <c r="E891" s="1"/>
      <c r="F891" s="34"/>
      <c r="G891" s="1"/>
      <c r="H891" s="1"/>
      <c r="I891" s="1"/>
      <c r="J891" s="1"/>
      <c r="K891" s="34"/>
      <c r="L891" s="1"/>
      <c r="M891" s="1"/>
      <c r="N891" s="1"/>
      <c r="O891" s="1"/>
      <c r="P891" s="34"/>
      <c r="Q891" s="1"/>
      <c r="R891" s="1"/>
      <c r="S891" s="1"/>
      <c r="T891" s="1"/>
      <c r="U891" s="34"/>
      <c r="V891" s="34"/>
      <c r="W891" s="34"/>
      <c r="X891" s="34"/>
      <c r="Y891" s="34"/>
      <c r="Z891" s="1"/>
      <c r="AA891" s="1"/>
      <c r="AB891" s="1"/>
      <c r="AC891" s="1"/>
      <c r="AD891" s="1"/>
      <c r="AE891" s="1"/>
      <c r="AF891" s="1"/>
    </row>
    <row r="892" customFormat="false" ht="15.75" hidden="false" customHeight="true" outlineLevel="0" collapsed="false">
      <c r="A892" s="1"/>
      <c r="B892" s="34"/>
      <c r="C892" s="1"/>
      <c r="D892" s="1"/>
      <c r="E892" s="1"/>
      <c r="F892" s="34"/>
      <c r="G892" s="1"/>
      <c r="H892" s="1"/>
      <c r="I892" s="1"/>
      <c r="J892" s="1"/>
      <c r="K892" s="34"/>
      <c r="L892" s="1"/>
      <c r="M892" s="1"/>
      <c r="N892" s="1"/>
      <c r="O892" s="1"/>
      <c r="P892" s="34"/>
      <c r="Q892" s="1"/>
      <c r="R892" s="1"/>
      <c r="S892" s="1"/>
      <c r="T892" s="1"/>
      <c r="U892" s="34"/>
      <c r="V892" s="34"/>
      <c r="W892" s="34"/>
      <c r="X892" s="34"/>
      <c r="Y892" s="34"/>
      <c r="Z892" s="1"/>
      <c r="AA892" s="1"/>
      <c r="AB892" s="1"/>
      <c r="AC892" s="1"/>
      <c r="AD892" s="1"/>
      <c r="AE892" s="1"/>
      <c r="AF892" s="1"/>
    </row>
    <row r="893" customFormat="false" ht="15.75" hidden="false" customHeight="true" outlineLevel="0" collapsed="false">
      <c r="A893" s="1"/>
      <c r="B893" s="34"/>
      <c r="C893" s="1"/>
      <c r="D893" s="1"/>
      <c r="E893" s="1"/>
      <c r="F893" s="34"/>
      <c r="G893" s="1"/>
      <c r="H893" s="1"/>
      <c r="I893" s="1"/>
      <c r="J893" s="1"/>
      <c r="K893" s="34"/>
      <c r="L893" s="1"/>
      <c r="M893" s="1"/>
      <c r="N893" s="1"/>
      <c r="O893" s="1"/>
      <c r="P893" s="34"/>
      <c r="Q893" s="1"/>
      <c r="R893" s="1"/>
      <c r="S893" s="1"/>
      <c r="T893" s="1"/>
      <c r="U893" s="34"/>
      <c r="V893" s="34"/>
      <c r="W893" s="34"/>
      <c r="X893" s="34"/>
      <c r="Y893" s="34"/>
      <c r="Z893" s="1"/>
      <c r="AA893" s="1"/>
      <c r="AB893" s="1"/>
      <c r="AC893" s="1"/>
      <c r="AD893" s="1"/>
      <c r="AE893" s="1"/>
      <c r="AF893" s="1"/>
    </row>
    <row r="894" customFormat="false" ht="15.75" hidden="false" customHeight="true" outlineLevel="0" collapsed="false">
      <c r="A894" s="1"/>
      <c r="B894" s="34"/>
      <c r="C894" s="1"/>
      <c r="D894" s="1"/>
      <c r="E894" s="1"/>
      <c r="F894" s="34"/>
      <c r="G894" s="1"/>
      <c r="H894" s="1"/>
      <c r="I894" s="1"/>
      <c r="J894" s="1"/>
      <c r="K894" s="34"/>
      <c r="L894" s="1"/>
      <c r="M894" s="1"/>
      <c r="N894" s="1"/>
      <c r="O894" s="1"/>
      <c r="P894" s="34"/>
      <c r="Q894" s="1"/>
      <c r="R894" s="1"/>
      <c r="S894" s="1"/>
      <c r="T894" s="1"/>
      <c r="U894" s="34"/>
      <c r="V894" s="34"/>
      <c r="W894" s="34"/>
      <c r="X894" s="34"/>
      <c r="Y894" s="34"/>
      <c r="Z894" s="1"/>
      <c r="AA894" s="1"/>
      <c r="AB894" s="1"/>
      <c r="AC894" s="1"/>
      <c r="AD894" s="1"/>
      <c r="AE894" s="1"/>
      <c r="AF894" s="1"/>
    </row>
    <row r="895" customFormat="false" ht="15.75" hidden="false" customHeight="true" outlineLevel="0" collapsed="false">
      <c r="A895" s="1"/>
      <c r="B895" s="34"/>
      <c r="C895" s="1"/>
      <c r="D895" s="1"/>
      <c r="E895" s="1"/>
      <c r="F895" s="34"/>
      <c r="G895" s="1"/>
      <c r="H895" s="1"/>
      <c r="I895" s="1"/>
      <c r="J895" s="1"/>
      <c r="K895" s="34"/>
      <c r="L895" s="1"/>
      <c r="M895" s="1"/>
      <c r="N895" s="1"/>
      <c r="O895" s="1"/>
      <c r="P895" s="34"/>
      <c r="Q895" s="1"/>
      <c r="R895" s="1"/>
      <c r="S895" s="1"/>
      <c r="T895" s="1"/>
      <c r="U895" s="34"/>
      <c r="V895" s="34"/>
      <c r="W895" s="34"/>
      <c r="X895" s="34"/>
      <c r="Y895" s="34"/>
      <c r="Z895" s="1"/>
      <c r="AA895" s="1"/>
      <c r="AB895" s="1"/>
      <c r="AC895" s="1"/>
      <c r="AD895" s="1"/>
      <c r="AE895" s="1"/>
      <c r="AF895" s="1"/>
    </row>
    <row r="896" customFormat="false" ht="15.75" hidden="false" customHeight="true" outlineLevel="0" collapsed="false">
      <c r="A896" s="1"/>
      <c r="B896" s="34"/>
      <c r="C896" s="1"/>
      <c r="D896" s="1"/>
      <c r="E896" s="1"/>
      <c r="F896" s="34"/>
      <c r="G896" s="1"/>
      <c r="H896" s="1"/>
      <c r="I896" s="1"/>
      <c r="J896" s="1"/>
      <c r="K896" s="34"/>
      <c r="L896" s="1"/>
      <c r="M896" s="1"/>
      <c r="N896" s="1"/>
      <c r="O896" s="1"/>
      <c r="P896" s="34"/>
      <c r="Q896" s="1"/>
      <c r="R896" s="1"/>
      <c r="S896" s="1"/>
      <c r="T896" s="1"/>
      <c r="U896" s="34"/>
      <c r="V896" s="34"/>
      <c r="W896" s="34"/>
      <c r="X896" s="34"/>
      <c r="Y896" s="34"/>
      <c r="Z896" s="1"/>
      <c r="AA896" s="1"/>
      <c r="AB896" s="1"/>
      <c r="AC896" s="1"/>
      <c r="AD896" s="1"/>
      <c r="AE896" s="1"/>
      <c r="AF896" s="1"/>
    </row>
    <row r="897" customFormat="false" ht="15.75" hidden="false" customHeight="true" outlineLevel="0" collapsed="false">
      <c r="A897" s="1"/>
      <c r="B897" s="34"/>
      <c r="C897" s="1"/>
      <c r="D897" s="1"/>
      <c r="E897" s="1"/>
      <c r="F897" s="34"/>
      <c r="G897" s="1"/>
      <c r="H897" s="1"/>
      <c r="I897" s="1"/>
      <c r="J897" s="1"/>
      <c r="K897" s="34"/>
      <c r="L897" s="1"/>
      <c r="M897" s="1"/>
      <c r="N897" s="1"/>
      <c r="O897" s="1"/>
      <c r="P897" s="34"/>
      <c r="Q897" s="1"/>
      <c r="R897" s="1"/>
      <c r="S897" s="1"/>
      <c r="T897" s="1"/>
      <c r="U897" s="34"/>
      <c r="V897" s="34"/>
      <c r="W897" s="34"/>
      <c r="X897" s="34"/>
      <c r="Y897" s="34"/>
      <c r="Z897" s="1"/>
      <c r="AA897" s="1"/>
      <c r="AB897" s="1"/>
      <c r="AC897" s="1"/>
      <c r="AD897" s="1"/>
      <c r="AE897" s="1"/>
      <c r="AF897" s="1"/>
    </row>
    <row r="898" customFormat="false" ht="15.75" hidden="false" customHeight="true" outlineLevel="0" collapsed="false">
      <c r="A898" s="1"/>
      <c r="B898" s="34"/>
      <c r="C898" s="1"/>
      <c r="D898" s="1"/>
      <c r="E898" s="1"/>
      <c r="F898" s="34"/>
      <c r="G898" s="1"/>
      <c r="H898" s="1"/>
      <c r="I898" s="1"/>
      <c r="J898" s="1"/>
      <c r="K898" s="34"/>
      <c r="L898" s="1"/>
      <c r="M898" s="1"/>
      <c r="N898" s="1"/>
      <c r="O898" s="1"/>
      <c r="P898" s="34"/>
      <c r="Q898" s="1"/>
      <c r="R898" s="1"/>
      <c r="S898" s="1"/>
      <c r="T898" s="1"/>
      <c r="U898" s="34"/>
      <c r="V898" s="34"/>
      <c r="W898" s="34"/>
      <c r="X898" s="34"/>
      <c r="Y898" s="34"/>
      <c r="Z898" s="1"/>
      <c r="AA898" s="1"/>
      <c r="AB898" s="1"/>
      <c r="AC898" s="1"/>
      <c r="AD898" s="1"/>
      <c r="AE898" s="1"/>
      <c r="AF898" s="1"/>
    </row>
    <row r="899" customFormat="false" ht="15.75" hidden="false" customHeight="true" outlineLevel="0" collapsed="false">
      <c r="A899" s="1"/>
      <c r="B899" s="34"/>
      <c r="C899" s="1"/>
      <c r="D899" s="1"/>
      <c r="E899" s="1"/>
      <c r="F899" s="34"/>
      <c r="G899" s="1"/>
      <c r="H899" s="1"/>
      <c r="I899" s="1"/>
      <c r="J899" s="1"/>
      <c r="K899" s="34"/>
      <c r="L899" s="1"/>
      <c r="M899" s="1"/>
      <c r="N899" s="1"/>
      <c r="O899" s="1"/>
      <c r="P899" s="34"/>
      <c r="Q899" s="1"/>
      <c r="R899" s="1"/>
      <c r="S899" s="1"/>
      <c r="T899" s="1"/>
      <c r="U899" s="34"/>
      <c r="V899" s="34"/>
      <c r="W899" s="34"/>
      <c r="X899" s="34"/>
      <c r="Y899" s="34"/>
      <c r="Z899" s="1"/>
      <c r="AA899" s="1"/>
      <c r="AB899" s="1"/>
      <c r="AC899" s="1"/>
      <c r="AD899" s="1"/>
      <c r="AE899" s="1"/>
      <c r="AF899" s="1"/>
    </row>
    <row r="900" customFormat="false" ht="15.75" hidden="false" customHeight="true" outlineLevel="0" collapsed="false">
      <c r="A900" s="1"/>
      <c r="B900" s="34"/>
      <c r="C900" s="1"/>
      <c r="D900" s="1"/>
      <c r="E900" s="1"/>
      <c r="F900" s="34"/>
      <c r="G900" s="1"/>
      <c r="H900" s="1"/>
      <c r="I900" s="1"/>
      <c r="J900" s="1"/>
      <c r="K900" s="34"/>
      <c r="L900" s="1"/>
      <c r="M900" s="1"/>
      <c r="N900" s="1"/>
      <c r="O900" s="1"/>
      <c r="P900" s="34"/>
      <c r="Q900" s="1"/>
      <c r="R900" s="1"/>
      <c r="S900" s="1"/>
      <c r="T900" s="1"/>
      <c r="U900" s="34"/>
      <c r="V900" s="34"/>
      <c r="W900" s="34"/>
      <c r="X900" s="34"/>
      <c r="Y900" s="34"/>
      <c r="Z900" s="1"/>
      <c r="AA900" s="1"/>
      <c r="AB900" s="1"/>
      <c r="AC900" s="1"/>
      <c r="AD900" s="1"/>
      <c r="AE900" s="1"/>
      <c r="AF900" s="1"/>
    </row>
    <row r="901" customFormat="false" ht="15.75" hidden="false" customHeight="true" outlineLevel="0" collapsed="false">
      <c r="A901" s="1"/>
      <c r="B901" s="34"/>
      <c r="C901" s="1"/>
      <c r="D901" s="1"/>
      <c r="E901" s="1"/>
      <c r="F901" s="34"/>
      <c r="G901" s="1"/>
      <c r="H901" s="1"/>
      <c r="I901" s="1"/>
      <c r="J901" s="1"/>
      <c r="K901" s="34"/>
      <c r="L901" s="1"/>
      <c r="M901" s="1"/>
      <c r="N901" s="1"/>
      <c r="O901" s="1"/>
      <c r="P901" s="34"/>
      <c r="Q901" s="1"/>
      <c r="R901" s="1"/>
      <c r="S901" s="1"/>
      <c r="T901" s="1"/>
      <c r="U901" s="34"/>
      <c r="V901" s="34"/>
      <c r="W901" s="34"/>
      <c r="X901" s="34"/>
      <c r="Y901" s="34"/>
      <c r="Z901" s="1"/>
      <c r="AA901" s="1"/>
      <c r="AB901" s="1"/>
      <c r="AC901" s="1"/>
      <c r="AD901" s="1"/>
      <c r="AE901" s="1"/>
      <c r="AF901" s="1"/>
    </row>
    <row r="902" customFormat="false" ht="15.75" hidden="false" customHeight="true" outlineLevel="0" collapsed="false">
      <c r="A902" s="1"/>
      <c r="B902" s="34"/>
      <c r="C902" s="1"/>
      <c r="D902" s="1"/>
      <c r="E902" s="1"/>
      <c r="F902" s="34"/>
      <c r="G902" s="1"/>
      <c r="H902" s="1"/>
      <c r="I902" s="1"/>
      <c r="J902" s="1"/>
      <c r="K902" s="34"/>
      <c r="L902" s="1"/>
      <c r="M902" s="1"/>
      <c r="N902" s="1"/>
      <c r="O902" s="1"/>
      <c r="P902" s="34"/>
      <c r="Q902" s="1"/>
      <c r="R902" s="1"/>
      <c r="S902" s="1"/>
      <c r="T902" s="1"/>
      <c r="U902" s="34"/>
      <c r="V902" s="34"/>
      <c r="W902" s="34"/>
      <c r="X902" s="34"/>
      <c r="Y902" s="34"/>
      <c r="Z902" s="1"/>
      <c r="AA902" s="1"/>
      <c r="AB902" s="1"/>
      <c r="AC902" s="1"/>
      <c r="AD902" s="1"/>
      <c r="AE902" s="1"/>
      <c r="AF902" s="1"/>
    </row>
    <row r="903" customFormat="false" ht="15.75" hidden="false" customHeight="true" outlineLevel="0" collapsed="false">
      <c r="A903" s="1"/>
      <c r="B903" s="34"/>
      <c r="C903" s="1"/>
      <c r="D903" s="1"/>
      <c r="E903" s="1"/>
      <c r="F903" s="34"/>
      <c r="G903" s="1"/>
      <c r="H903" s="1"/>
      <c r="I903" s="1"/>
      <c r="J903" s="1"/>
      <c r="K903" s="34"/>
      <c r="L903" s="1"/>
      <c r="M903" s="1"/>
      <c r="N903" s="1"/>
      <c r="O903" s="1"/>
      <c r="P903" s="34"/>
      <c r="Q903" s="1"/>
      <c r="R903" s="1"/>
      <c r="S903" s="1"/>
      <c r="T903" s="1"/>
      <c r="U903" s="34"/>
      <c r="V903" s="34"/>
      <c r="W903" s="34"/>
      <c r="X903" s="34"/>
      <c r="Y903" s="34"/>
      <c r="Z903" s="1"/>
      <c r="AA903" s="1"/>
      <c r="AB903" s="1"/>
      <c r="AC903" s="1"/>
      <c r="AD903" s="1"/>
      <c r="AE903" s="1"/>
      <c r="AF903" s="1"/>
    </row>
    <row r="904" customFormat="false" ht="15.75" hidden="false" customHeight="true" outlineLevel="0" collapsed="false">
      <c r="A904" s="1"/>
      <c r="B904" s="34"/>
      <c r="C904" s="1"/>
      <c r="D904" s="1"/>
      <c r="E904" s="1"/>
      <c r="F904" s="34"/>
      <c r="G904" s="1"/>
      <c r="H904" s="1"/>
      <c r="I904" s="1"/>
      <c r="J904" s="1"/>
      <c r="K904" s="34"/>
      <c r="L904" s="1"/>
      <c r="M904" s="1"/>
      <c r="N904" s="1"/>
      <c r="O904" s="1"/>
      <c r="P904" s="34"/>
      <c r="Q904" s="1"/>
      <c r="R904" s="1"/>
      <c r="S904" s="1"/>
      <c r="T904" s="1"/>
      <c r="U904" s="34"/>
      <c r="V904" s="34"/>
      <c r="W904" s="34"/>
      <c r="X904" s="34"/>
      <c r="Y904" s="34"/>
      <c r="Z904" s="1"/>
      <c r="AA904" s="1"/>
      <c r="AB904" s="1"/>
      <c r="AC904" s="1"/>
      <c r="AD904" s="1"/>
      <c r="AE904" s="1"/>
      <c r="AF904" s="1"/>
    </row>
    <row r="905" customFormat="false" ht="15.75" hidden="false" customHeight="true" outlineLevel="0" collapsed="false">
      <c r="A905" s="1"/>
      <c r="B905" s="34"/>
      <c r="C905" s="1"/>
      <c r="D905" s="1"/>
      <c r="E905" s="1"/>
      <c r="F905" s="34"/>
      <c r="G905" s="1"/>
      <c r="H905" s="1"/>
      <c r="I905" s="1"/>
      <c r="J905" s="1"/>
      <c r="K905" s="34"/>
      <c r="L905" s="1"/>
      <c r="M905" s="1"/>
      <c r="N905" s="1"/>
      <c r="O905" s="1"/>
      <c r="P905" s="34"/>
      <c r="Q905" s="1"/>
      <c r="R905" s="1"/>
      <c r="S905" s="1"/>
      <c r="T905" s="1"/>
      <c r="U905" s="34"/>
      <c r="V905" s="34"/>
      <c r="W905" s="34"/>
      <c r="X905" s="34"/>
      <c r="Y905" s="34"/>
      <c r="Z905" s="1"/>
      <c r="AA905" s="1"/>
      <c r="AB905" s="1"/>
      <c r="AC905" s="1"/>
      <c r="AD905" s="1"/>
      <c r="AE905" s="1"/>
      <c r="AF905" s="1"/>
    </row>
    <row r="906" customFormat="false" ht="15.75" hidden="false" customHeight="true" outlineLevel="0" collapsed="false">
      <c r="A906" s="1"/>
      <c r="B906" s="34"/>
      <c r="C906" s="1"/>
      <c r="D906" s="1"/>
      <c r="E906" s="1"/>
      <c r="F906" s="34"/>
      <c r="G906" s="1"/>
      <c r="H906" s="1"/>
      <c r="I906" s="1"/>
      <c r="J906" s="1"/>
      <c r="K906" s="34"/>
      <c r="L906" s="1"/>
      <c r="M906" s="1"/>
      <c r="N906" s="1"/>
      <c r="O906" s="1"/>
      <c r="P906" s="34"/>
      <c r="Q906" s="1"/>
      <c r="R906" s="1"/>
      <c r="S906" s="1"/>
      <c r="T906" s="1"/>
      <c r="U906" s="34"/>
      <c r="V906" s="34"/>
      <c r="W906" s="34"/>
      <c r="X906" s="34"/>
      <c r="Y906" s="34"/>
      <c r="Z906" s="1"/>
      <c r="AA906" s="1"/>
      <c r="AB906" s="1"/>
      <c r="AC906" s="1"/>
      <c r="AD906" s="1"/>
      <c r="AE906" s="1"/>
      <c r="AF906" s="1"/>
    </row>
    <row r="907" customFormat="false" ht="15.75" hidden="false" customHeight="true" outlineLevel="0" collapsed="false">
      <c r="A907" s="1"/>
      <c r="B907" s="34"/>
      <c r="C907" s="1"/>
      <c r="D907" s="1"/>
      <c r="E907" s="1"/>
      <c r="F907" s="34"/>
      <c r="G907" s="1"/>
      <c r="H907" s="1"/>
      <c r="I907" s="1"/>
      <c r="J907" s="1"/>
      <c r="K907" s="34"/>
      <c r="L907" s="1"/>
      <c r="M907" s="1"/>
      <c r="N907" s="1"/>
      <c r="O907" s="1"/>
      <c r="P907" s="34"/>
      <c r="Q907" s="1"/>
      <c r="R907" s="1"/>
      <c r="S907" s="1"/>
      <c r="T907" s="1"/>
      <c r="U907" s="34"/>
      <c r="V907" s="34"/>
      <c r="W907" s="34"/>
      <c r="X907" s="34"/>
      <c r="Y907" s="34"/>
      <c r="Z907" s="1"/>
      <c r="AA907" s="1"/>
      <c r="AB907" s="1"/>
      <c r="AC907" s="1"/>
      <c r="AD907" s="1"/>
      <c r="AE907" s="1"/>
      <c r="AF907" s="1"/>
    </row>
    <row r="908" customFormat="false" ht="15.75" hidden="false" customHeight="true" outlineLevel="0" collapsed="false">
      <c r="A908" s="1"/>
      <c r="B908" s="34"/>
      <c r="C908" s="1"/>
      <c r="D908" s="1"/>
      <c r="E908" s="1"/>
      <c r="F908" s="34"/>
      <c r="G908" s="1"/>
      <c r="H908" s="1"/>
      <c r="I908" s="1"/>
      <c r="J908" s="1"/>
      <c r="K908" s="34"/>
      <c r="L908" s="1"/>
      <c r="M908" s="1"/>
      <c r="N908" s="1"/>
      <c r="O908" s="1"/>
      <c r="P908" s="34"/>
      <c r="Q908" s="1"/>
      <c r="R908" s="1"/>
      <c r="S908" s="1"/>
      <c r="T908" s="1"/>
      <c r="U908" s="34"/>
      <c r="V908" s="34"/>
      <c r="W908" s="34"/>
      <c r="X908" s="34"/>
      <c r="Y908" s="34"/>
      <c r="Z908" s="1"/>
      <c r="AA908" s="1"/>
      <c r="AB908" s="1"/>
      <c r="AC908" s="1"/>
      <c r="AD908" s="1"/>
      <c r="AE908" s="1"/>
      <c r="AF908" s="1"/>
    </row>
    <row r="909" customFormat="false" ht="15.75" hidden="false" customHeight="true" outlineLevel="0" collapsed="false">
      <c r="A909" s="1"/>
      <c r="B909" s="34"/>
      <c r="C909" s="1"/>
      <c r="D909" s="1"/>
      <c r="E909" s="1"/>
      <c r="F909" s="34"/>
      <c r="G909" s="1"/>
      <c r="H909" s="1"/>
      <c r="I909" s="1"/>
      <c r="J909" s="1"/>
      <c r="K909" s="34"/>
      <c r="L909" s="1"/>
      <c r="M909" s="1"/>
      <c r="N909" s="1"/>
      <c r="O909" s="1"/>
      <c r="P909" s="34"/>
      <c r="Q909" s="1"/>
      <c r="R909" s="1"/>
      <c r="S909" s="1"/>
      <c r="T909" s="1"/>
      <c r="U909" s="34"/>
      <c r="V909" s="34"/>
      <c r="W909" s="34"/>
      <c r="X909" s="34"/>
      <c r="Y909" s="34"/>
      <c r="Z909" s="1"/>
      <c r="AA909" s="1"/>
      <c r="AB909" s="1"/>
      <c r="AC909" s="1"/>
      <c r="AD909" s="1"/>
      <c r="AE909" s="1"/>
      <c r="AF909" s="1"/>
    </row>
    <row r="910" customFormat="false" ht="15.75" hidden="false" customHeight="true" outlineLevel="0" collapsed="false">
      <c r="A910" s="1"/>
      <c r="B910" s="34"/>
      <c r="C910" s="1"/>
      <c r="D910" s="1"/>
      <c r="E910" s="1"/>
      <c r="F910" s="34"/>
      <c r="G910" s="1"/>
      <c r="H910" s="1"/>
      <c r="I910" s="1"/>
      <c r="J910" s="1"/>
      <c r="K910" s="34"/>
      <c r="L910" s="1"/>
      <c r="M910" s="1"/>
      <c r="N910" s="1"/>
      <c r="O910" s="1"/>
      <c r="P910" s="34"/>
      <c r="Q910" s="1"/>
      <c r="R910" s="1"/>
      <c r="S910" s="1"/>
      <c r="T910" s="1"/>
      <c r="U910" s="34"/>
      <c r="V910" s="34"/>
      <c r="W910" s="34"/>
      <c r="X910" s="34"/>
      <c r="Y910" s="34"/>
      <c r="Z910" s="1"/>
      <c r="AA910" s="1"/>
      <c r="AB910" s="1"/>
      <c r="AC910" s="1"/>
      <c r="AD910" s="1"/>
      <c r="AE910" s="1"/>
      <c r="AF910" s="1"/>
    </row>
    <row r="911" customFormat="false" ht="15.75" hidden="false" customHeight="true" outlineLevel="0" collapsed="false">
      <c r="A911" s="1"/>
      <c r="B911" s="34"/>
      <c r="C911" s="1"/>
      <c r="D911" s="1"/>
      <c r="E911" s="1"/>
      <c r="F911" s="34"/>
      <c r="G911" s="1"/>
      <c r="H911" s="1"/>
      <c r="I911" s="1"/>
      <c r="J911" s="1"/>
      <c r="K911" s="34"/>
      <c r="L911" s="1"/>
      <c r="M911" s="1"/>
      <c r="N911" s="1"/>
      <c r="O911" s="1"/>
      <c r="P911" s="34"/>
      <c r="Q911" s="1"/>
      <c r="R911" s="1"/>
      <c r="S911" s="1"/>
      <c r="T911" s="1"/>
      <c r="U911" s="34"/>
      <c r="V911" s="34"/>
      <c r="W911" s="34"/>
      <c r="X911" s="34"/>
      <c r="Y911" s="34"/>
      <c r="Z911" s="1"/>
      <c r="AA911" s="1"/>
      <c r="AB911" s="1"/>
      <c r="AC911" s="1"/>
      <c r="AD911" s="1"/>
      <c r="AE911" s="1"/>
      <c r="AF911" s="1"/>
    </row>
    <row r="912" customFormat="false" ht="15.75" hidden="false" customHeight="true" outlineLevel="0" collapsed="false">
      <c r="A912" s="1"/>
      <c r="B912" s="34"/>
      <c r="C912" s="1"/>
      <c r="D912" s="1"/>
      <c r="E912" s="1"/>
      <c r="F912" s="34"/>
      <c r="G912" s="1"/>
      <c r="H912" s="1"/>
      <c r="I912" s="1"/>
      <c r="J912" s="1"/>
      <c r="K912" s="34"/>
      <c r="L912" s="1"/>
      <c r="M912" s="1"/>
      <c r="N912" s="1"/>
      <c r="O912" s="1"/>
      <c r="P912" s="34"/>
      <c r="Q912" s="1"/>
      <c r="R912" s="1"/>
      <c r="S912" s="1"/>
      <c r="T912" s="1"/>
      <c r="U912" s="34"/>
      <c r="V912" s="34"/>
      <c r="W912" s="34"/>
      <c r="X912" s="34"/>
      <c r="Y912" s="34"/>
      <c r="Z912" s="1"/>
      <c r="AA912" s="1"/>
      <c r="AB912" s="1"/>
      <c r="AC912" s="1"/>
      <c r="AD912" s="1"/>
      <c r="AE912" s="1"/>
      <c r="AF912" s="1"/>
    </row>
    <row r="913" customFormat="false" ht="15.75" hidden="false" customHeight="true" outlineLevel="0" collapsed="false">
      <c r="A913" s="1"/>
      <c r="B913" s="34"/>
      <c r="C913" s="1"/>
      <c r="D913" s="1"/>
      <c r="E913" s="1"/>
      <c r="F913" s="34"/>
      <c r="G913" s="1"/>
      <c r="H913" s="1"/>
      <c r="I913" s="1"/>
      <c r="J913" s="1"/>
      <c r="K913" s="34"/>
      <c r="L913" s="1"/>
      <c r="M913" s="1"/>
      <c r="N913" s="1"/>
      <c r="O913" s="1"/>
      <c r="P913" s="34"/>
      <c r="Q913" s="1"/>
      <c r="R913" s="1"/>
      <c r="S913" s="1"/>
      <c r="T913" s="1"/>
      <c r="U913" s="34"/>
      <c r="V913" s="34"/>
      <c r="W913" s="34"/>
      <c r="X913" s="34"/>
      <c r="Y913" s="34"/>
      <c r="Z913" s="1"/>
      <c r="AA913" s="1"/>
      <c r="AB913" s="1"/>
      <c r="AC913" s="1"/>
      <c r="AD913" s="1"/>
      <c r="AE913" s="1"/>
      <c r="AF913" s="1"/>
    </row>
    <row r="914" customFormat="false" ht="15.75" hidden="false" customHeight="true" outlineLevel="0" collapsed="false">
      <c r="A914" s="1"/>
      <c r="B914" s="34"/>
      <c r="C914" s="1"/>
      <c r="D914" s="1"/>
      <c r="E914" s="1"/>
      <c r="F914" s="34"/>
      <c r="G914" s="1"/>
      <c r="H914" s="1"/>
      <c r="I914" s="1"/>
      <c r="J914" s="1"/>
      <c r="K914" s="34"/>
      <c r="L914" s="1"/>
      <c r="M914" s="1"/>
      <c r="N914" s="1"/>
      <c r="O914" s="1"/>
      <c r="P914" s="34"/>
      <c r="Q914" s="1"/>
      <c r="R914" s="1"/>
      <c r="S914" s="1"/>
      <c r="T914" s="1"/>
      <c r="U914" s="34"/>
      <c r="V914" s="34"/>
      <c r="W914" s="34"/>
      <c r="X914" s="34"/>
      <c r="Y914" s="34"/>
      <c r="Z914" s="1"/>
      <c r="AA914" s="1"/>
      <c r="AB914" s="1"/>
      <c r="AC914" s="1"/>
      <c r="AD914" s="1"/>
      <c r="AE914" s="1"/>
      <c r="AF914" s="1"/>
    </row>
    <row r="915" customFormat="false" ht="15.75" hidden="false" customHeight="true" outlineLevel="0" collapsed="false">
      <c r="A915" s="1"/>
      <c r="B915" s="34"/>
      <c r="C915" s="1"/>
      <c r="D915" s="1"/>
      <c r="E915" s="1"/>
      <c r="F915" s="34"/>
      <c r="G915" s="1"/>
      <c r="H915" s="1"/>
      <c r="I915" s="1"/>
      <c r="J915" s="1"/>
      <c r="K915" s="34"/>
      <c r="L915" s="1"/>
      <c r="M915" s="1"/>
      <c r="N915" s="1"/>
      <c r="O915" s="1"/>
      <c r="P915" s="34"/>
      <c r="Q915" s="1"/>
      <c r="R915" s="1"/>
      <c r="S915" s="1"/>
      <c r="T915" s="1"/>
      <c r="U915" s="34"/>
      <c r="V915" s="34"/>
      <c r="W915" s="34"/>
      <c r="X915" s="34"/>
      <c r="Y915" s="34"/>
      <c r="Z915" s="1"/>
      <c r="AA915" s="1"/>
      <c r="AB915" s="1"/>
      <c r="AC915" s="1"/>
      <c r="AD915" s="1"/>
      <c r="AE915" s="1"/>
      <c r="AF915" s="1"/>
    </row>
    <row r="916" customFormat="false" ht="15.75" hidden="false" customHeight="true" outlineLevel="0" collapsed="false">
      <c r="A916" s="1"/>
      <c r="B916" s="34"/>
      <c r="C916" s="1"/>
      <c r="D916" s="1"/>
      <c r="E916" s="1"/>
      <c r="F916" s="34"/>
      <c r="G916" s="1"/>
      <c r="H916" s="1"/>
      <c r="I916" s="1"/>
      <c r="J916" s="1"/>
      <c r="K916" s="34"/>
      <c r="L916" s="1"/>
      <c r="M916" s="1"/>
      <c r="N916" s="1"/>
      <c r="O916" s="1"/>
      <c r="P916" s="34"/>
      <c r="Q916" s="1"/>
      <c r="R916" s="1"/>
      <c r="S916" s="1"/>
      <c r="T916" s="1"/>
      <c r="U916" s="34"/>
      <c r="V916" s="34"/>
      <c r="W916" s="34"/>
      <c r="X916" s="34"/>
      <c r="Y916" s="34"/>
      <c r="Z916" s="1"/>
      <c r="AA916" s="1"/>
      <c r="AB916" s="1"/>
      <c r="AC916" s="1"/>
      <c r="AD916" s="1"/>
      <c r="AE916" s="1"/>
      <c r="AF916" s="1"/>
    </row>
    <row r="917" customFormat="false" ht="15.75" hidden="false" customHeight="true" outlineLevel="0" collapsed="false">
      <c r="A917" s="1"/>
      <c r="B917" s="34"/>
      <c r="C917" s="1"/>
      <c r="D917" s="1"/>
      <c r="E917" s="1"/>
      <c r="F917" s="34"/>
      <c r="G917" s="1"/>
      <c r="H917" s="1"/>
      <c r="I917" s="1"/>
      <c r="J917" s="1"/>
      <c r="K917" s="34"/>
      <c r="L917" s="1"/>
      <c r="M917" s="1"/>
      <c r="N917" s="1"/>
      <c r="O917" s="1"/>
      <c r="P917" s="34"/>
      <c r="Q917" s="1"/>
      <c r="R917" s="1"/>
      <c r="S917" s="1"/>
      <c r="T917" s="1"/>
      <c r="U917" s="34"/>
      <c r="V917" s="34"/>
      <c r="W917" s="34"/>
      <c r="X917" s="34"/>
      <c r="Y917" s="34"/>
      <c r="Z917" s="1"/>
      <c r="AA917" s="1"/>
      <c r="AB917" s="1"/>
      <c r="AC917" s="1"/>
      <c r="AD917" s="1"/>
      <c r="AE917" s="1"/>
      <c r="AF917" s="1"/>
    </row>
    <row r="918" customFormat="false" ht="15.75" hidden="false" customHeight="true" outlineLevel="0" collapsed="false">
      <c r="A918" s="1"/>
      <c r="B918" s="34"/>
      <c r="C918" s="1"/>
      <c r="D918" s="1"/>
      <c r="E918" s="1"/>
      <c r="F918" s="34"/>
      <c r="G918" s="1"/>
      <c r="H918" s="1"/>
      <c r="I918" s="1"/>
      <c r="J918" s="1"/>
      <c r="K918" s="34"/>
      <c r="L918" s="1"/>
      <c r="M918" s="1"/>
      <c r="N918" s="1"/>
      <c r="O918" s="1"/>
      <c r="P918" s="34"/>
      <c r="Q918" s="1"/>
      <c r="R918" s="1"/>
      <c r="S918" s="1"/>
      <c r="T918" s="1"/>
      <c r="U918" s="34"/>
      <c r="V918" s="34"/>
      <c r="W918" s="34"/>
      <c r="X918" s="34"/>
      <c r="Y918" s="34"/>
      <c r="Z918" s="1"/>
      <c r="AA918" s="1"/>
      <c r="AB918" s="1"/>
      <c r="AC918" s="1"/>
      <c r="AD918" s="1"/>
      <c r="AE918" s="1"/>
      <c r="AF918" s="1"/>
    </row>
    <row r="919" customFormat="false" ht="15.75" hidden="false" customHeight="true" outlineLevel="0" collapsed="false">
      <c r="A919" s="1"/>
      <c r="B919" s="34"/>
      <c r="C919" s="1"/>
      <c r="D919" s="1"/>
      <c r="E919" s="1"/>
      <c r="F919" s="34"/>
      <c r="G919" s="1"/>
      <c r="H919" s="1"/>
      <c r="I919" s="1"/>
      <c r="J919" s="1"/>
      <c r="K919" s="34"/>
      <c r="L919" s="1"/>
      <c r="M919" s="1"/>
      <c r="N919" s="1"/>
      <c r="O919" s="1"/>
      <c r="P919" s="34"/>
      <c r="Q919" s="1"/>
      <c r="R919" s="1"/>
      <c r="S919" s="1"/>
      <c r="T919" s="1"/>
      <c r="U919" s="34"/>
      <c r="V919" s="34"/>
      <c r="W919" s="34"/>
      <c r="X919" s="34"/>
      <c r="Y919" s="34"/>
      <c r="Z919" s="1"/>
      <c r="AA919" s="1"/>
      <c r="AB919" s="1"/>
      <c r="AC919" s="1"/>
      <c r="AD919" s="1"/>
      <c r="AE919" s="1"/>
      <c r="AF919" s="1"/>
    </row>
    <row r="920" customFormat="false" ht="15.75" hidden="false" customHeight="true" outlineLevel="0" collapsed="false">
      <c r="A920" s="1"/>
      <c r="B920" s="34"/>
      <c r="C920" s="1"/>
      <c r="D920" s="1"/>
      <c r="E920" s="1"/>
      <c r="F920" s="34"/>
      <c r="G920" s="1"/>
      <c r="H920" s="1"/>
      <c r="I920" s="1"/>
      <c r="J920" s="1"/>
      <c r="K920" s="34"/>
      <c r="L920" s="1"/>
      <c r="M920" s="1"/>
      <c r="N920" s="1"/>
      <c r="O920" s="1"/>
      <c r="P920" s="34"/>
      <c r="Q920" s="1"/>
      <c r="R920" s="1"/>
      <c r="S920" s="1"/>
      <c r="T920" s="1"/>
      <c r="U920" s="34"/>
      <c r="V920" s="34"/>
      <c r="W920" s="34"/>
      <c r="X920" s="34"/>
      <c r="Y920" s="34"/>
      <c r="Z920" s="1"/>
      <c r="AA920" s="1"/>
      <c r="AB920" s="1"/>
      <c r="AC920" s="1"/>
      <c r="AD920" s="1"/>
      <c r="AE920" s="1"/>
      <c r="AF920" s="1"/>
    </row>
    <row r="921" customFormat="false" ht="15.75" hidden="false" customHeight="true" outlineLevel="0" collapsed="false">
      <c r="A921" s="1"/>
      <c r="B921" s="34"/>
      <c r="C921" s="1"/>
      <c r="D921" s="1"/>
      <c r="E921" s="1"/>
      <c r="F921" s="34"/>
      <c r="G921" s="1"/>
      <c r="H921" s="1"/>
      <c r="I921" s="1"/>
      <c r="J921" s="1"/>
      <c r="K921" s="34"/>
      <c r="L921" s="1"/>
      <c r="M921" s="1"/>
      <c r="N921" s="1"/>
      <c r="O921" s="1"/>
      <c r="P921" s="34"/>
      <c r="Q921" s="1"/>
      <c r="R921" s="1"/>
      <c r="S921" s="1"/>
      <c r="T921" s="1"/>
      <c r="U921" s="34"/>
      <c r="V921" s="34"/>
      <c r="W921" s="34"/>
      <c r="X921" s="34"/>
      <c r="Y921" s="34"/>
      <c r="Z921" s="1"/>
      <c r="AA921" s="1"/>
      <c r="AB921" s="1"/>
      <c r="AC921" s="1"/>
      <c r="AD921" s="1"/>
      <c r="AE921" s="1"/>
      <c r="AF921" s="1"/>
    </row>
    <row r="922" customFormat="false" ht="15.75" hidden="false" customHeight="true" outlineLevel="0" collapsed="false">
      <c r="A922" s="1"/>
      <c r="B922" s="34"/>
      <c r="C922" s="1"/>
      <c r="D922" s="1"/>
      <c r="E922" s="1"/>
      <c r="F922" s="34"/>
      <c r="G922" s="1"/>
      <c r="H922" s="1"/>
      <c r="I922" s="1"/>
      <c r="J922" s="1"/>
      <c r="K922" s="34"/>
      <c r="L922" s="1"/>
      <c r="M922" s="1"/>
      <c r="N922" s="1"/>
      <c r="O922" s="1"/>
      <c r="P922" s="34"/>
      <c r="Q922" s="1"/>
      <c r="R922" s="1"/>
      <c r="S922" s="1"/>
      <c r="T922" s="1"/>
      <c r="U922" s="34"/>
      <c r="V922" s="34"/>
      <c r="W922" s="34"/>
      <c r="X922" s="34"/>
      <c r="Y922" s="34"/>
      <c r="Z922" s="1"/>
      <c r="AA922" s="1"/>
      <c r="AB922" s="1"/>
      <c r="AC922" s="1"/>
      <c r="AD922" s="1"/>
      <c r="AE922" s="1"/>
      <c r="AF922" s="1"/>
    </row>
    <row r="923" customFormat="false" ht="15.75" hidden="false" customHeight="true" outlineLevel="0" collapsed="false">
      <c r="A923" s="1"/>
      <c r="B923" s="34"/>
      <c r="C923" s="1"/>
      <c r="D923" s="1"/>
      <c r="E923" s="1"/>
      <c r="F923" s="34"/>
      <c r="G923" s="1"/>
      <c r="H923" s="1"/>
      <c r="I923" s="1"/>
      <c r="J923" s="1"/>
      <c r="K923" s="34"/>
      <c r="L923" s="1"/>
      <c r="M923" s="1"/>
      <c r="N923" s="1"/>
      <c r="O923" s="1"/>
      <c r="P923" s="34"/>
      <c r="Q923" s="1"/>
      <c r="R923" s="1"/>
      <c r="S923" s="1"/>
      <c r="T923" s="1"/>
      <c r="U923" s="34"/>
      <c r="V923" s="34"/>
      <c r="W923" s="34"/>
      <c r="X923" s="34"/>
      <c r="Y923" s="34"/>
      <c r="Z923" s="1"/>
      <c r="AA923" s="1"/>
      <c r="AB923" s="1"/>
      <c r="AC923" s="1"/>
      <c r="AD923" s="1"/>
      <c r="AE923" s="1"/>
      <c r="AF923" s="1"/>
    </row>
    <row r="924" customFormat="false" ht="15.75" hidden="false" customHeight="true" outlineLevel="0" collapsed="false">
      <c r="A924" s="1"/>
      <c r="B924" s="34"/>
      <c r="C924" s="1"/>
      <c r="D924" s="1"/>
      <c r="E924" s="1"/>
      <c r="F924" s="34"/>
      <c r="G924" s="1"/>
      <c r="H924" s="1"/>
      <c r="I924" s="1"/>
      <c r="J924" s="1"/>
      <c r="K924" s="34"/>
      <c r="L924" s="1"/>
      <c r="M924" s="1"/>
      <c r="N924" s="1"/>
      <c r="O924" s="1"/>
      <c r="P924" s="34"/>
      <c r="Q924" s="1"/>
      <c r="R924" s="1"/>
      <c r="S924" s="1"/>
      <c r="T924" s="1"/>
      <c r="U924" s="34"/>
      <c r="V924" s="34"/>
      <c r="W924" s="34"/>
      <c r="X924" s="34"/>
      <c r="Y924" s="34"/>
      <c r="Z924" s="1"/>
      <c r="AA924" s="1"/>
      <c r="AB924" s="1"/>
      <c r="AC924" s="1"/>
      <c r="AD924" s="1"/>
      <c r="AE924" s="1"/>
      <c r="AF924" s="1"/>
    </row>
    <row r="925" customFormat="false" ht="15.75" hidden="false" customHeight="true" outlineLevel="0" collapsed="false">
      <c r="A925" s="1"/>
      <c r="B925" s="34"/>
      <c r="C925" s="1"/>
      <c r="D925" s="1"/>
      <c r="E925" s="1"/>
      <c r="F925" s="34"/>
      <c r="G925" s="1"/>
      <c r="H925" s="1"/>
      <c r="I925" s="1"/>
      <c r="J925" s="1"/>
      <c r="K925" s="34"/>
      <c r="L925" s="1"/>
      <c r="M925" s="1"/>
      <c r="N925" s="1"/>
      <c r="O925" s="1"/>
      <c r="P925" s="34"/>
      <c r="Q925" s="1"/>
      <c r="R925" s="1"/>
      <c r="S925" s="1"/>
      <c r="T925" s="1"/>
      <c r="U925" s="34"/>
      <c r="V925" s="34"/>
      <c r="W925" s="34"/>
      <c r="X925" s="34"/>
      <c r="Y925" s="34"/>
      <c r="Z925" s="1"/>
      <c r="AA925" s="1"/>
      <c r="AB925" s="1"/>
      <c r="AC925" s="1"/>
      <c r="AD925" s="1"/>
      <c r="AE925" s="1"/>
      <c r="AF925" s="1"/>
    </row>
    <row r="926" customFormat="false" ht="15.75" hidden="false" customHeight="true" outlineLevel="0" collapsed="false">
      <c r="A926" s="1"/>
      <c r="B926" s="34"/>
      <c r="C926" s="1"/>
      <c r="D926" s="1"/>
      <c r="E926" s="1"/>
      <c r="F926" s="34"/>
      <c r="G926" s="1"/>
      <c r="H926" s="1"/>
      <c r="I926" s="1"/>
      <c r="J926" s="1"/>
      <c r="K926" s="34"/>
      <c r="L926" s="1"/>
      <c r="M926" s="1"/>
      <c r="N926" s="1"/>
      <c r="O926" s="1"/>
      <c r="P926" s="34"/>
      <c r="Q926" s="1"/>
      <c r="R926" s="1"/>
      <c r="S926" s="1"/>
      <c r="T926" s="1"/>
      <c r="U926" s="34"/>
      <c r="V926" s="34"/>
      <c r="W926" s="34"/>
      <c r="X926" s="34"/>
      <c r="Y926" s="34"/>
      <c r="Z926" s="1"/>
      <c r="AA926" s="1"/>
      <c r="AB926" s="1"/>
      <c r="AC926" s="1"/>
      <c r="AD926" s="1"/>
      <c r="AE926" s="1"/>
      <c r="AF926" s="1"/>
    </row>
    <row r="927" customFormat="false" ht="15.75" hidden="false" customHeight="true" outlineLevel="0" collapsed="false">
      <c r="A927" s="1"/>
      <c r="B927" s="34"/>
      <c r="C927" s="1"/>
      <c r="D927" s="1"/>
      <c r="E927" s="1"/>
      <c r="F927" s="34"/>
      <c r="G927" s="1"/>
      <c r="H927" s="1"/>
      <c r="I927" s="1"/>
      <c r="J927" s="1"/>
      <c r="K927" s="34"/>
      <c r="L927" s="1"/>
      <c r="M927" s="1"/>
      <c r="N927" s="1"/>
      <c r="O927" s="1"/>
      <c r="P927" s="34"/>
      <c r="Q927" s="1"/>
      <c r="R927" s="1"/>
      <c r="S927" s="1"/>
      <c r="T927" s="1"/>
      <c r="U927" s="34"/>
      <c r="V927" s="34"/>
      <c r="W927" s="34"/>
      <c r="X927" s="34"/>
      <c r="Y927" s="34"/>
      <c r="Z927" s="1"/>
      <c r="AA927" s="1"/>
      <c r="AB927" s="1"/>
      <c r="AC927" s="1"/>
      <c r="AD927" s="1"/>
      <c r="AE927" s="1"/>
      <c r="AF927" s="1"/>
    </row>
    <row r="928" customFormat="false" ht="15.75" hidden="false" customHeight="true" outlineLevel="0" collapsed="false">
      <c r="A928" s="1"/>
      <c r="B928" s="34"/>
      <c r="C928" s="1"/>
      <c r="D928" s="1"/>
      <c r="E928" s="1"/>
      <c r="F928" s="34"/>
      <c r="G928" s="1"/>
      <c r="H928" s="1"/>
      <c r="I928" s="1"/>
      <c r="J928" s="1"/>
      <c r="K928" s="34"/>
      <c r="L928" s="1"/>
      <c r="M928" s="1"/>
      <c r="N928" s="1"/>
      <c r="O928" s="1"/>
      <c r="P928" s="34"/>
      <c r="Q928" s="1"/>
      <c r="R928" s="1"/>
      <c r="S928" s="1"/>
      <c r="T928" s="1"/>
      <c r="U928" s="34"/>
      <c r="V928" s="34"/>
      <c r="W928" s="34"/>
      <c r="X928" s="34"/>
      <c r="Y928" s="34"/>
      <c r="Z928" s="1"/>
      <c r="AA928" s="1"/>
      <c r="AB928" s="1"/>
      <c r="AC928" s="1"/>
      <c r="AD928" s="1"/>
      <c r="AE928" s="1"/>
      <c r="AF928" s="1"/>
    </row>
    <row r="929" customFormat="false" ht="15.75" hidden="false" customHeight="true" outlineLevel="0" collapsed="false">
      <c r="A929" s="1"/>
      <c r="B929" s="34"/>
      <c r="C929" s="1"/>
      <c r="D929" s="1"/>
      <c r="E929" s="1"/>
      <c r="F929" s="34"/>
      <c r="G929" s="1"/>
      <c r="H929" s="1"/>
      <c r="I929" s="1"/>
      <c r="J929" s="1"/>
      <c r="K929" s="34"/>
      <c r="L929" s="1"/>
      <c r="M929" s="1"/>
      <c r="N929" s="1"/>
      <c r="O929" s="1"/>
      <c r="P929" s="34"/>
      <c r="Q929" s="1"/>
      <c r="R929" s="1"/>
      <c r="S929" s="1"/>
      <c r="T929" s="1"/>
      <c r="U929" s="34"/>
      <c r="V929" s="34"/>
      <c r="W929" s="34"/>
      <c r="X929" s="34"/>
      <c r="Y929" s="34"/>
      <c r="Z929" s="1"/>
      <c r="AA929" s="1"/>
      <c r="AB929" s="1"/>
      <c r="AC929" s="1"/>
      <c r="AD929" s="1"/>
      <c r="AE929" s="1"/>
      <c r="AF929" s="1"/>
    </row>
    <row r="930" customFormat="false" ht="15.75" hidden="false" customHeight="true" outlineLevel="0" collapsed="false">
      <c r="A930" s="1"/>
      <c r="B930" s="34"/>
      <c r="C930" s="1"/>
      <c r="D930" s="1"/>
      <c r="E930" s="1"/>
      <c r="F930" s="34"/>
      <c r="G930" s="1"/>
      <c r="H930" s="1"/>
      <c r="I930" s="1"/>
      <c r="J930" s="1"/>
      <c r="K930" s="34"/>
      <c r="L930" s="1"/>
      <c r="M930" s="1"/>
      <c r="N930" s="1"/>
      <c r="O930" s="1"/>
      <c r="P930" s="34"/>
      <c r="Q930" s="1"/>
      <c r="R930" s="1"/>
      <c r="S930" s="1"/>
      <c r="T930" s="1"/>
      <c r="U930" s="34"/>
      <c r="V930" s="34"/>
      <c r="W930" s="34"/>
      <c r="X930" s="34"/>
      <c r="Y930" s="34"/>
      <c r="Z930" s="1"/>
      <c r="AA930" s="1"/>
      <c r="AB930" s="1"/>
      <c r="AC930" s="1"/>
      <c r="AD930" s="1"/>
      <c r="AE930" s="1"/>
      <c r="AF930" s="1"/>
    </row>
    <row r="931" customFormat="false" ht="15.75" hidden="false" customHeight="true" outlineLevel="0" collapsed="false">
      <c r="A931" s="1"/>
      <c r="B931" s="34"/>
      <c r="C931" s="1"/>
      <c r="D931" s="1"/>
      <c r="E931" s="1"/>
      <c r="F931" s="34"/>
      <c r="G931" s="1"/>
      <c r="H931" s="1"/>
      <c r="I931" s="1"/>
      <c r="J931" s="1"/>
      <c r="K931" s="34"/>
      <c r="L931" s="1"/>
      <c r="M931" s="1"/>
      <c r="N931" s="1"/>
      <c r="O931" s="1"/>
      <c r="P931" s="34"/>
      <c r="Q931" s="1"/>
      <c r="R931" s="1"/>
      <c r="S931" s="1"/>
      <c r="T931" s="1"/>
      <c r="U931" s="34"/>
      <c r="V931" s="34"/>
      <c r="W931" s="34"/>
      <c r="X931" s="34"/>
      <c r="Y931" s="34"/>
      <c r="Z931" s="1"/>
      <c r="AA931" s="1"/>
      <c r="AB931" s="1"/>
      <c r="AC931" s="1"/>
      <c r="AD931" s="1"/>
      <c r="AE931" s="1"/>
      <c r="AF931" s="1"/>
    </row>
    <row r="932" customFormat="false" ht="15.75" hidden="false" customHeight="true" outlineLevel="0" collapsed="false">
      <c r="A932" s="1"/>
      <c r="B932" s="34"/>
      <c r="C932" s="1"/>
      <c r="D932" s="1"/>
      <c r="E932" s="1"/>
      <c r="F932" s="34"/>
      <c r="G932" s="1"/>
      <c r="H932" s="1"/>
      <c r="I932" s="1"/>
      <c r="J932" s="1"/>
      <c r="K932" s="34"/>
      <c r="L932" s="1"/>
      <c r="M932" s="1"/>
      <c r="N932" s="1"/>
      <c r="O932" s="1"/>
      <c r="P932" s="34"/>
      <c r="Q932" s="1"/>
      <c r="R932" s="1"/>
      <c r="S932" s="1"/>
      <c r="T932" s="1"/>
      <c r="U932" s="34"/>
      <c r="V932" s="34"/>
      <c r="W932" s="34"/>
      <c r="X932" s="34"/>
      <c r="Y932" s="34"/>
      <c r="Z932" s="1"/>
      <c r="AA932" s="1"/>
      <c r="AB932" s="1"/>
      <c r="AC932" s="1"/>
      <c r="AD932" s="1"/>
      <c r="AE932" s="1"/>
      <c r="AF932" s="1"/>
    </row>
    <row r="933" customFormat="false" ht="15.75" hidden="false" customHeight="true" outlineLevel="0" collapsed="false">
      <c r="A933" s="1"/>
      <c r="B933" s="34"/>
      <c r="C933" s="1"/>
      <c r="D933" s="1"/>
      <c r="E933" s="1"/>
      <c r="F933" s="34"/>
      <c r="G933" s="1"/>
      <c r="H933" s="1"/>
      <c r="I933" s="1"/>
      <c r="J933" s="1"/>
      <c r="K933" s="34"/>
      <c r="L933" s="1"/>
      <c r="M933" s="1"/>
      <c r="N933" s="1"/>
      <c r="O933" s="1"/>
      <c r="P933" s="34"/>
      <c r="Q933" s="1"/>
      <c r="R933" s="1"/>
      <c r="S933" s="1"/>
      <c r="T933" s="1"/>
      <c r="U933" s="34"/>
      <c r="V933" s="34"/>
      <c r="W933" s="34"/>
      <c r="X933" s="34"/>
      <c r="Y933" s="34"/>
      <c r="Z933" s="1"/>
      <c r="AA933" s="1"/>
      <c r="AB933" s="1"/>
      <c r="AC933" s="1"/>
      <c r="AD933" s="1"/>
      <c r="AE933" s="1"/>
      <c r="AF933" s="1"/>
    </row>
    <row r="934" customFormat="false" ht="15.75" hidden="false" customHeight="true" outlineLevel="0" collapsed="false">
      <c r="A934" s="1"/>
      <c r="B934" s="34"/>
      <c r="C934" s="1"/>
      <c r="D934" s="1"/>
      <c r="E934" s="1"/>
      <c r="F934" s="34"/>
      <c r="G934" s="1"/>
      <c r="H934" s="1"/>
      <c r="I934" s="1"/>
      <c r="J934" s="1"/>
      <c r="K934" s="34"/>
      <c r="L934" s="1"/>
      <c r="M934" s="1"/>
      <c r="N934" s="1"/>
      <c r="O934" s="1"/>
      <c r="P934" s="34"/>
      <c r="Q934" s="1"/>
      <c r="R934" s="1"/>
      <c r="S934" s="1"/>
      <c r="T934" s="1"/>
      <c r="U934" s="34"/>
      <c r="V934" s="34"/>
      <c r="W934" s="34"/>
      <c r="X934" s="34"/>
      <c r="Y934" s="34"/>
      <c r="Z934" s="1"/>
      <c r="AA934" s="1"/>
      <c r="AB934" s="1"/>
      <c r="AC934" s="1"/>
      <c r="AD934" s="1"/>
      <c r="AE934" s="1"/>
      <c r="AF934" s="1"/>
    </row>
    <row r="935" customFormat="false" ht="15.75" hidden="false" customHeight="true" outlineLevel="0" collapsed="false">
      <c r="A935" s="1"/>
      <c r="B935" s="34"/>
      <c r="C935" s="1"/>
      <c r="D935" s="1"/>
      <c r="E935" s="1"/>
      <c r="F935" s="34"/>
      <c r="G935" s="1"/>
      <c r="H935" s="1"/>
      <c r="I935" s="1"/>
      <c r="J935" s="1"/>
      <c r="K935" s="34"/>
      <c r="L935" s="1"/>
      <c r="M935" s="1"/>
      <c r="N935" s="1"/>
      <c r="O935" s="1"/>
      <c r="P935" s="34"/>
      <c r="Q935" s="1"/>
      <c r="R935" s="1"/>
      <c r="S935" s="1"/>
      <c r="T935" s="1"/>
      <c r="U935" s="34"/>
      <c r="V935" s="34"/>
      <c r="W935" s="34"/>
      <c r="X935" s="34"/>
      <c r="Y935" s="34"/>
      <c r="Z935" s="1"/>
      <c r="AA935" s="1"/>
      <c r="AB935" s="1"/>
      <c r="AC935" s="1"/>
      <c r="AD935" s="1"/>
      <c r="AE935" s="1"/>
      <c r="AF935" s="1"/>
    </row>
    <row r="936" customFormat="false" ht="15.75" hidden="false" customHeight="true" outlineLevel="0" collapsed="false">
      <c r="A936" s="1"/>
      <c r="B936" s="34"/>
      <c r="C936" s="1"/>
      <c r="D936" s="1"/>
      <c r="E936" s="1"/>
      <c r="F936" s="34"/>
      <c r="G936" s="1"/>
      <c r="H936" s="1"/>
      <c r="I936" s="1"/>
      <c r="J936" s="1"/>
      <c r="K936" s="34"/>
      <c r="L936" s="1"/>
      <c r="M936" s="1"/>
      <c r="N936" s="1"/>
      <c r="O936" s="1"/>
      <c r="P936" s="34"/>
      <c r="Q936" s="1"/>
      <c r="R936" s="1"/>
      <c r="S936" s="1"/>
      <c r="T936" s="1"/>
      <c r="U936" s="34"/>
      <c r="V936" s="34"/>
      <c r="W936" s="34"/>
      <c r="X936" s="34"/>
      <c r="Y936" s="34"/>
      <c r="Z936" s="1"/>
      <c r="AA936" s="1"/>
      <c r="AB936" s="1"/>
      <c r="AC936" s="1"/>
      <c r="AD936" s="1"/>
      <c r="AE936" s="1"/>
      <c r="AF936" s="1"/>
    </row>
    <row r="937" customFormat="false" ht="15.75" hidden="false" customHeight="true" outlineLevel="0" collapsed="false">
      <c r="A937" s="1"/>
      <c r="B937" s="34"/>
      <c r="C937" s="1"/>
      <c r="D937" s="1"/>
      <c r="E937" s="1"/>
      <c r="F937" s="34"/>
      <c r="G937" s="1"/>
      <c r="H937" s="1"/>
      <c r="I937" s="1"/>
      <c r="J937" s="1"/>
      <c r="K937" s="34"/>
      <c r="L937" s="1"/>
      <c r="M937" s="1"/>
      <c r="N937" s="1"/>
      <c r="O937" s="1"/>
      <c r="P937" s="34"/>
      <c r="Q937" s="1"/>
      <c r="R937" s="1"/>
      <c r="S937" s="1"/>
      <c r="T937" s="1"/>
      <c r="U937" s="34"/>
      <c r="V937" s="34"/>
      <c r="W937" s="34"/>
      <c r="X937" s="34"/>
      <c r="Y937" s="34"/>
      <c r="Z937" s="1"/>
      <c r="AA937" s="1"/>
      <c r="AB937" s="1"/>
      <c r="AC937" s="1"/>
      <c r="AD937" s="1"/>
      <c r="AE937" s="1"/>
      <c r="AF937" s="1"/>
    </row>
    <row r="938" customFormat="false" ht="15.75" hidden="false" customHeight="true" outlineLevel="0" collapsed="false">
      <c r="A938" s="1"/>
      <c r="B938" s="34"/>
      <c r="C938" s="1"/>
      <c r="D938" s="1"/>
      <c r="E938" s="1"/>
      <c r="F938" s="34"/>
      <c r="G938" s="1"/>
      <c r="H938" s="1"/>
      <c r="I938" s="1"/>
      <c r="J938" s="1"/>
      <c r="K938" s="34"/>
      <c r="L938" s="1"/>
      <c r="M938" s="1"/>
      <c r="N938" s="1"/>
      <c r="O938" s="1"/>
      <c r="P938" s="34"/>
      <c r="Q938" s="1"/>
      <c r="R938" s="1"/>
      <c r="S938" s="1"/>
      <c r="T938" s="1"/>
      <c r="U938" s="34"/>
      <c r="V938" s="34"/>
      <c r="W938" s="34"/>
      <c r="X938" s="34"/>
      <c r="Y938" s="34"/>
      <c r="Z938" s="1"/>
      <c r="AA938" s="1"/>
      <c r="AB938" s="1"/>
      <c r="AC938" s="1"/>
      <c r="AD938" s="1"/>
      <c r="AE938" s="1"/>
      <c r="AF938" s="1"/>
    </row>
    <row r="939" customFormat="false" ht="15.75" hidden="false" customHeight="true" outlineLevel="0" collapsed="false">
      <c r="A939" s="1"/>
      <c r="B939" s="34"/>
      <c r="C939" s="1"/>
      <c r="D939" s="1"/>
      <c r="E939" s="1"/>
      <c r="F939" s="34"/>
      <c r="G939" s="1"/>
      <c r="H939" s="1"/>
      <c r="I939" s="1"/>
      <c r="J939" s="1"/>
      <c r="K939" s="34"/>
      <c r="L939" s="1"/>
      <c r="M939" s="1"/>
      <c r="N939" s="1"/>
      <c r="O939" s="1"/>
      <c r="P939" s="34"/>
      <c r="Q939" s="1"/>
      <c r="R939" s="1"/>
      <c r="S939" s="1"/>
      <c r="T939" s="1"/>
      <c r="U939" s="34"/>
      <c r="V939" s="34"/>
      <c r="W939" s="34"/>
      <c r="X939" s="34"/>
      <c r="Y939" s="34"/>
      <c r="Z939" s="1"/>
      <c r="AA939" s="1"/>
      <c r="AB939" s="1"/>
      <c r="AC939" s="1"/>
      <c r="AD939" s="1"/>
      <c r="AE939" s="1"/>
      <c r="AF939" s="1"/>
    </row>
    <row r="940" customFormat="false" ht="15.75" hidden="false" customHeight="true" outlineLevel="0" collapsed="false">
      <c r="A940" s="1"/>
      <c r="B940" s="34"/>
      <c r="C940" s="1"/>
      <c r="D940" s="1"/>
      <c r="E940" s="1"/>
      <c r="F940" s="34"/>
      <c r="G940" s="1"/>
      <c r="H940" s="1"/>
      <c r="I940" s="1"/>
      <c r="J940" s="1"/>
      <c r="K940" s="34"/>
      <c r="L940" s="1"/>
      <c r="M940" s="1"/>
      <c r="N940" s="1"/>
      <c r="O940" s="1"/>
      <c r="P940" s="34"/>
      <c r="Q940" s="1"/>
      <c r="R940" s="1"/>
      <c r="S940" s="1"/>
      <c r="T940" s="1"/>
      <c r="U940" s="34"/>
      <c r="V940" s="34"/>
      <c r="W940" s="34"/>
      <c r="X940" s="34"/>
      <c r="Y940" s="34"/>
      <c r="Z940" s="1"/>
      <c r="AA940" s="1"/>
      <c r="AB940" s="1"/>
      <c r="AC940" s="1"/>
      <c r="AD940" s="1"/>
      <c r="AE940" s="1"/>
      <c r="AF940" s="1"/>
    </row>
    <row r="941" customFormat="false" ht="15.75" hidden="false" customHeight="true" outlineLevel="0" collapsed="false">
      <c r="A941" s="1"/>
      <c r="B941" s="34"/>
      <c r="C941" s="1"/>
      <c r="D941" s="1"/>
      <c r="E941" s="1"/>
      <c r="F941" s="34"/>
      <c r="G941" s="1"/>
      <c r="H941" s="1"/>
      <c r="I941" s="1"/>
      <c r="J941" s="1"/>
      <c r="K941" s="34"/>
      <c r="L941" s="1"/>
      <c r="M941" s="1"/>
      <c r="N941" s="1"/>
      <c r="O941" s="1"/>
      <c r="P941" s="34"/>
      <c r="Q941" s="1"/>
      <c r="R941" s="1"/>
      <c r="S941" s="1"/>
      <c r="T941" s="1"/>
      <c r="U941" s="34"/>
      <c r="V941" s="34"/>
      <c r="W941" s="34"/>
      <c r="X941" s="34"/>
      <c r="Y941" s="34"/>
      <c r="Z941" s="1"/>
      <c r="AA941" s="1"/>
      <c r="AB941" s="1"/>
      <c r="AC941" s="1"/>
      <c r="AD941" s="1"/>
      <c r="AE941" s="1"/>
      <c r="AF941" s="1"/>
    </row>
    <row r="942" customFormat="false" ht="15.75" hidden="false" customHeight="true" outlineLevel="0" collapsed="false">
      <c r="A942" s="1"/>
      <c r="B942" s="34"/>
      <c r="C942" s="1"/>
      <c r="D942" s="1"/>
      <c r="E942" s="1"/>
      <c r="F942" s="34"/>
      <c r="G942" s="1"/>
      <c r="H942" s="1"/>
      <c r="I942" s="1"/>
      <c r="J942" s="1"/>
      <c r="K942" s="34"/>
      <c r="L942" s="1"/>
      <c r="M942" s="1"/>
      <c r="N942" s="1"/>
      <c r="O942" s="1"/>
      <c r="P942" s="34"/>
      <c r="Q942" s="1"/>
      <c r="R942" s="1"/>
      <c r="S942" s="1"/>
      <c r="T942" s="1"/>
      <c r="U942" s="34"/>
      <c r="V942" s="34"/>
      <c r="W942" s="34"/>
      <c r="X942" s="34"/>
      <c r="Y942" s="34"/>
      <c r="Z942" s="1"/>
      <c r="AA942" s="1"/>
      <c r="AB942" s="1"/>
      <c r="AC942" s="1"/>
      <c r="AD942" s="1"/>
      <c r="AE942" s="1"/>
      <c r="AF942" s="1"/>
    </row>
    <row r="943" customFormat="false" ht="15.75" hidden="false" customHeight="true" outlineLevel="0" collapsed="false">
      <c r="A943" s="1"/>
      <c r="B943" s="34"/>
      <c r="C943" s="1"/>
      <c r="D943" s="1"/>
      <c r="E943" s="1"/>
      <c r="F943" s="34"/>
      <c r="G943" s="1"/>
      <c r="H943" s="1"/>
      <c r="I943" s="1"/>
      <c r="J943" s="1"/>
      <c r="K943" s="34"/>
      <c r="L943" s="1"/>
      <c r="M943" s="1"/>
      <c r="N943" s="1"/>
      <c r="O943" s="1"/>
      <c r="P943" s="34"/>
      <c r="Q943" s="1"/>
      <c r="R943" s="1"/>
      <c r="S943" s="1"/>
      <c r="T943" s="1"/>
      <c r="U943" s="34"/>
      <c r="V943" s="34"/>
      <c r="W943" s="34"/>
      <c r="X943" s="34"/>
      <c r="Y943" s="34"/>
      <c r="Z943" s="1"/>
      <c r="AA943" s="1"/>
      <c r="AB943" s="1"/>
      <c r="AC943" s="1"/>
      <c r="AD943" s="1"/>
      <c r="AE943" s="1"/>
      <c r="AF943" s="1"/>
    </row>
    <row r="944" customFormat="false" ht="15.75" hidden="false" customHeight="true" outlineLevel="0" collapsed="false">
      <c r="A944" s="1"/>
      <c r="B944" s="34"/>
      <c r="C944" s="1"/>
      <c r="D944" s="1"/>
      <c r="E944" s="1"/>
      <c r="F944" s="34"/>
      <c r="G944" s="1"/>
      <c r="H944" s="1"/>
      <c r="I944" s="1"/>
      <c r="J944" s="1"/>
      <c r="K944" s="34"/>
      <c r="L944" s="1"/>
      <c r="M944" s="1"/>
      <c r="N944" s="1"/>
      <c r="O944" s="1"/>
      <c r="P944" s="34"/>
      <c r="Q944" s="1"/>
      <c r="R944" s="1"/>
      <c r="S944" s="1"/>
      <c r="T944" s="1"/>
      <c r="U944" s="34"/>
      <c r="V944" s="34"/>
      <c r="W944" s="34"/>
      <c r="X944" s="34"/>
      <c r="Y944" s="34"/>
      <c r="Z944" s="1"/>
      <c r="AA944" s="1"/>
      <c r="AB944" s="1"/>
      <c r="AC944" s="1"/>
      <c r="AD944" s="1"/>
      <c r="AE944" s="1"/>
      <c r="AF944" s="1"/>
    </row>
    <row r="945" customFormat="false" ht="15.75" hidden="false" customHeight="true" outlineLevel="0" collapsed="false">
      <c r="A945" s="1"/>
      <c r="B945" s="34"/>
      <c r="C945" s="1"/>
      <c r="D945" s="1"/>
      <c r="E945" s="1"/>
      <c r="F945" s="34"/>
      <c r="G945" s="1"/>
      <c r="H945" s="1"/>
      <c r="I945" s="1"/>
      <c r="J945" s="1"/>
      <c r="K945" s="34"/>
      <c r="L945" s="1"/>
      <c r="M945" s="1"/>
      <c r="N945" s="1"/>
      <c r="O945" s="1"/>
      <c r="P945" s="34"/>
      <c r="Q945" s="1"/>
      <c r="R945" s="1"/>
      <c r="S945" s="1"/>
      <c r="T945" s="1"/>
      <c r="U945" s="34"/>
      <c r="V945" s="34"/>
      <c r="W945" s="34"/>
      <c r="X945" s="34"/>
      <c r="Y945" s="34"/>
      <c r="Z945" s="1"/>
      <c r="AA945" s="1"/>
      <c r="AB945" s="1"/>
      <c r="AC945" s="1"/>
      <c r="AD945" s="1"/>
      <c r="AE945" s="1"/>
      <c r="AF945" s="1"/>
    </row>
    <row r="946" customFormat="false" ht="15.75" hidden="false" customHeight="true" outlineLevel="0" collapsed="false">
      <c r="A946" s="1"/>
      <c r="B946" s="34"/>
      <c r="C946" s="1"/>
      <c r="D946" s="1"/>
      <c r="E946" s="1"/>
      <c r="F946" s="34"/>
      <c r="G946" s="1"/>
      <c r="H946" s="1"/>
      <c r="I946" s="1"/>
      <c r="J946" s="1"/>
      <c r="K946" s="34"/>
      <c r="L946" s="1"/>
      <c r="M946" s="1"/>
      <c r="N946" s="1"/>
      <c r="O946" s="1"/>
      <c r="P946" s="34"/>
      <c r="Q946" s="1"/>
      <c r="R946" s="1"/>
      <c r="S946" s="1"/>
      <c r="T946" s="1"/>
      <c r="U946" s="34"/>
      <c r="V946" s="34"/>
      <c r="W946" s="34"/>
      <c r="X946" s="34"/>
      <c r="Y946" s="34"/>
      <c r="Z946" s="1"/>
      <c r="AA946" s="1"/>
      <c r="AB946" s="1"/>
      <c r="AC946" s="1"/>
      <c r="AD946" s="1"/>
      <c r="AE946" s="1"/>
      <c r="AF946" s="1"/>
    </row>
    <row r="947" customFormat="false" ht="15.75" hidden="false" customHeight="true" outlineLevel="0" collapsed="false">
      <c r="A947" s="1"/>
      <c r="B947" s="34"/>
      <c r="C947" s="1"/>
      <c r="D947" s="1"/>
      <c r="E947" s="1"/>
      <c r="F947" s="34"/>
      <c r="G947" s="1"/>
      <c r="H947" s="1"/>
      <c r="I947" s="1"/>
      <c r="J947" s="1"/>
      <c r="K947" s="34"/>
      <c r="L947" s="1"/>
      <c r="M947" s="1"/>
      <c r="N947" s="1"/>
      <c r="O947" s="1"/>
      <c r="P947" s="34"/>
      <c r="Q947" s="1"/>
      <c r="R947" s="1"/>
      <c r="S947" s="1"/>
      <c r="T947" s="1"/>
      <c r="U947" s="34"/>
      <c r="V947" s="34"/>
      <c r="W947" s="34"/>
      <c r="X947" s="34"/>
      <c r="Y947" s="34"/>
      <c r="Z947" s="1"/>
      <c r="AA947" s="1"/>
      <c r="AB947" s="1"/>
      <c r="AC947" s="1"/>
      <c r="AD947" s="1"/>
      <c r="AE947" s="1"/>
      <c r="AF947" s="1"/>
    </row>
    <row r="948" customFormat="false" ht="15.75" hidden="false" customHeight="true" outlineLevel="0" collapsed="false">
      <c r="A948" s="1"/>
      <c r="B948" s="34"/>
      <c r="C948" s="1"/>
      <c r="D948" s="1"/>
      <c r="E948" s="1"/>
      <c r="F948" s="34"/>
      <c r="G948" s="1"/>
      <c r="H948" s="1"/>
      <c r="I948" s="1"/>
      <c r="J948" s="1"/>
      <c r="K948" s="34"/>
      <c r="L948" s="1"/>
      <c r="M948" s="1"/>
      <c r="N948" s="1"/>
      <c r="O948" s="1"/>
      <c r="P948" s="34"/>
      <c r="Q948" s="1"/>
      <c r="R948" s="1"/>
      <c r="S948" s="1"/>
      <c r="T948" s="1"/>
      <c r="U948" s="34"/>
      <c r="V948" s="34"/>
      <c r="W948" s="34"/>
      <c r="X948" s="34"/>
      <c r="Y948" s="34"/>
      <c r="Z948" s="1"/>
      <c r="AA948" s="1"/>
      <c r="AB948" s="1"/>
      <c r="AC948" s="1"/>
      <c r="AD948" s="1"/>
      <c r="AE948" s="1"/>
      <c r="AF948" s="1"/>
    </row>
    <row r="949" customFormat="false" ht="15.75" hidden="false" customHeight="true" outlineLevel="0" collapsed="false">
      <c r="A949" s="1"/>
      <c r="B949" s="34"/>
      <c r="C949" s="1"/>
      <c r="D949" s="1"/>
      <c r="E949" s="1"/>
      <c r="F949" s="34"/>
      <c r="G949" s="1"/>
      <c r="H949" s="1"/>
      <c r="I949" s="1"/>
      <c r="J949" s="1"/>
      <c r="K949" s="34"/>
      <c r="L949" s="1"/>
      <c r="M949" s="1"/>
      <c r="N949" s="1"/>
      <c r="O949" s="1"/>
      <c r="P949" s="34"/>
      <c r="Q949" s="1"/>
      <c r="R949" s="1"/>
      <c r="S949" s="1"/>
      <c r="T949" s="1"/>
      <c r="U949" s="34"/>
      <c r="V949" s="34"/>
      <c r="W949" s="34"/>
      <c r="X949" s="34"/>
      <c r="Y949" s="34"/>
      <c r="Z949" s="1"/>
      <c r="AA949" s="1"/>
      <c r="AB949" s="1"/>
      <c r="AC949" s="1"/>
      <c r="AD949" s="1"/>
      <c r="AE949" s="1"/>
      <c r="AF949" s="1"/>
    </row>
    <row r="950" customFormat="false" ht="15.75" hidden="false" customHeight="true" outlineLevel="0" collapsed="false">
      <c r="A950" s="1"/>
      <c r="B950" s="34"/>
      <c r="C950" s="1"/>
      <c r="D950" s="1"/>
      <c r="E950" s="1"/>
      <c r="F950" s="34"/>
      <c r="G950" s="1"/>
      <c r="H950" s="1"/>
      <c r="I950" s="1"/>
      <c r="J950" s="1"/>
      <c r="K950" s="34"/>
      <c r="L950" s="1"/>
      <c r="M950" s="1"/>
      <c r="N950" s="1"/>
      <c r="O950" s="1"/>
      <c r="P950" s="34"/>
      <c r="Q950" s="1"/>
      <c r="R950" s="1"/>
      <c r="S950" s="1"/>
      <c r="T950" s="1"/>
      <c r="U950" s="34"/>
      <c r="V950" s="34"/>
      <c r="W950" s="34"/>
      <c r="X950" s="34"/>
      <c r="Y950" s="34"/>
      <c r="Z950" s="1"/>
      <c r="AA950" s="1"/>
      <c r="AB950" s="1"/>
      <c r="AC950" s="1"/>
      <c r="AD950" s="1"/>
      <c r="AE950" s="1"/>
      <c r="AF950" s="1"/>
    </row>
    <row r="951" customFormat="false" ht="15.75" hidden="false" customHeight="true" outlineLevel="0" collapsed="false">
      <c r="A951" s="1"/>
      <c r="B951" s="34"/>
      <c r="C951" s="1"/>
      <c r="D951" s="1"/>
      <c r="E951" s="1"/>
      <c r="F951" s="34"/>
      <c r="G951" s="1"/>
      <c r="H951" s="1"/>
      <c r="I951" s="1"/>
      <c r="J951" s="1"/>
      <c r="K951" s="34"/>
      <c r="L951" s="1"/>
      <c r="M951" s="1"/>
      <c r="N951" s="1"/>
      <c r="O951" s="1"/>
      <c r="P951" s="34"/>
      <c r="Q951" s="1"/>
      <c r="R951" s="1"/>
      <c r="S951" s="1"/>
      <c r="T951" s="1"/>
      <c r="U951" s="34"/>
      <c r="V951" s="34"/>
      <c r="W951" s="34"/>
      <c r="X951" s="34"/>
      <c r="Y951" s="34"/>
      <c r="Z951" s="1"/>
      <c r="AA951" s="1"/>
      <c r="AB951" s="1"/>
      <c r="AC951" s="1"/>
      <c r="AD951" s="1"/>
      <c r="AE951" s="1"/>
      <c r="AF951" s="1"/>
    </row>
    <row r="952" customFormat="false" ht="15.75" hidden="false" customHeight="true" outlineLevel="0" collapsed="false">
      <c r="A952" s="1"/>
      <c r="B952" s="34"/>
      <c r="C952" s="1"/>
      <c r="D952" s="1"/>
      <c r="E952" s="1"/>
      <c r="F952" s="34"/>
      <c r="G952" s="1"/>
      <c r="H952" s="1"/>
      <c r="I952" s="1"/>
      <c r="J952" s="1"/>
      <c r="K952" s="34"/>
      <c r="L952" s="1"/>
      <c r="M952" s="1"/>
      <c r="N952" s="1"/>
      <c r="O952" s="1"/>
      <c r="P952" s="34"/>
      <c r="Q952" s="1"/>
      <c r="R952" s="1"/>
      <c r="S952" s="1"/>
      <c r="T952" s="1"/>
      <c r="U952" s="34"/>
      <c r="V952" s="34"/>
      <c r="W952" s="34"/>
      <c r="X952" s="34"/>
      <c r="Y952" s="34"/>
      <c r="Z952" s="1"/>
      <c r="AA952" s="1"/>
      <c r="AB952" s="1"/>
      <c r="AC952" s="1"/>
      <c r="AD952" s="1"/>
      <c r="AE952" s="1"/>
      <c r="AF952" s="1"/>
    </row>
    <row r="953" customFormat="false" ht="15.75" hidden="false" customHeight="true" outlineLevel="0" collapsed="false">
      <c r="A953" s="1"/>
      <c r="B953" s="34"/>
      <c r="C953" s="1"/>
      <c r="D953" s="1"/>
      <c r="E953" s="1"/>
      <c r="F953" s="34"/>
      <c r="G953" s="1"/>
      <c r="H953" s="1"/>
      <c r="I953" s="1"/>
      <c r="J953" s="1"/>
      <c r="K953" s="34"/>
      <c r="L953" s="1"/>
      <c r="M953" s="1"/>
      <c r="N953" s="1"/>
      <c r="O953" s="1"/>
      <c r="P953" s="34"/>
      <c r="Q953" s="1"/>
      <c r="R953" s="1"/>
      <c r="S953" s="1"/>
      <c r="T953" s="1"/>
      <c r="U953" s="34"/>
      <c r="V953" s="34"/>
      <c r="W953" s="34"/>
      <c r="X953" s="34"/>
      <c r="Y953" s="34"/>
      <c r="Z953" s="1"/>
      <c r="AA953" s="1"/>
      <c r="AB953" s="1"/>
      <c r="AC953" s="1"/>
      <c r="AD953" s="1"/>
      <c r="AE953" s="1"/>
      <c r="AF953" s="1"/>
    </row>
    <row r="954" customFormat="false" ht="15.75" hidden="false" customHeight="true" outlineLevel="0" collapsed="false">
      <c r="A954" s="1"/>
      <c r="B954" s="34"/>
      <c r="C954" s="1"/>
      <c r="D954" s="1"/>
      <c r="E954" s="1"/>
      <c r="F954" s="34"/>
      <c r="G954" s="1"/>
      <c r="H954" s="1"/>
      <c r="I954" s="1"/>
      <c r="J954" s="1"/>
      <c r="K954" s="34"/>
      <c r="L954" s="1"/>
      <c r="M954" s="1"/>
      <c r="N954" s="1"/>
      <c r="O954" s="1"/>
      <c r="P954" s="34"/>
      <c r="Q954" s="1"/>
      <c r="R954" s="1"/>
      <c r="S954" s="1"/>
      <c r="T954" s="1"/>
      <c r="U954" s="34"/>
      <c r="V954" s="34"/>
      <c r="W954" s="34"/>
      <c r="X954" s="34"/>
      <c r="Y954" s="34"/>
      <c r="Z954" s="1"/>
      <c r="AA954" s="1"/>
      <c r="AB954" s="1"/>
      <c r="AC954" s="1"/>
      <c r="AD954" s="1"/>
      <c r="AE954" s="1"/>
      <c r="AF954" s="1"/>
    </row>
    <row r="955" customFormat="false" ht="15.75" hidden="false" customHeight="true" outlineLevel="0" collapsed="false">
      <c r="A955" s="1"/>
      <c r="B955" s="34"/>
      <c r="C955" s="1"/>
      <c r="D955" s="1"/>
      <c r="E955" s="1"/>
      <c r="F955" s="34"/>
      <c r="G955" s="1"/>
      <c r="H955" s="1"/>
      <c r="I955" s="1"/>
      <c r="J955" s="1"/>
      <c r="K955" s="34"/>
      <c r="L955" s="1"/>
      <c r="M955" s="1"/>
      <c r="N955" s="1"/>
      <c r="O955" s="1"/>
      <c r="P955" s="34"/>
      <c r="Q955" s="1"/>
      <c r="R955" s="1"/>
      <c r="S955" s="1"/>
      <c r="T955" s="1"/>
      <c r="U955" s="34"/>
      <c r="V955" s="34"/>
      <c r="W955" s="34"/>
      <c r="X955" s="34"/>
      <c r="Y955" s="34"/>
      <c r="Z955" s="1"/>
      <c r="AA955" s="1"/>
      <c r="AB955" s="1"/>
      <c r="AC955" s="1"/>
      <c r="AD955" s="1"/>
      <c r="AE955" s="1"/>
      <c r="AF955" s="1"/>
    </row>
    <row r="956" customFormat="false" ht="15.75" hidden="false" customHeight="true" outlineLevel="0" collapsed="false">
      <c r="A956" s="1"/>
      <c r="B956" s="34"/>
      <c r="C956" s="1"/>
      <c r="D956" s="1"/>
      <c r="E956" s="1"/>
      <c r="F956" s="34"/>
      <c r="G956" s="1"/>
      <c r="H956" s="1"/>
      <c r="I956" s="1"/>
      <c r="J956" s="1"/>
      <c r="K956" s="34"/>
      <c r="L956" s="1"/>
      <c r="M956" s="1"/>
      <c r="N956" s="1"/>
      <c r="O956" s="1"/>
      <c r="P956" s="34"/>
      <c r="Q956" s="1"/>
      <c r="R956" s="1"/>
      <c r="S956" s="1"/>
      <c r="T956" s="1"/>
      <c r="U956" s="34"/>
      <c r="V956" s="34"/>
      <c r="W956" s="34"/>
      <c r="X956" s="34"/>
      <c r="Y956" s="34"/>
      <c r="Z956" s="1"/>
      <c r="AA956" s="1"/>
      <c r="AB956" s="1"/>
      <c r="AC956" s="1"/>
      <c r="AD956" s="1"/>
      <c r="AE956" s="1"/>
      <c r="AF956" s="1"/>
    </row>
    <row r="957" customFormat="false" ht="15.75" hidden="false" customHeight="true" outlineLevel="0" collapsed="false">
      <c r="A957" s="1"/>
      <c r="B957" s="34"/>
      <c r="C957" s="1"/>
      <c r="D957" s="1"/>
      <c r="E957" s="1"/>
      <c r="F957" s="34"/>
      <c r="G957" s="1"/>
      <c r="H957" s="1"/>
      <c r="I957" s="1"/>
      <c r="J957" s="1"/>
      <c r="K957" s="34"/>
      <c r="L957" s="1"/>
      <c r="M957" s="1"/>
      <c r="N957" s="1"/>
      <c r="O957" s="1"/>
      <c r="P957" s="34"/>
      <c r="Q957" s="1"/>
      <c r="R957" s="1"/>
      <c r="S957" s="1"/>
      <c r="T957" s="1"/>
      <c r="U957" s="34"/>
      <c r="V957" s="34"/>
      <c r="W957" s="34"/>
      <c r="X957" s="34"/>
      <c r="Y957" s="34"/>
      <c r="Z957" s="1"/>
      <c r="AA957" s="1"/>
      <c r="AB957" s="1"/>
      <c r="AC957" s="1"/>
      <c r="AD957" s="1"/>
      <c r="AE957" s="1"/>
      <c r="AF957" s="1"/>
    </row>
    <row r="958" customFormat="false" ht="15.75" hidden="false" customHeight="true" outlineLevel="0" collapsed="false">
      <c r="A958" s="1"/>
      <c r="B958" s="34"/>
      <c r="C958" s="1"/>
      <c r="D958" s="1"/>
      <c r="E958" s="1"/>
      <c r="F958" s="34"/>
      <c r="G958" s="1"/>
      <c r="H958" s="1"/>
      <c r="I958" s="1"/>
      <c r="J958" s="1"/>
      <c r="K958" s="34"/>
      <c r="L958" s="1"/>
      <c r="M958" s="1"/>
      <c r="N958" s="1"/>
      <c r="O958" s="1"/>
      <c r="P958" s="34"/>
      <c r="Q958" s="1"/>
      <c r="R958" s="1"/>
      <c r="S958" s="1"/>
      <c r="T958" s="1"/>
      <c r="U958" s="34"/>
      <c r="V958" s="34"/>
      <c r="W958" s="34"/>
      <c r="X958" s="34"/>
      <c r="Y958" s="34"/>
      <c r="Z958" s="1"/>
      <c r="AA958" s="1"/>
      <c r="AB958" s="1"/>
      <c r="AC958" s="1"/>
      <c r="AD958" s="1"/>
      <c r="AE958" s="1"/>
      <c r="AF958" s="1"/>
    </row>
    <row r="959" customFormat="false" ht="15.75" hidden="false" customHeight="true" outlineLevel="0" collapsed="false">
      <c r="A959" s="1"/>
      <c r="B959" s="34"/>
      <c r="C959" s="1"/>
      <c r="D959" s="1"/>
      <c r="E959" s="1"/>
      <c r="F959" s="34"/>
      <c r="G959" s="1"/>
      <c r="H959" s="1"/>
      <c r="I959" s="1"/>
      <c r="J959" s="1"/>
      <c r="K959" s="34"/>
      <c r="L959" s="1"/>
      <c r="M959" s="1"/>
      <c r="N959" s="1"/>
      <c r="O959" s="1"/>
      <c r="P959" s="34"/>
      <c r="Q959" s="1"/>
      <c r="R959" s="1"/>
      <c r="S959" s="1"/>
      <c r="T959" s="1"/>
      <c r="U959" s="34"/>
      <c r="V959" s="34"/>
      <c r="W959" s="34"/>
      <c r="X959" s="34"/>
      <c r="Y959" s="34"/>
      <c r="Z959" s="1"/>
      <c r="AA959" s="1"/>
      <c r="AB959" s="1"/>
      <c r="AC959" s="1"/>
      <c r="AD959" s="1"/>
      <c r="AE959" s="1"/>
      <c r="AF959" s="1"/>
    </row>
    <row r="960" customFormat="false" ht="15.75" hidden="false" customHeight="true" outlineLevel="0" collapsed="false">
      <c r="A960" s="1"/>
      <c r="B960" s="34"/>
      <c r="C960" s="1"/>
      <c r="D960" s="1"/>
      <c r="E960" s="1"/>
      <c r="F960" s="34"/>
      <c r="G960" s="1"/>
      <c r="H960" s="1"/>
      <c r="I960" s="1"/>
      <c r="J960" s="1"/>
      <c r="K960" s="34"/>
      <c r="L960" s="1"/>
      <c r="M960" s="1"/>
      <c r="N960" s="1"/>
      <c r="O960" s="1"/>
      <c r="P960" s="34"/>
      <c r="Q960" s="1"/>
      <c r="R960" s="1"/>
      <c r="S960" s="1"/>
      <c r="T960" s="1"/>
      <c r="U960" s="34"/>
      <c r="V960" s="34"/>
      <c r="W960" s="34"/>
      <c r="X960" s="34"/>
      <c r="Y960" s="34"/>
      <c r="Z960" s="1"/>
      <c r="AA960" s="1"/>
      <c r="AB960" s="1"/>
      <c r="AC960" s="1"/>
      <c r="AD960" s="1"/>
      <c r="AE960" s="1"/>
      <c r="AF960" s="1"/>
    </row>
    <row r="961" customFormat="false" ht="15.75" hidden="false" customHeight="true" outlineLevel="0" collapsed="false">
      <c r="A961" s="1"/>
      <c r="B961" s="34"/>
      <c r="C961" s="1"/>
      <c r="D961" s="1"/>
      <c r="E961" s="1"/>
      <c r="F961" s="34"/>
      <c r="G961" s="1"/>
      <c r="H961" s="1"/>
      <c r="I961" s="1"/>
      <c r="J961" s="1"/>
      <c r="K961" s="34"/>
      <c r="L961" s="1"/>
      <c r="M961" s="1"/>
      <c r="N961" s="1"/>
      <c r="O961" s="1"/>
      <c r="P961" s="34"/>
      <c r="Q961" s="1"/>
      <c r="R961" s="1"/>
      <c r="S961" s="1"/>
      <c r="T961" s="1"/>
      <c r="U961" s="34"/>
      <c r="V961" s="34"/>
      <c r="W961" s="34"/>
      <c r="X961" s="34"/>
      <c r="Y961" s="34"/>
      <c r="Z961" s="1"/>
      <c r="AA961" s="1"/>
      <c r="AB961" s="1"/>
      <c r="AC961" s="1"/>
      <c r="AD961" s="1"/>
      <c r="AE961" s="1"/>
      <c r="AF961" s="1"/>
    </row>
    <row r="962" customFormat="false" ht="15.75" hidden="false" customHeight="true" outlineLevel="0" collapsed="false">
      <c r="A962" s="1"/>
      <c r="B962" s="34"/>
      <c r="C962" s="1"/>
      <c r="D962" s="1"/>
      <c r="E962" s="1"/>
      <c r="F962" s="34"/>
      <c r="G962" s="1"/>
      <c r="H962" s="1"/>
      <c r="I962" s="1"/>
      <c r="J962" s="1"/>
      <c r="K962" s="34"/>
      <c r="L962" s="1"/>
      <c r="M962" s="1"/>
      <c r="N962" s="1"/>
      <c r="O962" s="1"/>
      <c r="P962" s="34"/>
      <c r="Q962" s="1"/>
      <c r="R962" s="1"/>
      <c r="S962" s="1"/>
      <c r="T962" s="1"/>
      <c r="U962" s="34"/>
      <c r="V962" s="34"/>
      <c r="W962" s="34"/>
      <c r="X962" s="34"/>
      <c r="Y962" s="34"/>
      <c r="Z962" s="1"/>
      <c r="AA962" s="1"/>
      <c r="AB962" s="1"/>
      <c r="AC962" s="1"/>
      <c r="AD962" s="1"/>
      <c r="AE962" s="1"/>
      <c r="AF962" s="1"/>
    </row>
    <row r="963" customFormat="false" ht="15.75" hidden="false" customHeight="true" outlineLevel="0" collapsed="false">
      <c r="A963" s="1"/>
      <c r="B963" s="34"/>
      <c r="C963" s="1"/>
      <c r="D963" s="1"/>
      <c r="E963" s="1"/>
      <c r="F963" s="34"/>
      <c r="G963" s="1"/>
      <c r="H963" s="1"/>
      <c r="I963" s="1"/>
      <c r="J963" s="1"/>
      <c r="K963" s="34"/>
      <c r="L963" s="1"/>
      <c r="M963" s="1"/>
      <c r="N963" s="1"/>
      <c r="O963" s="1"/>
      <c r="P963" s="34"/>
      <c r="Q963" s="1"/>
      <c r="R963" s="1"/>
      <c r="S963" s="1"/>
      <c r="T963" s="1"/>
      <c r="U963" s="34"/>
      <c r="V963" s="34"/>
      <c r="W963" s="34"/>
      <c r="X963" s="34"/>
      <c r="Y963" s="34"/>
      <c r="Z963" s="1"/>
      <c r="AA963" s="1"/>
      <c r="AB963" s="1"/>
      <c r="AC963" s="1"/>
      <c r="AD963" s="1"/>
      <c r="AE963" s="1"/>
      <c r="AF963" s="1"/>
    </row>
    <row r="964" customFormat="false" ht="15.75" hidden="false" customHeight="true" outlineLevel="0" collapsed="false">
      <c r="A964" s="1"/>
      <c r="B964" s="34"/>
      <c r="C964" s="1"/>
      <c r="D964" s="1"/>
      <c r="E964" s="1"/>
      <c r="F964" s="34"/>
      <c r="G964" s="1"/>
      <c r="H964" s="1"/>
      <c r="I964" s="1"/>
      <c r="J964" s="1"/>
      <c r="K964" s="34"/>
      <c r="L964" s="1"/>
      <c r="M964" s="1"/>
      <c r="N964" s="1"/>
      <c r="O964" s="1"/>
      <c r="P964" s="34"/>
      <c r="Q964" s="1"/>
      <c r="R964" s="1"/>
      <c r="S964" s="1"/>
      <c r="T964" s="1"/>
      <c r="U964" s="34"/>
      <c r="V964" s="34"/>
      <c r="W964" s="34"/>
      <c r="X964" s="34"/>
      <c r="Y964" s="34"/>
      <c r="Z964" s="1"/>
      <c r="AA964" s="1"/>
      <c r="AB964" s="1"/>
      <c r="AC964" s="1"/>
      <c r="AD964" s="1"/>
      <c r="AE964" s="1"/>
      <c r="AF964" s="1"/>
    </row>
    <row r="965" customFormat="false" ht="15.75" hidden="false" customHeight="true" outlineLevel="0" collapsed="false">
      <c r="A965" s="1"/>
      <c r="B965" s="34"/>
      <c r="C965" s="1"/>
      <c r="D965" s="1"/>
      <c r="E965" s="1"/>
      <c r="F965" s="34"/>
      <c r="G965" s="1"/>
      <c r="H965" s="1"/>
      <c r="I965" s="1"/>
      <c r="J965" s="1"/>
      <c r="K965" s="34"/>
      <c r="L965" s="1"/>
      <c r="M965" s="1"/>
      <c r="N965" s="1"/>
      <c r="O965" s="1"/>
      <c r="P965" s="34"/>
      <c r="Q965" s="1"/>
      <c r="R965" s="1"/>
      <c r="S965" s="1"/>
      <c r="T965" s="1"/>
      <c r="U965" s="34"/>
      <c r="V965" s="34"/>
      <c r="W965" s="34"/>
      <c r="X965" s="34"/>
      <c r="Y965" s="34"/>
      <c r="Z965" s="1"/>
      <c r="AA965" s="1"/>
      <c r="AB965" s="1"/>
      <c r="AC965" s="1"/>
      <c r="AD965" s="1"/>
      <c r="AE965" s="1"/>
      <c r="AF965" s="1"/>
    </row>
    <row r="966" customFormat="false" ht="15.75" hidden="false" customHeight="true" outlineLevel="0" collapsed="false">
      <c r="A966" s="1"/>
      <c r="B966" s="34"/>
      <c r="C966" s="1"/>
      <c r="D966" s="1"/>
      <c r="E966" s="1"/>
      <c r="F966" s="34"/>
      <c r="G966" s="1"/>
      <c r="H966" s="1"/>
      <c r="I966" s="1"/>
      <c r="J966" s="1"/>
      <c r="K966" s="34"/>
      <c r="L966" s="1"/>
      <c r="M966" s="1"/>
      <c r="N966" s="1"/>
      <c r="O966" s="1"/>
      <c r="P966" s="34"/>
      <c r="Q966" s="1"/>
      <c r="R966" s="1"/>
      <c r="S966" s="1"/>
      <c r="T966" s="1"/>
      <c r="U966" s="34"/>
      <c r="V966" s="34"/>
      <c r="W966" s="34"/>
      <c r="X966" s="34"/>
      <c r="Y966" s="34"/>
      <c r="Z966" s="1"/>
      <c r="AA966" s="1"/>
      <c r="AB966" s="1"/>
      <c r="AC966" s="1"/>
      <c r="AD966" s="1"/>
      <c r="AE966" s="1"/>
      <c r="AF966" s="1"/>
    </row>
    <row r="967" customFormat="false" ht="15.75" hidden="false" customHeight="true" outlineLevel="0" collapsed="false">
      <c r="A967" s="1"/>
      <c r="B967" s="34"/>
      <c r="C967" s="1"/>
      <c r="D967" s="1"/>
      <c r="E967" s="1"/>
      <c r="F967" s="34"/>
      <c r="G967" s="1"/>
      <c r="H967" s="1"/>
      <c r="I967" s="1"/>
      <c r="J967" s="1"/>
      <c r="K967" s="34"/>
      <c r="L967" s="1"/>
      <c r="M967" s="1"/>
      <c r="N967" s="1"/>
      <c r="O967" s="1"/>
      <c r="P967" s="34"/>
      <c r="Q967" s="1"/>
      <c r="R967" s="1"/>
      <c r="S967" s="1"/>
      <c r="T967" s="1"/>
      <c r="U967" s="34"/>
      <c r="V967" s="34"/>
      <c r="W967" s="34"/>
      <c r="X967" s="34"/>
      <c r="Y967" s="34"/>
      <c r="Z967" s="1"/>
      <c r="AA967" s="1"/>
      <c r="AB967" s="1"/>
      <c r="AC967" s="1"/>
      <c r="AD967" s="1"/>
      <c r="AE967" s="1"/>
      <c r="AF967" s="1"/>
    </row>
    <row r="968" customFormat="false" ht="15.75" hidden="false" customHeight="true" outlineLevel="0" collapsed="false">
      <c r="A968" s="1"/>
      <c r="B968" s="34"/>
      <c r="C968" s="1"/>
      <c r="D968" s="1"/>
      <c r="E968" s="1"/>
      <c r="F968" s="34"/>
      <c r="G968" s="1"/>
      <c r="H968" s="1"/>
      <c r="I968" s="1"/>
      <c r="J968" s="1"/>
      <c r="K968" s="34"/>
      <c r="L968" s="1"/>
      <c r="M968" s="1"/>
      <c r="N968" s="1"/>
      <c r="O968" s="1"/>
      <c r="P968" s="34"/>
      <c r="Q968" s="1"/>
      <c r="R968" s="1"/>
      <c r="S968" s="1"/>
      <c r="T968" s="1"/>
      <c r="U968" s="34"/>
      <c r="V968" s="34"/>
      <c r="W968" s="34"/>
      <c r="X968" s="34"/>
      <c r="Y968" s="34"/>
      <c r="Z968" s="1"/>
      <c r="AA968" s="1"/>
      <c r="AB968" s="1"/>
      <c r="AC968" s="1"/>
      <c r="AD968" s="1"/>
      <c r="AE968" s="1"/>
      <c r="AF968" s="1"/>
    </row>
    <row r="969" customFormat="false" ht="15.75" hidden="false" customHeight="true" outlineLevel="0" collapsed="false">
      <c r="A969" s="1"/>
      <c r="B969" s="34"/>
      <c r="C969" s="1"/>
      <c r="D969" s="1"/>
      <c r="E969" s="1"/>
      <c r="F969" s="34"/>
      <c r="G969" s="1"/>
      <c r="H969" s="1"/>
      <c r="I969" s="1"/>
      <c r="J969" s="1"/>
      <c r="K969" s="34"/>
      <c r="L969" s="1"/>
      <c r="M969" s="1"/>
      <c r="N969" s="1"/>
      <c r="O969" s="1"/>
      <c r="P969" s="34"/>
      <c r="Q969" s="1"/>
      <c r="R969" s="1"/>
      <c r="S969" s="1"/>
      <c r="T969" s="1"/>
      <c r="U969" s="34"/>
      <c r="V969" s="34"/>
      <c r="W969" s="34"/>
      <c r="X969" s="34"/>
      <c r="Y969" s="34"/>
      <c r="Z969" s="1"/>
      <c r="AA969" s="1"/>
      <c r="AB969" s="1"/>
      <c r="AC969" s="1"/>
      <c r="AD969" s="1"/>
      <c r="AE969" s="1"/>
      <c r="AF969" s="1"/>
    </row>
    <row r="970" customFormat="false" ht="15.75" hidden="false" customHeight="true" outlineLevel="0" collapsed="false">
      <c r="A970" s="1"/>
      <c r="B970" s="34"/>
      <c r="C970" s="1"/>
      <c r="D970" s="1"/>
      <c r="E970" s="1"/>
      <c r="F970" s="34"/>
      <c r="G970" s="1"/>
      <c r="H970" s="1"/>
      <c r="I970" s="1"/>
      <c r="J970" s="1"/>
      <c r="K970" s="34"/>
      <c r="L970" s="1"/>
      <c r="M970" s="1"/>
      <c r="N970" s="1"/>
      <c r="O970" s="1"/>
      <c r="P970" s="34"/>
      <c r="Q970" s="1"/>
      <c r="R970" s="1"/>
      <c r="S970" s="1"/>
      <c r="T970" s="1"/>
      <c r="U970" s="34"/>
      <c r="V970" s="34"/>
      <c r="W970" s="34"/>
      <c r="X970" s="34"/>
      <c r="Y970" s="34"/>
      <c r="Z970" s="1"/>
      <c r="AA970" s="1"/>
      <c r="AB970" s="1"/>
      <c r="AC970" s="1"/>
      <c r="AD970" s="1"/>
      <c r="AE970" s="1"/>
      <c r="AF970" s="1"/>
    </row>
    <row r="971" customFormat="false" ht="15.75" hidden="false" customHeight="true" outlineLevel="0" collapsed="false">
      <c r="A971" s="1"/>
      <c r="B971" s="34"/>
      <c r="C971" s="1"/>
      <c r="D971" s="1"/>
      <c r="E971" s="1"/>
      <c r="F971" s="34"/>
      <c r="G971" s="1"/>
      <c r="H971" s="1"/>
      <c r="I971" s="1"/>
      <c r="J971" s="1"/>
      <c r="K971" s="34"/>
      <c r="L971" s="1"/>
      <c r="M971" s="1"/>
      <c r="N971" s="1"/>
      <c r="O971" s="1"/>
      <c r="P971" s="34"/>
      <c r="Q971" s="1"/>
      <c r="R971" s="1"/>
      <c r="S971" s="1"/>
      <c r="T971" s="1"/>
      <c r="U971" s="34"/>
      <c r="V971" s="34"/>
      <c r="W971" s="34"/>
      <c r="X971" s="34"/>
      <c r="Y971" s="34"/>
      <c r="Z971" s="1"/>
      <c r="AA971" s="1"/>
      <c r="AB971" s="1"/>
      <c r="AC971" s="1"/>
      <c r="AD971" s="1"/>
      <c r="AE971" s="1"/>
      <c r="AF971" s="1"/>
    </row>
    <row r="972" customFormat="false" ht="15.75" hidden="false" customHeight="true" outlineLevel="0" collapsed="false">
      <c r="A972" s="1"/>
      <c r="B972" s="34"/>
      <c r="C972" s="1"/>
      <c r="D972" s="1"/>
      <c r="E972" s="1"/>
      <c r="F972" s="34"/>
      <c r="G972" s="1"/>
      <c r="H972" s="1"/>
      <c r="I972" s="1"/>
      <c r="J972" s="1"/>
      <c r="K972" s="34"/>
      <c r="L972" s="1"/>
      <c r="M972" s="1"/>
      <c r="N972" s="1"/>
      <c r="O972" s="1"/>
      <c r="P972" s="34"/>
      <c r="Q972" s="1"/>
      <c r="R972" s="1"/>
      <c r="S972" s="1"/>
      <c r="T972" s="1"/>
      <c r="U972" s="34"/>
      <c r="V972" s="34"/>
      <c r="W972" s="34"/>
      <c r="X972" s="34"/>
      <c r="Y972" s="34"/>
      <c r="Z972" s="1"/>
      <c r="AA972" s="1"/>
      <c r="AB972" s="1"/>
      <c r="AC972" s="1"/>
      <c r="AD972" s="1"/>
      <c r="AE972" s="1"/>
      <c r="AF972" s="1"/>
    </row>
    <row r="973" customFormat="false" ht="15.75" hidden="false" customHeight="true" outlineLevel="0" collapsed="false">
      <c r="A973" s="1"/>
      <c r="B973" s="34"/>
      <c r="C973" s="1"/>
      <c r="D973" s="1"/>
      <c r="E973" s="1"/>
      <c r="F973" s="34"/>
      <c r="G973" s="1"/>
      <c r="H973" s="1"/>
      <c r="I973" s="1"/>
      <c r="J973" s="1"/>
      <c r="K973" s="34"/>
      <c r="L973" s="1"/>
      <c r="M973" s="1"/>
      <c r="N973" s="1"/>
      <c r="O973" s="1"/>
      <c r="P973" s="34"/>
      <c r="Q973" s="1"/>
      <c r="R973" s="1"/>
      <c r="S973" s="1"/>
      <c r="T973" s="1"/>
      <c r="U973" s="34"/>
      <c r="V973" s="34"/>
      <c r="W973" s="34"/>
      <c r="X973" s="34"/>
      <c r="Y973" s="34"/>
      <c r="Z973" s="1"/>
      <c r="AA973" s="1"/>
      <c r="AB973" s="1"/>
      <c r="AC973" s="1"/>
      <c r="AD973" s="1"/>
      <c r="AE973" s="1"/>
      <c r="AF973" s="1"/>
    </row>
    <row r="974" customFormat="false" ht="15.75" hidden="false" customHeight="true" outlineLevel="0" collapsed="false">
      <c r="A974" s="1"/>
      <c r="B974" s="34"/>
      <c r="C974" s="1"/>
      <c r="D974" s="1"/>
      <c r="E974" s="1"/>
      <c r="F974" s="34"/>
      <c r="G974" s="1"/>
      <c r="H974" s="1"/>
      <c r="I974" s="1"/>
      <c r="J974" s="1"/>
      <c r="K974" s="34"/>
      <c r="L974" s="1"/>
      <c r="M974" s="1"/>
      <c r="N974" s="1"/>
      <c r="O974" s="1"/>
      <c r="P974" s="34"/>
      <c r="Q974" s="1"/>
      <c r="R974" s="1"/>
      <c r="S974" s="1"/>
      <c r="T974" s="1"/>
      <c r="U974" s="34"/>
      <c r="V974" s="34"/>
      <c r="W974" s="34"/>
      <c r="X974" s="34"/>
      <c r="Y974" s="34"/>
      <c r="Z974" s="1"/>
      <c r="AA974" s="1"/>
      <c r="AB974" s="1"/>
      <c r="AC974" s="1"/>
      <c r="AD974" s="1"/>
      <c r="AE974" s="1"/>
      <c r="AF974" s="1"/>
    </row>
    <row r="975" customFormat="false" ht="15.75" hidden="false" customHeight="true" outlineLevel="0" collapsed="false">
      <c r="A975" s="1"/>
      <c r="B975" s="34"/>
      <c r="C975" s="1"/>
      <c r="D975" s="1"/>
      <c r="E975" s="1"/>
      <c r="F975" s="34"/>
      <c r="G975" s="1"/>
      <c r="H975" s="1"/>
      <c r="I975" s="1"/>
      <c r="J975" s="1"/>
      <c r="K975" s="34"/>
      <c r="L975" s="1"/>
      <c r="M975" s="1"/>
      <c r="N975" s="1"/>
      <c r="O975" s="1"/>
      <c r="P975" s="34"/>
      <c r="Q975" s="1"/>
      <c r="R975" s="1"/>
      <c r="S975" s="1"/>
      <c r="T975" s="1"/>
      <c r="U975" s="34"/>
      <c r="V975" s="34"/>
      <c r="W975" s="34"/>
      <c r="X975" s="34"/>
      <c r="Y975" s="34"/>
      <c r="Z975" s="1"/>
      <c r="AA975" s="1"/>
      <c r="AB975" s="1"/>
      <c r="AC975" s="1"/>
      <c r="AD975" s="1"/>
      <c r="AE975" s="1"/>
      <c r="AF975" s="1"/>
    </row>
    <row r="976" customFormat="false" ht="15.75" hidden="false" customHeight="true" outlineLevel="0" collapsed="false">
      <c r="A976" s="1"/>
      <c r="B976" s="34"/>
      <c r="C976" s="1"/>
      <c r="D976" s="1"/>
      <c r="E976" s="1"/>
      <c r="F976" s="34"/>
      <c r="G976" s="1"/>
      <c r="H976" s="1"/>
      <c r="I976" s="1"/>
      <c r="J976" s="1"/>
      <c r="K976" s="34"/>
      <c r="L976" s="1"/>
      <c r="M976" s="1"/>
      <c r="N976" s="1"/>
      <c r="O976" s="1"/>
      <c r="P976" s="34"/>
      <c r="Q976" s="1"/>
      <c r="R976" s="1"/>
      <c r="S976" s="1"/>
      <c r="T976" s="1"/>
      <c r="U976" s="34"/>
      <c r="V976" s="34"/>
      <c r="W976" s="34"/>
      <c r="X976" s="34"/>
      <c r="Y976" s="34"/>
      <c r="Z976" s="1"/>
      <c r="AA976" s="1"/>
      <c r="AB976" s="1"/>
      <c r="AC976" s="1"/>
      <c r="AD976" s="1"/>
      <c r="AE976" s="1"/>
      <c r="AF976" s="1"/>
    </row>
    <row r="977" customFormat="false" ht="15.75" hidden="false" customHeight="true" outlineLevel="0" collapsed="false">
      <c r="A977" s="1"/>
      <c r="B977" s="34"/>
      <c r="C977" s="1"/>
      <c r="D977" s="1"/>
      <c r="E977" s="1"/>
      <c r="F977" s="34"/>
      <c r="G977" s="1"/>
      <c r="H977" s="1"/>
      <c r="I977" s="1"/>
      <c r="J977" s="1"/>
      <c r="K977" s="34"/>
      <c r="L977" s="1"/>
      <c r="M977" s="1"/>
      <c r="N977" s="1"/>
      <c r="O977" s="1"/>
      <c r="P977" s="34"/>
      <c r="Q977" s="1"/>
      <c r="R977" s="1"/>
      <c r="S977" s="1"/>
      <c r="T977" s="1"/>
      <c r="U977" s="34"/>
      <c r="V977" s="34"/>
      <c r="W977" s="34"/>
      <c r="X977" s="34"/>
      <c r="Y977" s="34"/>
      <c r="Z977" s="1"/>
      <c r="AA977" s="1"/>
      <c r="AB977" s="1"/>
      <c r="AC977" s="1"/>
      <c r="AD977" s="1"/>
      <c r="AE977" s="1"/>
      <c r="AF977" s="1"/>
    </row>
    <row r="978" customFormat="false" ht="15.75" hidden="false" customHeight="true" outlineLevel="0" collapsed="false">
      <c r="A978" s="1"/>
      <c r="B978" s="34"/>
      <c r="C978" s="1"/>
      <c r="D978" s="1"/>
      <c r="E978" s="1"/>
      <c r="F978" s="34"/>
      <c r="G978" s="1"/>
      <c r="H978" s="1"/>
      <c r="I978" s="1"/>
      <c r="J978" s="1"/>
      <c r="K978" s="34"/>
      <c r="L978" s="1"/>
      <c r="M978" s="1"/>
      <c r="N978" s="1"/>
      <c r="O978" s="1"/>
      <c r="P978" s="34"/>
      <c r="Q978" s="1"/>
      <c r="R978" s="1"/>
      <c r="S978" s="1"/>
      <c r="T978" s="1"/>
      <c r="U978" s="34"/>
      <c r="V978" s="34"/>
      <c r="W978" s="34"/>
      <c r="X978" s="34"/>
      <c r="Y978" s="34"/>
      <c r="Z978" s="1"/>
      <c r="AA978" s="1"/>
      <c r="AB978" s="1"/>
      <c r="AC978" s="1"/>
      <c r="AD978" s="1"/>
      <c r="AE978" s="1"/>
      <c r="AF978" s="1"/>
    </row>
    <row r="979" customFormat="false" ht="15.75" hidden="false" customHeight="true" outlineLevel="0" collapsed="false">
      <c r="A979" s="1"/>
      <c r="B979" s="34"/>
      <c r="C979" s="1"/>
      <c r="D979" s="1"/>
      <c r="E979" s="1"/>
      <c r="F979" s="34"/>
      <c r="G979" s="1"/>
      <c r="H979" s="1"/>
      <c r="I979" s="1"/>
      <c r="J979" s="1"/>
      <c r="K979" s="34"/>
      <c r="L979" s="1"/>
      <c r="M979" s="1"/>
      <c r="N979" s="1"/>
      <c r="O979" s="1"/>
      <c r="P979" s="34"/>
      <c r="Q979" s="1"/>
      <c r="R979" s="1"/>
      <c r="S979" s="1"/>
      <c r="T979" s="1"/>
      <c r="U979" s="34"/>
      <c r="V979" s="34"/>
      <c r="W979" s="34"/>
      <c r="X979" s="34"/>
      <c r="Y979" s="34"/>
      <c r="Z979" s="1"/>
      <c r="AA979" s="1"/>
      <c r="AB979" s="1"/>
      <c r="AC979" s="1"/>
      <c r="AD979" s="1"/>
      <c r="AE979" s="1"/>
      <c r="AF979" s="1"/>
    </row>
    <row r="980" customFormat="false" ht="15.75" hidden="false" customHeight="true" outlineLevel="0" collapsed="false">
      <c r="A980" s="1"/>
      <c r="B980" s="34"/>
      <c r="C980" s="1"/>
      <c r="D980" s="1"/>
      <c r="E980" s="1"/>
      <c r="F980" s="34"/>
      <c r="G980" s="1"/>
      <c r="H980" s="1"/>
      <c r="I980" s="1"/>
      <c r="J980" s="1"/>
      <c r="K980" s="34"/>
      <c r="L980" s="1"/>
      <c r="M980" s="1"/>
      <c r="N980" s="1"/>
      <c r="O980" s="1"/>
      <c r="P980" s="34"/>
      <c r="Q980" s="1"/>
      <c r="R980" s="1"/>
      <c r="S980" s="1"/>
      <c r="T980" s="1"/>
      <c r="U980" s="34"/>
      <c r="V980" s="34"/>
      <c r="W980" s="34"/>
      <c r="X980" s="34"/>
      <c r="Y980" s="34"/>
      <c r="Z980" s="1"/>
      <c r="AA980" s="1"/>
      <c r="AB980" s="1"/>
      <c r="AC980" s="1"/>
      <c r="AD980" s="1"/>
      <c r="AE980" s="1"/>
      <c r="AF980" s="1"/>
    </row>
    <row r="981" customFormat="false" ht="15.75" hidden="false" customHeight="true" outlineLevel="0" collapsed="false">
      <c r="A981" s="1"/>
      <c r="B981" s="34"/>
      <c r="C981" s="1"/>
      <c r="D981" s="1"/>
      <c r="E981" s="1"/>
      <c r="F981" s="34"/>
      <c r="G981" s="1"/>
      <c r="H981" s="1"/>
      <c r="I981" s="1"/>
      <c r="J981" s="1"/>
      <c r="K981" s="34"/>
      <c r="L981" s="1"/>
      <c r="M981" s="1"/>
      <c r="N981" s="1"/>
      <c r="O981" s="1"/>
      <c r="P981" s="34"/>
      <c r="Q981" s="1"/>
      <c r="R981" s="1"/>
      <c r="S981" s="1"/>
      <c r="T981" s="1"/>
      <c r="U981" s="34"/>
      <c r="V981" s="34"/>
      <c r="W981" s="34"/>
      <c r="X981" s="34"/>
      <c r="Y981" s="34"/>
      <c r="Z981" s="1"/>
      <c r="AA981" s="1"/>
      <c r="AB981" s="1"/>
      <c r="AC981" s="1"/>
      <c r="AD981" s="1"/>
      <c r="AE981" s="1"/>
      <c r="AF981" s="1"/>
    </row>
    <row r="982" customFormat="false" ht="15.75" hidden="false" customHeight="true" outlineLevel="0" collapsed="false">
      <c r="A982" s="1"/>
      <c r="B982" s="34"/>
      <c r="C982" s="1"/>
      <c r="D982" s="1"/>
      <c r="E982" s="1"/>
      <c r="F982" s="34"/>
      <c r="G982" s="1"/>
      <c r="H982" s="1"/>
      <c r="I982" s="1"/>
      <c r="J982" s="1"/>
      <c r="K982" s="34"/>
      <c r="L982" s="1"/>
      <c r="M982" s="1"/>
      <c r="N982" s="1"/>
      <c r="O982" s="1"/>
      <c r="P982" s="34"/>
      <c r="Q982" s="1"/>
      <c r="R982" s="1"/>
      <c r="S982" s="1"/>
      <c r="T982" s="1"/>
      <c r="U982" s="34"/>
      <c r="V982" s="34"/>
      <c r="W982" s="34"/>
      <c r="X982" s="34"/>
      <c r="Y982" s="34"/>
      <c r="Z982" s="1"/>
      <c r="AA982" s="1"/>
      <c r="AB982" s="1"/>
      <c r="AC982" s="1"/>
      <c r="AD982" s="1"/>
      <c r="AE982" s="1"/>
      <c r="AF982" s="1"/>
    </row>
    <row r="983" customFormat="false" ht="15.75" hidden="false" customHeight="true" outlineLevel="0" collapsed="false">
      <c r="A983" s="1"/>
      <c r="B983" s="34"/>
      <c r="C983" s="1"/>
      <c r="D983" s="1"/>
      <c r="E983" s="1"/>
      <c r="F983" s="34"/>
      <c r="G983" s="1"/>
      <c r="H983" s="1"/>
      <c r="I983" s="1"/>
      <c r="J983" s="1"/>
      <c r="K983" s="34"/>
      <c r="L983" s="1"/>
      <c r="M983" s="1"/>
      <c r="N983" s="1"/>
      <c r="O983" s="1"/>
      <c r="P983" s="34"/>
      <c r="Q983" s="1"/>
      <c r="R983" s="1"/>
      <c r="S983" s="1"/>
      <c r="T983" s="1"/>
      <c r="U983" s="34"/>
      <c r="V983" s="34"/>
      <c r="W983" s="34"/>
      <c r="X983" s="34"/>
      <c r="Y983" s="34"/>
      <c r="Z983" s="1"/>
      <c r="AA983" s="1"/>
      <c r="AB983" s="1"/>
      <c r="AC983" s="1"/>
      <c r="AD983" s="1"/>
      <c r="AE983" s="1"/>
      <c r="AF983" s="1"/>
    </row>
    <row r="984" customFormat="false" ht="15.75" hidden="false" customHeight="true" outlineLevel="0" collapsed="false">
      <c r="A984" s="1"/>
      <c r="B984" s="34"/>
      <c r="C984" s="1"/>
      <c r="D984" s="1"/>
      <c r="E984" s="1"/>
      <c r="F984" s="34"/>
      <c r="G984" s="1"/>
      <c r="H984" s="1"/>
      <c r="I984" s="1"/>
      <c r="J984" s="1"/>
      <c r="K984" s="34"/>
      <c r="L984" s="1"/>
      <c r="M984" s="1"/>
      <c r="N984" s="1"/>
      <c r="O984" s="1"/>
      <c r="P984" s="34"/>
      <c r="Q984" s="1"/>
      <c r="R984" s="1"/>
      <c r="S984" s="1"/>
      <c r="T984" s="1"/>
      <c r="U984" s="34"/>
      <c r="V984" s="34"/>
      <c r="W984" s="34"/>
      <c r="X984" s="34"/>
      <c r="Y984" s="34"/>
      <c r="Z984" s="1"/>
      <c r="AA984" s="1"/>
      <c r="AB984" s="1"/>
      <c r="AC984" s="1"/>
      <c r="AD984" s="1"/>
      <c r="AE984" s="1"/>
      <c r="AF984" s="1"/>
    </row>
    <row r="985" customFormat="false" ht="15.75" hidden="false" customHeight="true" outlineLevel="0" collapsed="false">
      <c r="A985" s="1"/>
      <c r="B985" s="34"/>
      <c r="C985" s="1"/>
      <c r="D985" s="1"/>
      <c r="E985" s="1"/>
      <c r="F985" s="34"/>
      <c r="G985" s="1"/>
      <c r="H985" s="1"/>
      <c r="I985" s="1"/>
      <c r="J985" s="1"/>
      <c r="K985" s="34"/>
      <c r="L985" s="1"/>
      <c r="M985" s="1"/>
      <c r="N985" s="1"/>
      <c r="O985" s="1"/>
      <c r="P985" s="34"/>
      <c r="Q985" s="1"/>
      <c r="R985" s="1"/>
      <c r="S985" s="1"/>
      <c r="T985" s="1"/>
      <c r="U985" s="34"/>
      <c r="V985" s="34"/>
      <c r="W985" s="34"/>
      <c r="X985" s="34"/>
      <c r="Y985" s="34"/>
      <c r="Z985" s="1"/>
      <c r="AA985" s="1"/>
      <c r="AB985" s="1"/>
      <c r="AC985" s="1"/>
      <c r="AD985" s="1"/>
      <c r="AE985" s="1"/>
      <c r="AF985" s="1"/>
    </row>
    <row r="986" customFormat="false" ht="15.75" hidden="false" customHeight="true" outlineLevel="0" collapsed="false">
      <c r="A986" s="1"/>
      <c r="B986" s="34"/>
      <c r="C986" s="1"/>
      <c r="D986" s="1"/>
      <c r="E986" s="1"/>
      <c r="F986" s="34"/>
      <c r="G986" s="1"/>
      <c r="H986" s="1"/>
      <c r="I986" s="1"/>
      <c r="J986" s="1"/>
      <c r="K986" s="34"/>
      <c r="L986" s="1"/>
      <c r="M986" s="1"/>
      <c r="N986" s="1"/>
      <c r="O986" s="1"/>
      <c r="P986" s="34"/>
      <c r="Q986" s="1"/>
      <c r="R986" s="1"/>
      <c r="S986" s="1"/>
      <c r="T986" s="1"/>
      <c r="U986" s="34"/>
      <c r="V986" s="34"/>
      <c r="W986" s="34"/>
      <c r="X986" s="34"/>
      <c r="Y986" s="34"/>
      <c r="Z986" s="1"/>
      <c r="AA986" s="1"/>
      <c r="AB986" s="1"/>
      <c r="AC986" s="1"/>
      <c r="AD986" s="1"/>
      <c r="AE986" s="1"/>
      <c r="AF986" s="1"/>
    </row>
    <row r="987" customFormat="false" ht="15.75" hidden="false" customHeight="true" outlineLevel="0" collapsed="false">
      <c r="A987" s="1"/>
      <c r="B987" s="34"/>
      <c r="C987" s="1"/>
      <c r="D987" s="1"/>
      <c r="E987" s="1"/>
      <c r="F987" s="34"/>
      <c r="G987" s="1"/>
      <c r="H987" s="1"/>
      <c r="I987" s="1"/>
      <c r="J987" s="1"/>
      <c r="K987" s="34"/>
      <c r="L987" s="1"/>
      <c r="M987" s="1"/>
      <c r="N987" s="1"/>
      <c r="O987" s="1"/>
      <c r="P987" s="34"/>
      <c r="Q987" s="1"/>
      <c r="R987" s="1"/>
      <c r="S987" s="1"/>
      <c r="T987" s="1"/>
      <c r="U987" s="34"/>
      <c r="V987" s="34"/>
      <c r="W987" s="34"/>
      <c r="X987" s="34"/>
      <c r="Y987" s="34"/>
      <c r="Z987" s="1"/>
      <c r="AA987" s="1"/>
      <c r="AB987" s="1"/>
      <c r="AC987" s="1"/>
      <c r="AD987" s="1"/>
      <c r="AE987" s="1"/>
      <c r="AF987" s="1"/>
    </row>
    <row r="988" customFormat="false" ht="15.75" hidden="false" customHeight="true" outlineLevel="0" collapsed="false">
      <c r="A988" s="1"/>
      <c r="B988" s="34"/>
      <c r="C988" s="1"/>
      <c r="D988" s="1"/>
      <c r="E988" s="1"/>
      <c r="F988" s="34"/>
      <c r="G988" s="1"/>
      <c r="H988" s="1"/>
      <c r="I988" s="1"/>
      <c r="J988" s="1"/>
      <c r="K988" s="34"/>
      <c r="L988" s="1"/>
      <c r="M988" s="1"/>
      <c r="N988" s="1"/>
      <c r="O988" s="1"/>
      <c r="P988" s="34"/>
      <c r="Q988" s="1"/>
      <c r="R988" s="1"/>
      <c r="S988" s="1"/>
      <c r="T988" s="1"/>
      <c r="U988" s="34"/>
      <c r="V988" s="34"/>
      <c r="W988" s="34"/>
      <c r="X988" s="34"/>
      <c r="Y988" s="34"/>
      <c r="Z988" s="1"/>
      <c r="AA988" s="1"/>
      <c r="AB988" s="1"/>
      <c r="AC988" s="1"/>
      <c r="AD988" s="1"/>
      <c r="AE988" s="1"/>
      <c r="AF988" s="1"/>
    </row>
    <row r="989" customFormat="false" ht="15.75" hidden="false" customHeight="true" outlineLevel="0" collapsed="false">
      <c r="A989" s="1"/>
      <c r="B989" s="34"/>
      <c r="C989" s="1"/>
      <c r="D989" s="1"/>
      <c r="E989" s="1"/>
      <c r="F989" s="34"/>
      <c r="G989" s="1"/>
      <c r="H989" s="1"/>
      <c r="I989" s="1"/>
      <c r="J989" s="1"/>
      <c r="K989" s="34"/>
      <c r="L989" s="1"/>
      <c r="M989" s="1"/>
      <c r="N989" s="1"/>
      <c r="O989" s="1"/>
      <c r="P989" s="34"/>
      <c r="Q989" s="1"/>
      <c r="R989" s="1"/>
      <c r="S989" s="1"/>
      <c r="T989" s="1"/>
      <c r="U989" s="34"/>
      <c r="V989" s="34"/>
      <c r="W989" s="34"/>
      <c r="X989" s="34"/>
      <c r="Y989" s="34"/>
      <c r="Z989" s="1"/>
      <c r="AA989" s="1"/>
      <c r="AB989" s="1"/>
      <c r="AC989" s="1"/>
      <c r="AD989" s="1"/>
      <c r="AE989" s="1"/>
      <c r="AF989" s="1"/>
    </row>
    <row r="990" customFormat="false" ht="15.75" hidden="false" customHeight="true" outlineLevel="0" collapsed="false">
      <c r="A990" s="1"/>
      <c r="B990" s="34"/>
      <c r="C990" s="1"/>
      <c r="D990" s="1"/>
      <c r="E990" s="1"/>
      <c r="F990" s="34"/>
      <c r="G990" s="1"/>
      <c r="H990" s="1"/>
      <c r="I990" s="1"/>
      <c r="J990" s="1"/>
      <c r="K990" s="34"/>
      <c r="L990" s="1"/>
      <c r="M990" s="1"/>
      <c r="N990" s="1"/>
      <c r="O990" s="1"/>
      <c r="P990" s="34"/>
      <c r="Q990" s="1"/>
      <c r="R990" s="1"/>
      <c r="S990" s="1"/>
      <c r="T990" s="1"/>
      <c r="U990" s="34"/>
      <c r="V990" s="34"/>
      <c r="W990" s="34"/>
      <c r="X990" s="34"/>
      <c r="Y990" s="34"/>
      <c r="Z990" s="1"/>
      <c r="AA990" s="1"/>
      <c r="AB990" s="1"/>
      <c r="AC990" s="1"/>
      <c r="AD990" s="1"/>
      <c r="AE990" s="1"/>
      <c r="AF990" s="1"/>
    </row>
    <row r="991" customFormat="false" ht="15.75" hidden="false" customHeight="true" outlineLevel="0" collapsed="false">
      <c r="A991" s="1"/>
      <c r="B991" s="34"/>
      <c r="C991" s="1"/>
      <c r="D991" s="1"/>
      <c r="E991" s="1"/>
      <c r="F991" s="34"/>
      <c r="G991" s="1"/>
      <c r="H991" s="1"/>
      <c r="I991" s="1"/>
      <c r="J991" s="1"/>
      <c r="K991" s="34"/>
      <c r="L991" s="1"/>
      <c r="M991" s="1"/>
      <c r="N991" s="1"/>
      <c r="O991" s="1"/>
      <c r="P991" s="34"/>
      <c r="Q991" s="1"/>
      <c r="R991" s="1"/>
      <c r="S991" s="1"/>
      <c r="T991" s="1"/>
      <c r="U991" s="34"/>
      <c r="V991" s="34"/>
      <c r="W991" s="34"/>
      <c r="X991" s="34"/>
      <c r="Y991" s="34"/>
      <c r="Z991" s="1"/>
      <c r="AA991" s="1"/>
      <c r="AB991" s="1"/>
      <c r="AC991" s="1"/>
      <c r="AD991" s="1"/>
      <c r="AE991" s="1"/>
      <c r="AF991" s="1"/>
    </row>
    <row r="992" customFormat="false" ht="15.75" hidden="false" customHeight="true" outlineLevel="0" collapsed="false">
      <c r="A992" s="1"/>
      <c r="B992" s="34"/>
      <c r="C992" s="1"/>
      <c r="D992" s="1"/>
      <c r="E992" s="1"/>
      <c r="F992" s="34"/>
      <c r="G992" s="1"/>
      <c r="H992" s="1"/>
      <c r="I992" s="1"/>
      <c r="J992" s="1"/>
      <c r="K992" s="34"/>
      <c r="L992" s="1"/>
      <c r="M992" s="1"/>
      <c r="N992" s="1"/>
      <c r="O992" s="1"/>
      <c r="P992" s="34"/>
      <c r="Q992" s="1"/>
      <c r="R992" s="1"/>
      <c r="S992" s="1"/>
      <c r="T992" s="1"/>
      <c r="U992" s="34"/>
      <c r="V992" s="34"/>
      <c r="W992" s="34"/>
      <c r="X992" s="34"/>
      <c r="Y992" s="34"/>
      <c r="Z992" s="1"/>
      <c r="AA992" s="1"/>
      <c r="AB992" s="1"/>
      <c r="AC992" s="1"/>
      <c r="AD992" s="1"/>
      <c r="AE992" s="1"/>
      <c r="AF992" s="1"/>
    </row>
    <row r="993" customFormat="false" ht="15.75" hidden="false" customHeight="true" outlineLevel="0" collapsed="false">
      <c r="A993" s="1"/>
      <c r="B993" s="34"/>
      <c r="C993" s="1"/>
      <c r="D993" s="1"/>
      <c r="E993" s="1"/>
      <c r="F993" s="34"/>
      <c r="G993" s="1"/>
      <c r="H993" s="1"/>
      <c r="I993" s="1"/>
      <c r="J993" s="1"/>
      <c r="K993" s="34"/>
      <c r="L993" s="1"/>
      <c r="M993" s="1"/>
      <c r="N993" s="1"/>
      <c r="O993" s="1"/>
      <c r="P993" s="34"/>
      <c r="Q993" s="1"/>
      <c r="R993" s="1"/>
      <c r="S993" s="1"/>
      <c r="T993" s="1"/>
      <c r="U993" s="34"/>
      <c r="V993" s="34"/>
      <c r="W993" s="34"/>
      <c r="X993" s="34"/>
      <c r="Y993" s="34"/>
      <c r="Z993" s="1"/>
      <c r="AA993" s="1"/>
      <c r="AB993" s="1"/>
      <c r="AC993" s="1"/>
      <c r="AD993" s="1"/>
      <c r="AE993" s="1"/>
      <c r="AF993" s="1"/>
    </row>
    <row r="994" customFormat="false" ht="15.75" hidden="false" customHeight="true" outlineLevel="0" collapsed="false">
      <c r="A994" s="1"/>
      <c r="B994" s="34"/>
      <c r="C994" s="1"/>
      <c r="D994" s="1"/>
      <c r="E994" s="1"/>
      <c r="F994" s="34"/>
      <c r="G994" s="1"/>
      <c r="H994" s="1"/>
      <c r="I994" s="1"/>
      <c r="J994" s="1"/>
      <c r="K994" s="34"/>
      <c r="L994" s="1"/>
      <c r="M994" s="1"/>
      <c r="N994" s="1"/>
      <c r="O994" s="1"/>
      <c r="P994" s="34"/>
      <c r="Q994" s="1"/>
      <c r="R994" s="1"/>
      <c r="S994" s="1"/>
      <c r="T994" s="1"/>
      <c r="U994" s="34"/>
      <c r="V994" s="34"/>
      <c r="W994" s="34"/>
      <c r="X994" s="34"/>
      <c r="Y994" s="34"/>
      <c r="Z994" s="1"/>
      <c r="AA994" s="1"/>
      <c r="AB994" s="1"/>
      <c r="AC994" s="1"/>
      <c r="AD994" s="1"/>
      <c r="AE994" s="1"/>
      <c r="AF994" s="1"/>
    </row>
    <row r="995" customFormat="false" ht="15.75" hidden="false" customHeight="true" outlineLevel="0" collapsed="false">
      <c r="A995" s="1"/>
      <c r="B995" s="34"/>
      <c r="C995" s="1"/>
      <c r="D995" s="1"/>
      <c r="E995" s="1"/>
      <c r="F995" s="34"/>
      <c r="G995" s="1"/>
      <c r="H995" s="1"/>
      <c r="I995" s="1"/>
      <c r="J995" s="1"/>
      <c r="K995" s="34"/>
      <c r="L995" s="1"/>
      <c r="M995" s="1"/>
      <c r="N995" s="1"/>
      <c r="O995" s="1"/>
      <c r="P995" s="34"/>
      <c r="Q995" s="1"/>
      <c r="R995" s="1"/>
      <c r="S995" s="1"/>
      <c r="T995" s="1"/>
      <c r="U995" s="34"/>
      <c r="V995" s="34"/>
      <c r="W995" s="34"/>
      <c r="X995" s="34"/>
      <c r="Y995" s="34"/>
      <c r="Z995" s="1"/>
      <c r="AA995" s="1"/>
      <c r="AB995" s="1"/>
      <c r="AC995" s="1"/>
      <c r="AD995" s="1"/>
      <c r="AE995" s="1"/>
      <c r="AF995" s="1"/>
    </row>
    <row r="996" customFormat="false" ht="15.75" hidden="false" customHeight="true" outlineLevel="0" collapsed="false">
      <c r="A996" s="1"/>
      <c r="B996" s="34"/>
      <c r="C996" s="1"/>
      <c r="D996" s="1"/>
      <c r="E996" s="1"/>
      <c r="F996" s="34"/>
      <c r="G996" s="1"/>
      <c r="H996" s="1"/>
      <c r="I996" s="1"/>
      <c r="J996" s="1"/>
      <c r="K996" s="34"/>
      <c r="L996" s="1"/>
      <c r="M996" s="1"/>
      <c r="N996" s="1"/>
      <c r="O996" s="1"/>
      <c r="P996" s="34"/>
      <c r="Q996" s="1"/>
      <c r="R996" s="1"/>
      <c r="S996" s="1"/>
      <c r="T996" s="1"/>
      <c r="U996" s="34"/>
      <c r="V996" s="34"/>
      <c r="W996" s="34"/>
      <c r="X996" s="34"/>
      <c r="Y996" s="34"/>
      <c r="Z996" s="1"/>
      <c r="AA996" s="1"/>
      <c r="AB996" s="1"/>
      <c r="AC996" s="1"/>
      <c r="AD996" s="1"/>
      <c r="AE996" s="1"/>
      <c r="AF996" s="1"/>
    </row>
    <row r="997" customFormat="false" ht="15.75" hidden="false" customHeight="true" outlineLevel="0" collapsed="false">
      <c r="A997" s="1"/>
      <c r="B997" s="34"/>
      <c r="C997" s="1"/>
      <c r="D997" s="1"/>
      <c r="E997" s="1"/>
      <c r="F997" s="34"/>
      <c r="G997" s="1"/>
      <c r="H997" s="1"/>
      <c r="I997" s="1"/>
      <c r="J997" s="1"/>
      <c r="K997" s="34"/>
      <c r="L997" s="1"/>
      <c r="M997" s="1"/>
      <c r="N997" s="1"/>
      <c r="O997" s="1"/>
      <c r="P997" s="34"/>
      <c r="Q997" s="1"/>
      <c r="R997" s="1"/>
      <c r="S997" s="1"/>
      <c r="T997" s="1"/>
      <c r="U997" s="34"/>
      <c r="V997" s="34"/>
      <c r="W997" s="34"/>
      <c r="X997" s="34"/>
      <c r="Y997" s="34"/>
      <c r="Z997" s="1"/>
      <c r="AA997" s="1"/>
      <c r="AB997" s="1"/>
      <c r="AC997" s="1"/>
      <c r="AD997" s="1"/>
      <c r="AE997" s="1"/>
      <c r="AF997" s="1"/>
    </row>
    <row r="998" customFormat="false" ht="15.75" hidden="false" customHeight="true" outlineLevel="0" collapsed="false">
      <c r="A998" s="1"/>
      <c r="B998" s="34"/>
      <c r="C998" s="1"/>
      <c r="D998" s="1"/>
      <c r="E998" s="1"/>
      <c r="F998" s="34"/>
      <c r="G998" s="1"/>
      <c r="H998" s="1"/>
      <c r="I998" s="1"/>
      <c r="J998" s="1"/>
      <c r="K998" s="34"/>
      <c r="L998" s="1"/>
      <c r="M998" s="1"/>
      <c r="N998" s="1"/>
      <c r="O998" s="1"/>
      <c r="P998" s="34"/>
      <c r="Q998" s="1"/>
      <c r="R998" s="1"/>
      <c r="S998" s="1"/>
      <c r="T998" s="1"/>
      <c r="U998" s="34"/>
      <c r="V998" s="34"/>
      <c r="W998" s="34"/>
      <c r="X998" s="34"/>
      <c r="Y998" s="34"/>
      <c r="Z998" s="1"/>
      <c r="AA998" s="1"/>
      <c r="AB998" s="1"/>
      <c r="AC998" s="1"/>
      <c r="AD998" s="1"/>
      <c r="AE998" s="1"/>
      <c r="AF998" s="1"/>
    </row>
    <row r="999" customFormat="false" ht="15.75" hidden="false" customHeight="true" outlineLevel="0" collapsed="false">
      <c r="A999" s="1"/>
      <c r="B999" s="34"/>
      <c r="C999" s="1"/>
      <c r="D999" s="1"/>
      <c r="E999" s="1"/>
      <c r="F999" s="34"/>
      <c r="G999" s="1"/>
      <c r="H999" s="1"/>
      <c r="I999" s="1"/>
      <c r="J999" s="1"/>
      <c r="K999" s="34"/>
      <c r="L999" s="1"/>
      <c r="M999" s="1"/>
      <c r="N999" s="1"/>
      <c r="O999" s="1"/>
      <c r="P999" s="34"/>
      <c r="Q999" s="1"/>
      <c r="R999" s="1"/>
      <c r="S999" s="1"/>
      <c r="T999" s="1"/>
      <c r="U999" s="34"/>
      <c r="V999" s="34"/>
      <c r="W999" s="34"/>
      <c r="X999" s="34"/>
      <c r="Y999" s="34"/>
      <c r="Z999" s="1"/>
      <c r="AA999" s="1"/>
      <c r="AB999" s="1"/>
      <c r="AC999" s="1"/>
      <c r="AD999" s="1"/>
      <c r="AE999" s="1"/>
      <c r="AF999" s="1"/>
    </row>
    <row r="1000" customFormat="false" ht="15.75" hidden="false" customHeight="true" outlineLevel="0" collapsed="false">
      <c r="A1000" s="1"/>
      <c r="B1000" s="34"/>
      <c r="C1000" s="1"/>
      <c r="D1000" s="1"/>
      <c r="E1000" s="1"/>
      <c r="F1000" s="34"/>
      <c r="G1000" s="1"/>
      <c r="H1000" s="1"/>
      <c r="I1000" s="1"/>
      <c r="J1000" s="1"/>
      <c r="K1000" s="34"/>
      <c r="L1000" s="1"/>
      <c r="M1000" s="1"/>
      <c r="N1000" s="1"/>
      <c r="O1000" s="1"/>
      <c r="P1000" s="34"/>
      <c r="Q1000" s="1"/>
      <c r="R1000" s="1"/>
      <c r="S1000" s="1"/>
      <c r="T1000" s="1"/>
      <c r="U1000" s="34"/>
      <c r="V1000" s="34"/>
      <c r="W1000" s="34"/>
      <c r="X1000" s="34"/>
      <c r="Y1000" s="34"/>
      <c r="Z1000" s="1"/>
      <c r="AA1000" s="1"/>
      <c r="AB1000" s="1"/>
      <c r="AC1000" s="1"/>
      <c r="AD1000" s="1"/>
      <c r="AE1000" s="1"/>
      <c r="AF1000" s="1"/>
    </row>
    <row r="1001" customFormat="false" ht="15.75" hidden="false" customHeight="true" outlineLevel="0" collapsed="false">
      <c r="A1001" s="1"/>
      <c r="B1001" s="34"/>
      <c r="C1001" s="1"/>
      <c r="D1001" s="1"/>
      <c r="E1001" s="1"/>
      <c r="F1001" s="34"/>
      <c r="G1001" s="1"/>
      <c r="H1001" s="1"/>
      <c r="I1001" s="1"/>
      <c r="J1001" s="1"/>
      <c r="K1001" s="34"/>
      <c r="L1001" s="1"/>
      <c r="M1001" s="1"/>
      <c r="N1001" s="1"/>
      <c r="O1001" s="1"/>
      <c r="P1001" s="34"/>
      <c r="Q1001" s="1"/>
      <c r="R1001" s="1"/>
      <c r="S1001" s="1"/>
      <c r="T1001" s="1"/>
      <c r="U1001" s="34"/>
      <c r="V1001" s="34"/>
      <c r="W1001" s="34"/>
      <c r="X1001" s="34"/>
      <c r="Y1001" s="34"/>
      <c r="Z1001" s="1"/>
      <c r="AA1001" s="1"/>
      <c r="AB1001" s="1"/>
      <c r="AC1001" s="1"/>
      <c r="AD1001" s="1"/>
      <c r="AE1001" s="1"/>
      <c r="AF1001" s="1"/>
    </row>
    <row r="1002" customFormat="false" ht="15.75" hidden="false" customHeight="true" outlineLevel="0" collapsed="false">
      <c r="A1002" s="1"/>
      <c r="B1002" s="34"/>
      <c r="C1002" s="1"/>
      <c r="D1002" s="1"/>
      <c r="E1002" s="1"/>
      <c r="F1002" s="34"/>
      <c r="G1002" s="1"/>
      <c r="H1002" s="1"/>
      <c r="I1002" s="1"/>
      <c r="J1002" s="1"/>
      <c r="K1002" s="34"/>
      <c r="L1002" s="1"/>
      <c r="M1002" s="1"/>
      <c r="N1002" s="1"/>
      <c r="O1002" s="1"/>
      <c r="P1002" s="34"/>
      <c r="Q1002" s="1"/>
      <c r="R1002" s="1"/>
      <c r="S1002" s="1"/>
      <c r="T1002" s="1"/>
      <c r="U1002" s="34"/>
      <c r="V1002" s="34"/>
      <c r="W1002" s="34"/>
      <c r="X1002" s="34"/>
      <c r="Y1002" s="34"/>
      <c r="Z1002" s="1"/>
      <c r="AA1002" s="1"/>
      <c r="AB1002" s="1"/>
      <c r="AC1002" s="1"/>
      <c r="AD1002" s="1"/>
      <c r="AE1002" s="1"/>
      <c r="AF1002" s="1"/>
    </row>
    <row r="1003" customFormat="false" ht="15.75" hidden="false" customHeight="true" outlineLevel="0" collapsed="false">
      <c r="A1003" s="1"/>
      <c r="B1003" s="34"/>
      <c r="C1003" s="1"/>
      <c r="D1003" s="1"/>
      <c r="E1003" s="1"/>
      <c r="F1003" s="34"/>
      <c r="G1003" s="1"/>
      <c r="H1003" s="1"/>
      <c r="I1003" s="1"/>
      <c r="J1003" s="1"/>
      <c r="K1003" s="34"/>
      <c r="L1003" s="1"/>
      <c r="M1003" s="1"/>
      <c r="N1003" s="1"/>
      <c r="O1003" s="1"/>
      <c r="P1003" s="34"/>
      <c r="Q1003" s="1"/>
      <c r="R1003" s="1"/>
      <c r="S1003" s="1"/>
      <c r="T1003" s="1"/>
      <c r="U1003" s="34"/>
      <c r="V1003" s="34"/>
      <c r="W1003" s="34"/>
      <c r="X1003" s="34"/>
      <c r="Y1003" s="34"/>
      <c r="Z1003" s="1"/>
      <c r="AA1003" s="1"/>
      <c r="AB1003" s="1"/>
      <c r="AC1003" s="1"/>
      <c r="AD1003" s="1"/>
      <c r="AE1003" s="1"/>
      <c r="AF1003" s="1"/>
    </row>
    <row r="1004" customFormat="false" ht="15.75" hidden="false" customHeight="true" outlineLevel="0" collapsed="false">
      <c r="A1004" s="1"/>
      <c r="B1004" s="34"/>
      <c r="C1004" s="1"/>
      <c r="D1004" s="1"/>
      <c r="E1004" s="1"/>
      <c r="F1004" s="34"/>
      <c r="G1004" s="1"/>
      <c r="H1004" s="1"/>
      <c r="I1004" s="1"/>
      <c r="J1004" s="1"/>
      <c r="K1004" s="34"/>
      <c r="L1004" s="1"/>
      <c r="M1004" s="1"/>
      <c r="N1004" s="1"/>
      <c r="O1004" s="1"/>
      <c r="P1004" s="34"/>
      <c r="Q1004" s="1"/>
      <c r="R1004" s="1"/>
      <c r="S1004" s="1"/>
      <c r="T1004" s="1"/>
      <c r="U1004" s="34"/>
      <c r="V1004" s="34"/>
      <c r="W1004" s="34"/>
      <c r="X1004" s="34"/>
      <c r="Y1004" s="34"/>
      <c r="Z1004" s="1"/>
      <c r="AA1004" s="1"/>
      <c r="AB1004" s="1"/>
      <c r="AC1004" s="1"/>
      <c r="AD1004" s="1"/>
      <c r="AE1004" s="1"/>
      <c r="AF1004" s="1"/>
    </row>
    <row r="1005" customFormat="false" ht="15.75" hidden="false" customHeight="true" outlineLevel="0" collapsed="false">
      <c r="A1005" s="1"/>
      <c r="B1005" s="34"/>
      <c r="C1005" s="1"/>
      <c r="D1005" s="1"/>
      <c r="E1005" s="1"/>
      <c r="F1005" s="34"/>
      <c r="G1005" s="1"/>
      <c r="H1005" s="1"/>
      <c r="I1005" s="1"/>
      <c r="J1005" s="1"/>
      <c r="K1005" s="34"/>
      <c r="L1005" s="1"/>
      <c r="M1005" s="1"/>
      <c r="N1005" s="1"/>
      <c r="O1005" s="1"/>
      <c r="P1005" s="34"/>
      <c r="Q1005" s="1"/>
      <c r="R1005" s="1"/>
      <c r="S1005" s="1"/>
      <c r="T1005" s="1"/>
      <c r="U1005" s="34"/>
      <c r="V1005" s="34"/>
      <c r="W1005" s="34"/>
      <c r="X1005" s="34"/>
      <c r="Y1005" s="34"/>
      <c r="Z1005" s="1"/>
      <c r="AA1005" s="1"/>
      <c r="AB1005" s="1"/>
      <c r="AC1005" s="1"/>
      <c r="AD1005" s="1"/>
      <c r="AE1005" s="1"/>
      <c r="AF1005" s="1"/>
    </row>
    <row r="1006" customFormat="false" ht="15.75" hidden="false" customHeight="true" outlineLevel="0" collapsed="false">
      <c r="A1006" s="1"/>
      <c r="B1006" s="34"/>
      <c r="C1006" s="1"/>
      <c r="D1006" s="1"/>
      <c r="E1006" s="1"/>
      <c r="F1006" s="34"/>
      <c r="G1006" s="1"/>
      <c r="H1006" s="1"/>
      <c r="I1006" s="1"/>
      <c r="J1006" s="1"/>
      <c r="K1006" s="34"/>
      <c r="L1006" s="1"/>
      <c r="M1006" s="1"/>
      <c r="N1006" s="1"/>
      <c r="O1006" s="1"/>
      <c r="P1006" s="34"/>
      <c r="Q1006" s="1"/>
      <c r="R1006" s="1"/>
      <c r="S1006" s="1"/>
      <c r="T1006" s="1"/>
      <c r="U1006" s="34"/>
      <c r="V1006" s="34"/>
      <c r="W1006" s="34"/>
      <c r="X1006" s="34"/>
      <c r="Y1006" s="34"/>
      <c r="Z1006" s="1"/>
      <c r="AA1006" s="1"/>
      <c r="AB1006" s="1"/>
      <c r="AC1006" s="1"/>
      <c r="AD1006" s="1"/>
      <c r="AE1006" s="1"/>
      <c r="AF1006" s="1"/>
    </row>
    <row r="1007" customFormat="false" ht="15.75" hidden="false" customHeight="true" outlineLevel="0" collapsed="false">
      <c r="A1007" s="1"/>
      <c r="B1007" s="34"/>
      <c r="C1007" s="1"/>
      <c r="D1007" s="1"/>
      <c r="E1007" s="1"/>
      <c r="F1007" s="34"/>
      <c r="G1007" s="1"/>
      <c r="H1007" s="1"/>
      <c r="I1007" s="1"/>
      <c r="J1007" s="1"/>
      <c r="K1007" s="34"/>
      <c r="L1007" s="1"/>
      <c r="M1007" s="1"/>
      <c r="N1007" s="1"/>
      <c r="O1007" s="1"/>
      <c r="P1007" s="34"/>
      <c r="Q1007" s="1"/>
      <c r="R1007" s="1"/>
      <c r="S1007" s="1"/>
      <c r="T1007" s="1"/>
      <c r="U1007" s="34"/>
      <c r="V1007" s="34"/>
      <c r="W1007" s="34"/>
      <c r="X1007" s="34"/>
      <c r="Y1007" s="34"/>
      <c r="Z1007" s="1"/>
      <c r="AA1007" s="1"/>
      <c r="AB1007" s="1"/>
      <c r="AC1007" s="1"/>
      <c r="AD1007" s="1"/>
      <c r="AE1007" s="1"/>
      <c r="AF1007" s="1"/>
    </row>
    <row r="1008" customFormat="false" ht="15.75" hidden="false" customHeight="true" outlineLevel="0" collapsed="false">
      <c r="A1008" s="1"/>
      <c r="B1008" s="34"/>
      <c r="C1008" s="1"/>
      <c r="D1008" s="1"/>
      <c r="E1008" s="1"/>
      <c r="F1008" s="34"/>
      <c r="G1008" s="1"/>
      <c r="H1008" s="1"/>
      <c r="I1008" s="1"/>
      <c r="J1008" s="1"/>
      <c r="K1008" s="34"/>
      <c r="L1008" s="1"/>
      <c r="M1008" s="1"/>
      <c r="N1008" s="1"/>
      <c r="O1008" s="1"/>
      <c r="P1008" s="34"/>
      <c r="Q1008" s="1"/>
      <c r="R1008" s="1"/>
      <c r="S1008" s="1"/>
      <c r="T1008" s="1"/>
      <c r="U1008" s="34"/>
      <c r="V1008" s="34"/>
      <c r="W1008" s="34"/>
      <c r="X1008" s="34"/>
      <c r="Y1008" s="34"/>
      <c r="Z1008" s="1"/>
      <c r="AA1008" s="1"/>
      <c r="AB1008" s="1"/>
      <c r="AC1008" s="1"/>
      <c r="AD1008" s="1"/>
      <c r="AE1008" s="1"/>
      <c r="AF1008" s="1"/>
    </row>
    <row r="1009" customFormat="false" ht="15.75" hidden="false" customHeight="true" outlineLevel="0" collapsed="false">
      <c r="A1009" s="1"/>
      <c r="B1009" s="34"/>
      <c r="C1009" s="1"/>
      <c r="D1009" s="1"/>
      <c r="E1009" s="1"/>
      <c r="F1009" s="34"/>
      <c r="G1009" s="1"/>
      <c r="H1009" s="1"/>
      <c r="I1009" s="1"/>
      <c r="J1009" s="1"/>
      <c r="K1009" s="34"/>
      <c r="L1009" s="1"/>
      <c r="M1009" s="1"/>
      <c r="N1009" s="1"/>
      <c r="O1009" s="1"/>
      <c r="P1009" s="34"/>
      <c r="Q1009" s="1"/>
      <c r="R1009" s="1"/>
      <c r="S1009" s="1"/>
      <c r="T1009" s="1"/>
      <c r="U1009" s="34"/>
      <c r="V1009" s="34"/>
      <c r="W1009" s="34"/>
      <c r="X1009" s="34"/>
      <c r="Y1009" s="34"/>
      <c r="Z1009" s="1"/>
      <c r="AA1009" s="1"/>
      <c r="AB1009" s="1"/>
      <c r="AC1009" s="1"/>
      <c r="AD1009" s="1"/>
      <c r="AE1009" s="1"/>
      <c r="AF1009" s="1"/>
    </row>
    <row r="1010" customFormat="false" ht="15.75" hidden="false" customHeight="true" outlineLevel="0" collapsed="false">
      <c r="A1010" s="1"/>
      <c r="B1010" s="34"/>
      <c r="C1010" s="1"/>
      <c r="D1010" s="1"/>
      <c r="E1010" s="1"/>
      <c r="F1010" s="34"/>
      <c r="G1010" s="1"/>
      <c r="H1010" s="1"/>
      <c r="I1010" s="1"/>
      <c r="J1010" s="1"/>
      <c r="K1010" s="34"/>
      <c r="L1010" s="1"/>
      <c r="M1010" s="1"/>
      <c r="N1010" s="1"/>
      <c r="O1010" s="1"/>
      <c r="P1010" s="34"/>
      <c r="Q1010" s="1"/>
      <c r="R1010" s="1"/>
      <c r="S1010" s="1"/>
      <c r="T1010" s="1"/>
      <c r="U1010" s="34"/>
      <c r="V1010" s="34"/>
      <c r="W1010" s="34"/>
      <c r="X1010" s="34"/>
      <c r="Y1010" s="34"/>
      <c r="Z1010" s="1"/>
      <c r="AA1010" s="1"/>
      <c r="AB1010" s="1"/>
      <c r="AC1010" s="1"/>
      <c r="AD1010" s="1"/>
      <c r="AE1010" s="1"/>
      <c r="AF1010" s="1"/>
    </row>
    <row r="1011" customFormat="false" ht="15.75" hidden="false" customHeight="true" outlineLevel="0" collapsed="false">
      <c r="A1011" s="1"/>
      <c r="B1011" s="34"/>
      <c r="C1011" s="1"/>
      <c r="D1011" s="1"/>
      <c r="E1011" s="1"/>
      <c r="F1011" s="34"/>
      <c r="G1011" s="1"/>
      <c r="H1011" s="1"/>
      <c r="I1011" s="1"/>
      <c r="J1011" s="1"/>
      <c r="K1011" s="34"/>
      <c r="L1011" s="1"/>
      <c r="M1011" s="1"/>
      <c r="N1011" s="1"/>
      <c r="O1011" s="1"/>
      <c r="P1011" s="34"/>
      <c r="Q1011" s="1"/>
      <c r="R1011" s="1"/>
      <c r="S1011" s="1"/>
      <c r="T1011" s="1"/>
      <c r="U1011" s="34"/>
      <c r="V1011" s="34"/>
      <c r="W1011" s="34"/>
      <c r="X1011" s="34"/>
      <c r="Y1011" s="34"/>
      <c r="Z1011" s="1"/>
      <c r="AA1011" s="1"/>
      <c r="AB1011" s="1"/>
      <c r="AC1011" s="1"/>
      <c r="AD1011" s="1"/>
      <c r="AE1011" s="1"/>
      <c r="AF1011" s="1"/>
    </row>
    <row r="1012" customFormat="false" ht="15.75" hidden="false" customHeight="true" outlineLevel="0" collapsed="false">
      <c r="A1012" s="1"/>
      <c r="B1012" s="34"/>
      <c r="C1012" s="1"/>
      <c r="D1012" s="1"/>
      <c r="E1012" s="1"/>
      <c r="F1012" s="34"/>
      <c r="G1012" s="1"/>
      <c r="H1012" s="1"/>
      <c r="I1012" s="1"/>
      <c r="J1012" s="1"/>
      <c r="K1012" s="34"/>
      <c r="L1012" s="1"/>
      <c r="M1012" s="1"/>
      <c r="N1012" s="1"/>
      <c r="O1012" s="1"/>
      <c r="P1012" s="34"/>
      <c r="Q1012" s="1"/>
      <c r="R1012" s="1"/>
      <c r="S1012" s="1"/>
      <c r="T1012" s="1"/>
      <c r="U1012" s="34"/>
      <c r="V1012" s="34"/>
      <c r="W1012" s="34"/>
      <c r="X1012" s="34"/>
      <c r="Y1012" s="34"/>
      <c r="Z1012" s="1"/>
      <c r="AA1012" s="1"/>
      <c r="AB1012" s="1"/>
      <c r="AC1012" s="1"/>
      <c r="AD1012" s="1"/>
      <c r="AE1012" s="1"/>
      <c r="AF1012" s="1"/>
    </row>
    <row r="1013" customFormat="false" ht="15.75" hidden="false" customHeight="true" outlineLevel="0" collapsed="false">
      <c r="A1013" s="1"/>
      <c r="B1013" s="34"/>
      <c r="C1013" s="1"/>
      <c r="D1013" s="1"/>
      <c r="E1013" s="1"/>
      <c r="F1013" s="34"/>
      <c r="G1013" s="1"/>
      <c r="H1013" s="1"/>
      <c r="I1013" s="1"/>
      <c r="J1013" s="1"/>
      <c r="K1013" s="34"/>
      <c r="L1013" s="1"/>
      <c r="M1013" s="1"/>
      <c r="N1013" s="1"/>
      <c r="O1013" s="1"/>
      <c r="P1013" s="34"/>
      <c r="Q1013" s="1"/>
      <c r="R1013" s="1"/>
      <c r="S1013" s="1"/>
      <c r="T1013" s="1"/>
      <c r="U1013" s="34"/>
      <c r="V1013" s="34"/>
      <c r="W1013" s="34"/>
      <c r="X1013" s="34"/>
      <c r="Y1013" s="34"/>
      <c r="Z1013" s="1"/>
      <c r="AA1013" s="1"/>
      <c r="AB1013" s="1"/>
      <c r="AC1013" s="1"/>
      <c r="AD1013" s="1"/>
      <c r="AE1013" s="1"/>
      <c r="AF1013" s="1"/>
    </row>
    <row r="1014" customFormat="false" ht="15.75" hidden="false" customHeight="true" outlineLevel="0" collapsed="false">
      <c r="A1014" s="1"/>
      <c r="B1014" s="34"/>
      <c r="C1014" s="1"/>
      <c r="D1014" s="1"/>
      <c r="E1014" s="1"/>
      <c r="F1014" s="34"/>
      <c r="G1014" s="1"/>
      <c r="H1014" s="1"/>
      <c r="I1014" s="1"/>
      <c r="J1014" s="1"/>
      <c r="K1014" s="34"/>
      <c r="L1014" s="1"/>
      <c r="M1014" s="1"/>
      <c r="N1014" s="1"/>
      <c r="O1014" s="1"/>
      <c r="P1014" s="34"/>
      <c r="Q1014" s="1"/>
      <c r="R1014" s="1"/>
      <c r="S1014" s="1"/>
      <c r="T1014" s="1"/>
      <c r="U1014" s="34"/>
      <c r="V1014" s="34"/>
      <c r="W1014" s="34"/>
      <c r="X1014" s="34"/>
      <c r="Y1014" s="34"/>
      <c r="Z1014" s="1"/>
      <c r="AA1014" s="1"/>
      <c r="AB1014" s="1"/>
      <c r="AC1014" s="1"/>
      <c r="AD1014" s="1"/>
      <c r="AE1014" s="1"/>
      <c r="AF1014" s="1"/>
    </row>
    <row r="1015" customFormat="false" ht="15.75" hidden="false" customHeight="true" outlineLevel="0" collapsed="false">
      <c r="A1015" s="1"/>
      <c r="B1015" s="34"/>
      <c r="C1015" s="1"/>
      <c r="D1015" s="1"/>
      <c r="E1015" s="1"/>
      <c r="F1015" s="34"/>
      <c r="G1015" s="1"/>
      <c r="H1015" s="1"/>
      <c r="I1015" s="1"/>
      <c r="J1015" s="1"/>
      <c r="K1015" s="34"/>
      <c r="L1015" s="1"/>
      <c r="M1015" s="1"/>
      <c r="N1015" s="1"/>
      <c r="O1015" s="1"/>
      <c r="P1015" s="34"/>
      <c r="Q1015" s="1"/>
      <c r="R1015" s="1"/>
      <c r="S1015" s="1"/>
      <c r="T1015" s="1"/>
      <c r="U1015" s="34"/>
      <c r="V1015" s="34"/>
      <c r="W1015" s="34"/>
      <c r="X1015" s="34"/>
      <c r="Y1015" s="34"/>
      <c r="Z1015" s="1"/>
      <c r="AA1015" s="1"/>
      <c r="AB1015" s="1"/>
      <c r="AC1015" s="1"/>
      <c r="AD1015" s="1"/>
      <c r="AE1015" s="1"/>
      <c r="AF1015" s="1"/>
    </row>
    <row r="1016" customFormat="false" ht="15.75" hidden="false" customHeight="true" outlineLevel="0" collapsed="false">
      <c r="A1016" s="1"/>
      <c r="B1016" s="34"/>
      <c r="C1016" s="1"/>
      <c r="D1016" s="1"/>
      <c r="E1016" s="1"/>
      <c r="F1016" s="34"/>
      <c r="G1016" s="1"/>
      <c r="H1016" s="1"/>
      <c r="I1016" s="1"/>
      <c r="J1016" s="1"/>
      <c r="K1016" s="34"/>
      <c r="L1016" s="1"/>
      <c r="M1016" s="1"/>
      <c r="N1016" s="1"/>
      <c r="O1016" s="1"/>
      <c r="P1016" s="34"/>
      <c r="Q1016" s="1"/>
      <c r="R1016" s="1"/>
      <c r="S1016" s="1"/>
      <c r="T1016" s="1"/>
      <c r="U1016" s="34"/>
      <c r="V1016" s="34"/>
      <c r="W1016" s="34"/>
      <c r="X1016" s="34"/>
      <c r="Y1016" s="34"/>
      <c r="Z1016" s="1"/>
      <c r="AA1016" s="1"/>
      <c r="AB1016" s="1"/>
      <c r="AC1016" s="1"/>
      <c r="AD1016" s="1"/>
      <c r="AE1016" s="1"/>
      <c r="AF1016" s="1"/>
    </row>
    <row r="1017" customFormat="false" ht="15.75" hidden="false" customHeight="true" outlineLevel="0" collapsed="false">
      <c r="A1017" s="1"/>
      <c r="B1017" s="34"/>
      <c r="C1017" s="1"/>
      <c r="D1017" s="1"/>
      <c r="E1017" s="1"/>
      <c r="F1017" s="34"/>
      <c r="G1017" s="1"/>
      <c r="H1017" s="1"/>
      <c r="I1017" s="1"/>
      <c r="J1017" s="1"/>
      <c r="K1017" s="34"/>
      <c r="L1017" s="1"/>
      <c r="M1017" s="1"/>
      <c r="N1017" s="1"/>
      <c r="O1017" s="1"/>
      <c r="P1017" s="34"/>
      <c r="Q1017" s="1"/>
      <c r="R1017" s="1"/>
      <c r="S1017" s="1"/>
      <c r="T1017" s="1"/>
      <c r="U1017" s="34"/>
      <c r="V1017" s="34"/>
      <c r="W1017" s="34"/>
      <c r="X1017" s="34"/>
      <c r="Y1017" s="34"/>
      <c r="Z1017" s="1"/>
      <c r="AA1017" s="1"/>
      <c r="AB1017" s="1"/>
      <c r="AC1017" s="1"/>
      <c r="AD1017" s="1"/>
      <c r="AE1017" s="1"/>
      <c r="AF1017" s="1"/>
    </row>
    <row r="1018" customFormat="false" ht="15.75" hidden="false" customHeight="true" outlineLevel="0" collapsed="false">
      <c r="A1018" s="1"/>
      <c r="B1018" s="34"/>
      <c r="C1018" s="1"/>
      <c r="D1018" s="1"/>
      <c r="E1018" s="1"/>
      <c r="F1018" s="34"/>
      <c r="G1018" s="1"/>
      <c r="H1018" s="1"/>
      <c r="I1018" s="1"/>
      <c r="J1018" s="1"/>
      <c r="K1018" s="34"/>
      <c r="L1018" s="1"/>
      <c r="M1018" s="1"/>
      <c r="N1018" s="1"/>
      <c r="O1018" s="1"/>
      <c r="P1018" s="34"/>
      <c r="Q1018" s="1"/>
      <c r="R1018" s="1"/>
      <c r="S1018" s="1"/>
      <c r="T1018" s="1"/>
      <c r="U1018" s="34"/>
      <c r="V1018" s="34"/>
      <c r="W1018" s="34"/>
      <c r="X1018" s="34"/>
      <c r="Y1018" s="34"/>
      <c r="Z1018" s="1"/>
      <c r="AA1018" s="1"/>
      <c r="AB1018" s="1"/>
      <c r="AC1018" s="1"/>
      <c r="AD1018" s="1"/>
      <c r="AE1018" s="1"/>
      <c r="AF1018" s="1"/>
    </row>
    <row r="1019" customFormat="false" ht="15.75" hidden="false" customHeight="true" outlineLevel="0" collapsed="false">
      <c r="A1019" s="1"/>
      <c r="B1019" s="34"/>
      <c r="C1019" s="1"/>
      <c r="D1019" s="1"/>
      <c r="E1019" s="1"/>
      <c r="F1019" s="34"/>
      <c r="G1019" s="1"/>
      <c r="H1019" s="1"/>
      <c r="I1019" s="1"/>
      <c r="J1019" s="1"/>
      <c r="K1019" s="34"/>
      <c r="L1019" s="1"/>
      <c r="M1019" s="1"/>
      <c r="N1019" s="1"/>
      <c r="O1019" s="1"/>
      <c r="P1019" s="34"/>
      <c r="Q1019" s="1"/>
      <c r="R1019" s="1"/>
      <c r="S1019" s="1"/>
      <c r="T1019" s="1"/>
      <c r="U1019" s="34"/>
      <c r="V1019" s="34"/>
      <c r="W1019" s="34"/>
      <c r="X1019" s="34"/>
      <c r="Y1019" s="34"/>
      <c r="Z1019" s="1"/>
      <c r="AA1019" s="1"/>
      <c r="AB1019" s="1"/>
      <c r="AC1019" s="1"/>
      <c r="AD1019" s="1"/>
      <c r="AE1019" s="1"/>
      <c r="AF1019" s="1"/>
    </row>
    <row r="1020" customFormat="false" ht="15.75" hidden="false" customHeight="true" outlineLevel="0" collapsed="false">
      <c r="A1020" s="1"/>
      <c r="B1020" s="34"/>
      <c r="C1020" s="1"/>
      <c r="D1020" s="1"/>
      <c r="E1020" s="1"/>
      <c r="F1020" s="34"/>
      <c r="G1020" s="1"/>
      <c r="H1020" s="1"/>
      <c r="I1020" s="1"/>
      <c r="J1020" s="1"/>
      <c r="K1020" s="34"/>
      <c r="L1020" s="1"/>
      <c r="M1020" s="1"/>
      <c r="N1020" s="1"/>
      <c r="O1020" s="1"/>
      <c r="P1020" s="34"/>
      <c r="Q1020" s="1"/>
      <c r="R1020" s="1"/>
      <c r="S1020" s="1"/>
      <c r="T1020" s="1"/>
      <c r="U1020" s="34"/>
      <c r="V1020" s="34"/>
      <c r="W1020" s="34"/>
      <c r="X1020" s="34"/>
      <c r="Y1020" s="34"/>
      <c r="Z1020" s="1"/>
      <c r="AA1020" s="1"/>
      <c r="AB1020" s="1"/>
      <c r="AC1020" s="1"/>
      <c r="AD1020" s="1"/>
      <c r="AE1020" s="1"/>
      <c r="AF1020" s="1"/>
    </row>
    <row r="1021" customFormat="false" ht="15.75" hidden="false" customHeight="true" outlineLevel="0" collapsed="false">
      <c r="A1021" s="1"/>
      <c r="B1021" s="34"/>
      <c r="C1021" s="1"/>
      <c r="D1021" s="1"/>
      <c r="E1021" s="1"/>
      <c r="F1021" s="34"/>
      <c r="G1021" s="1"/>
      <c r="H1021" s="1"/>
      <c r="I1021" s="1"/>
      <c r="J1021" s="1"/>
      <c r="K1021" s="34"/>
      <c r="L1021" s="1"/>
      <c r="M1021" s="1"/>
      <c r="N1021" s="1"/>
      <c r="O1021" s="1"/>
      <c r="P1021" s="34"/>
      <c r="Q1021" s="1"/>
      <c r="R1021" s="1"/>
      <c r="S1021" s="1"/>
      <c r="T1021" s="1"/>
      <c r="U1021" s="34"/>
      <c r="V1021" s="34"/>
      <c r="W1021" s="34"/>
      <c r="X1021" s="34"/>
      <c r="Y1021" s="34"/>
      <c r="Z1021" s="1"/>
      <c r="AA1021" s="1"/>
      <c r="AB1021" s="1"/>
      <c r="AC1021" s="1"/>
      <c r="AD1021" s="1"/>
      <c r="AE1021" s="1"/>
      <c r="AF1021" s="1"/>
    </row>
    <row r="1022" customFormat="false" ht="15.75" hidden="false" customHeight="true" outlineLevel="0" collapsed="false">
      <c r="A1022" s="1"/>
      <c r="B1022" s="34"/>
      <c r="C1022" s="1"/>
      <c r="D1022" s="1"/>
      <c r="E1022" s="1"/>
      <c r="F1022" s="34"/>
      <c r="G1022" s="1"/>
      <c r="H1022" s="1"/>
      <c r="I1022" s="1"/>
      <c r="J1022" s="1"/>
      <c r="K1022" s="34"/>
      <c r="L1022" s="1"/>
      <c r="M1022" s="1"/>
      <c r="N1022" s="1"/>
      <c r="O1022" s="1"/>
      <c r="P1022" s="34"/>
      <c r="Q1022" s="1"/>
      <c r="R1022" s="1"/>
      <c r="S1022" s="1"/>
      <c r="T1022" s="1"/>
      <c r="U1022" s="34"/>
      <c r="V1022" s="34"/>
      <c r="W1022" s="34"/>
      <c r="X1022" s="34"/>
      <c r="Y1022" s="34"/>
      <c r="Z1022" s="1"/>
      <c r="AA1022" s="1"/>
      <c r="AB1022" s="1"/>
      <c r="AC1022" s="1"/>
      <c r="AD1022" s="1"/>
      <c r="AE1022" s="1"/>
      <c r="AF1022" s="1"/>
    </row>
    <row r="1023" customFormat="false" ht="15.75" hidden="false" customHeight="true" outlineLevel="0" collapsed="false">
      <c r="A1023" s="1"/>
      <c r="B1023" s="34"/>
      <c r="C1023" s="1"/>
      <c r="D1023" s="1"/>
      <c r="E1023" s="1"/>
      <c r="F1023" s="34"/>
      <c r="G1023" s="1"/>
      <c r="H1023" s="1"/>
      <c r="I1023" s="1"/>
      <c r="J1023" s="1"/>
      <c r="K1023" s="34"/>
      <c r="L1023" s="1"/>
      <c r="M1023" s="1"/>
      <c r="N1023" s="1"/>
      <c r="O1023" s="1"/>
      <c r="P1023" s="34"/>
      <c r="Q1023" s="1"/>
      <c r="R1023" s="1"/>
      <c r="S1023" s="1"/>
      <c r="T1023" s="1"/>
      <c r="U1023" s="34"/>
      <c r="V1023" s="34"/>
      <c r="W1023" s="34"/>
      <c r="X1023" s="34"/>
      <c r="Y1023" s="34"/>
      <c r="Z1023" s="1"/>
      <c r="AA1023" s="1"/>
      <c r="AB1023" s="1"/>
      <c r="AC1023" s="1"/>
      <c r="AD1023" s="1"/>
      <c r="AE1023" s="1"/>
      <c r="AF1023" s="1"/>
    </row>
    <row r="1024" customFormat="false" ht="15.75" hidden="false" customHeight="true" outlineLevel="0" collapsed="false">
      <c r="A1024" s="1"/>
      <c r="B1024" s="34"/>
      <c r="C1024" s="1"/>
      <c r="D1024" s="1"/>
      <c r="E1024" s="1"/>
      <c r="F1024" s="34"/>
      <c r="G1024" s="1"/>
      <c r="H1024" s="1"/>
      <c r="I1024" s="1"/>
      <c r="J1024" s="1"/>
      <c r="K1024" s="34"/>
      <c r="L1024" s="1"/>
      <c r="M1024" s="1"/>
      <c r="N1024" s="1"/>
      <c r="O1024" s="1"/>
      <c r="P1024" s="34"/>
      <c r="Q1024" s="1"/>
      <c r="R1024" s="1"/>
      <c r="S1024" s="1"/>
      <c r="T1024" s="1"/>
      <c r="U1024" s="34"/>
      <c r="V1024" s="34"/>
      <c r="W1024" s="34"/>
      <c r="X1024" s="34"/>
      <c r="Y1024" s="34"/>
      <c r="Z1024" s="1"/>
      <c r="AA1024" s="1"/>
      <c r="AB1024" s="1"/>
      <c r="AC1024" s="1"/>
      <c r="AD1024" s="1"/>
      <c r="AE1024" s="1"/>
      <c r="AF1024" s="1"/>
    </row>
    <row r="1025" customFormat="false" ht="15.75" hidden="false" customHeight="true" outlineLevel="0" collapsed="false">
      <c r="A1025" s="1"/>
      <c r="B1025" s="34"/>
      <c r="C1025" s="1"/>
      <c r="D1025" s="1"/>
      <c r="E1025" s="1"/>
      <c r="F1025" s="34"/>
      <c r="G1025" s="1"/>
      <c r="H1025" s="1"/>
      <c r="I1025" s="1"/>
      <c r="J1025" s="1"/>
      <c r="K1025" s="34"/>
      <c r="L1025" s="1"/>
      <c r="M1025" s="1"/>
      <c r="N1025" s="1"/>
      <c r="O1025" s="1"/>
      <c r="P1025" s="34"/>
      <c r="Q1025" s="1"/>
      <c r="R1025" s="1"/>
      <c r="S1025" s="1"/>
      <c r="T1025" s="1"/>
      <c r="U1025" s="34"/>
      <c r="V1025" s="34"/>
      <c r="W1025" s="34"/>
      <c r="X1025" s="34"/>
      <c r="Y1025" s="34"/>
      <c r="Z1025" s="1"/>
      <c r="AA1025" s="1"/>
      <c r="AB1025" s="1"/>
      <c r="AC1025" s="1"/>
      <c r="AD1025" s="1"/>
      <c r="AE1025" s="1"/>
      <c r="AF1025" s="1"/>
    </row>
    <row r="1026" customFormat="false" ht="15.75" hidden="false" customHeight="true" outlineLevel="0" collapsed="false">
      <c r="A1026" s="1"/>
      <c r="B1026" s="34"/>
      <c r="C1026" s="1"/>
      <c r="D1026" s="1"/>
      <c r="E1026" s="1"/>
      <c r="F1026" s="34"/>
      <c r="G1026" s="1"/>
      <c r="H1026" s="1"/>
      <c r="I1026" s="1"/>
      <c r="J1026" s="1"/>
      <c r="K1026" s="34"/>
      <c r="L1026" s="1"/>
      <c r="M1026" s="1"/>
      <c r="N1026" s="1"/>
      <c r="O1026" s="1"/>
      <c r="P1026" s="34"/>
      <c r="Q1026" s="1"/>
      <c r="R1026" s="1"/>
      <c r="S1026" s="1"/>
      <c r="T1026" s="1"/>
      <c r="U1026" s="34"/>
      <c r="V1026" s="34"/>
      <c r="W1026" s="34"/>
      <c r="X1026" s="34"/>
      <c r="Y1026" s="34"/>
      <c r="Z1026" s="1"/>
      <c r="AA1026" s="1"/>
      <c r="AB1026" s="1"/>
      <c r="AC1026" s="1"/>
      <c r="AD1026" s="1"/>
      <c r="AE1026" s="1"/>
      <c r="AF1026" s="1"/>
    </row>
    <row r="1027" customFormat="false" ht="15.75" hidden="false" customHeight="true" outlineLevel="0" collapsed="false">
      <c r="A1027" s="1"/>
      <c r="B1027" s="34"/>
      <c r="C1027" s="1"/>
      <c r="D1027" s="1"/>
      <c r="E1027" s="1"/>
      <c r="F1027" s="34"/>
      <c r="G1027" s="1"/>
      <c r="H1027" s="1"/>
      <c r="I1027" s="1"/>
      <c r="J1027" s="1"/>
      <c r="K1027" s="34"/>
      <c r="L1027" s="1"/>
      <c r="M1027" s="1"/>
      <c r="N1027" s="1"/>
      <c r="O1027" s="1"/>
      <c r="P1027" s="34"/>
      <c r="Q1027" s="1"/>
      <c r="R1027" s="1"/>
      <c r="S1027" s="1"/>
      <c r="T1027" s="1"/>
      <c r="U1027" s="34"/>
      <c r="V1027" s="34"/>
      <c r="W1027" s="34"/>
      <c r="X1027" s="34"/>
      <c r="Y1027" s="34"/>
      <c r="Z1027" s="1"/>
      <c r="AA1027" s="1"/>
      <c r="AB1027" s="1"/>
      <c r="AC1027" s="1"/>
      <c r="AD1027" s="1"/>
      <c r="AE1027" s="1"/>
      <c r="AF1027" s="1"/>
    </row>
    <row r="1028" customFormat="false" ht="15.75" hidden="false" customHeight="true" outlineLevel="0" collapsed="false">
      <c r="A1028" s="1"/>
      <c r="B1028" s="34"/>
      <c r="C1028" s="1"/>
      <c r="D1028" s="1"/>
      <c r="E1028" s="1"/>
      <c r="F1028" s="34"/>
      <c r="G1028" s="1"/>
      <c r="H1028" s="1"/>
      <c r="I1028" s="1"/>
      <c r="J1028" s="1"/>
      <c r="K1028" s="34"/>
      <c r="L1028" s="1"/>
      <c r="M1028" s="1"/>
      <c r="N1028" s="1"/>
      <c r="O1028" s="1"/>
      <c r="P1028" s="34"/>
      <c r="Q1028" s="1"/>
      <c r="R1028" s="1"/>
      <c r="S1028" s="1"/>
      <c r="T1028" s="1"/>
      <c r="U1028" s="34"/>
      <c r="V1028" s="34"/>
      <c r="W1028" s="34"/>
      <c r="X1028" s="34"/>
      <c r="Y1028" s="34"/>
      <c r="Z1028" s="1"/>
      <c r="AA1028" s="1"/>
      <c r="AB1028" s="1"/>
      <c r="AC1028" s="1"/>
      <c r="AD1028" s="1"/>
      <c r="AE1028" s="1"/>
      <c r="AF1028" s="1"/>
    </row>
    <row r="1029" customFormat="false" ht="15.75" hidden="false" customHeight="true" outlineLevel="0" collapsed="false">
      <c r="A1029" s="1"/>
      <c r="B1029" s="34"/>
      <c r="C1029" s="1"/>
      <c r="D1029" s="1"/>
      <c r="E1029" s="1"/>
      <c r="F1029" s="34"/>
      <c r="G1029" s="1"/>
      <c r="H1029" s="1"/>
      <c r="I1029" s="1"/>
      <c r="J1029" s="1"/>
      <c r="K1029" s="34"/>
      <c r="L1029" s="1"/>
      <c r="M1029" s="1"/>
      <c r="N1029" s="1"/>
      <c r="O1029" s="1"/>
      <c r="P1029" s="34"/>
      <c r="Q1029" s="1"/>
      <c r="R1029" s="1"/>
      <c r="S1029" s="1"/>
      <c r="T1029" s="1"/>
      <c r="U1029" s="34"/>
      <c r="V1029" s="34"/>
      <c r="W1029" s="34"/>
      <c r="X1029" s="34"/>
      <c r="Y1029" s="34"/>
      <c r="Z1029" s="1"/>
      <c r="AA1029" s="1"/>
      <c r="AB1029" s="1"/>
      <c r="AC1029" s="1"/>
      <c r="AD1029" s="1"/>
      <c r="AE1029" s="1"/>
      <c r="AF1029" s="1"/>
    </row>
    <row r="1030" customFormat="false" ht="15.75" hidden="false" customHeight="true" outlineLevel="0" collapsed="false">
      <c r="A1030" s="1"/>
      <c r="B1030" s="34"/>
      <c r="C1030" s="1"/>
      <c r="D1030" s="1"/>
      <c r="E1030" s="1"/>
      <c r="F1030" s="34"/>
      <c r="G1030" s="1"/>
      <c r="H1030" s="1"/>
      <c r="I1030" s="1"/>
      <c r="J1030" s="1"/>
      <c r="K1030" s="34"/>
      <c r="L1030" s="1"/>
      <c r="M1030" s="1"/>
      <c r="N1030" s="1"/>
      <c r="O1030" s="1"/>
      <c r="P1030" s="34"/>
      <c r="Q1030" s="1"/>
      <c r="R1030" s="1"/>
      <c r="S1030" s="1"/>
      <c r="T1030" s="1"/>
      <c r="U1030" s="34"/>
      <c r="V1030" s="34"/>
      <c r="W1030" s="34"/>
      <c r="X1030" s="34"/>
      <c r="Y1030" s="34"/>
      <c r="Z1030" s="1"/>
      <c r="AA1030" s="1"/>
      <c r="AB1030" s="1"/>
      <c r="AC1030" s="1"/>
      <c r="AD1030" s="1"/>
      <c r="AE1030" s="1"/>
      <c r="AF1030" s="1"/>
    </row>
    <row r="1031" customFormat="false" ht="15.75" hidden="false" customHeight="true" outlineLevel="0" collapsed="false">
      <c r="A1031" s="1"/>
      <c r="B1031" s="34"/>
      <c r="C1031" s="1"/>
      <c r="D1031" s="1"/>
      <c r="E1031" s="1"/>
      <c r="F1031" s="34"/>
      <c r="G1031" s="1"/>
      <c r="H1031" s="1"/>
      <c r="I1031" s="1"/>
      <c r="J1031" s="1"/>
      <c r="K1031" s="34"/>
      <c r="L1031" s="1"/>
      <c r="M1031" s="1"/>
      <c r="N1031" s="1"/>
      <c r="O1031" s="1"/>
      <c r="P1031" s="34"/>
      <c r="Q1031" s="1"/>
      <c r="R1031" s="1"/>
      <c r="S1031" s="1"/>
      <c r="T1031" s="1"/>
      <c r="U1031" s="34"/>
      <c r="V1031" s="34"/>
      <c r="W1031" s="34"/>
      <c r="X1031" s="34"/>
      <c r="Y1031" s="34"/>
      <c r="Z1031" s="1"/>
      <c r="AA1031" s="1"/>
      <c r="AB1031" s="1"/>
      <c r="AC1031" s="1"/>
      <c r="AD1031" s="1"/>
      <c r="AE1031" s="1"/>
      <c r="AF1031" s="1"/>
    </row>
    <row r="1032" customFormat="false" ht="15.75" hidden="false" customHeight="true" outlineLevel="0" collapsed="false">
      <c r="A1032" s="1"/>
      <c r="B1032" s="34"/>
      <c r="C1032" s="1"/>
      <c r="D1032" s="1"/>
      <c r="E1032" s="1"/>
      <c r="F1032" s="34"/>
      <c r="G1032" s="1"/>
      <c r="H1032" s="1"/>
      <c r="I1032" s="1"/>
      <c r="J1032" s="1"/>
      <c r="K1032" s="34"/>
      <c r="L1032" s="1"/>
      <c r="M1032" s="1"/>
      <c r="N1032" s="1"/>
      <c r="O1032" s="1"/>
      <c r="P1032" s="34"/>
      <c r="Q1032" s="1"/>
      <c r="R1032" s="1"/>
      <c r="S1032" s="1"/>
      <c r="T1032" s="1"/>
      <c r="U1032" s="34"/>
      <c r="V1032" s="34"/>
      <c r="W1032" s="34"/>
      <c r="X1032" s="34"/>
      <c r="Y1032" s="34"/>
      <c r="Z1032" s="1"/>
      <c r="AA1032" s="1"/>
      <c r="AB1032" s="1"/>
      <c r="AC1032" s="1"/>
      <c r="AD1032" s="1"/>
      <c r="AE1032" s="1"/>
      <c r="AF1032" s="1"/>
    </row>
    <row r="1033" customFormat="false" ht="15.75" hidden="false" customHeight="true" outlineLevel="0" collapsed="false">
      <c r="A1033" s="1"/>
      <c r="B1033" s="34"/>
      <c r="C1033" s="1"/>
      <c r="D1033" s="1"/>
      <c r="E1033" s="1"/>
      <c r="F1033" s="34"/>
      <c r="G1033" s="1"/>
      <c r="H1033" s="1"/>
      <c r="I1033" s="1"/>
      <c r="J1033" s="1"/>
      <c r="K1033" s="34"/>
      <c r="L1033" s="1"/>
      <c r="M1033" s="1"/>
      <c r="N1033" s="1"/>
      <c r="O1033" s="1"/>
      <c r="P1033" s="34"/>
      <c r="Q1033" s="1"/>
      <c r="R1033" s="1"/>
      <c r="S1033" s="1"/>
      <c r="T1033" s="1"/>
      <c r="U1033" s="34"/>
      <c r="V1033" s="34"/>
      <c r="W1033" s="34"/>
      <c r="X1033" s="34"/>
      <c r="Y1033" s="34"/>
      <c r="Z1033" s="1"/>
      <c r="AA1033" s="1"/>
      <c r="AB1033" s="1"/>
      <c r="AC1033" s="1"/>
      <c r="AD1033" s="1"/>
      <c r="AE1033" s="1"/>
      <c r="AF1033" s="1"/>
    </row>
    <row r="1034" customFormat="false" ht="15.75" hidden="false" customHeight="true" outlineLevel="0" collapsed="false">
      <c r="A1034" s="1"/>
      <c r="B1034" s="34"/>
      <c r="C1034" s="1"/>
      <c r="D1034" s="1"/>
      <c r="E1034" s="1"/>
      <c r="F1034" s="34"/>
      <c r="G1034" s="1"/>
      <c r="H1034" s="1"/>
      <c r="I1034" s="1"/>
      <c r="J1034" s="1"/>
      <c r="K1034" s="34"/>
      <c r="L1034" s="1"/>
      <c r="M1034" s="1"/>
      <c r="N1034" s="1"/>
      <c r="O1034" s="1"/>
      <c r="P1034" s="34"/>
      <c r="Q1034" s="1"/>
      <c r="R1034" s="1"/>
      <c r="S1034" s="1"/>
      <c r="T1034" s="1"/>
      <c r="U1034" s="34"/>
      <c r="V1034" s="34"/>
      <c r="W1034" s="34"/>
      <c r="X1034" s="34"/>
      <c r="Y1034" s="34"/>
      <c r="Z1034" s="1"/>
      <c r="AA1034" s="1"/>
      <c r="AB1034" s="1"/>
      <c r="AC1034" s="1"/>
      <c r="AD1034" s="1"/>
      <c r="AE1034" s="1"/>
      <c r="AF1034" s="1"/>
    </row>
    <row r="1035" customFormat="false" ht="15.75" hidden="false" customHeight="true" outlineLevel="0" collapsed="false">
      <c r="A1035" s="1"/>
      <c r="B1035" s="34"/>
      <c r="C1035" s="1"/>
      <c r="D1035" s="1"/>
      <c r="E1035" s="1"/>
      <c r="F1035" s="34"/>
      <c r="G1035" s="1"/>
      <c r="H1035" s="1"/>
      <c r="I1035" s="1"/>
      <c r="J1035" s="1"/>
      <c r="K1035" s="34"/>
      <c r="L1035" s="1"/>
      <c r="M1035" s="1"/>
      <c r="N1035" s="1"/>
      <c r="O1035" s="1"/>
      <c r="P1035" s="34"/>
      <c r="Q1035" s="1"/>
      <c r="R1035" s="1"/>
      <c r="S1035" s="1"/>
      <c r="T1035" s="1"/>
      <c r="U1035" s="34"/>
      <c r="V1035" s="34"/>
      <c r="W1035" s="34"/>
      <c r="X1035" s="34"/>
      <c r="Y1035" s="34"/>
      <c r="Z1035" s="1"/>
      <c r="AA1035" s="1"/>
      <c r="AB1035" s="1"/>
      <c r="AC1035" s="1"/>
      <c r="AD1035" s="1"/>
      <c r="AE1035" s="1"/>
      <c r="AF1035" s="1"/>
    </row>
    <row r="1036" customFormat="false" ht="15.75" hidden="false" customHeight="true" outlineLevel="0" collapsed="false">
      <c r="A1036" s="1"/>
      <c r="B1036" s="34"/>
      <c r="C1036" s="1"/>
      <c r="D1036" s="1"/>
      <c r="E1036" s="1"/>
      <c r="F1036" s="34"/>
      <c r="G1036" s="1"/>
      <c r="H1036" s="1"/>
      <c r="I1036" s="1"/>
      <c r="J1036" s="1"/>
      <c r="K1036" s="34"/>
      <c r="L1036" s="1"/>
      <c r="M1036" s="1"/>
      <c r="N1036" s="1"/>
      <c r="O1036" s="1"/>
      <c r="P1036" s="34"/>
      <c r="Q1036" s="1"/>
      <c r="R1036" s="1"/>
      <c r="S1036" s="1"/>
      <c r="T1036" s="1"/>
      <c r="U1036" s="34"/>
      <c r="V1036" s="34"/>
      <c r="W1036" s="34"/>
      <c r="X1036" s="34"/>
      <c r="Y1036" s="34"/>
      <c r="Z1036" s="1"/>
      <c r="AA1036" s="1"/>
      <c r="AB1036" s="1"/>
      <c r="AC1036" s="1"/>
      <c r="AD1036" s="1"/>
      <c r="AE1036" s="1"/>
      <c r="AF1036" s="1"/>
    </row>
    <row r="1037" customFormat="false" ht="15.75" hidden="false" customHeight="true" outlineLevel="0" collapsed="false">
      <c r="A1037" s="1"/>
      <c r="B1037" s="34"/>
      <c r="C1037" s="1"/>
      <c r="D1037" s="1"/>
      <c r="E1037" s="1"/>
      <c r="F1037" s="34"/>
      <c r="G1037" s="1"/>
      <c r="H1037" s="1"/>
      <c r="I1037" s="1"/>
      <c r="J1037" s="1"/>
      <c r="K1037" s="34"/>
      <c r="L1037" s="1"/>
      <c r="M1037" s="1"/>
      <c r="N1037" s="1"/>
      <c r="O1037" s="1"/>
      <c r="P1037" s="34"/>
      <c r="Q1037" s="1"/>
      <c r="R1037" s="1"/>
      <c r="S1037" s="1"/>
      <c r="T1037" s="1"/>
      <c r="U1037" s="34"/>
      <c r="V1037" s="34"/>
      <c r="W1037" s="34"/>
      <c r="X1037" s="34"/>
      <c r="Y1037" s="34"/>
      <c r="Z1037" s="1"/>
      <c r="AA1037" s="1"/>
      <c r="AB1037" s="1"/>
      <c r="AC1037" s="1"/>
      <c r="AD1037" s="1"/>
      <c r="AE1037" s="1"/>
      <c r="AF1037" s="1"/>
    </row>
    <row r="1038" customFormat="false" ht="15.75" hidden="false" customHeight="true" outlineLevel="0" collapsed="false">
      <c r="A1038" s="1"/>
      <c r="B1038" s="34"/>
      <c r="C1038" s="1"/>
      <c r="D1038" s="1"/>
      <c r="E1038" s="1"/>
      <c r="F1038" s="34"/>
      <c r="G1038" s="1"/>
      <c r="H1038" s="1"/>
      <c r="I1038" s="1"/>
      <c r="J1038" s="1"/>
      <c r="K1038" s="34"/>
      <c r="L1038" s="1"/>
      <c r="M1038" s="1"/>
      <c r="N1038" s="1"/>
      <c r="O1038" s="1"/>
      <c r="P1038" s="34"/>
      <c r="Q1038" s="1"/>
      <c r="R1038" s="1"/>
      <c r="S1038" s="1"/>
      <c r="T1038" s="1"/>
      <c r="U1038" s="34"/>
      <c r="V1038" s="34"/>
      <c r="W1038" s="34"/>
      <c r="X1038" s="34"/>
      <c r="Y1038" s="34"/>
      <c r="Z1038" s="1"/>
      <c r="AA1038" s="1"/>
      <c r="AB1038" s="1"/>
      <c r="AC1038" s="1"/>
      <c r="AD1038" s="1"/>
      <c r="AE1038" s="1"/>
      <c r="AF1038" s="1"/>
    </row>
    <row r="1039" customFormat="false" ht="15.75" hidden="false" customHeight="true" outlineLevel="0" collapsed="false">
      <c r="A1039" s="1"/>
      <c r="B1039" s="34"/>
      <c r="C1039" s="1"/>
      <c r="D1039" s="1"/>
      <c r="E1039" s="1"/>
      <c r="F1039" s="34"/>
      <c r="G1039" s="1"/>
      <c r="H1039" s="1"/>
      <c r="I1039" s="1"/>
      <c r="J1039" s="1"/>
      <c r="K1039" s="34"/>
      <c r="L1039" s="1"/>
      <c r="M1039" s="1"/>
      <c r="N1039" s="1"/>
      <c r="O1039" s="1"/>
      <c r="P1039" s="34"/>
      <c r="Q1039" s="1"/>
      <c r="R1039" s="1"/>
      <c r="S1039" s="1"/>
      <c r="T1039" s="1"/>
      <c r="U1039" s="34"/>
      <c r="V1039" s="34"/>
      <c r="W1039" s="34"/>
      <c r="X1039" s="34"/>
      <c r="Y1039" s="34"/>
      <c r="Z1039" s="1"/>
      <c r="AA1039" s="1"/>
      <c r="AB1039" s="1"/>
      <c r="AC1039" s="1"/>
      <c r="AD1039" s="1"/>
      <c r="AE1039" s="1"/>
      <c r="AF1039" s="1"/>
    </row>
    <row r="1040" customFormat="false" ht="15.75" hidden="false" customHeight="true" outlineLevel="0" collapsed="false">
      <c r="A1040" s="1"/>
      <c r="B1040" s="34"/>
      <c r="C1040" s="1"/>
      <c r="D1040" s="1"/>
      <c r="E1040" s="1"/>
      <c r="F1040" s="34"/>
      <c r="G1040" s="1"/>
      <c r="H1040" s="1"/>
      <c r="I1040" s="1"/>
      <c r="J1040" s="1"/>
      <c r="K1040" s="34"/>
      <c r="L1040" s="1"/>
      <c r="M1040" s="1"/>
      <c r="N1040" s="1"/>
      <c r="O1040" s="1"/>
      <c r="P1040" s="34"/>
      <c r="Q1040" s="1"/>
      <c r="R1040" s="1"/>
      <c r="S1040" s="1"/>
      <c r="T1040" s="1"/>
      <c r="U1040" s="34"/>
      <c r="V1040" s="34"/>
      <c r="W1040" s="34"/>
      <c r="X1040" s="34"/>
      <c r="Y1040" s="34"/>
      <c r="Z1040" s="1"/>
      <c r="AA1040" s="1"/>
      <c r="AB1040" s="1"/>
      <c r="AC1040" s="1"/>
      <c r="AD1040" s="1"/>
      <c r="AE1040" s="1"/>
      <c r="AF1040" s="1"/>
    </row>
    <row r="1041" customFormat="false" ht="15.75" hidden="false" customHeight="true" outlineLevel="0" collapsed="false">
      <c r="A1041" s="1"/>
      <c r="B1041" s="34"/>
      <c r="C1041" s="1"/>
      <c r="D1041" s="1"/>
      <c r="E1041" s="1"/>
      <c r="F1041" s="34"/>
      <c r="G1041" s="1"/>
      <c r="H1041" s="1"/>
      <c r="I1041" s="1"/>
      <c r="J1041" s="1"/>
      <c r="K1041" s="34"/>
      <c r="L1041" s="1"/>
      <c r="M1041" s="1"/>
      <c r="N1041" s="1"/>
      <c r="O1041" s="1"/>
      <c r="P1041" s="34"/>
      <c r="Q1041" s="1"/>
      <c r="R1041" s="1"/>
      <c r="S1041" s="1"/>
      <c r="T1041" s="1"/>
      <c r="U1041" s="34"/>
      <c r="V1041" s="34"/>
      <c r="W1041" s="34"/>
      <c r="X1041" s="34"/>
      <c r="Y1041" s="34"/>
      <c r="Z1041" s="1"/>
      <c r="AA1041" s="1"/>
      <c r="AB1041" s="1"/>
      <c r="AC1041" s="1"/>
      <c r="AD1041" s="1"/>
      <c r="AE1041" s="1"/>
      <c r="AF1041" s="1"/>
    </row>
    <row r="1042" customFormat="false" ht="15.75" hidden="false" customHeight="true" outlineLevel="0" collapsed="false">
      <c r="A1042" s="1"/>
      <c r="B1042" s="34"/>
      <c r="C1042" s="1"/>
      <c r="D1042" s="1"/>
      <c r="E1042" s="1"/>
      <c r="F1042" s="34"/>
      <c r="G1042" s="1"/>
      <c r="H1042" s="1"/>
      <c r="I1042" s="1"/>
      <c r="J1042" s="1"/>
      <c r="K1042" s="34"/>
      <c r="L1042" s="1"/>
      <c r="M1042" s="1"/>
      <c r="N1042" s="1"/>
      <c r="O1042" s="1"/>
      <c r="P1042" s="34"/>
      <c r="Q1042" s="1"/>
      <c r="R1042" s="1"/>
      <c r="S1042" s="1"/>
      <c r="T1042" s="1"/>
      <c r="U1042" s="34"/>
      <c r="V1042" s="34"/>
      <c r="W1042" s="34"/>
      <c r="X1042" s="34"/>
      <c r="Y1042" s="34"/>
      <c r="Z1042" s="1"/>
      <c r="AA1042" s="1"/>
      <c r="AB1042" s="1"/>
      <c r="AC1042" s="1"/>
      <c r="AD1042" s="1"/>
      <c r="AE1042" s="1"/>
      <c r="AF1042" s="1"/>
    </row>
    <row r="1043" customFormat="false" ht="15.75" hidden="false" customHeight="true" outlineLevel="0" collapsed="false">
      <c r="A1043" s="1"/>
      <c r="B1043" s="34"/>
      <c r="C1043" s="1"/>
      <c r="D1043" s="1"/>
      <c r="E1043" s="1"/>
      <c r="F1043" s="34"/>
      <c r="G1043" s="1"/>
      <c r="H1043" s="1"/>
      <c r="I1043" s="1"/>
      <c r="J1043" s="1"/>
      <c r="K1043" s="34"/>
      <c r="L1043" s="1"/>
      <c r="M1043" s="1"/>
      <c r="N1043" s="1"/>
      <c r="O1043" s="1"/>
      <c r="P1043" s="34"/>
      <c r="Q1043" s="1"/>
      <c r="R1043" s="1"/>
      <c r="S1043" s="1"/>
      <c r="T1043" s="1"/>
      <c r="U1043" s="34"/>
      <c r="V1043" s="34"/>
      <c r="W1043" s="34"/>
      <c r="X1043" s="34"/>
      <c r="Y1043" s="34"/>
      <c r="Z1043" s="1"/>
      <c r="AA1043" s="1"/>
      <c r="AB1043" s="1"/>
      <c r="AC1043" s="1"/>
      <c r="AD1043" s="1"/>
      <c r="AE1043" s="1"/>
      <c r="AF1043" s="1"/>
    </row>
    <row r="1044" customFormat="false" ht="15.75" hidden="false" customHeight="true" outlineLevel="0" collapsed="false">
      <c r="A1044" s="1"/>
      <c r="B1044" s="34"/>
      <c r="C1044" s="1"/>
      <c r="D1044" s="1"/>
      <c r="E1044" s="1"/>
      <c r="F1044" s="34"/>
      <c r="G1044" s="1"/>
      <c r="H1044" s="1"/>
      <c r="I1044" s="1"/>
      <c r="J1044" s="1"/>
      <c r="K1044" s="34"/>
      <c r="L1044" s="1"/>
      <c r="M1044" s="1"/>
      <c r="N1044" s="1"/>
      <c r="O1044" s="1"/>
      <c r="P1044" s="34"/>
      <c r="Q1044" s="1"/>
      <c r="R1044" s="1"/>
      <c r="S1044" s="1"/>
      <c r="T1044" s="1"/>
      <c r="U1044" s="34"/>
      <c r="V1044" s="34"/>
      <c r="W1044" s="34"/>
      <c r="X1044" s="34"/>
      <c r="Y1044" s="34"/>
      <c r="Z1044" s="1"/>
      <c r="AA1044" s="1"/>
      <c r="AB1044" s="1"/>
      <c r="AC1044" s="1"/>
      <c r="AD1044" s="1"/>
      <c r="AE1044" s="1"/>
      <c r="AF1044" s="1"/>
    </row>
    <row r="1045" customFormat="false" ht="15.75" hidden="false" customHeight="true" outlineLevel="0" collapsed="false">
      <c r="A1045" s="1"/>
      <c r="B1045" s="34"/>
      <c r="C1045" s="1"/>
      <c r="D1045" s="1"/>
      <c r="E1045" s="1"/>
      <c r="F1045" s="34"/>
      <c r="G1045" s="1"/>
      <c r="H1045" s="1"/>
      <c r="I1045" s="1"/>
      <c r="J1045" s="1"/>
      <c r="K1045" s="34"/>
      <c r="L1045" s="1"/>
      <c r="M1045" s="1"/>
      <c r="N1045" s="1"/>
      <c r="O1045" s="1"/>
      <c r="P1045" s="34"/>
      <c r="Q1045" s="1"/>
      <c r="R1045" s="1"/>
      <c r="S1045" s="1"/>
      <c r="T1045" s="1"/>
      <c r="U1045" s="34"/>
      <c r="V1045" s="34"/>
      <c r="W1045" s="34"/>
      <c r="X1045" s="34"/>
      <c r="Y1045" s="34"/>
      <c r="Z1045" s="1"/>
      <c r="AA1045" s="1"/>
      <c r="AB1045" s="1"/>
      <c r="AC1045" s="1"/>
      <c r="AD1045" s="1"/>
      <c r="AE1045" s="1"/>
      <c r="AF1045" s="1"/>
    </row>
    <row r="1046" customFormat="false" ht="15.75" hidden="false" customHeight="true" outlineLevel="0" collapsed="false">
      <c r="A1046" s="1"/>
      <c r="B1046" s="34"/>
      <c r="C1046" s="1"/>
      <c r="D1046" s="1"/>
      <c r="E1046" s="1"/>
      <c r="F1046" s="34"/>
      <c r="G1046" s="1"/>
      <c r="H1046" s="1"/>
      <c r="I1046" s="1"/>
      <c r="J1046" s="1"/>
      <c r="K1046" s="34"/>
      <c r="L1046" s="1"/>
      <c r="M1046" s="1"/>
      <c r="N1046" s="1"/>
      <c r="O1046" s="1"/>
      <c r="P1046" s="34"/>
      <c r="Q1046" s="1"/>
      <c r="R1046" s="1"/>
      <c r="S1046" s="1"/>
      <c r="T1046" s="1"/>
      <c r="U1046" s="34"/>
      <c r="V1046" s="34"/>
      <c r="W1046" s="34"/>
      <c r="X1046" s="34"/>
      <c r="Y1046" s="34"/>
      <c r="Z1046" s="1"/>
      <c r="AA1046" s="1"/>
      <c r="AB1046" s="1"/>
      <c r="AC1046" s="1"/>
      <c r="AD1046" s="1"/>
      <c r="AE1046" s="1"/>
      <c r="AF1046" s="1"/>
    </row>
    <row r="1047" customFormat="false" ht="15.75" hidden="false" customHeight="true" outlineLevel="0" collapsed="false">
      <c r="A1047" s="1"/>
      <c r="B1047" s="34"/>
      <c r="C1047" s="1"/>
      <c r="D1047" s="1"/>
      <c r="E1047" s="1"/>
      <c r="F1047" s="34"/>
      <c r="G1047" s="1"/>
      <c r="H1047" s="1"/>
      <c r="I1047" s="1"/>
      <c r="J1047" s="1"/>
      <c r="K1047" s="34"/>
      <c r="L1047" s="1"/>
      <c r="M1047" s="1"/>
      <c r="N1047" s="1"/>
      <c r="O1047" s="1"/>
      <c r="P1047" s="34"/>
      <c r="Q1047" s="1"/>
      <c r="R1047" s="1"/>
      <c r="S1047" s="1"/>
      <c r="T1047" s="1"/>
      <c r="U1047" s="34"/>
      <c r="V1047" s="34"/>
      <c r="W1047" s="34"/>
      <c r="X1047" s="34"/>
      <c r="Y1047" s="34"/>
      <c r="Z1047" s="1"/>
      <c r="AA1047" s="1"/>
      <c r="AB1047" s="1"/>
      <c r="AC1047" s="1"/>
      <c r="AD1047" s="1"/>
      <c r="AE1047" s="1"/>
      <c r="AF1047" s="1"/>
    </row>
    <row r="1048" customFormat="false" ht="15.75" hidden="false" customHeight="true" outlineLevel="0" collapsed="false">
      <c r="A1048" s="1"/>
      <c r="B1048" s="34"/>
      <c r="C1048" s="1"/>
      <c r="D1048" s="1"/>
      <c r="E1048" s="1"/>
      <c r="F1048" s="34"/>
      <c r="G1048" s="1"/>
      <c r="H1048" s="1"/>
      <c r="I1048" s="1"/>
      <c r="J1048" s="1"/>
      <c r="K1048" s="34"/>
      <c r="L1048" s="1"/>
      <c r="M1048" s="1"/>
      <c r="N1048" s="1"/>
      <c r="O1048" s="1"/>
      <c r="P1048" s="34"/>
      <c r="Q1048" s="1"/>
      <c r="R1048" s="1"/>
      <c r="S1048" s="1"/>
      <c r="T1048" s="1"/>
      <c r="U1048" s="34"/>
      <c r="V1048" s="34"/>
      <c r="W1048" s="34"/>
      <c r="X1048" s="34"/>
      <c r="Y1048" s="34"/>
      <c r="Z1048" s="1"/>
      <c r="AA1048" s="1"/>
      <c r="AB1048" s="1"/>
      <c r="AC1048" s="1"/>
      <c r="AD1048" s="1"/>
      <c r="AE1048" s="1"/>
      <c r="AF1048" s="1"/>
    </row>
    <row r="1049" customFormat="false" ht="15.75" hidden="false" customHeight="true" outlineLevel="0" collapsed="false">
      <c r="A1049" s="1"/>
      <c r="B1049" s="34"/>
      <c r="C1049" s="1"/>
      <c r="D1049" s="1"/>
      <c r="E1049" s="1"/>
      <c r="F1049" s="34"/>
      <c r="G1049" s="1"/>
      <c r="H1049" s="1"/>
      <c r="I1049" s="1"/>
      <c r="J1049" s="1"/>
      <c r="K1049" s="34"/>
      <c r="L1049" s="1"/>
      <c r="M1049" s="1"/>
      <c r="N1049" s="1"/>
      <c r="O1049" s="1"/>
      <c r="P1049" s="34"/>
      <c r="Q1049" s="1"/>
      <c r="R1049" s="1"/>
      <c r="S1049" s="1"/>
      <c r="T1049" s="1"/>
      <c r="U1049" s="34"/>
      <c r="V1049" s="34"/>
      <c r="W1049" s="34"/>
      <c r="X1049" s="34"/>
      <c r="Y1049" s="34"/>
      <c r="Z1049" s="1"/>
      <c r="AA1049" s="1"/>
      <c r="AB1049" s="1"/>
      <c r="AC1049" s="1"/>
      <c r="AD1049" s="1"/>
      <c r="AE1049" s="1"/>
      <c r="AF1049" s="1"/>
    </row>
    <row r="1050" customFormat="false" ht="15.75" hidden="false" customHeight="true" outlineLevel="0" collapsed="false">
      <c r="A1050" s="1"/>
      <c r="B1050" s="34"/>
      <c r="C1050" s="1"/>
      <c r="D1050" s="1"/>
      <c r="E1050" s="1"/>
      <c r="F1050" s="34"/>
      <c r="G1050" s="1"/>
      <c r="H1050" s="1"/>
      <c r="I1050" s="1"/>
      <c r="J1050" s="1"/>
      <c r="K1050" s="34"/>
      <c r="L1050" s="1"/>
      <c r="M1050" s="1"/>
      <c r="N1050" s="1"/>
      <c r="O1050" s="1"/>
      <c r="P1050" s="34"/>
      <c r="Q1050" s="1"/>
      <c r="R1050" s="1"/>
      <c r="S1050" s="1"/>
      <c r="T1050" s="1"/>
      <c r="U1050" s="34"/>
      <c r="V1050" s="34"/>
      <c r="W1050" s="34"/>
      <c r="X1050" s="34"/>
      <c r="Y1050" s="34"/>
      <c r="Z1050" s="1"/>
      <c r="AA1050" s="1"/>
      <c r="AB1050" s="1"/>
      <c r="AC1050" s="1"/>
      <c r="AD1050" s="1"/>
      <c r="AE1050" s="1"/>
      <c r="AF1050" s="1"/>
    </row>
    <row r="1051" customFormat="false" ht="15.75" hidden="false" customHeight="true" outlineLevel="0" collapsed="false">
      <c r="A1051" s="1"/>
      <c r="B1051" s="34"/>
      <c r="C1051" s="1"/>
      <c r="D1051" s="1"/>
      <c r="E1051" s="1"/>
      <c r="F1051" s="34"/>
      <c r="G1051" s="1"/>
      <c r="H1051" s="1"/>
      <c r="I1051" s="1"/>
      <c r="J1051" s="1"/>
      <c r="K1051" s="34"/>
      <c r="L1051" s="1"/>
      <c r="M1051" s="1"/>
      <c r="N1051" s="1"/>
      <c r="O1051" s="1"/>
      <c r="P1051" s="34"/>
      <c r="Q1051" s="1"/>
      <c r="R1051" s="1"/>
      <c r="S1051" s="1"/>
      <c r="T1051" s="1"/>
      <c r="U1051" s="34"/>
      <c r="V1051" s="34"/>
      <c r="W1051" s="34"/>
      <c r="X1051" s="34"/>
      <c r="Y1051" s="34"/>
      <c r="Z1051" s="1"/>
      <c r="AA1051" s="1"/>
      <c r="AB1051" s="1"/>
      <c r="AC1051" s="1"/>
      <c r="AD1051" s="1"/>
      <c r="AE1051" s="1"/>
      <c r="AF1051" s="1"/>
    </row>
    <row r="1052" customFormat="false" ht="15.75" hidden="false" customHeight="true" outlineLevel="0" collapsed="false">
      <c r="A1052" s="1"/>
      <c r="B1052" s="34"/>
      <c r="C1052" s="1"/>
      <c r="D1052" s="1"/>
      <c r="E1052" s="1"/>
      <c r="F1052" s="34"/>
      <c r="G1052" s="1"/>
      <c r="H1052" s="1"/>
      <c r="I1052" s="1"/>
      <c r="J1052" s="1"/>
      <c r="K1052" s="34"/>
      <c r="L1052" s="1"/>
      <c r="M1052" s="1"/>
      <c r="N1052" s="1"/>
      <c r="O1052" s="1"/>
      <c r="P1052" s="34"/>
      <c r="Q1052" s="1"/>
      <c r="R1052" s="1"/>
      <c r="S1052" s="1"/>
      <c r="T1052" s="1"/>
      <c r="U1052" s="34"/>
      <c r="V1052" s="34"/>
      <c r="W1052" s="34"/>
      <c r="X1052" s="34"/>
      <c r="Y1052" s="34"/>
      <c r="Z1052" s="1"/>
      <c r="AA1052" s="1"/>
      <c r="AB1052" s="1"/>
      <c r="AC1052" s="1"/>
      <c r="AD1052" s="1"/>
      <c r="AE1052" s="1"/>
      <c r="AF1052" s="1"/>
    </row>
    <row r="1053" customFormat="false" ht="15.75" hidden="false" customHeight="true" outlineLevel="0" collapsed="false">
      <c r="A1053" s="1"/>
      <c r="B1053" s="34"/>
      <c r="C1053" s="1"/>
      <c r="D1053" s="1"/>
      <c r="E1053" s="1"/>
      <c r="F1053" s="34"/>
      <c r="G1053" s="1"/>
      <c r="H1053" s="1"/>
      <c r="I1053" s="1"/>
      <c r="J1053" s="1"/>
      <c r="K1053" s="34"/>
      <c r="L1053" s="1"/>
      <c r="M1053" s="1"/>
      <c r="N1053" s="1"/>
      <c r="O1053" s="1"/>
      <c r="P1053" s="34"/>
      <c r="Q1053" s="1"/>
      <c r="R1053" s="1"/>
      <c r="S1053" s="1"/>
      <c r="T1053" s="1"/>
      <c r="U1053" s="34"/>
      <c r="V1053" s="34"/>
      <c r="W1053" s="34"/>
      <c r="X1053" s="34"/>
      <c r="Y1053" s="34"/>
      <c r="Z1053" s="1"/>
      <c r="AA1053" s="1"/>
      <c r="AB1053" s="1"/>
      <c r="AC1053" s="1"/>
      <c r="AD1053" s="1"/>
      <c r="AE1053" s="1"/>
      <c r="AF1053" s="1"/>
    </row>
    <row r="1054" customFormat="false" ht="15.75" hidden="false" customHeight="true" outlineLevel="0" collapsed="false">
      <c r="A1054" s="1"/>
      <c r="B1054" s="34"/>
      <c r="C1054" s="1"/>
      <c r="D1054" s="1"/>
      <c r="E1054" s="1"/>
      <c r="F1054" s="34"/>
      <c r="G1054" s="1"/>
      <c r="H1054" s="1"/>
      <c r="I1054" s="1"/>
      <c r="J1054" s="1"/>
      <c r="K1054" s="34"/>
      <c r="L1054" s="1"/>
      <c r="M1054" s="1"/>
      <c r="N1054" s="1"/>
      <c r="O1054" s="1"/>
      <c r="P1054" s="34"/>
      <c r="Q1054" s="1"/>
      <c r="R1054" s="1"/>
      <c r="S1054" s="1"/>
      <c r="T1054" s="1"/>
      <c r="U1054" s="34"/>
      <c r="V1054" s="34"/>
      <c r="W1054" s="34"/>
      <c r="X1054" s="34"/>
      <c r="Y1054" s="34"/>
      <c r="Z1054" s="1"/>
      <c r="AA1054" s="1"/>
      <c r="AB1054" s="1"/>
      <c r="AC1054" s="1"/>
      <c r="AD1054" s="1"/>
      <c r="AE1054" s="1"/>
      <c r="AF1054" s="1"/>
    </row>
    <row r="1055" customFormat="false" ht="15.75" hidden="false" customHeight="true" outlineLevel="0" collapsed="false">
      <c r="A1055" s="1"/>
      <c r="B1055" s="34"/>
      <c r="C1055" s="1"/>
      <c r="D1055" s="1"/>
      <c r="E1055" s="1"/>
      <c r="F1055" s="34"/>
      <c r="G1055" s="1"/>
      <c r="H1055" s="1"/>
      <c r="I1055" s="1"/>
      <c r="J1055" s="1"/>
      <c r="K1055" s="34"/>
      <c r="L1055" s="1"/>
      <c r="M1055" s="1"/>
      <c r="N1055" s="1"/>
      <c r="O1055" s="1"/>
      <c r="P1055" s="34"/>
      <c r="Q1055" s="1"/>
      <c r="R1055" s="1"/>
      <c r="S1055" s="1"/>
      <c r="T1055" s="1"/>
      <c r="U1055" s="34"/>
      <c r="V1055" s="34"/>
      <c r="W1055" s="34"/>
      <c r="X1055" s="34"/>
      <c r="Y1055" s="34"/>
      <c r="Z1055" s="1"/>
      <c r="AA1055" s="1"/>
      <c r="AB1055" s="1"/>
      <c r="AC1055" s="1"/>
      <c r="AD1055" s="1"/>
      <c r="AE1055" s="1"/>
      <c r="AF1055" s="1"/>
    </row>
    <row r="1056" customFormat="false" ht="15.75" hidden="false" customHeight="true" outlineLevel="0" collapsed="false">
      <c r="A1056" s="1"/>
      <c r="B1056" s="34"/>
      <c r="C1056" s="1"/>
      <c r="D1056" s="1"/>
      <c r="E1056" s="1"/>
      <c r="F1056" s="34"/>
      <c r="G1056" s="1"/>
      <c r="H1056" s="1"/>
      <c r="I1056" s="1"/>
      <c r="J1056" s="1"/>
      <c r="K1056" s="34"/>
      <c r="L1056" s="1"/>
      <c r="M1056" s="1"/>
      <c r="N1056" s="1"/>
      <c r="O1056" s="1"/>
      <c r="P1056" s="34"/>
      <c r="Q1056" s="1"/>
      <c r="R1056" s="1"/>
      <c r="S1056" s="1"/>
      <c r="T1056" s="1"/>
      <c r="U1056" s="34"/>
      <c r="V1056" s="34"/>
      <c r="W1056" s="34"/>
      <c r="X1056" s="34"/>
      <c r="Y1056" s="34"/>
      <c r="Z1056" s="1"/>
      <c r="AA1056" s="1"/>
      <c r="AB1056" s="1"/>
      <c r="AC1056" s="1"/>
      <c r="AD1056" s="1"/>
      <c r="AE1056" s="1"/>
      <c r="AF1056" s="1"/>
    </row>
    <row r="1057" customFormat="false" ht="15.75" hidden="false" customHeight="true" outlineLevel="0" collapsed="false">
      <c r="A1057" s="1"/>
      <c r="B1057" s="34"/>
      <c r="C1057" s="1"/>
      <c r="D1057" s="1"/>
      <c r="E1057" s="1"/>
      <c r="F1057" s="34"/>
      <c r="G1057" s="1"/>
      <c r="H1057" s="1"/>
      <c r="I1057" s="1"/>
      <c r="J1057" s="1"/>
      <c r="K1057" s="34"/>
      <c r="L1057" s="1"/>
      <c r="M1057" s="1"/>
      <c r="N1057" s="1"/>
      <c r="O1057" s="1"/>
      <c r="P1057" s="34"/>
      <c r="Q1057" s="1"/>
      <c r="R1057" s="1"/>
      <c r="S1057" s="1"/>
      <c r="T1057" s="1"/>
      <c r="U1057" s="34"/>
      <c r="V1057" s="34"/>
      <c r="W1057" s="34"/>
      <c r="X1057" s="34"/>
      <c r="Y1057" s="34"/>
      <c r="Z1057" s="1"/>
      <c r="AA1057" s="1"/>
      <c r="AB1057" s="1"/>
      <c r="AC1057" s="1"/>
      <c r="AD1057" s="1"/>
      <c r="AE1057" s="1"/>
      <c r="AF1057" s="1"/>
    </row>
    <row r="1058" customFormat="false" ht="15.75" hidden="false" customHeight="true" outlineLevel="0" collapsed="false">
      <c r="A1058" s="1"/>
      <c r="B1058" s="34"/>
      <c r="C1058" s="1"/>
      <c r="D1058" s="1"/>
      <c r="E1058" s="1"/>
      <c r="F1058" s="34"/>
      <c r="G1058" s="1"/>
      <c r="H1058" s="1"/>
      <c r="I1058" s="1"/>
      <c r="J1058" s="1"/>
      <c r="K1058" s="34"/>
      <c r="L1058" s="1"/>
      <c r="M1058" s="1"/>
      <c r="N1058" s="1"/>
      <c r="O1058" s="1"/>
      <c r="P1058" s="34"/>
      <c r="Q1058" s="1"/>
      <c r="R1058" s="1"/>
      <c r="S1058" s="1"/>
      <c r="T1058" s="1"/>
      <c r="U1058" s="34"/>
      <c r="V1058" s="34"/>
      <c r="W1058" s="34"/>
      <c r="X1058" s="34"/>
      <c r="Y1058" s="34"/>
      <c r="Z1058" s="1"/>
      <c r="AA1058" s="1"/>
      <c r="AB1058" s="1"/>
      <c r="AC1058" s="1"/>
      <c r="AD1058" s="1"/>
      <c r="AE1058" s="1"/>
      <c r="AF1058" s="1"/>
    </row>
    <row r="1059" customFormat="false" ht="15.75" hidden="false" customHeight="true" outlineLevel="0" collapsed="false">
      <c r="A1059" s="1"/>
      <c r="B1059" s="34"/>
      <c r="C1059" s="1"/>
      <c r="D1059" s="1"/>
      <c r="E1059" s="1"/>
      <c r="F1059" s="34"/>
      <c r="G1059" s="1"/>
      <c r="H1059" s="1"/>
      <c r="I1059" s="1"/>
      <c r="J1059" s="1"/>
      <c r="K1059" s="34"/>
      <c r="L1059" s="1"/>
      <c r="M1059" s="1"/>
      <c r="N1059" s="1"/>
      <c r="O1059" s="1"/>
      <c r="P1059" s="34"/>
      <c r="Q1059" s="1"/>
      <c r="R1059" s="1"/>
      <c r="S1059" s="1"/>
      <c r="T1059" s="1"/>
      <c r="U1059" s="34"/>
      <c r="V1059" s="34"/>
      <c r="W1059" s="34"/>
      <c r="X1059" s="34"/>
      <c r="Y1059" s="34"/>
      <c r="Z1059" s="1"/>
      <c r="AA1059" s="1"/>
      <c r="AB1059" s="1"/>
      <c r="AC1059" s="1"/>
      <c r="AD1059" s="1"/>
      <c r="AE1059" s="1"/>
      <c r="AF1059" s="1"/>
    </row>
    <row r="1060" customFormat="false" ht="15.75" hidden="false" customHeight="true" outlineLevel="0" collapsed="false">
      <c r="A1060" s="1"/>
      <c r="B1060" s="34"/>
      <c r="C1060" s="1"/>
      <c r="D1060" s="1"/>
      <c r="E1060" s="1"/>
      <c r="F1060" s="34"/>
      <c r="G1060" s="1"/>
      <c r="H1060" s="1"/>
      <c r="I1060" s="1"/>
      <c r="J1060" s="1"/>
      <c r="K1060" s="34"/>
      <c r="L1060" s="1"/>
      <c r="M1060" s="1"/>
      <c r="N1060" s="1"/>
      <c r="O1060" s="1"/>
      <c r="P1060" s="34"/>
      <c r="Q1060" s="1"/>
      <c r="R1060" s="1"/>
      <c r="S1060" s="1"/>
      <c r="T1060" s="1"/>
      <c r="U1060" s="34"/>
      <c r="V1060" s="34"/>
      <c r="W1060" s="34"/>
      <c r="X1060" s="34"/>
      <c r="Y1060" s="34"/>
      <c r="Z1060" s="1"/>
      <c r="AA1060" s="1"/>
      <c r="AB1060" s="1"/>
      <c r="AC1060" s="1"/>
      <c r="AD1060" s="1"/>
      <c r="AE1060" s="1"/>
      <c r="AF1060" s="1"/>
    </row>
    <row r="1061" customFormat="false" ht="15.75" hidden="false" customHeight="true" outlineLevel="0" collapsed="false">
      <c r="A1061" s="1"/>
      <c r="B1061" s="34"/>
      <c r="C1061" s="1"/>
      <c r="D1061" s="1"/>
      <c r="E1061" s="1"/>
      <c r="F1061" s="34"/>
      <c r="G1061" s="1"/>
      <c r="H1061" s="1"/>
      <c r="I1061" s="1"/>
      <c r="J1061" s="1"/>
      <c r="K1061" s="34"/>
      <c r="L1061" s="1"/>
      <c r="M1061" s="1"/>
      <c r="N1061" s="1"/>
      <c r="O1061" s="1"/>
      <c r="P1061" s="34"/>
      <c r="Q1061" s="1"/>
      <c r="R1061" s="1"/>
      <c r="S1061" s="1"/>
      <c r="T1061" s="1"/>
      <c r="U1061" s="34"/>
      <c r="V1061" s="34"/>
      <c r="W1061" s="34"/>
      <c r="X1061" s="34"/>
      <c r="Y1061" s="34"/>
      <c r="Z1061" s="1"/>
      <c r="AA1061" s="1"/>
      <c r="AB1061" s="1"/>
      <c r="AC1061" s="1"/>
      <c r="AD1061" s="1"/>
      <c r="AE1061" s="1"/>
      <c r="AF1061" s="1"/>
    </row>
    <row r="1062" customFormat="false" ht="15.75" hidden="false" customHeight="true" outlineLevel="0" collapsed="false">
      <c r="A1062" s="1"/>
      <c r="B1062" s="34"/>
      <c r="C1062" s="1"/>
      <c r="D1062" s="1"/>
      <c r="E1062" s="1"/>
      <c r="F1062" s="34"/>
      <c r="G1062" s="1"/>
      <c r="H1062" s="1"/>
      <c r="I1062" s="1"/>
      <c r="J1062" s="1"/>
      <c r="K1062" s="34"/>
      <c r="L1062" s="1"/>
      <c r="M1062" s="1"/>
      <c r="N1062" s="1"/>
      <c r="O1062" s="1"/>
      <c r="P1062" s="34"/>
      <c r="Q1062" s="1"/>
      <c r="R1062" s="1"/>
      <c r="S1062" s="1"/>
      <c r="T1062" s="1"/>
      <c r="U1062" s="34"/>
      <c r="V1062" s="34"/>
      <c r="W1062" s="34"/>
      <c r="X1062" s="34"/>
      <c r="Y1062" s="34"/>
      <c r="Z1062" s="1"/>
      <c r="AA1062" s="1"/>
      <c r="AB1062" s="1"/>
      <c r="AC1062" s="1"/>
      <c r="AD1062" s="1"/>
      <c r="AE1062" s="1"/>
      <c r="AF1062" s="1"/>
    </row>
    <row r="1063" customFormat="false" ht="15.75" hidden="false" customHeight="true" outlineLevel="0" collapsed="false">
      <c r="A1063" s="1"/>
      <c r="B1063" s="34"/>
      <c r="C1063" s="1"/>
      <c r="D1063" s="1"/>
      <c r="E1063" s="1"/>
      <c r="F1063" s="34"/>
      <c r="G1063" s="1"/>
      <c r="H1063" s="1"/>
      <c r="I1063" s="1"/>
      <c r="J1063" s="1"/>
      <c r="K1063" s="34"/>
      <c r="L1063" s="1"/>
      <c r="M1063" s="1"/>
      <c r="N1063" s="1"/>
      <c r="O1063" s="1"/>
      <c r="P1063" s="34"/>
      <c r="Q1063" s="1"/>
      <c r="R1063" s="1"/>
      <c r="S1063" s="1"/>
      <c r="T1063" s="1"/>
      <c r="U1063" s="34"/>
      <c r="V1063" s="34"/>
      <c r="W1063" s="34"/>
      <c r="X1063" s="34"/>
      <c r="Y1063" s="34"/>
      <c r="Z1063" s="1"/>
      <c r="AA1063" s="1"/>
      <c r="AB1063" s="1"/>
      <c r="AC1063" s="1"/>
      <c r="AD1063" s="1"/>
      <c r="AE1063" s="1"/>
      <c r="AF1063" s="1"/>
    </row>
    <row r="1064" customFormat="false" ht="15.75" hidden="false" customHeight="true" outlineLevel="0" collapsed="false">
      <c r="A1064" s="1"/>
      <c r="B1064" s="34"/>
      <c r="C1064" s="1"/>
      <c r="D1064" s="1"/>
      <c r="E1064" s="1"/>
      <c r="F1064" s="34"/>
      <c r="G1064" s="1"/>
      <c r="H1064" s="1"/>
      <c r="I1064" s="1"/>
      <c r="J1064" s="1"/>
      <c r="K1064" s="34"/>
      <c r="L1064" s="1"/>
      <c r="M1064" s="1"/>
      <c r="N1064" s="1"/>
      <c r="O1064" s="1"/>
      <c r="P1064" s="34"/>
      <c r="Q1064" s="1"/>
      <c r="R1064" s="1"/>
      <c r="S1064" s="1"/>
      <c r="T1064" s="1"/>
      <c r="U1064" s="34"/>
      <c r="V1064" s="34"/>
      <c r="W1064" s="34"/>
      <c r="X1064" s="34"/>
      <c r="Y1064" s="34"/>
      <c r="Z1064" s="1"/>
      <c r="AA1064" s="1"/>
      <c r="AB1064" s="1"/>
      <c r="AC1064" s="1"/>
      <c r="AD1064" s="1"/>
      <c r="AE1064" s="1"/>
      <c r="AF1064" s="1"/>
    </row>
    <row r="1065" customFormat="false" ht="15.75" hidden="false" customHeight="true" outlineLevel="0" collapsed="false">
      <c r="A1065" s="1"/>
      <c r="B1065" s="34"/>
      <c r="C1065" s="1"/>
      <c r="D1065" s="1"/>
      <c r="E1065" s="1"/>
      <c r="F1065" s="34"/>
      <c r="G1065" s="1"/>
      <c r="H1065" s="1"/>
      <c r="I1065" s="1"/>
      <c r="J1065" s="1"/>
      <c r="K1065" s="34"/>
      <c r="L1065" s="1"/>
      <c r="M1065" s="1"/>
      <c r="N1065" s="1"/>
      <c r="O1065" s="1"/>
      <c r="P1065" s="34"/>
      <c r="Q1065" s="1"/>
      <c r="R1065" s="1"/>
      <c r="S1065" s="1"/>
      <c r="T1065" s="1"/>
      <c r="U1065" s="34"/>
      <c r="V1065" s="34"/>
      <c r="W1065" s="34"/>
      <c r="X1065" s="34"/>
      <c r="Y1065" s="34"/>
      <c r="Z1065" s="1"/>
      <c r="AA1065" s="1"/>
      <c r="AB1065" s="1"/>
      <c r="AC1065" s="1"/>
      <c r="AD1065" s="1"/>
      <c r="AE1065" s="1"/>
      <c r="AF1065" s="1"/>
    </row>
    <row r="1066" customFormat="false" ht="15.75" hidden="false" customHeight="true" outlineLevel="0" collapsed="false">
      <c r="A1066" s="1"/>
      <c r="B1066" s="34"/>
      <c r="C1066" s="1"/>
      <c r="D1066" s="1"/>
      <c r="E1066" s="1"/>
      <c r="F1066" s="34"/>
      <c r="G1066" s="1"/>
      <c r="H1066" s="1"/>
      <c r="I1066" s="1"/>
      <c r="J1066" s="1"/>
      <c r="K1066" s="34"/>
      <c r="L1066" s="1"/>
      <c r="M1066" s="1"/>
      <c r="N1066" s="1"/>
      <c r="O1066" s="1"/>
      <c r="P1066" s="34"/>
      <c r="Q1066" s="1"/>
      <c r="R1066" s="1"/>
      <c r="S1066" s="1"/>
      <c r="T1066" s="1"/>
      <c r="U1066" s="34"/>
      <c r="V1066" s="34"/>
      <c r="W1066" s="34"/>
      <c r="X1066" s="34"/>
      <c r="Y1066" s="34"/>
      <c r="Z1066" s="1"/>
      <c r="AA1066" s="1"/>
      <c r="AB1066" s="1"/>
      <c r="AC1066" s="1"/>
      <c r="AD1066" s="1"/>
      <c r="AE1066" s="1"/>
      <c r="AF1066" s="1"/>
    </row>
    <row r="1067" customFormat="false" ht="15.75" hidden="false" customHeight="true" outlineLevel="0" collapsed="false">
      <c r="A1067" s="1"/>
      <c r="B1067" s="34"/>
      <c r="C1067" s="1"/>
      <c r="D1067" s="1"/>
      <c r="E1067" s="1"/>
      <c r="F1067" s="34"/>
      <c r="G1067" s="1"/>
      <c r="H1067" s="1"/>
      <c r="I1067" s="1"/>
      <c r="J1067" s="1"/>
      <c r="K1067" s="34"/>
      <c r="L1067" s="1"/>
      <c r="M1067" s="1"/>
      <c r="N1067" s="1"/>
      <c r="O1067" s="1"/>
      <c r="P1067" s="34"/>
      <c r="Q1067" s="1"/>
      <c r="R1067" s="1"/>
      <c r="S1067" s="1"/>
      <c r="T1067" s="1"/>
      <c r="U1067" s="34"/>
      <c r="V1067" s="34"/>
      <c r="W1067" s="34"/>
      <c r="X1067" s="34"/>
      <c r="Y1067" s="34"/>
      <c r="Z1067" s="1"/>
      <c r="AA1067" s="1"/>
      <c r="AB1067" s="1"/>
      <c r="AC1067" s="1"/>
      <c r="AD1067" s="1"/>
      <c r="AE1067" s="1"/>
      <c r="AF1067" s="1"/>
    </row>
    <row r="1068" customFormat="false" ht="15.75" hidden="false" customHeight="true" outlineLevel="0" collapsed="false">
      <c r="A1068" s="1"/>
      <c r="B1068" s="34"/>
      <c r="C1068" s="1"/>
      <c r="D1068" s="1"/>
      <c r="E1068" s="1"/>
      <c r="F1068" s="34"/>
      <c r="G1068" s="1"/>
      <c r="H1068" s="1"/>
      <c r="I1068" s="1"/>
      <c r="J1068" s="1"/>
      <c r="K1068" s="34"/>
      <c r="L1068" s="1"/>
      <c r="M1068" s="1"/>
      <c r="N1068" s="1"/>
      <c r="O1068" s="1"/>
      <c r="P1068" s="34"/>
      <c r="Q1068" s="1"/>
      <c r="R1068" s="1"/>
      <c r="S1068" s="1"/>
      <c r="T1068" s="1"/>
      <c r="U1068" s="34"/>
      <c r="V1068" s="34"/>
      <c r="W1068" s="34"/>
      <c r="X1068" s="34"/>
      <c r="Y1068" s="34"/>
      <c r="Z1068" s="1"/>
      <c r="AA1068" s="1"/>
      <c r="AB1068" s="1"/>
      <c r="AC1068" s="1"/>
      <c r="AD1068" s="1"/>
      <c r="AE1068" s="1"/>
      <c r="AF1068" s="1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L17" activeCellId="0" sqref="AL17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5.12"/>
    <col collapsed="false" customWidth="true" hidden="false" outlineLevel="0" max="5" min="2" style="0" width="10.76"/>
    <col collapsed="false" customWidth="true" hidden="false" outlineLevel="0" max="6" min="6" style="0" width="1.88"/>
    <col collapsed="false" customWidth="true" hidden="false" outlineLevel="0" max="10" min="7" style="0" width="10.76"/>
    <col collapsed="false" customWidth="true" hidden="false" outlineLevel="0" max="11" min="11" style="0" width="1.88"/>
    <col collapsed="false" customWidth="true" hidden="false" outlineLevel="0" max="15" min="12" style="0" width="10.76"/>
    <col collapsed="false" customWidth="true" hidden="false" outlineLevel="0" max="16" min="16" style="0" width="1.88"/>
    <col collapsed="false" customWidth="true" hidden="false" outlineLevel="0" max="20" min="17" style="0" width="10.76"/>
    <col collapsed="false" customWidth="true" hidden="false" outlineLevel="0" max="21" min="21" style="0" width="1.88"/>
    <col collapsed="false" customWidth="true" hidden="false" outlineLevel="0" max="25" min="22" style="0" width="10.76"/>
    <col collapsed="false" customWidth="true" hidden="false" outlineLevel="0" max="31" min="26" style="0" width="8"/>
    <col collapsed="false" customWidth="true" hidden="false" outlineLevel="0" max="1024" min="966" style="0" width="11.52"/>
  </cols>
  <sheetData>
    <row r="1" customFormat="false" ht="17.25" hidden="false" customHeight="true" outlineLevel="0" collapsed="false">
      <c r="A1" s="396" t="s">
        <v>434</v>
      </c>
      <c r="V1" s="397"/>
      <c r="W1" s="397"/>
      <c r="X1" s="397"/>
      <c r="Y1" s="397"/>
      <c r="Z1" s="27"/>
      <c r="AA1" s="27"/>
      <c r="AB1" s="27"/>
      <c r="AC1" s="27"/>
      <c r="AD1" s="27"/>
      <c r="AE1" s="27"/>
    </row>
    <row r="2" customFormat="false" ht="13.5" hidden="false" customHeight="true" outlineLevel="0" collapsed="false">
      <c r="A2" s="398"/>
      <c r="V2" s="397"/>
      <c r="W2" s="397"/>
      <c r="X2" s="397"/>
      <c r="Y2" s="397"/>
      <c r="Z2" s="1"/>
      <c r="AA2" s="1"/>
      <c r="AB2" s="1"/>
      <c r="AC2" s="1"/>
      <c r="AD2" s="1"/>
      <c r="AE2" s="1"/>
    </row>
    <row r="3" customFormat="false" ht="14.25" hidden="false" customHeight="true" outlineLevel="0" collapsed="false">
      <c r="A3" s="218" t="s">
        <v>45</v>
      </c>
      <c r="B3" s="399" t="s">
        <v>145</v>
      </c>
      <c r="C3" s="400" t="s">
        <v>145</v>
      </c>
      <c r="D3" s="400" t="s">
        <v>145</v>
      </c>
      <c r="E3" s="400" t="s">
        <v>145</v>
      </c>
      <c r="F3" s="401"/>
      <c r="G3" s="399" t="s">
        <v>146</v>
      </c>
      <c r="H3" s="400" t="s">
        <v>146</v>
      </c>
      <c r="I3" s="400" t="s">
        <v>146</v>
      </c>
      <c r="J3" s="400" t="s">
        <v>146</v>
      </c>
      <c r="K3" s="401"/>
      <c r="L3" s="399" t="s">
        <v>147</v>
      </c>
      <c r="M3" s="400" t="s">
        <v>147</v>
      </c>
      <c r="N3" s="400" t="s">
        <v>147</v>
      </c>
      <c r="O3" s="400" t="s">
        <v>147</v>
      </c>
      <c r="P3" s="401"/>
      <c r="Q3" s="399" t="s">
        <v>148</v>
      </c>
      <c r="R3" s="400" t="s">
        <v>148</v>
      </c>
      <c r="S3" s="400" t="s">
        <v>148</v>
      </c>
      <c r="T3" s="400" t="s">
        <v>148</v>
      </c>
      <c r="U3" s="401"/>
      <c r="V3" s="220" t="s">
        <v>149</v>
      </c>
      <c r="W3" s="48"/>
      <c r="X3" s="48"/>
      <c r="Y3" s="48"/>
      <c r="Z3" s="1"/>
      <c r="AA3" s="1"/>
      <c r="AB3" s="1"/>
      <c r="AC3" s="1"/>
      <c r="AD3" s="1"/>
      <c r="AE3" s="1"/>
    </row>
    <row r="4" customFormat="false" ht="13.5" hidden="false" customHeight="true" outlineLevel="0" collapsed="false">
      <c r="A4" s="221" t="s">
        <v>150</v>
      </c>
      <c r="B4" s="402" t="str">
        <f aca="false">IF(WB!G4="","",WB!G4)</f>
        <v>Kasungu</v>
      </c>
      <c r="C4" s="223" t="str">
        <f aca="false">IF(WB!H4="","",WB!H4)</f>
        <v>Kasungu</v>
      </c>
      <c r="D4" s="223" t="str">
        <f aca="false">IF(WB!I4="","",WB!I4)</f>
        <v>Mchinji</v>
      </c>
      <c r="E4" s="223" t="str">
        <f aca="false">IF(WB!J4="","",WB!J4)</f>
        <v/>
      </c>
      <c r="F4" s="224"/>
      <c r="G4" s="223" t="str">
        <f aca="false">IF(WB!K4="","",WB!K4)</f>
        <v>Kasungu</v>
      </c>
      <c r="H4" s="223" t="str">
        <f aca="false">IF(WB!L4="","",WB!L4)</f>
        <v>Kasungu</v>
      </c>
      <c r="I4" s="223" t="str">
        <f aca="false">IF(WB!M4="","",WB!M4)</f>
        <v>Mchinji</v>
      </c>
      <c r="J4" s="223" t="str">
        <f aca="false">IF(WB!N4="","",WB!N4)</f>
        <v/>
      </c>
      <c r="K4" s="224"/>
      <c r="L4" s="223" t="str">
        <f aca="false">IF(WB!O4="","",WB!O4)</f>
        <v>Kasungu</v>
      </c>
      <c r="M4" s="223" t="str">
        <f aca="false">IF(WB!P4="","",WB!P4)</f>
        <v>Kasungu</v>
      </c>
      <c r="N4" s="223" t="str">
        <f aca="false">IF(WB!Q4="","",WB!Q4)</f>
        <v>Mchinji</v>
      </c>
      <c r="O4" s="223" t="str">
        <f aca="false">IF(WB!R4="","",WB!R4)</f>
        <v/>
      </c>
      <c r="P4" s="224"/>
      <c r="Q4" s="223" t="str">
        <f aca="false">IF(WB!S4="","",WB!S4)</f>
        <v>Kasungu</v>
      </c>
      <c r="R4" s="223" t="str">
        <f aca="false">IF(WB!T4="","",WB!T4)</f>
        <v>Kasungu</v>
      </c>
      <c r="S4" s="223" t="str">
        <f aca="false">IF(WB!U4="","",WB!U4)</f>
        <v>Mchinji</v>
      </c>
      <c r="T4" s="223" t="str">
        <f aca="false">IF(WB!V4="","",WB!V4)</f>
        <v/>
      </c>
      <c r="U4" s="224"/>
      <c r="V4" s="59" t="s">
        <v>151</v>
      </c>
      <c r="W4" s="59" t="s">
        <v>146</v>
      </c>
      <c r="X4" s="59" t="s">
        <v>147</v>
      </c>
      <c r="Y4" s="59" t="s">
        <v>148</v>
      </c>
      <c r="Z4" s="69"/>
      <c r="AA4" s="69"/>
      <c r="AB4" s="69"/>
      <c r="AC4" s="69"/>
      <c r="AD4" s="69"/>
      <c r="AE4" s="69"/>
    </row>
    <row r="5" customFormat="false" ht="27" hidden="false" customHeight="true" outlineLevel="0" collapsed="false">
      <c r="A5" s="225" t="s">
        <v>152</v>
      </c>
      <c r="B5" s="223" t="str">
        <f aca="false">IF(WB!G5="","",WB!G5)</f>
        <v>Kalikokha</v>
      </c>
      <c r="C5" s="223" t="str">
        <f aca="false">IF(WB!H5="","",WB!H5)</f>
        <v>Njobvu</v>
      </c>
      <c r="D5" s="223" t="str">
        <f aca="false">IF(WB!I5="","",WB!I5)</f>
        <v>Maole</v>
      </c>
      <c r="E5" s="223" t="str">
        <f aca="false">IF(WB!J5="","",WB!J5)</f>
        <v/>
      </c>
      <c r="F5" s="226"/>
      <c r="G5" s="223" t="str">
        <f aca="false">IF(WB!K5="","",WB!K5)</f>
        <v>Kalikokha</v>
      </c>
      <c r="H5" s="223" t="str">
        <f aca="false">IF(WB!L5="","",WB!L5)</f>
        <v>Njobvu</v>
      </c>
      <c r="I5" s="223" t="str">
        <f aca="false">IF(WB!M5="","",WB!M5)</f>
        <v>Maole</v>
      </c>
      <c r="J5" s="223" t="str">
        <f aca="false">IF(WB!N5="","",WB!N5)</f>
        <v/>
      </c>
      <c r="K5" s="226"/>
      <c r="L5" s="223" t="str">
        <f aca="false">IF(WB!O5="","",WB!O5)</f>
        <v>Kalikokha</v>
      </c>
      <c r="M5" s="223" t="str">
        <f aca="false">IF(WB!P5="","",WB!P5)</f>
        <v>Njobvu</v>
      </c>
      <c r="N5" s="223" t="str">
        <f aca="false">IF(WB!Q5="","",WB!Q5)</f>
        <v>Maole</v>
      </c>
      <c r="O5" s="223" t="str">
        <f aca="false">IF(WB!R5="","",WB!R5)</f>
        <v/>
      </c>
      <c r="P5" s="226"/>
      <c r="Q5" s="223" t="str">
        <f aca="false">IF(WB!S5="","",WB!S5)</f>
        <v>Kalikokha</v>
      </c>
      <c r="R5" s="223" t="str">
        <f aca="false">IF(WB!T5="","",WB!T5)</f>
        <v>Njobvu</v>
      </c>
      <c r="S5" s="223" t="str">
        <f aca="false">IF(WB!U5="","",WB!U5)</f>
        <v>Maole</v>
      </c>
      <c r="T5" s="223" t="str">
        <f aca="false">IF(WB!V5="","",WB!V5)</f>
        <v/>
      </c>
      <c r="U5" s="226"/>
      <c r="V5" s="63"/>
      <c r="W5" s="74"/>
      <c r="X5" s="74"/>
      <c r="Y5" s="74"/>
      <c r="Z5" s="69"/>
      <c r="AA5" s="69"/>
      <c r="AB5" s="69"/>
      <c r="AC5" s="69"/>
      <c r="AD5" s="69"/>
      <c r="AE5" s="69"/>
    </row>
    <row r="6" customFormat="false" ht="13.5" hidden="false" customHeight="true" outlineLevel="0" collapsed="false">
      <c r="A6" s="225" t="s">
        <v>153</v>
      </c>
      <c r="B6" s="223" t="str">
        <f aca="false">IF(WB!G6="","",WB!G6)</f>
        <v/>
      </c>
      <c r="C6" s="223" t="str">
        <f aca="false">IF(WB!H6="","",WB!H6)</f>
        <v/>
      </c>
      <c r="D6" s="223" t="str">
        <f aca="false">IF(WB!I6="","",WB!I6)</f>
        <v/>
      </c>
      <c r="E6" s="223" t="str">
        <f aca="false">IF(WB!J6="","",WB!J6)</f>
        <v/>
      </c>
      <c r="F6" s="227"/>
      <c r="G6" s="223" t="str">
        <f aca="false">IF(WB!K6="","",WB!K6)</f>
        <v/>
      </c>
      <c r="H6" s="223" t="str">
        <f aca="false">IF(WB!L6="","",WB!L6)</f>
        <v/>
      </c>
      <c r="I6" s="223" t="str">
        <f aca="false">IF(WB!M6="","",WB!M6)</f>
        <v/>
      </c>
      <c r="J6" s="223" t="str">
        <f aca="false">IF(WB!N6="","",WB!N6)</f>
        <v/>
      </c>
      <c r="K6" s="227"/>
      <c r="L6" s="223" t="str">
        <f aca="false">IF(WB!O6="","",WB!O6)</f>
        <v/>
      </c>
      <c r="M6" s="223" t="str">
        <f aca="false">IF(WB!P6="","",WB!P6)</f>
        <v/>
      </c>
      <c r="N6" s="223" t="str">
        <f aca="false">IF(WB!Q6="","",WB!Q6)</f>
        <v/>
      </c>
      <c r="O6" s="223" t="str">
        <f aca="false">IF(WB!R6="","",WB!R6)</f>
        <v/>
      </c>
      <c r="P6" s="227"/>
      <c r="Q6" s="223" t="str">
        <f aca="false">IF(WB!S6="","",WB!S6)</f>
        <v/>
      </c>
      <c r="R6" s="223" t="str">
        <f aca="false">IF(WB!T6="","",WB!T6)</f>
        <v/>
      </c>
      <c r="S6" s="223" t="str">
        <f aca="false">IF(WB!U6="","",WB!U6)</f>
        <v/>
      </c>
      <c r="T6" s="223" t="str">
        <f aca="false">IF(WB!V6="","",WB!V6)</f>
        <v/>
      </c>
      <c r="U6" s="227"/>
      <c r="V6" s="74"/>
      <c r="W6" s="74"/>
      <c r="X6" s="74"/>
      <c r="Y6" s="74"/>
      <c r="Z6" s="69"/>
      <c r="AA6" s="69"/>
      <c r="AB6" s="69"/>
      <c r="AC6" s="69"/>
      <c r="AD6" s="69"/>
      <c r="AE6" s="69"/>
    </row>
    <row r="7" customFormat="false" ht="13.5" hidden="false" customHeight="true" outlineLevel="0" collapsed="false">
      <c r="V7" s="397"/>
      <c r="W7" s="397"/>
      <c r="X7" s="397"/>
      <c r="Y7" s="397"/>
      <c r="Z7" s="69"/>
      <c r="AA7" s="69"/>
      <c r="AB7" s="69"/>
      <c r="AC7" s="69"/>
      <c r="AD7" s="69"/>
      <c r="AE7" s="69"/>
    </row>
    <row r="8" customFormat="false" ht="13.5" hidden="false" customHeight="true" outlineLevel="0" collapsed="false">
      <c r="A8" s="327" t="s">
        <v>435</v>
      </c>
      <c r="B8" s="334"/>
      <c r="C8" s="334"/>
      <c r="D8" s="334"/>
      <c r="E8" s="334"/>
      <c r="F8" s="364"/>
      <c r="G8" s="334"/>
      <c r="H8" s="334"/>
      <c r="I8" s="334"/>
      <c r="J8" s="334"/>
      <c r="K8" s="364"/>
      <c r="L8" s="334"/>
      <c r="M8" s="334"/>
      <c r="N8" s="334"/>
      <c r="O8" s="334"/>
      <c r="P8" s="364"/>
      <c r="Q8" s="334"/>
      <c r="R8" s="334"/>
      <c r="S8" s="334"/>
      <c r="T8" s="334"/>
      <c r="U8" s="364"/>
      <c r="V8" s="335"/>
      <c r="W8" s="335"/>
      <c r="X8" s="335"/>
      <c r="Y8" s="335"/>
      <c r="Z8" s="69"/>
      <c r="AA8" s="69"/>
      <c r="AB8" s="69"/>
      <c r="AC8" s="69"/>
      <c r="AD8" s="69"/>
      <c r="AE8" s="69"/>
    </row>
    <row r="9" customFormat="false" ht="13.5" hidden="false" customHeight="true" outlineLevel="0" collapsed="false">
      <c r="A9" s="332" t="s">
        <v>436</v>
      </c>
      <c r="B9" s="283"/>
      <c r="C9" s="283"/>
      <c r="D9" s="283"/>
      <c r="E9" s="283"/>
      <c r="F9" s="364"/>
      <c r="G9" s="283"/>
      <c r="H9" s="283"/>
      <c r="I9" s="283"/>
      <c r="J9" s="283"/>
      <c r="K9" s="364"/>
      <c r="L9" s="283"/>
      <c r="M9" s="283"/>
      <c r="N9" s="283"/>
      <c r="O9" s="283"/>
      <c r="P9" s="364"/>
      <c r="Q9" s="283"/>
      <c r="R9" s="283"/>
      <c r="S9" s="283"/>
      <c r="T9" s="283"/>
      <c r="U9" s="364"/>
      <c r="V9" s="176"/>
      <c r="W9" s="176"/>
      <c r="X9" s="176"/>
      <c r="Y9" s="176"/>
      <c r="Z9" s="69"/>
      <c r="AA9" s="69"/>
      <c r="AB9" s="69"/>
      <c r="AC9" s="69"/>
      <c r="AD9" s="69"/>
      <c r="AE9" s="69"/>
    </row>
    <row r="10" customFormat="false" ht="13.5" hidden="false" customHeight="true" outlineLevel="0" collapsed="false">
      <c r="A10" s="270" t="s">
        <v>320</v>
      </c>
      <c r="B10" s="283"/>
      <c r="C10" s="283"/>
      <c r="D10" s="283" t="n">
        <v>2</v>
      </c>
      <c r="E10" s="283"/>
      <c r="F10" s="364"/>
      <c r="G10" s="283" t="n">
        <v>3</v>
      </c>
      <c r="H10" s="283" t="n">
        <v>2</v>
      </c>
      <c r="I10" s="283" t="n">
        <v>0</v>
      </c>
      <c r="J10" s="283"/>
      <c r="K10" s="364"/>
      <c r="L10" s="283"/>
      <c r="M10" s="283"/>
      <c r="N10" s="283"/>
      <c r="O10" s="283"/>
      <c r="P10" s="364"/>
      <c r="Q10" s="283"/>
      <c r="R10" s="283"/>
      <c r="S10" s="283"/>
      <c r="T10" s="283"/>
      <c r="U10" s="364"/>
      <c r="V10" s="176" t="n">
        <v>2</v>
      </c>
      <c r="W10" s="176" t="n">
        <v>2</v>
      </c>
      <c r="X10" s="176"/>
      <c r="Y10" s="176"/>
      <c r="Z10" s="69"/>
      <c r="AA10" s="69"/>
      <c r="AB10" s="69"/>
      <c r="AC10" s="69"/>
      <c r="AD10" s="69"/>
      <c r="AE10" s="69"/>
    </row>
    <row r="11" customFormat="false" ht="13.5" hidden="false" customHeight="true" outlineLevel="0" collapsed="false">
      <c r="A11" s="270" t="s">
        <v>321</v>
      </c>
      <c r="B11" s="192"/>
      <c r="C11" s="192"/>
      <c r="D11" s="192" t="n">
        <v>1</v>
      </c>
      <c r="E11" s="192"/>
      <c r="F11" s="364"/>
      <c r="G11" s="192" t="n">
        <v>1</v>
      </c>
      <c r="H11" s="192" t="n">
        <v>1</v>
      </c>
      <c r="I11" s="192"/>
      <c r="J11" s="192"/>
      <c r="K11" s="364"/>
      <c r="L11" s="192"/>
      <c r="M11" s="192"/>
      <c r="N11" s="192"/>
      <c r="O11" s="192"/>
      <c r="P11" s="364"/>
      <c r="Q11" s="192"/>
      <c r="R11" s="192"/>
      <c r="S11" s="192"/>
      <c r="T11" s="192"/>
      <c r="U11" s="364"/>
      <c r="V11" s="206" t="n">
        <v>2</v>
      </c>
      <c r="W11" s="206" t="n">
        <v>2</v>
      </c>
      <c r="X11" s="206"/>
      <c r="Y11" s="206"/>
      <c r="Z11" s="69"/>
      <c r="AA11" s="69"/>
      <c r="AB11" s="69"/>
    </row>
    <row r="12" customFormat="false" ht="13.5" hidden="false" customHeight="true" outlineLevel="0" collapsed="false">
      <c r="A12" s="270" t="s">
        <v>299</v>
      </c>
      <c r="B12" s="192"/>
      <c r="C12" s="192"/>
      <c r="D12" s="192" t="n">
        <v>2</v>
      </c>
      <c r="E12" s="192"/>
      <c r="F12" s="364"/>
      <c r="G12" s="192" t="n">
        <v>1</v>
      </c>
      <c r="H12" s="192" t="n">
        <v>1</v>
      </c>
      <c r="I12" s="192"/>
      <c r="J12" s="192"/>
      <c r="K12" s="364"/>
      <c r="L12" s="192"/>
      <c r="M12" s="192"/>
      <c r="N12" s="192"/>
      <c r="O12" s="192"/>
      <c r="P12" s="364"/>
      <c r="Q12" s="192"/>
      <c r="R12" s="192"/>
      <c r="S12" s="192"/>
      <c r="T12" s="192"/>
      <c r="U12" s="364"/>
      <c r="V12" s="206" t="n">
        <v>2</v>
      </c>
      <c r="W12" s="206" t="n">
        <v>1</v>
      </c>
      <c r="X12" s="206"/>
      <c r="Y12" s="206"/>
      <c r="Z12" s="69"/>
      <c r="AA12" s="69"/>
      <c r="AB12" s="69"/>
    </row>
    <row r="13" customFormat="false" ht="13.5" hidden="false" customHeight="true" outlineLevel="0" collapsed="false">
      <c r="A13" s="270" t="s">
        <v>337</v>
      </c>
      <c r="B13" s="192"/>
      <c r="C13" s="192"/>
      <c r="D13" s="192" t="n">
        <v>2500</v>
      </c>
      <c r="E13" s="192"/>
      <c r="F13" s="364"/>
      <c r="G13" s="192" t="n">
        <v>3000</v>
      </c>
      <c r="H13" s="192" t="n">
        <v>3500</v>
      </c>
      <c r="I13" s="403"/>
      <c r="J13" s="192"/>
      <c r="K13" s="364"/>
      <c r="L13" s="192"/>
      <c r="M13" s="192"/>
      <c r="N13" s="192"/>
      <c r="O13" s="192"/>
      <c r="P13" s="364"/>
      <c r="Q13" s="192"/>
      <c r="R13" s="192"/>
      <c r="S13" s="192"/>
      <c r="T13" s="192"/>
      <c r="U13" s="364"/>
      <c r="V13" s="206" t="n">
        <v>2700</v>
      </c>
      <c r="W13" s="206" t="n">
        <v>3000</v>
      </c>
      <c r="X13" s="206"/>
      <c r="Y13" s="206"/>
      <c r="Z13" s="69"/>
      <c r="AA13" s="69"/>
      <c r="AB13" s="69"/>
    </row>
    <row r="14" customFormat="false" ht="13.5" hidden="false" customHeight="true" outlineLevel="0" collapsed="false">
      <c r="A14" s="365" t="s">
        <v>338</v>
      </c>
      <c r="B14" s="284" t="str">
        <f aca="false">IF(B11="","",B10*B11*B12*B13)</f>
        <v/>
      </c>
      <c r="C14" s="284" t="str">
        <f aca="false">IF(C11="","",C10*C11*C12*C13)</f>
        <v/>
      </c>
      <c r="D14" s="284" t="n">
        <f aca="false">IF(D11="","",D10*D11*D12*D13)</f>
        <v>10000</v>
      </c>
      <c r="E14" s="284" t="str">
        <f aca="false">IF(E11="","",E10*E11*E12*E13)</f>
        <v/>
      </c>
      <c r="F14" s="364"/>
      <c r="G14" s="284" t="n">
        <f aca="false">IF(G11="","",G10*G11*G12*G13)</f>
        <v>9000</v>
      </c>
      <c r="H14" s="284" t="n">
        <f aca="false">IF(H11="","",H10*H11*H12*H13)</f>
        <v>7000</v>
      </c>
      <c r="I14" s="284" t="str">
        <f aca="false">IF(I11="","",I10*I11*I12*I13)</f>
        <v/>
      </c>
      <c r="J14" s="284" t="str">
        <f aca="false">IF(J11="","",J10*J11*J12*J13)</f>
        <v/>
      </c>
      <c r="K14" s="364"/>
      <c r="L14" s="284" t="str">
        <f aca="false">IF(L11="","",L10*L11*L12*L13)</f>
        <v/>
      </c>
      <c r="M14" s="284" t="str">
        <f aca="false">IF(M11="","",M10*M11*M12*M13)</f>
        <v/>
      </c>
      <c r="N14" s="284" t="str">
        <f aca="false">IF(N11="","",N10*N11*N12*N13)</f>
        <v/>
      </c>
      <c r="O14" s="284" t="str">
        <f aca="false">IF(O11="","",O10*O11*O12*O13)</f>
        <v/>
      </c>
      <c r="P14" s="364"/>
      <c r="Q14" s="284" t="str">
        <f aca="false">IF(Q11="","",Q10*Q11*Q12*Q13)</f>
        <v/>
      </c>
      <c r="R14" s="284" t="str">
        <f aca="false">IF(R11="","",R10*R11*R12*R13)</f>
        <v/>
      </c>
      <c r="S14" s="284" t="str">
        <f aca="false">IF(S11="","",S10*S11*S12*S13)</f>
        <v/>
      </c>
      <c r="T14" s="284" t="str">
        <f aca="false">IF(T11="","",T10*T11*T12*T13)</f>
        <v/>
      </c>
      <c r="U14" s="364"/>
      <c r="V14" s="285" t="n">
        <f aca="false">IF(V11="","",V10*V11*V12*V13)</f>
        <v>21600</v>
      </c>
      <c r="W14" s="285" t="n">
        <f aca="false">IF(W11="","",W10*W11*W12*W13)</f>
        <v>12000</v>
      </c>
      <c r="X14" s="285" t="str">
        <f aca="false">IF(X11="","",X10*X11*X12*X13)</f>
        <v/>
      </c>
      <c r="Y14" s="304" t="str">
        <f aca="false">IF(Y11="","",Y10*Y11*Y12*Y13)</f>
        <v/>
      </c>
      <c r="Z14" s="69"/>
      <c r="AA14" s="69"/>
      <c r="AB14" s="69"/>
    </row>
    <row r="15" customFormat="false" ht="13.5" hidden="false" customHeight="true" outlineLevel="0" collapsed="false">
      <c r="A15" s="332" t="s">
        <v>437</v>
      </c>
      <c r="B15" s="283"/>
      <c r="C15" s="283"/>
      <c r="D15" s="283"/>
      <c r="E15" s="283"/>
      <c r="F15" s="364"/>
      <c r="G15" s="283"/>
      <c r="H15" s="283"/>
      <c r="I15" s="283"/>
      <c r="J15" s="283"/>
      <c r="K15" s="364"/>
      <c r="L15" s="283"/>
      <c r="M15" s="283"/>
      <c r="N15" s="283"/>
      <c r="O15" s="283"/>
      <c r="P15" s="364"/>
      <c r="Q15" s="283"/>
      <c r="R15" s="283"/>
      <c r="S15" s="283"/>
      <c r="T15" s="283"/>
      <c r="U15" s="364"/>
      <c r="V15" s="176"/>
      <c r="W15" s="176"/>
      <c r="X15" s="176"/>
      <c r="Y15" s="206"/>
      <c r="Z15" s="69"/>
      <c r="AA15" s="69"/>
      <c r="AB15" s="69"/>
    </row>
    <row r="16" customFormat="false" ht="13.5" hidden="false" customHeight="true" outlineLevel="0" collapsed="false">
      <c r="A16" s="270" t="s">
        <v>320</v>
      </c>
      <c r="B16" s="283" t="n">
        <v>0</v>
      </c>
      <c r="C16" s="283" t="n">
        <v>0</v>
      </c>
      <c r="D16" s="283" t="n">
        <v>0</v>
      </c>
      <c r="E16" s="283"/>
      <c r="F16" s="364"/>
      <c r="G16" s="283"/>
      <c r="H16" s="283" t="n">
        <v>2</v>
      </c>
      <c r="I16" s="283" t="n">
        <v>0</v>
      </c>
      <c r="J16" s="283"/>
      <c r="K16" s="364"/>
      <c r="L16" s="283"/>
      <c r="M16" s="283"/>
      <c r="N16" s="283"/>
      <c r="O16" s="283"/>
      <c r="P16" s="364"/>
      <c r="Q16" s="283"/>
      <c r="R16" s="283"/>
      <c r="S16" s="283"/>
      <c r="T16" s="283"/>
      <c r="U16" s="364"/>
      <c r="V16" s="176"/>
      <c r="W16" s="176"/>
      <c r="X16" s="176"/>
      <c r="Y16" s="206"/>
      <c r="Z16" s="69"/>
      <c r="AA16" s="69"/>
      <c r="AB16" s="69"/>
    </row>
    <row r="17" customFormat="false" ht="13.5" hidden="false" customHeight="true" outlineLevel="0" collapsed="false">
      <c r="A17" s="270" t="s">
        <v>321</v>
      </c>
      <c r="B17" s="192"/>
      <c r="C17" s="192"/>
      <c r="D17" s="192"/>
      <c r="E17" s="192"/>
      <c r="F17" s="364"/>
      <c r="G17" s="192"/>
      <c r="H17" s="192" t="n">
        <v>1</v>
      </c>
      <c r="I17" s="192"/>
      <c r="J17" s="192"/>
      <c r="K17" s="364"/>
      <c r="L17" s="192"/>
      <c r="M17" s="192"/>
      <c r="N17" s="192"/>
      <c r="O17" s="192"/>
      <c r="P17" s="364"/>
      <c r="Q17" s="192"/>
      <c r="R17" s="192"/>
      <c r="S17" s="192"/>
      <c r="T17" s="192"/>
      <c r="U17" s="364"/>
      <c r="V17" s="206"/>
      <c r="W17" s="206"/>
      <c r="X17" s="206"/>
      <c r="Y17" s="206"/>
      <c r="Z17" s="69"/>
      <c r="AA17" s="69"/>
      <c r="AB17" s="69"/>
    </row>
    <row r="18" customFormat="false" ht="13.5" hidden="false" customHeight="true" outlineLevel="0" collapsed="false">
      <c r="A18" s="270" t="s">
        <v>299</v>
      </c>
      <c r="B18" s="192"/>
      <c r="C18" s="192"/>
      <c r="D18" s="192"/>
      <c r="E18" s="192"/>
      <c r="F18" s="364"/>
      <c r="G18" s="192"/>
      <c r="H18" s="192" t="n">
        <v>1</v>
      </c>
      <c r="I18" s="192"/>
      <c r="J18" s="192"/>
      <c r="K18" s="364"/>
      <c r="L18" s="192"/>
      <c r="M18" s="192"/>
      <c r="N18" s="192"/>
      <c r="O18" s="192"/>
      <c r="P18" s="364"/>
      <c r="Q18" s="192"/>
      <c r="R18" s="192"/>
      <c r="S18" s="192"/>
      <c r="T18" s="192"/>
      <c r="U18" s="364"/>
      <c r="V18" s="206"/>
      <c r="W18" s="206"/>
      <c r="X18" s="206"/>
      <c r="Y18" s="206"/>
      <c r="Z18" s="69"/>
      <c r="AA18" s="69"/>
      <c r="AB18" s="69"/>
    </row>
    <row r="19" customFormat="false" ht="13.5" hidden="false" customHeight="true" outlineLevel="0" collapsed="false">
      <c r="A19" s="270" t="s">
        <v>337</v>
      </c>
      <c r="B19" s="192"/>
      <c r="C19" s="192"/>
      <c r="D19" s="192"/>
      <c r="E19" s="192"/>
      <c r="F19" s="364"/>
      <c r="G19" s="192"/>
      <c r="H19" s="192" t="n">
        <v>5000</v>
      </c>
      <c r="I19" s="192"/>
      <c r="J19" s="192"/>
      <c r="K19" s="364"/>
      <c r="L19" s="192"/>
      <c r="M19" s="192"/>
      <c r="N19" s="192"/>
      <c r="O19" s="192"/>
      <c r="P19" s="364"/>
      <c r="Q19" s="192"/>
      <c r="R19" s="192"/>
      <c r="S19" s="192"/>
      <c r="T19" s="192"/>
      <c r="U19" s="364"/>
      <c r="V19" s="206"/>
      <c r="W19" s="206"/>
      <c r="X19" s="206"/>
      <c r="Y19" s="206"/>
      <c r="Z19" s="69"/>
      <c r="AA19" s="69"/>
      <c r="AB19" s="69"/>
    </row>
    <row r="20" customFormat="false" ht="13.5" hidden="false" customHeight="true" outlineLevel="0" collapsed="false">
      <c r="A20" s="365" t="s">
        <v>338</v>
      </c>
      <c r="B20" s="284" t="str">
        <f aca="false">IF(B17="","",B16*B17*B18*B19)</f>
        <v/>
      </c>
      <c r="C20" s="284" t="str">
        <f aca="false">IF(C17="","",C16*C17*C18*C19)</f>
        <v/>
      </c>
      <c r="D20" s="284" t="str">
        <f aca="false">IF(D17="","",D16*D17*D18*D19)</f>
        <v/>
      </c>
      <c r="E20" s="284" t="str">
        <f aca="false">IF(E17="","",E16*E17*E18*E19)</f>
        <v/>
      </c>
      <c r="F20" s="364"/>
      <c r="G20" s="284" t="str">
        <f aca="false">IF(G17="","",G16*G17*G18*G19)</f>
        <v/>
      </c>
      <c r="H20" s="284" t="n">
        <f aca="false">IF(H17="","",H16*H17*H18*H19)</f>
        <v>10000</v>
      </c>
      <c r="I20" s="284" t="str">
        <f aca="false">IF(I17="","",I16*I17*I18*I19)</f>
        <v/>
      </c>
      <c r="J20" s="284" t="str">
        <f aca="false">IF(J17="","",J16*J17*J18*J19)</f>
        <v/>
      </c>
      <c r="K20" s="364"/>
      <c r="L20" s="284" t="str">
        <f aca="false">IF(L17="","",L16*L17*L18*L19)</f>
        <v/>
      </c>
      <c r="M20" s="284" t="str">
        <f aca="false">IF(M17="","",M16*M17*M18*M19)</f>
        <v/>
      </c>
      <c r="N20" s="284" t="str">
        <f aca="false">IF(N17="","",N16*N17*N18*N19)</f>
        <v/>
      </c>
      <c r="O20" s="284" t="str">
        <f aca="false">IF(O17="","",O16*O17*O18*O19)</f>
        <v/>
      </c>
      <c r="P20" s="364"/>
      <c r="Q20" s="284" t="str">
        <f aca="false">IF(Q17="","",Q16*Q17*Q18*Q19)</f>
        <v/>
      </c>
      <c r="R20" s="284" t="str">
        <f aca="false">IF(R17="","",R16*R17*R18*R19)</f>
        <v/>
      </c>
      <c r="S20" s="284" t="str">
        <f aca="false">IF(S17="","",S16*S17*S18*S19)</f>
        <v/>
      </c>
      <c r="T20" s="284" t="str">
        <f aca="false">IF(T17="","",T16*T17*T18*T19)</f>
        <v/>
      </c>
      <c r="U20" s="364"/>
      <c r="V20" s="285" t="str">
        <f aca="false">IF(V17="","",V16*V17*V18*V19)</f>
        <v/>
      </c>
      <c r="W20" s="285" t="str">
        <f aca="false">IF(W17="","",W16*W17*W18*W19)</f>
        <v/>
      </c>
      <c r="X20" s="285" t="str">
        <f aca="false">IF(X17="","",X16*X17*X18*X19)</f>
        <v/>
      </c>
      <c r="Y20" s="304" t="str">
        <f aca="false">IF(Y17="","",Y16*Y17*Y18*Y19)</f>
        <v/>
      </c>
      <c r="Z20" s="69"/>
      <c r="AA20" s="69"/>
      <c r="AB20" s="69"/>
    </row>
    <row r="21" customFormat="false" ht="13.5" hidden="false" customHeight="true" outlineLevel="0" collapsed="false">
      <c r="A21" s="332" t="s">
        <v>438</v>
      </c>
      <c r="B21" s="283"/>
      <c r="C21" s="283"/>
      <c r="D21" s="283"/>
      <c r="E21" s="283"/>
      <c r="F21" s="364"/>
      <c r="G21" s="283"/>
      <c r="H21" s="283"/>
      <c r="I21" s="283"/>
      <c r="J21" s="283"/>
      <c r="K21" s="364"/>
      <c r="L21" s="283"/>
      <c r="M21" s="283"/>
      <c r="N21" s="283"/>
      <c r="O21" s="283"/>
      <c r="P21" s="364"/>
      <c r="Q21" s="283"/>
      <c r="R21" s="283"/>
      <c r="S21" s="283"/>
      <c r="T21" s="283"/>
      <c r="U21" s="364"/>
      <c r="V21" s="176"/>
      <c r="W21" s="176"/>
      <c r="X21" s="176"/>
      <c r="Y21" s="206"/>
      <c r="Z21" s="69"/>
      <c r="AA21" s="69"/>
      <c r="AB21" s="69"/>
    </row>
    <row r="22" customFormat="false" ht="13.5" hidden="false" customHeight="true" outlineLevel="0" collapsed="false">
      <c r="A22" s="270" t="s">
        <v>320</v>
      </c>
      <c r="B22" s="283" t="n">
        <v>0</v>
      </c>
      <c r="C22" s="283" t="n">
        <v>0</v>
      </c>
      <c r="D22" s="283" t="n">
        <v>2</v>
      </c>
      <c r="E22" s="283"/>
      <c r="F22" s="364"/>
      <c r="G22" s="283" t="n">
        <v>2</v>
      </c>
      <c r="H22" s="283" t="n">
        <v>2</v>
      </c>
      <c r="I22" s="283" t="n">
        <v>0</v>
      </c>
      <c r="J22" s="283"/>
      <c r="K22" s="364"/>
      <c r="L22" s="283"/>
      <c r="M22" s="283"/>
      <c r="N22" s="283"/>
      <c r="O22" s="283"/>
      <c r="P22" s="364"/>
      <c r="Q22" s="283"/>
      <c r="R22" s="283"/>
      <c r="S22" s="283"/>
      <c r="T22" s="283"/>
      <c r="U22" s="364"/>
      <c r="V22" s="176" t="n">
        <v>1</v>
      </c>
      <c r="W22" s="176" t="n">
        <v>1</v>
      </c>
      <c r="X22" s="176"/>
      <c r="Y22" s="206"/>
      <c r="Z22" s="69"/>
      <c r="AA22" s="69"/>
      <c r="AB22" s="69"/>
    </row>
    <row r="23" customFormat="false" ht="13.5" hidden="false" customHeight="true" outlineLevel="0" collapsed="false">
      <c r="A23" s="270" t="s">
        <v>321</v>
      </c>
      <c r="B23" s="192"/>
      <c r="C23" s="192"/>
      <c r="D23" s="192" t="n">
        <v>1</v>
      </c>
      <c r="E23" s="192"/>
      <c r="F23" s="364"/>
      <c r="G23" s="192" t="n">
        <v>1</v>
      </c>
      <c r="H23" s="192" t="n">
        <v>1</v>
      </c>
      <c r="I23" s="192"/>
      <c r="J23" s="192"/>
      <c r="K23" s="364"/>
      <c r="L23" s="192"/>
      <c r="M23" s="192"/>
      <c r="N23" s="192"/>
      <c r="O23" s="192"/>
      <c r="P23" s="364"/>
      <c r="Q23" s="192"/>
      <c r="R23" s="192"/>
      <c r="S23" s="192"/>
      <c r="T23" s="192"/>
      <c r="U23" s="364"/>
      <c r="V23" s="166" t="n">
        <v>2</v>
      </c>
      <c r="W23" s="206" t="n">
        <v>1</v>
      </c>
      <c r="X23" s="206"/>
      <c r="Y23" s="206"/>
      <c r="Z23" s="69"/>
      <c r="AA23" s="69"/>
      <c r="AB23" s="69"/>
    </row>
    <row r="24" customFormat="false" ht="13.5" hidden="false" customHeight="true" outlineLevel="0" collapsed="false">
      <c r="A24" s="270" t="s">
        <v>299</v>
      </c>
      <c r="B24" s="192"/>
      <c r="C24" s="192"/>
      <c r="D24" s="192" t="n">
        <v>2</v>
      </c>
      <c r="E24" s="192"/>
      <c r="F24" s="364"/>
      <c r="G24" s="192" t="n">
        <v>1</v>
      </c>
      <c r="H24" s="192" t="n">
        <v>1</v>
      </c>
      <c r="I24" s="192"/>
      <c r="J24" s="192"/>
      <c r="K24" s="364"/>
      <c r="L24" s="192"/>
      <c r="M24" s="192"/>
      <c r="N24" s="192"/>
      <c r="O24" s="192"/>
      <c r="P24" s="364"/>
      <c r="Q24" s="192"/>
      <c r="R24" s="192"/>
      <c r="S24" s="192"/>
      <c r="T24" s="192"/>
      <c r="U24" s="364"/>
      <c r="V24" s="206" t="n">
        <v>2</v>
      </c>
      <c r="W24" s="206" t="n">
        <v>1</v>
      </c>
      <c r="X24" s="206"/>
      <c r="Y24" s="206"/>
      <c r="Z24" s="69"/>
      <c r="AA24" s="69"/>
      <c r="AB24" s="69"/>
    </row>
    <row r="25" customFormat="false" ht="13.5" hidden="false" customHeight="true" outlineLevel="0" collapsed="false">
      <c r="A25" s="270" t="s">
        <v>337</v>
      </c>
      <c r="B25" s="192"/>
      <c r="C25" s="192"/>
      <c r="D25" s="192" t="n">
        <v>2500</v>
      </c>
      <c r="E25" s="192"/>
      <c r="F25" s="364"/>
      <c r="G25" s="192" t="n">
        <v>2000</v>
      </c>
      <c r="H25" s="192" t="n">
        <v>6000</v>
      </c>
      <c r="I25" s="192"/>
      <c r="J25" s="192"/>
      <c r="K25" s="364"/>
      <c r="L25" s="192"/>
      <c r="M25" s="192"/>
      <c r="N25" s="192"/>
      <c r="O25" s="192"/>
      <c r="P25" s="364"/>
      <c r="Q25" s="192"/>
      <c r="R25" s="192"/>
      <c r="S25" s="192"/>
      <c r="T25" s="192"/>
      <c r="U25" s="364"/>
      <c r="V25" s="206" t="n">
        <v>2700</v>
      </c>
      <c r="W25" s="206" t="n">
        <v>2500</v>
      </c>
      <c r="X25" s="206"/>
      <c r="Y25" s="206"/>
      <c r="Z25" s="69"/>
      <c r="AA25" s="69"/>
      <c r="AB25" s="69"/>
    </row>
    <row r="26" customFormat="false" ht="13.5" hidden="false" customHeight="true" outlineLevel="0" collapsed="false">
      <c r="A26" s="365" t="s">
        <v>338</v>
      </c>
      <c r="B26" s="284" t="str">
        <f aca="false">IF(B23="","",B22*B23*B24*B25)</f>
        <v/>
      </c>
      <c r="C26" s="284" t="str">
        <f aca="false">IF(C23="","",C22*C23*C24*C25)</f>
        <v/>
      </c>
      <c r="D26" s="284" t="n">
        <f aca="false">IF(D23="","",D22*D23*D24*D25)</f>
        <v>10000</v>
      </c>
      <c r="E26" s="284" t="str">
        <f aca="false">IF(E23="","",E22*E23*E24*E25)</f>
        <v/>
      </c>
      <c r="F26" s="364"/>
      <c r="G26" s="284" t="n">
        <f aca="false">IF(G23="","",G22*G23*G24*G25)</f>
        <v>4000</v>
      </c>
      <c r="H26" s="284" t="n">
        <f aca="false">IF(H23="","",H22*H23*H24*H25)</f>
        <v>12000</v>
      </c>
      <c r="I26" s="284" t="str">
        <f aca="false">IF(I23="","",I22*I23*I24*I25)</f>
        <v/>
      </c>
      <c r="J26" s="284" t="str">
        <f aca="false">IF(J23="","",J22*J23*J24*J25)</f>
        <v/>
      </c>
      <c r="K26" s="364"/>
      <c r="L26" s="284" t="str">
        <f aca="false">IF(L23="","",L22*L23*L24*L25)</f>
        <v/>
      </c>
      <c r="M26" s="284" t="str">
        <f aca="false">IF(M23="","",M22*M23*M24*M25)</f>
        <v/>
      </c>
      <c r="N26" s="284" t="str">
        <f aca="false">IF(N23="","",N22*N23*N24*N25)</f>
        <v/>
      </c>
      <c r="O26" s="284" t="str">
        <f aca="false">IF(O23="","",O22*O23*O24*O25)</f>
        <v/>
      </c>
      <c r="P26" s="364"/>
      <c r="Q26" s="284" t="str">
        <f aca="false">IF(Q23="","",Q22*Q23*Q24*Q25)</f>
        <v/>
      </c>
      <c r="R26" s="284" t="str">
        <f aca="false">IF(R23="","",R22*R23*R24*R25)</f>
        <v/>
      </c>
      <c r="S26" s="284" t="str">
        <f aca="false">IF(S23="","",S22*S23*S24*S25)</f>
        <v/>
      </c>
      <c r="T26" s="284" t="str">
        <f aca="false">IF(T23="","",T22*T23*T24*T25)</f>
        <v/>
      </c>
      <c r="U26" s="364"/>
      <c r="V26" s="285" t="n">
        <f aca="false">IF(V23="","",V22*V23*V24*V25)</f>
        <v>10800</v>
      </c>
      <c r="W26" s="285" t="n">
        <f aca="false">IF(W23="","",W22*W23*W24*W25)</f>
        <v>2500</v>
      </c>
      <c r="X26" s="285" t="str">
        <f aca="false">IF(X23="","",X22*X23*X24*X25)</f>
        <v/>
      </c>
      <c r="Y26" s="304" t="str">
        <f aca="false">IF(Y23="","",Y22*Y23*Y24*Y25)</f>
        <v/>
      </c>
      <c r="Z26" s="69"/>
      <c r="AA26" s="69"/>
      <c r="AB26" s="69"/>
    </row>
    <row r="27" customFormat="false" ht="13.5" hidden="false" customHeight="true" outlineLevel="0" collapsed="false">
      <c r="A27" s="332" t="s">
        <v>366</v>
      </c>
      <c r="B27" s="283"/>
      <c r="C27" s="283"/>
      <c r="D27" s="283"/>
      <c r="E27" s="283"/>
      <c r="F27" s="364"/>
      <c r="G27" s="283"/>
      <c r="H27" s="283"/>
      <c r="I27" s="283"/>
      <c r="J27" s="283"/>
      <c r="K27" s="364"/>
      <c r="L27" s="283"/>
      <c r="M27" s="283"/>
      <c r="N27" s="283"/>
      <c r="O27" s="283"/>
      <c r="P27" s="364"/>
      <c r="Q27" s="283"/>
      <c r="R27" s="283"/>
      <c r="S27" s="283"/>
      <c r="T27" s="283"/>
      <c r="U27" s="364"/>
      <c r="V27" s="176"/>
      <c r="W27" s="176"/>
      <c r="X27" s="176"/>
      <c r="Y27" s="176"/>
      <c r="Z27" s="69"/>
      <c r="AA27" s="69"/>
      <c r="AB27" s="69"/>
    </row>
    <row r="28" customFormat="false" ht="13.5" hidden="false" customHeight="true" outlineLevel="0" collapsed="false">
      <c r="A28" s="270" t="s">
        <v>320</v>
      </c>
      <c r="B28" s="283"/>
      <c r="C28" s="283"/>
      <c r="D28" s="283"/>
      <c r="E28" s="283"/>
      <c r="F28" s="364"/>
      <c r="G28" s="283"/>
      <c r="H28" s="283"/>
      <c r="I28" s="283"/>
      <c r="J28" s="283"/>
      <c r="K28" s="364"/>
      <c r="L28" s="283"/>
      <c r="M28" s="283"/>
      <c r="N28" s="283"/>
      <c r="O28" s="283"/>
      <c r="P28" s="364"/>
      <c r="Q28" s="283"/>
      <c r="R28" s="283"/>
      <c r="S28" s="283"/>
      <c r="T28" s="283"/>
      <c r="U28" s="364"/>
      <c r="V28" s="176"/>
      <c r="W28" s="176"/>
      <c r="X28" s="176"/>
      <c r="Y28" s="176"/>
      <c r="Z28" s="69"/>
      <c r="AA28" s="69"/>
      <c r="AB28" s="69"/>
    </row>
    <row r="29" customFormat="false" ht="13.5" hidden="false" customHeight="true" outlineLevel="0" collapsed="false">
      <c r="A29" s="270" t="s">
        <v>321</v>
      </c>
      <c r="B29" s="192"/>
      <c r="C29" s="192"/>
      <c r="D29" s="192"/>
      <c r="E29" s="192"/>
      <c r="F29" s="364"/>
      <c r="G29" s="192"/>
      <c r="H29" s="192"/>
      <c r="I29" s="192"/>
      <c r="J29" s="192"/>
      <c r="K29" s="364"/>
      <c r="L29" s="192"/>
      <c r="M29" s="192"/>
      <c r="N29" s="192"/>
      <c r="O29" s="192"/>
      <c r="P29" s="364"/>
      <c r="Q29" s="192"/>
      <c r="R29" s="192"/>
      <c r="S29" s="192"/>
      <c r="T29" s="192"/>
      <c r="U29" s="364"/>
      <c r="V29" s="206"/>
      <c r="W29" s="206"/>
      <c r="X29" s="206"/>
      <c r="Y29" s="206"/>
      <c r="Z29" s="69"/>
      <c r="AA29" s="69"/>
      <c r="AB29" s="69"/>
    </row>
    <row r="30" customFormat="false" ht="13.5" hidden="false" customHeight="true" outlineLevel="0" collapsed="false">
      <c r="A30" s="270" t="s">
        <v>299</v>
      </c>
      <c r="B30" s="192"/>
      <c r="C30" s="192"/>
      <c r="D30" s="192"/>
      <c r="E30" s="192"/>
      <c r="F30" s="364"/>
      <c r="G30" s="192"/>
      <c r="H30" s="192"/>
      <c r="I30" s="192"/>
      <c r="J30" s="192"/>
      <c r="K30" s="364"/>
      <c r="L30" s="192"/>
      <c r="M30" s="192"/>
      <c r="N30" s="192"/>
      <c r="O30" s="192"/>
      <c r="P30" s="364"/>
      <c r="Q30" s="192"/>
      <c r="R30" s="192"/>
      <c r="S30" s="192"/>
      <c r="T30" s="192"/>
      <c r="U30" s="364"/>
      <c r="V30" s="206"/>
      <c r="W30" s="206"/>
      <c r="X30" s="206"/>
      <c r="Y30" s="206"/>
      <c r="Z30" s="69"/>
      <c r="AA30" s="69"/>
      <c r="AB30" s="69"/>
    </row>
    <row r="31" customFormat="false" ht="13.5" hidden="false" customHeight="true" outlineLevel="0" collapsed="false">
      <c r="A31" s="270" t="s">
        <v>337</v>
      </c>
      <c r="B31" s="192"/>
      <c r="C31" s="192"/>
      <c r="D31" s="192"/>
      <c r="E31" s="192"/>
      <c r="F31" s="364"/>
      <c r="G31" s="192"/>
      <c r="H31" s="192"/>
      <c r="I31" s="192"/>
      <c r="J31" s="192"/>
      <c r="K31" s="364"/>
      <c r="L31" s="192"/>
      <c r="M31" s="192"/>
      <c r="N31" s="192"/>
      <c r="O31" s="192"/>
      <c r="P31" s="364"/>
      <c r="Q31" s="192"/>
      <c r="R31" s="192"/>
      <c r="S31" s="192"/>
      <c r="T31" s="192"/>
      <c r="U31" s="364"/>
      <c r="V31" s="206"/>
      <c r="W31" s="206"/>
      <c r="X31" s="206"/>
      <c r="Y31" s="206"/>
      <c r="Z31" s="69"/>
      <c r="AA31" s="69"/>
      <c r="AB31" s="69"/>
    </row>
    <row r="32" customFormat="false" ht="13.5" hidden="false" customHeight="true" outlineLevel="0" collapsed="false">
      <c r="A32" s="365" t="s">
        <v>338</v>
      </c>
      <c r="B32" s="284" t="str">
        <f aca="false">IF(B29="","",B28*B29*B30*B31)</f>
        <v/>
      </c>
      <c r="C32" s="284" t="str">
        <f aca="false">IF(C29="","",C28*C29*C30*C31)</f>
        <v/>
      </c>
      <c r="D32" s="284" t="str">
        <f aca="false">IF(D29="","",D28*D29*D30*D31)</f>
        <v/>
      </c>
      <c r="E32" s="284" t="str">
        <f aca="false">IF(E29="","",E28*E29*E30*E31)</f>
        <v/>
      </c>
      <c r="F32" s="364"/>
      <c r="G32" s="284" t="str">
        <f aca="false">IF(G29="","",G28*G29*G30*G31)</f>
        <v/>
      </c>
      <c r="H32" s="284" t="str">
        <f aca="false">IF(H29="","",H28*H29*H30*H31)</f>
        <v/>
      </c>
      <c r="I32" s="284" t="str">
        <f aca="false">IF(I29="","",I28*I29*I30*I31)</f>
        <v/>
      </c>
      <c r="J32" s="284" t="str">
        <f aca="false">IF(J29="","",J28*J29*J30*J31)</f>
        <v/>
      </c>
      <c r="K32" s="364"/>
      <c r="L32" s="284" t="str">
        <f aca="false">IF(L29="","",L28*L29*L30*L31)</f>
        <v/>
      </c>
      <c r="M32" s="284" t="str">
        <f aca="false">IF(M29="","",M28*M29*M30*M31)</f>
        <v/>
      </c>
      <c r="N32" s="284" t="str">
        <f aca="false">IF(N29="","",N28*N29*N30*N31)</f>
        <v/>
      </c>
      <c r="O32" s="284" t="str">
        <f aca="false">IF(O29="","",O28*O29*O30*O31)</f>
        <v/>
      </c>
      <c r="P32" s="364"/>
      <c r="Q32" s="284" t="str">
        <f aca="false">IF(Q29="","",Q28*Q29*Q30*Q31)</f>
        <v/>
      </c>
      <c r="R32" s="284" t="str">
        <f aca="false">IF(R29="","",R28*R29*R30*R31)</f>
        <v/>
      </c>
      <c r="S32" s="284" t="str">
        <f aca="false">IF(S29="","",S28*S29*S30*S31)</f>
        <v/>
      </c>
      <c r="T32" s="284" t="str">
        <f aca="false">IF(T29="","",T28*T29*T30*T31)</f>
        <v/>
      </c>
      <c r="U32" s="364"/>
      <c r="V32" s="285" t="str">
        <f aca="false">IF(V29="","",V28*V29*V30*V31)</f>
        <v/>
      </c>
      <c r="W32" s="285" t="str">
        <f aca="false">IF(W29="","",W28*W29*W30*W31)</f>
        <v/>
      </c>
      <c r="X32" s="285" t="str">
        <f aca="false">IF(X29="","",X28*X29*X30*X31)</f>
        <v/>
      </c>
      <c r="Y32" s="304" t="str">
        <f aca="false">IF(Y29="","",Y28*Y29*Y30*Y31)</f>
        <v/>
      </c>
      <c r="Z32" s="69"/>
      <c r="AA32" s="69"/>
      <c r="AB32" s="69"/>
    </row>
    <row r="33" customFormat="false" ht="13.5" hidden="false" customHeight="true" outlineLevel="0" collapsed="false">
      <c r="A33" s="332" t="s">
        <v>439</v>
      </c>
      <c r="B33" s="283"/>
      <c r="C33" s="283"/>
      <c r="D33" s="283"/>
      <c r="E33" s="283"/>
      <c r="F33" s="364"/>
      <c r="G33" s="283"/>
      <c r="H33" s="283"/>
      <c r="I33" s="283"/>
      <c r="J33" s="283"/>
      <c r="K33" s="364"/>
      <c r="L33" s="283"/>
      <c r="M33" s="283"/>
      <c r="N33" s="283"/>
      <c r="O33" s="283"/>
      <c r="P33" s="364"/>
      <c r="Q33" s="283"/>
      <c r="R33" s="283"/>
      <c r="S33" s="283"/>
      <c r="T33" s="283"/>
      <c r="U33" s="364"/>
      <c r="V33" s="176"/>
      <c r="W33" s="176"/>
      <c r="X33" s="176"/>
      <c r="Y33" s="206"/>
      <c r="Z33" s="69"/>
      <c r="AA33" s="69"/>
      <c r="AB33" s="69"/>
    </row>
    <row r="34" customFormat="false" ht="13.5" hidden="false" customHeight="true" outlineLevel="0" collapsed="false">
      <c r="A34" s="270" t="s">
        <v>320</v>
      </c>
      <c r="B34" s="283"/>
      <c r="C34" s="283"/>
      <c r="D34" s="283"/>
      <c r="E34" s="283"/>
      <c r="F34" s="364"/>
      <c r="G34" s="283"/>
      <c r="H34" s="283"/>
      <c r="I34" s="283"/>
      <c r="J34" s="283"/>
      <c r="K34" s="364"/>
      <c r="L34" s="283"/>
      <c r="M34" s="283"/>
      <c r="N34" s="283"/>
      <c r="O34" s="283"/>
      <c r="P34" s="364"/>
      <c r="Q34" s="283"/>
      <c r="R34" s="283"/>
      <c r="S34" s="283"/>
      <c r="T34" s="283"/>
      <c r="U34" s="364"/>
      <c r="V34" s="176"/>
      <c r="W34" s="176"/>
      <c r="X34" s="176"/>
      <c r="Y34" s="206"/>
      <c r="Z34" s="69"/>
      <c r="AA34" s="69"/>
      <c r="AB34" s="69"/>
    </row>
    <row r="35" customFormat="false" ht="13.5" hidden="false" customHeight="true" outlineLevel="0" collapsed="false">
      <c r="A35" s="270" t="s">
        <v>321</v>
      </c>
      <c r="B35" s="192"/>
      <c r="C35" s="192"/>
      <c r="D35" s="192"/>
      <c r="E35" s="192"/>
      <c r="F35" s="364"/>
      <c r="G35" s="192"/>
      <c r="H35" s="192"/>
      <c r="I35" s="192"/>
      <c r="J35" s="192"/>
      <c r="K35" s="364"/>
      <c r="L35" s="192"/>
      <c r="M35" s="192"/>
      <c r="N35" s="192"/>
      <c r="O35" s="192"/>
      <c r="P35" s="364"/>
      <c r="Q35" s="192"/>
      <c r="R35" s="192"/>
      <c r="S35" s="192"/>
      <c r="T35" s="192"/>
      <c r="U35" s="364"/>
      <c r="V35" s="206"/>
      <c r="W35" s="206"/>
      <c r="X35" s="206"/>
      <c r="Y35" s="206"/>
      <c r="Z35" s="69"/>
      <c r="AA35" s="69"/>
      <c r="AB35" s="69"/>
    </row>
    <row r="36" customFormat="false" ht="13.5" hidden="false" customHeight="true" outlineLevel="0" collapsed="false">
      <c r="A36" s="270" t="s">
        <v>299</v>
      </c>
      <c r="B36" s="192"/>
      <c r="C36" s="192"/>
      <c r="D36" s="192"/>
      <c r="E36" s="192"/>
      <c r="F36" s="364"/>
      <c r="G36" s="192"/>
      <c r="H36" s="192"/>
      <c r="I36" s="192"/>
      <c r="J36" s="192"/>
      <c r="K36" s="364"/>
      <c r="L36" s="192"/>
      <c r="M36" s="192"/>
      <c r="N36" s="192"/>
      <c r="O36" s="192"/>
      <c r="P36" s="364"/>
      <c r="Q36" s="192"/>
      <c r="R36" s="192"/>
      <c r="S36" s="192"/>
      <c r="T36" s="192"/>
      <c r="U36" s="364"/>
      <c r="V36" s="206"/>
      <c r="W36" s="206"/>
      <c r="X36" s="206"/>
      <c r="Y36" s="206"/>
      <c r="Z36" s="69"/>
      <c r="AA36" s="69"/>
      <c r="AB36" s="69"/>
    </row>
    <row r="37" customFormat="false" ht="13.5" hidden="false" customHeight="true" outlineLevel="0" collapsed="false">
      <c r="A37" s="270" t="s">
        <v>337</v>
      </c>
      <c r="B37" s="192"/>
      <c r="C37" s="192"/>
      <c r="D37" s="192"/>
      <c r="E37" s="192"/>
      <c r="F37" s="364"/>
      <c r="G37" s="192"/>
      <c r="H37" s="192"/>
      <c r="I37" s="192"/>
      <c r="J37" s="192"/>
      <c r="K37" s="364"/>
      <c r="L37" s="192"/>
      <c r="M37" s="192"/>
      <c r="N37" s="192"/>
      <c r="O37" s="192"/>
      <c r="P37" s="364"/>
      <c r="Q37" s="192"/>
      <c r="R37" s="192"/>
      <c r="S37" s="192"/>
      <c r="T37" s="192"/>
      <c r="U37" s="364"/>
      <c r="V37" s="206"/>
      <c r="W37" s="206"/>
      <c r="X37" s="206"/>
      <c r="Y37" s="206"/>
      <c r="Z37" s="69"/>
      <c r="AA37" s="69"/>
      <c r="AB37" s="69"/>
    </row>
    <row r="38" customFormat="false" ht="14.25" hidden="false" customHeight="true" outlineLevel="0" collapsed="false">
      <c r="A38" s="365" t="s">
        <v>338</v>
      </c>
      <c r="B38" s="284" t="str">
        <f aca="false">IF(B35="","",B34*B35*B36*B37)</f>
        <v/>
      </c>
      <c r="C38" s="284" t="str">
        <f aca="false">IF(C35="","",C34*C35*C36*C37)</f>
        <v/>
      </c>
      <c r="D38" s="284" t="str">
        <f aca="false">IF(D35="","",D34*D35*D36*D37)</f>
        <v/>
      </c>
      <c r="E38" s="284" t="str">
        <f aca="false">IF(E35="","",E34*E35*E36*E37)</f>
        <v/>
      </c>
      <c r="F38" s="364"/>
      <c r="G38" s="284" t="str">
        <f aca="false">IF(G35="","",G34*G35*G36*G37)</f>
        <v/>
      </c>
      <c r="H38" s="284" t="str">
        <f aca="false">IF(H35="","",H34*H35*H36*H37)</f>
        <v/>
      </c>
      <c r="I38" s="284" t="str">
        <f aca="false">IF(I35="","",I34*I35*I36*I37)</f>
        <v/>
      </c>
      <c r="J38" s="284" t="str">
        <f aca="false">IF(J35="","",J34*J35*J36*J37)</f>
        <v/>
      </c>
      <c r="K38" s="364"/>
      <c r="L38" s="284" t="str">
        <f aca="false">IF(L35="","",L34*L35*L36*L37)</f>
        <v/>
      </c>
      <c r="M38" s="284" t="str">
        <f aca="false">IF(M35="","",M34*M35*M36*M37)</f>
        <v/>
      </c>
      <c r="N38" s="284" t="str">
        <f aca="false">IF(N35="","",N34*N35*N36*N37)</f>
        <v/>
      </c>
      <c r="O38" s="284" t="str">
        <f aca="false">IF(O35="","",O34*O35*O36*O37)</f>
        <v/>
      </c>
      <c r="P38" s="364"/>
      <c r="Q38" s="284" t="str">
        <f aca="false">IF(Q35="","",Q34*Q35*Q36*Q37)</f>
        <v/>
      </c>
      <c r="R38" s="284" t="str">
        <f aca="false">IF(R35="","",R34*R35*R36*R37)</f>
        <v/>
      </c>
      <c r="S38" s="284" t="str">
        <f aca="false">IF(S35="","",S34*S35*S36*S37)</f>
        <v/>
      </c>
      <c r="T38" s="284" t="str">
        <f aca="false">IF(T35="","",T34*T35*T36*T37)</f>
        <v/>
      </c>
      <c r="U38" s="364"/>
      <c r="V38" s="285" t="str">
        <f aca="false">IF(V35="","",V34*V35*V36*V37)</f>
        <v/>
      </c>
      <c r="W38" s="285" t="str">
        <f aca="false">IF(W35="","",W34*W35*W36*W37)</f>
        <v/>
      </c>
      <c r="X38" s="285" t="str">
        <f aca="false">IF(X35="","",X34*X35*X36*X37)</f>
        <v/>
      </c>
      <c r="Y38" s="304" t="str">
        <f aca="false">IF(Y35="","",Y34*Y35*Y36*Y37)</f>
        <v/>
      </c>
      <c r="Z38" s="69"/>
      <c r="AA38" s="69"/>
      <c r="AB38" s="69"/>
    </row>
    <row r="39" customFormat="false" ht="14.25" hidden="false" customHeight="true" outlineLevel="0" collapsed="false">
      <c r="A39" s="218" t="s">
        <v>440</v>
      </c>
      <c r="B39" s="404" t="n">
        <f aca="false">SUM(B14,B20,B26,B32,B38)</f>
        <v>0</v>
      </c>
      <c r="C39" s="404" t="n">
        <f aca="false">SUM(C14,C20,C26,C32,C38)</f>
        <v>0</v>
      </c>
      <c r="D39" s="404" t="n">
        <f aca="false">SUM(D14,D20,D26,D32,D38)</f>
        <v>20000</v>
      </c>
      <c r="E39" s="404" t="n">
        <f aca="false">SUM(E14,E20,E26,E32,E38)</f>
        <v>0</v>
      </c>
      <c r="F39" s="405"/>
      <c r="G39" s="404" t="n">
        <f aca="false">SUM(G14,G20,G26,G32,G38)</f>
        <v>13000</v>
      </c>
      <c r="H39" s="404" t="n">
        <f aca="false">SUM(H14,H20,H26,H32,H38)</f>
        <v>29000</v>
      </c>
      <c r="I39" s="404" t="n">
        <f aca="false">SUM(I14,I20,I26,I32,I38)</f>
        <v>0</v>
      </c>
      <c r="J39" s="404" t="n">
        <f aca="false">SUM(J14,J20,J26,J32,J38)</f>
        <v>0</v>
      </c>
      <c r="K39" s="405"/>
      <c r="L39" s="404" t="n">
        <f aca="false">SUM(L14,L20,L26,L32,L38)</f>
        <v>0</v>
      </c>
      <c r="M39" s="404" t="n">
        <f aca="false">SUM(M14,M20,M26,M32,M38)</f>
        <v>0</v>
      </c>
      <c r="N39" s="404" t="n">
        <f aca="false">SUM(N14,N20,N26,N32,N38)</f>
        <v>0</v>
      </c>
      <c r="O39" s="404" t="n">
        <f aca="false">SUM(O14,O20,O26,O32,O38)</f>
        <v>0</v>
      </c>
      <c r="P39" s="405"/>
      <c r="Q39" s="404" t="n">
        <f aca="false">SUM(Q14,Q20,Q26,Q32,Q38)</f>
        <v>0</v>
      </c>
      <c r="R39" s="404" t="n">
        <f aca="false">SUM(R14,R20,R26,R32,R38)</f>
        <v>0</v>
      </c>
      <c r="S39" s="404" t="n">
        <f aca="false">SUM(S14,S20,S26,S32,S38)</f>
        <v>0</v>
      </c>
      <c r="T39" s="404" t="n">
        <f aca="false">SUM(T14,T20,T26,T32,T38)</f>
        <v>0</v>
      </c>
      <c r="U39" s="405"/>
      <c r="V39" s="406" t="n">
        <f aca="false">SUM(V14,V20,V26,V32,V38)</f>
        <v>32400</v>
      </c>
      <c r="W39" s="406" t="n">
        <f aca="false">SUM(W14,W20,W26,W32,W38)</f>
        <v>14500</v>
      </c>
      <c r="X39" s="406" t="n">
        <f aca="false">SUM(X14,X20,X26,X32,X38)</f>
        <v>0</v>
      </c>
      <c r="Y39" s="406" t="n">
        <f aca="false">SUM(Y14,Y20,Y26,Y32,Y38)</f>
        <v>0</v>
      </c>
      <c r="Z39" s="69"/>
      <c r="AA39" s="69"/>
      <c r="AB39" s="69"/>
    </row>
    <row r="40" customFormat="false" ht="12" hidden="false" customHeight="true" outlineLevel="0" collapsed="false">
      <c r="V40" s="397"/>
      <c r="W40" s="397"/>
      <c r="X40" s="397"/>
      <c r="Y40" s="397"/>
    </row>
    <row r="41" customFormat="false" ht="13.5" hidden="false" customHeight="true" outlineLevel="0" collapsed="false">
      <c r="A41" s="327" t="s">
        <v>441</v>
      </c>
      <c r="B41" s="334"/>
      <c r="C41" s="334"/>
      <c r="D41" s="334"/>
      <c r="E41" s="334"/>
      <c r="F41" s="364"/>
      <c r="G41" s="334"/>
      <c r="H41" s="334"/>
      <c r="I41" s="334"/>
      <c r="J41" s="334"/>
      <c r="K41" s="364"/>
      <c r="L41" s="334"/>
      <c r="M41" s="334"/>
      <c r="N41" s="334"/>
      <c r="O41" s="334"/>
      <c r="P41" s="364"/>
      <c r="Q41" s="334"/>
      <c r="R41" s="334"/>
      <c r="S41" s="334"/>
      <c r="T41" s="334"/>
      <c r="U41" s="364"/>
      <c r="V41" s="335"/>
      <c r="W41" s="335"/>
      <c r="X41" s="335"/>
      <c r="Y41" s="335"/>
      <c r="Z41" s="69"/>
      <c r="AA41" s="69"/>
      <c r="AB41" s="69"/>
    </row>
    <row r="42" customFormat="false" ht="13.5" hidden="false" customHeight="true" outlineLevel="0" collapsed="false">
      <c r="A42" s="332" t="s">
        <v>442</v>
      </c>
      <c r="B42" s="283"/>
      <c r="C42" s="283"/>
      <c r="D42" s="283"/>
      <c r="E42" s="283"/>
      <c r="F42" s="364"/>
      <c r="G42" s="283"/>
      <c r="H42" s="283"/>
      <c r="I42" s="283"/>
      <c r="J42" s="283"/>
      <c r="K42" s="364"/>
      <c r="L42" s="283"/>
      <c r="M42" s="283"/>
      <c r="N42" s="283"/>
      <c r="O42" s="283"/>
      <c r="P42" s="364"/>
      <c r="Q42" s="283"/>
      <c r="R42" s="283"/>
      <c r="S42" s="283"/>
      <c r="T42" s="283"/>
      <c r="U42" s="364"/>
      <c r="V42" s="176"/>
      <c r="W42" s="176"/>
      <c r="X42" s="176"/>
      <c r="Y42" s="206"/>
      <c r="Z42" s="69"/>
      <c r="AA42" s="69"/>
      <c r="AB42" s="69"/>
    </row>
    <row r="43" customFormat="false" ht="13.5" hidden="false" customHeight="true" outlineLevel="0" collapsed="false">
      <c r="A43" s="270" t="s">
        <v>320</v>
      </c>
      <c r="B43" s="283"/>
      <c r="C43" s="283"/>
      <c r="D43" s="283"/>
      <c r="E43" s="283"/>
      <c r="F43" s="364"/>
      <c r="G43" s="283" t="n">
        <v>0</v>
      </c>
      <c r="H43" s="283" t="n">
        <v>2</v>
      </c>
      <c r="I43" s="283" t="n">
        <v>0</v>
      </c>
      <c r="J43" s="283"/>
      <c r="K43" s="364"/>
      <c r="L43" s="283"/>
      <c r="M43" s="283"/>
      <c r="N43" s="283"/>
      <c r="O43" s="283"/>
      <c r="P43" s="364"/>
      <c r="Q43" s="283"/>
      <c r="R43" s="283"/>
      <c r="S43" s="283"/>
      <c r="T43" s="283"/>
      <c r="U43" s="364"/>
      <c r="V43" s="176"/>
      <c r="W43" s="176"/>
      <c r="X43" s="176"/>
      <c r="Y43" s="206"/>
      <c r="Z43" s="69"/>
      <c r="AA43" s="69"/>
      <c r="AB43" s="69"/>
    </row>
    <row r="44" customFormat="false" ht="13.5" hidden="false" customHeight="true" outlineLevel="0" collapsed="false">
      <c r="A44" s="270" t="s">
        <v>321</v>
      </c>
      <c r="B44" s="192"/>
      <c r="C44" s="192"/>
      <c r="D44" s="192"/>
      <c r="E44" s="192"/>
      <c r="F44" s="364"/>
      <c r="G44" s="192"/>
      <c r="H44" s="192" t="n">
        <v>1</v>
      </c>
      <c r="I44" s="192"/>
      <c r="J44" s="192"/>
      <c r="K44" s="364"/>
      <c r="L44" s="192"/>
      <c r="M44" s="192"/>
      <c r="N44" s="192"/>
      <c r="O44" s="192"/>
      <c r="P44" s="364"/>
      <c r="Q44" s="192"/>
      <c r="R44" s="192"/>
      <c r="S44" s="192"/>
      <c r="T44" s="192"/>
      <c r="U44" s="364"/>
      <c r="V44" s="206"/>
      <c r="W44" s="206"/>
      <c r="X44" s="206"/>
      <c r="Y44" s="206"/>
      <c r="Z44" s="69"/>
      <c r="AA44" s="69"/>
      <c r="AB44" s="69"/>
    </row>
    <row r="45" customFormat="false" ht="13.5" hidden="false" customHeight="true" outlineLevel="0" collapsed="false">
      <c r="A45" s="270" t="s">
        <v>299</v>
      </c>
      <c r="B45" s="192"/>
      <c r="C45" s="192"/>
      <c r="D45" s="192"/>
      <c r="E45" s="192"/>
      <c r="F45" s="364"/>
      <c r="G45" s="192"/>
      <c r="H45" s="192" t="n">
        <v>1</v>
      </c>
      <c r="I45" s="192"/>
      <c r="J45" s="192"/>
      <c r="K45" s="364"/>
      <c r="L45" s="192"/>
      <c r="M45" s="192"/>
      <c r="N45" s="192"/>
      <c r="O45" s="192"/>
      <c r="P45" s="364"/>
      <c r="Q45" s="192"/>
      <c r="R45" s="192"/>
      <c r="S45" s="192"/>
      <c r="T45" s="192"/>
      <c r="U45" s="364"/>
      <c r="V45" s="206"/>
      <c r="W45" s="206"/>
      <c r="X45" s="206"/>
      <c r="Y45" s="206"/>
      <c r="Z45" s="69"/>
      <c r="AA45" s="69"/>
      <c r="AB45" s="69"/>
    </row>
    <row r="46" customFormat="false" ht="13.5" hidden="false" customHeight="true" outlineLevel="0" collapsed="false">
      <c r="A46" s="270" t="s">
        <v>337</v>
      </c>
      <c r="B46" s="192"/>
      <c r="C46" s="192"/>
      <c r="D46" s="192"/>
      <c r="E46" s="192"/>
      <c r="F46" s="364"/>
      <c r="G46" s="192"/>
      <c r="H46" s="192" t="n">
        <v>2500</v>
      </c>
      <c r="I46" s="192"/>
      <c r="J46" s="192"/>
      <c r="K46" s="364"/>
      <c r="L46" s="192"/>
      <c r="M46" s="192"/>
      <c r="N46" s="192"/>
      <c r="O46" s="192"/>
      <c r="P46" s="364"/>
      <c r="Q46" s="192"/>
      <c r="R46" s="192"/>
      <c r="S46" s="192"/>
      <c r="T46" s="192"/>
      <c r="U46" s="364"/>
      <c r="V46" s="206"/>
      <c r="W46" s="206"/>
      <c r="X46" s="206"/>
      <c r="Y46" s="206"/>
      <c r="Z46" s="69"/>
      <c r="AA46" s="69"/>
      <c r="AB46" s="69"/>
    </row>
    <row r="47" customFormat="false" ht="13.5" hidden="false" customHeight="true" outlineLevel="0" collapsed="false">
      <c r="A47" s="365" t="s">
        <v>338</v>
      </c>
      <c r="B47" s="284" t="str">
        <f aca="false">IF(B44="","",B43*B44*B45*B46)</f>
        <v/>
      </c>
      <c r="C47" s="284" t="str">
        <f aca="false">IF(C44="","",C43*C44*C45*C46)</f>
        <v/>
      </c>
      <c r="D47" s="284" t="str">
        <f aca="false">IF(D44="","",D43*D44*D45*D46)</f>
        <v/>
      </c>
      <c r="E47" s="284" t="str">
        <f aca="false">IF(E44="","",E43*E44*E45*E46)</f>
        <v/>
      </c>
      <c r="F47" s="364"/>
      <c r="G47" s="284" t="str">
        <f aca="false">IF(G44="","",G43*G44*G45*G46)</f>
        <v/>
      </c>
      <c r="H47" s="284" t="n">
        <f aca="false">IF(H44="","",H43*H44*H45*H46)</f>
        <v>5000</v>
      </c>
      <c r="I47" s="284" t="str">
        <f aca="false">IF(I44="","",I43*I44*I45*I46)</f>
        <v/>
      </c>
      <c r="J47" s="284" t="str">
        <f aca="false">IF(J44="","",J43*J44*J45*J46)</f>
        <v/>
      </c>
      <c r="K47" s="364"/>
      <c r="L47" s="284" t="str">
        <f aca="false">IF(L44="","",L43*L44*L45*L46)</f>
        <v/>
      </c>
      <c r="M47" s="284" t="str">
        <f aca="false">IF(M44="","",M43*M44*M45*M46)</f>
        <v/>
      </c>
      <c r="N47" s="284" t="str">
        <f aca="false">IF(N44="","",N43*N44*N45*N46)</f>
        <v/>
      </c>
      <c r="O47" s="284" t="str">
        <f aca="false">IF(O44="","",O43*O44*O45*O46)</f>
        <v/>
      </c>
      <c r="P47" s="364"/>
      <c r="Q47" s="284" t="str">
        <f aca="false">IF(Q44="","",Q43*Q44*Q45*Q46)</f>
        <v/>
      </c>
      <c r="R47" s="284" t="str">
        <f aca="false">IF(R44="","",R43*R44*R45*R46)</f>
        <v/>
      </c>
      <c r="S47" s="284" t="str">
        <f aca="false">IF(S44="","",S43*S44*S45*S46)</f>
        <v/>
      </c>
      <c r="T47" s="284" t="str">
        <f aca="false">IF(T44="","",T43*T44*T45*T46)</f>
        <v/>
      </c>
      <c r="U47" s="364"/>
      <c r="V47" s="285" t="str">
        <f aca="false">IF(V44="","",V43*V44*V45*V46)</f>
        <v/>
      </c>
      <c r="W47" s="285" t="str">
        <f aca="false">IF(W44="","",W43*W44*W45*W46)</f>
        <v/>
      </c>
      <c r="X47" s="285" t="str">
        <f aca="false">IF(X44="","",X43*X44*X45*X46)</f>
        <v/>
      </c>
      <c r="Y47" s="304" t="str">
        <f aca="false">IF(Y44="","",Y43*Y44*Y45*Y46)</f>
        <v/>
      </c>
      <c r="Z47" s="69"/>
      <c r="AA47" s="69"/>
      <c r="AB47" s="69"/>
    </row>
    <row r="48" customFormat="false" ht="13.5" hidden="false" customHeight="true" outlineLevel="0" collapsed="false">
      <c r="A48" s="332" t="s">
        <v>443</v>
      </c>
      <c r="B48" s="283"/>
      <c r="C48" s="283"/>
      <c r="D48" s="283"/>
      <c r="E48" s="283"/>
      <c r="F48" s="364"/>
      <c r="G48" s="283"/>
      <c r="H48" s="283"/>
      <c r="I48" s="283"/>
      <c r="J48" s="283"/>
      <c r="K48" s="364"/>
      <c r="L48" s="283"/>
      <c r="M48" s="283"/>
      <c r="N48" s="283"/>
      <c r="O48" s="283"/>
      <c r="P48" s="364"/>
      <c r="Q48" s="283"/>
      <c r="R48" s="283"/>
      <c r="S48" s="283"/>
      <c r="T48" s="283"/>
      <c r="U48" s="364"/>
      <c r="V48" s="176"/>
      <c r="W48" s="176"/>
      <c r="X48" s="176"/>
      <c r="Y48" s="176"/>
      <c r="Z48" s="69"/>
      <c r="AA48" s="69"/>
      <c r="AB48" s="69"/>
    </row>
    <row r="49" customFormat="false" ht="13.5" hidden="false" customHeight="true" outlineLevel="0" collapsed="false">
      <c r="A49" s="270" t="s">
        <v>320</v>
      </c>
      <c r="B49" s="283"/>
      <c r="C49" s="283"/>
      <c r="D49" s="283"/>
      <c r="E49" s="283"/>
      <c r="F49" s="364"/>
      <c r="G49" s="283" t="n">
        <v>2</v>
      </c>
      <c r="H49" s="283"/>
      <c r="I49" s="283"/>
      <c r="J49" s="283"/>
      <c r="K49" s="364"/>
      <c r="L49" s="283"/>
      <c r="M49" s="283"/>
      <c r="N49" s="283"/>
      <c r="O49" s="283"/>
      <c r="P49" s="364"/>
      <c r="Q49" s="283"/>
      <c r="R49" s="283"/>
      <c r="S49" s="283"/>
      <c r="T49" s="283"/>
      <c r="U49" s="364"/>
      <c r="V49" s="176"/>
      <c r="W49" s="176"/>
      <c r="X49" s="176"/>
      <c r="Y49" s="176"/>
      <c r="Z49" s="69"/>
      <c r="AA49" s="69"/>
      <c r="AB49" s="69"/>
    </row>
    <row r="50" customFormat="false" ht="13.5" hidden="false" customHeight="true" outlineLevel="0" collapsed="false">
      <c r="A50" s="270" t="s">
        <v>321</v>
      </c>
      <c r="B50" s="192"/>
      <c r="C50" s="192"/>
      <c r="D50" s="192"/>
      <c r="E50" s="192"/>
      <c r="F50" s="364"/>
      <c r="G50" s="192" t="n">
        <v>1</v>
      </c>
      <c r="H50" s="192"/>
      <c r="I50" s="192"/>
      <c r="J50" s="192"/>
      <c r="K50" s="364"/>
      <c r="L50" s="192"/>
      <c r="M50" s="192"/>
      <c r="N50" s="192"/>
      <c r="O50" s="192"/>
      <c r="P50" s="364"/>
      <c r="Q50" s="192"/>
      <c r="R50" s="192"/>
      <c r="S50" s="192"/>
      <c r="T50" s="192"/>
      <c r="U50" s="364"/>
      <c r="V50" s="206"/>
      <c r="W50" s="206"/>
      <c r="X50" s="206"/>
      <c r="Y50" s="206"/>
      <c r="Z50" s="69"/>
      <c r="AA50" s="69"/>
      <c r="AB50" s="69"/>
    </row>
    <row r="51" customFormat="false" ht="13.5" hidden="false" customHeight="true" outlineLevel="0" collapsed="false">
      <c r="A51" s="270" t="s">
        <v>299</v>
      </c>
      <c r="B51" s="192"/>
      <c r="C51" s="192"/>
      <c r="D51" s="192"/>
      <c r="E51" s="192"/>
      <c r="F51" s="364"/>
      <c r="G51" s="192" t="n">
        <v>1</v>
      </c>
      <c r="H51" s="192"/>
      <c r="I51" s="192"/>
      <c r="J51" s="192"/>
      <c r="K51" s="364"/>
      <c r="L51" s="192"/>
      <c r="M51" s="192"/>
      <c r="N51" s="192"/>
      <c r="O51" s="192"/>
      <c r="P51" s="364"/>
      <c r="Q51" s="192"/>
      <c r="R51" s="192"/>
      <c r="S51" s="192"/>
      <c r="T51" s="192"/>
      <c r="U51" s="364"/>
      <c r="V51" s="206"/>
      <c r="W51" s="206"/>
      <c r="X51" s="206"/>
      <c r="Y51" s="206"/>
      <c r="Z51" s="69"/>
      <c r="AA51" s="69"/>
      <c r="AB51" s="69"/>
    </row>
    <row r="52" customFormat="false" ht="13.5" hidden="false" customHeight="true" outlineLevel="0" collapsed="false">
      <c r="A52" s="270" t="s">
        <v>337</v>
      </c>
      <c r="B52" s="192"/>
      <c r="C52" s="192"/>
      <c r="D52" s="192"/>
      <c r="E52" s="192"/>
      <c r="F52" s="364"/>
      <c r="G52" s="192" t="n">
        <v>2000</v>
      </c>
      <c r="H52" s="192"/>
      <c r="I52" s="192"/>
      <c r="J52" s="192"/>
      <c r="K52" s="364"/>
      <c r="L52" s="192"/>
      <c r="M52" s="192"/>
      <c r="N52" s="192"/>
      <c r="O52" s="192"/>
      <c r="P52" s="364"/>
      <c r="Q52" s="192"/>
      <c r="R52" s="192"/>
      <c r="S52" s="192"/>
      <c r="T52" s="192"/>
      <c r="U52" s="364"/>
      <c r="V52" s="206"/>
      <c r="W52" s="206"/>
      <c r="X52" s="206"/>
      <c r="Y52" s="206"/>
      <c r="Z52" s="69"/>
      <c r="AA52" s="69"/>
      <c r="AB52" s="69"/>
    </row>
    <row r="53" customFormat="false" ht="13.5" hidden="false" customHeight="true" outlineLevel="0" collapsed="false">
      <c r="A53" s="365" t="s">
        <v>338</v>
      </c>
      <c r="B53" s="284" t="str">
        <f aca="false">IF(B50="","",B49*B50*B51*B52)</f>
        <v/>
      </c>
      <c r="C53" s="284" t="str">
        <f aca="false">IF(C50="","",C49*C50*C51*C52)</f>
        <v/>
      </c>
      <c r="D53" s="284" t="str">
        <f aca="false">IF(D50="","",D49*D50*D51*D52)</f>
        <v/>
      </c>
      <c r="E53" s="284" t="str">
        <f aca="false">IF(E50="","",E49*E50*E51*E52)</f>
        <v/>
      </c>
      <c r="F53" s="364"/>
      <c r="G53" s="284" t="n">
        <f aca="false">IF(G50="","",G49*G50*G51*G52)</f>
        <v>4000</v>
      </c>
      <c r="H53" s="284" t="str">
        <f aca="false">IF(H50="","",H49*H50*H51*H52)</f>
        <v/>
      </c>
      <c r="I53" s="284" t="str">
        <f aca="false">IF(I50="","",I49*I50*I51*I52)</f>
        <v/>
      </c>
      <c r="J53" s="284" t="str">
        <f aca="false">IF(J50="","",J49*J50*J51*J52)</f>
        <v/>
      </c>
      <c r="K53" s="364"/>
      <c r="L53" s="284" t="str">
        <f aca="false">IF(L50="","",L49*L50*L51*L52)</f>
        <v/>
      </c>
      <c r="M53" s="284" t="str">
        <f aca="false">IF(M50="","",M49*M50*M51*M52)</f>
        <v/>
      </c>
      <c r="N53" s="284" t="str">
        <f aca="false">IF(N50="","",N49*N50*N51*N52)</f>
        <v/>
      </c>
      <c r="O53" s="284" t="str">
        <f aca="false">IF(O50="","",O49*O50*O51*O52)</f>
        <v/>
      </c>
      <c r="P53" s="364"/>
      <c r="Q53" s="284" t="str">
        <f aca="false">IF(Q50="","",Q49*Q50*Q51*Q52)</f>
        <v/>
      </c>
      <c r="R53" s="284" t="str">
        <f aca="false">IF(R50="","",R49*R50*R51*R52)</f>
        <v/>
      </c>
      <c r="S53" s="284" t="str">
        <f aca="false">IF(S50="","",S49*S50*S51*S52)</f>
        <v/>
      </c>
      <c r="T53" s="284" t="str">
        <f aca="false">IF(T50="","",T49*T50*T51*T52)</f>
        <v/>
      </c>
      <c r="U53" s="364"/>
      <c r="V53" s="285" t="str">
        <f aca="false">IF(V50="","",V49*V50*V51*V52)</f>
        <v/>
      </c>
      <c r="W53" s="285" t="str">
        <f aca="false">IF(W50="","",W49*W50*W51*W52)</f>
        <v/>
      </c>
      <c r="X53" s="285" t="str">
        <f aca="false">IF(X50="","",X49*X50*X51*X52)</f>
        <v/>
      </c>
      <c r="Y53" s="304" t="str">
        <f aca="false">IF(Y50="","",Y49*Y50*Y51*Y52)</f>
        <v/>
      </c>
      <c r="Z53" s="69"/>
      <c r="AA53" s="69"/>
      <c r="AB53" s="69"/>
    </row>
    <row r="54" customFormat="false" ht="13.5" hidden="false" customHeight="true" outlineLevel="0" collapsed="false">
      <c r="A54" s="332" t="s">
        <v>444</v>
      </c>
      <c r="B54" s="283"/>
      <c r="C54" s="283"/>
      <c r="D54" s="283"/>
      <c r="E54" s="283"/>
      <c r="F54" s="364"/>
      <c r="G54" s="283"/>
      <c r="H54" s="283"/>
      <c r="I54" s="283"/>
      <c r="J54" s="283"/>
      <c r="K54" s="364"/>
      <c r="L54" s="283"/>
      <c r="M54" s="283"/>
      <c r="N54" s="283"/>
      <c r="O54" s="283"/>
      <c r="P54" s="364"/>
      <c r="Q54" s="283"/>
      <c r="R54" s="283"/>
      <c r="S54" s="283"/>
      <c r="T54" s="283"/>
      <c r="U54" s="364"/>
      <c r="V54" s="176"/>
      <c r="W54" s="176"/>
      <c r="X54" s="176"/>
      <c r="Y54" s="176"/>
      <c r="Z54" s="69"/>
      <c r="AA54" s="69"/>
      <c r="AB54" s="69"/>
    </row>
    <row r="55" customFormat="false" ht="13.5" hidden="false" customHeight="true" outlineLevel="0" collapsed="false">
      <c r="A55" s="270" t="s">
        <v>320</v>
      </c>
      <c r="B55" s="283"/>
      <c r="C55" s="283"/>
      <c r="D55" s="283"/>
      <c r="E55" s="283"/>
      <c r="F55" s="364"/>
      <c r="G55" s="283"/>
      <c r="H55" s="283" t="n">
        <v>2</v>
      </c>
      <c r="I55" s="283"/>
      <c r="J55" s="283"/>
      <c r="K55" s="364"/>
      <c r="L55" s="283"/>
      <c r="M55" s="283"/>
      <c r="N55" s="283"/>
      <c r="O55" s="283"/>
      <c r="P55" s="364"/>
      <c r="Q55" s="283"/>
      <c r="R55" s="283"/>
      <c r="S55" s="283"/>
      <c r="T55" s="283"/>
      <c r="U55" s="364"/>
      <c r="V55" s="176"/>
      <c r="W55" s="176"/>
      <c r="X55" s="176"/>
      <c r="Y55" s="176"/>
      <c r="Z55" s="69"/>
      <c r="AA55" s="69"/>
      <c r="AB55" s="69"/>
    </row>
    <row r="56" customFormat="false" ht="13.5" hidden="false" customHeight="true" outlineLevel="0" collapsed="false">
      <c r="A56" s="270" t="s">
        <v>321</v>
      </c>
      <c r="B56" s="192"/>
      <c r="C56" s="192"/>
      <c r="D56" s="192"/>
      <c r="E56" s="192"/>
      <c r="F56" s="364"/>
      <c r="G56" s="192"/>
      <c r="H56" s="192" t="n">
        <v>1</v>
      </c>
      <c r="I56" s="192"/>
      <c r="J56" s="192"/>
      <c r="K56" s="364"/>
      <c r="L56" s="192"/>
      <c r="M56" s="192"/>
      <c r="N56" s="192"/>
      <c r="O56" s="192"/>
      <c r="P56" s="364"/>
      <c r="Q56" s="192"/>
      <c r="R56" s="192"/>
      <c r="S56" s="192"/>
      <c r="T56" s="192"/>
      <c r="U56" s="364"/>
      <c r="V56" s="206"/>
      <c r="W56" s="206"/>
      <c r="X56" s="206"/>
      <c r="Y56" s="206"/>
      <c r="Z56" s="69"/>
      <c r="AA56" s="69"/>
      <c r="AB56" s="69"/>
    </row>
    <row r="57" customFormat="false" ht="13.5" hidden="false" customHeight="true" outlineLevel="0" collapsed="false">
      <c r="A57" s="270" t="s">
        <v>299</v>
      </c>
      <c r="B57" s="192"/>
      <c r="C57" s="192"/>
      <c r="D57" s="192"/>
      <c r="E57" s="192"/>
      <c r="F57" s="364"/>
      <c r="G57" s="192"/>
      <c r="H57" s="192" t="n">
        <v>1</v>
      </c>
      <c r="I57" s="192"/>
      <c r="J57" s="192"/>
      <c r="K57" s="364"/>
      <c r="L57" s="192"/>
      <c r="M57" s="192"/>
      <c r="N57" s="192"/>
      <c r="O57" s="192"/>
      <c r="P57" s="364"/>
      <c r="Q57" s="192"/>
      <c r="R57" s="192"/>
      <c r="S57" s="192"/>
      <c r="T57" s="192"/>
      <c r="U57" s="364"/>
      <c r="V57" s="206"/>
      <c r="W57" s="206"/>
      <c r="X57" s="206"/>
      <c r="Y57" s="206"/>
      <c r="Z57" s="69"/>
      <c r="AA57" s="69"/>
      <c r="AB57" s="69"/>
    </row>
    <row r="58" customFormat="false" ht="13.5" hidden="false" customHeight="true" outlineLevel="0" collapsed="false">
      <c r="A58" s="270" t="s">
        <v>337</v>
      </c>
      <c r="B58" s="192"/>
      <c r="C58" s="192"/>
      <c r="D58" s="192"/>
      <c r="E58" s="192"/>
      <c r="F58" s="364"/>
      <c r="G58" s="192"/>
      <c r="H58" s="192" t="n">
        <v>1000</v>
      </c>
      <c r="I58" s="192"/>
      <c r="J58" s="192"/>
      <c r="K58" s="364"/>
      <c r="L58" s="192"/>
      <c r="M58" s="192"/>
      <c r="N58" s="192"/>
      <c r="O58" s="192"/>
      <c r="P58" s="364"/>
      <c r="Q58" s="192"/>
      <c r="R58" s="192"/>
      <c r="S58" s="192"/>
      <c r="T58" s="192"/>
      <c r="U58" s="364"/>
      <c r="V58" s="206"/>
      <c r="W58" s="206"/>
      <c r="X58" s="206"/>
      <c r="Y58" s="206"/>
      <c r="Z58" s="69"/>
      <c r="AA58" s="69"/>
      <c r="AB58" s="69"/>
    </row>
    <row r="59" customFormat="false" ht="13.5" hidden="false" customHeight="true" outlineLevel="0" collapsed="false">
      <c r="A59" s="365" t="s">
        <v>338</v>
      </c>
      <c r="B59" s="284" t="str">
        <f aca="false">IF(B56="","",B55*B56*B57*B58)</f>
        <v/>
      </c>
      <c r="C59" s="284" t="str">
        <f aca="false">IF(C56="","",C55*C56*C57*C58)</f>
        <v/>
      </c>
      <c r="D59" s="284" t="str">
        <f aca="false">IF(D56="","",D55*D56*D57*D58)</f>
        <v/>
      </c>
      <c r="E59" s="284" t="str">
        <f aca="false">IF(E56="","",E55*E56*E57*E58)</f>
        <v/>
      </c>
      <c r="F59" s="364"/>
      <c r="G59" s="284" t="str">
        <f aca="false">IF(G56="","",G55*G56*G57*G58)</f>
        <v/>
      </c>
      <c r="H59" s="284" t="n">
        <f aca="false">IF(H56="","",H55*H56*H57*H58)</f>
        <v>2000</v>
      </c>
      <c r="I59" s="284" t="str">
        <f aca="false">IF(I56="","",I55*I56*I57*I58)</f>
        <v/>
      </c>
      <c r="J59" s="284" t="str">
        <f aca="false">IF(J56="","",J55*J56*J57*J58)</f>
        <v/>
      </c>
      <c r="K59" s="364"/>
      <c r="L59" s="284" t="str">
        <f aca="false">IF(L56="","",L55*L56*L57*L58)</f>
        <v/>
      </c>
      <c r="M59" s="284" t="str">
        <f aca="false">IF(M56="","",M55*M56*M57*M58)</f>
        <v/>
      </c>
      <c r="N59" s="284" t="str">
        <f aca="false">IF(N56="","",N55*N56*N57*N58)</f>
        <v/>
      </c>
      <c r="O59" s="284" t="str">
        <f aca="false">IF(O56="","",O55*O56*O57*O58)</f>
        <v/>
      </c>
      <c r="P59" s="364"/>
      <c r="Q59" s="284" t="str">
        <f aca="false">IF(Q56="","",Q55*Q56*Q57*Q58)</f>
        <v/>
      </c>
      <c r="R59" s="284" t="str">
        <f aca="false">IF(R56="","",R55*R56*R57*R58)</f>
        <v/>
      </c>
      <c r="S59" s="284" t="str">
        <f aca="false">IF(S56="","",S55*S56*S57*S58)</f>
        <v/>
      </c>
      <c r="T59" s="284" t="str">
        <f aca="false">IF(T56="","",T55*T56*T57*T58)</f>
        <v/>
      </c>
      <c r="U59" s="364"/>
      <c r="V59" s="285" t="str">
        <f aca="false">IF(V56="","",V55*V56*V57*V58)</f>
        <v/>
      </c>
      <c r="W59" s="285" t="str">
        <f aca="false">IF(W56="","",W55*W56*W57*W58)</f>
        <v/>
      </c>
      <c r="X59" s="285" t="str">
        <f aca="false">IF(X56="","",X55*X56*X57*X58)</f>
        <v/>
      </c>
      <c r="Y59" s="304" t="str">
        <f aca="false">IF(Y56="","",Y55*Y56*Y57*Y58)</f>
        <v/>
      </c>
      <c r="Z59" s="69"/>
      <c r="AA59" s="69"/>
      <c r="AB59" s="69"/>
    </row>
    <row r="60" customFormat="false" ht="13.5" hidden="false" customHeight="true" outlineLevel="0" collapsed="false">
      <c r="A60" s="332" t="s">
        <v>411</v>
      </c>
      <c r="B60" s="283"/>
      <c r="C60" s="283"/>
      <c r="D60" s="283"/>
      <c r="E60" s="283"/>
      <c r="F60" s="364"/>
      <c r="G60" s="283"/>
      <c r="H60" s="283"/>
      <c r="I60" s="283"/>
      <c r="J60" s="283"/>
      <c r="K60" s="364"/>
      <c r="L60" s="283"/>
      <c r="M60" s="283"/>
      <c r="N60" s="283"/>
      <c r="O60" s="283"/>
      <c r="P60" s="364"/>
      <c r="Q60" s="283"/>
      <c r="R60" s="283"/>
      <c r="S60" s="283"/>
      <c r="T60" s="283"/>
      <c r="U60" s="364"/>
      <c r="V60" s="176"/>
      <c r="W60" s="176"/>
      <c r="X60" s="176"/>
      <c r="Y60" s="176"/>
      <c r="Z60" s="69"/>
      <c r="AA60" s="69"/>
      <c r="AB60" s="69"/>
    </row>
    <row r="61" customFormat="false" ht="13.5" hidden="false" customHeight="true" outlineLevel="0" collapsed="false">
      <c r="A61" s="270" t="s">
        <v>320</v>
      </c>
      <c r="B61" s="283"/>
      <c r="C61" s="283"/>
      <c r="D61" s="283"/>
      <c r="E61" s="283"/>
      <c r="F61" s="364"/>
      <c r="G61" s="283"/>
      <c r="H61" s="283"/>
      <c r="I61" s="283"/>
      <c r="J61" s="283"/>
      <c r="K61" s="364"/>
      <c r="L61" s="283"/>
      <c r="M61" s="283"/>
      <c r="N61" s="283"/>
      <c r="O61" s="283"/>
      <c r="P61" s="364"/>
      <c r="Q61" s="283"/>
      <c r="R61" s="283"/>
      <c r="S61" s="283"/>
      <c r="T61" s="283"/>
      <c r="U61" s="364"/>
      <c r="V61" s="176"/>
      <c r="W61" s="176"/>
      <c r="X61" s="176"/>
      <c r="Y61" s="176"/>
      <c r="Z61" s="69"/>
      <c r="AA61" s="69"/>
      <c r="AB61" s="69"/>
    </row>
    <row r="62" customFormat="false" ht="13.5" hidden="false" customHeight="true" outlineLevel="0" collapsed="false">
      <c r="A62" s="270" t="s">
        <v>321</v>
      </c>
      <c r="B62" s="192"/>
      <c r="C62" s="192"/>
      <c r="D62" s="192"/>
      <c r="E62" s="192"/>
      <c r="F62" s="364"/>
      <c r="G62" s="192"/>
      <c r="H62" s="192"/>
      <c r="I62" s="192"/>
      <c r="J62" s="192"/>
      <c r="K62" s="364"/>
      <c r="L62" s="192"/>
      <c r="M62" s="192"/>
      <c r="N62" s="192"/>
      <c r="O62" s="192"/>
      <c r="P62" s="364"/>
      <c r="Q62" s="192"/>
      <c r="R62" s="192"/>
      <c r="S62" s="192"/>
      <c r="T62" s="192"/>
      <c r="U62" s="364"/>
      <c r="V62" s="206"/>
      <c r="W62" s="206"/>
      <c r="X62" s="206"/>
      <c r="Y62" s="206"/>
      <c r="Z62" s="69"/>
      <c r="AA62" s="69"/>
      <c r="AB62" s="69"/>
    </row>
    <row r="63" customFormat="false" ht="13.5" hidden="false" customHeight="true" outlineLevel="0" collapsed="false">
      <c r="A63" s="270" t="s">
        <v>299</v>
      </c>
      <c r="B63" s="192"/>
      <c r="C63" s="192"/>
      <c r="D63" s="192"/>
      <c r="E63" s="192"/>
      <c r="F63" s="364"/>
      <c r="G63" s="192"/>
      <c r="H63" s="192"/>
      <c r="I63" s="192"/>
      <c r="J63" s="192"/>
      <c r="K63" s="364"/>
      <c r="L63" s="192"/>
      <c r="M63" s="192"/>
      <c r="N63" s="192"/>
      <c r="O63" s="192"/>
      <c r="P63" s="364"/>
      <c r="Q63" s="192"/>
      <c r="R63" s="192"/>
      <c r="S63" s="192"/>
      <c r="T63" s="192"/>
      <c r="U63" s="364"/>
      <c r="V63" s="206"/>
      <c r="W63" s="206"/>
      <c r="X63" s="206"/>
      <c r="Y63" s="206"/>
      <c r="Z63" s="69"/>
      <c r="AA63" s="69"/>
      <c r="AB63" s="69"/>
    </row>
    <row r="64" customFormat="false" ht="13.5" hidden="false" customHeight="true" outlineLevel="0" collapsed="false">
      <c r="A64" s="270" t="s">
        <v>337</v>
      </c>
      <c r="B64" s="192"/>
      <c r="C64" s="192"/>
      <c r="D64" s="192"/>
      <c r="E64" s="192"/>
      <c r="F64" s="364"/>
      <c r="G64" s="192"/>
      <c r="H64" s="192"/>
      <c r="I64" s="192"/>
      <c r="J64" s="192"/>
      <c r="K64" s="364"/>
      <c r="L64" s="192"/>
      <c r="M64" s="192"/>
      <c r="N64" s="192"/>
      <c r="O64" s="192"/>
      <c r="P64" s="364"/>
      <c r="Q64" s="192"/>
      <c r="R64" s="192"/>
      <c r="S64" s="192"/>
      <c r="T64" s="192"/>
      <c r="U64" s="364"/>
      <c r="V64" s="206"/>
      <c r="W64" s="206"/>
      <c r="X64" s="206"/>
      <c r="Y64" s="206"/>
      <c r="Z64" s="69"/>
      <c r="AA64" s="69"/>
      <c r="AB64" s="69"/>
    </row>
    <row r="65" customFormat="false" ht="14.25" hidden="false" customHeight="true" outlineLevel="0" collapsed="false">
      <c r="A65" s="365" t="s">
        <v>338</v>
      </c>
      <c r="B65" s="284" t="str">
        <f aca="false">IF(B62="","",B61*B62*B63*B64)</f>
        <v/>
      </c>
      <c r="C65" s="284" t="str">
        <f aca="false">IF(C62="","",C61*C62*C63*C64)</f>
        <v/>
      </c>
      <c r="D65" s="284" t="str">
        <f aca="false">IF(D62="","",D61*D62*D63*D64)</f>
        <v/>
      </c>
      <c r="E65" s="284" t="str">
        <f aca="false">IF(E62="","",E61*E62*E63*E64)</f>
        <v/>
      </c>
      <c r="F65" s="364"/>
      <c r="G65" s="284" t="str">
        <f aca="false">IF(G62="","",G61*G62*G63*G64)</f>
        <v/>
      </c>
      <c r="H65" s="284" t="str">
        <f aca="false">IF(H62="","",H61*H62*H63*H64)</f>
        <v/>
      </c>
      <c r="I65" s="284" t="str">
        <f aca="false">IF(I62="","",I61*I62*I63*I64)</f>
        <v/>
      </c>
      <c r="J65" s="284" t="str">
        <f aca="false">IF(J62="","",J61*J62*J63*J64)</f>
        <v/>
      </c>
      <c r="K65" s="364"/>
      <c r="L65" s="284" t="str">
        <f aca="false">IF(L62="","",L61*L62*L63*L64)</f>
        <v/>
      </c>
      <c r="M65" s="284" t="str">
        <f aca="false">IF(M62="","",M61*M62*M63*M64)</f>
        <v/>
      </c>
      <c r="N65" s="284" t="str">
        <f aca="false">IF(N62="","",N61*N62*N63*N64)</f>
        <v/>
      </c>
      <c r="O65" s="284" t="str">
        <f aca="false">IF(O62="","",O61*O62*O63*O64)</f>
        <v/>
      </c>
      <c r="P65" s="364"/>
      <c r="Q65" s="284" t="str">
        <f aca="false">IF(Q62="","",Q61*Q62*Q63*Q64)</f>
        <v/>
      </c>
      <c r="R65" s="284" t="str">
        <f aca="false">IF(R62="","",R61*R62*R63*R64)</f>
        <v/>
      </c>
      <c r="S65" s="284" t="str">
        <f aca="false">IF(S62="","",S61*S62*S63*S64)</f>
        <v/>
      </c>
      <c r="T65" s="284" t="str">
        <f aca="false">IF(T62="","",T61*T62*T63*T64)</f>
        <v/>
      </c>
      <c r="U65" s="364"/>
      <c r="V65" s="285" t="str">
        <f aca="false">IF(V62="","",V61*V62*V63*V64)</f>
        <v/>
      </c>
      <c r="W65" s="285" t="str">
        <f aca="false">IF(W62="","",W61*W62*W63*W64)</f>
        <v/>
      </c>
      <c r="X65" s="285" t="str">
        <f aca="false">IF(X62="","",X61*X62*X63*X64)</f>
        <v/>
      </c>
      <c r="Y65" s="285" t="str">
        <f aca="false">IF(Y62="","",Y61*Y62*Y63*Y64)</f>
        <v/>
      </c>
      <c r="Z65" s="69"/>
      <c r="AA65" s="69"/>
      <c r="AB65" s="69"/>
    </row>
    <row r="66" customFormat="false" ht="14.25" hidden="false" customHeight="true" outlineLevel="0" collapsed="false">
      <c r="A66" s="218" t="s">
        <v>445</v>
      </c>
      <c r="B66" s="404" t="n">
        <f aca="false">SUM(B47,B53,B59,B65)</f>
        <v>0</v>
      </c>
      <c r="C66" s="404" t="n">
        <f aca="false">SUM(C47,C53,C59,C65)</f>
        <v>0</v>
      </c>
      <c r="D66" s="404" t="n">
        <f aca="false">SUM(D47,D53,D59,D65)</f>
        <v>0</v>
      </c>
      <c r="E66" s="404" t="n">
        <f aca="false">SUM(E47,E53,E59,E65)</f>
        <v>0</v>
      </c>
      <c r="F66" s="405"/>
      <c r="G66" s="404" t="n">
        <f aca="false">SUM(G47,G53,G59,G65)</f>
        <v>4000</v>
      </c>
      <c r="H66" s="404" t="n">
        <f aca="false">SUM(H47,H53,H59,H65)</f>
        <v>7000</v>
      </c>
      <c r="I66" s="404" t="n">
        <f aca="false">SUM(I47,I53,I59,I65)</f>
        <v>0</v>
      </c>
      <c r="J66" s="404" t="n">
        <f aca="false">SUM(J47,J53,J59,J65)</f>
        <v>0</v>
      </c>
      <c r="K66" s="405"/>
      <c r="L66" s="404" t="n">
        <f aca="false">SUM(L47,L53,L59,L65)</f>
        <v>0</v>
      </c>
      <c r="M66" s="404" t="n">
        <f aca="false">SUM(M47,M53,M59,M65)</f>
        <v>0</v>
      </c>
      <c r="N66" s="404" t="n">
        <f aca="false">SUM(N47,N53,N59,N65)</f>
        <v>0</v>
      </c>
      <c r="O66" s="404" t="n">
        <f aca="false">SUM(O47,O53,O59,O65)</f>
        <v>0</v>
      </c>
      <c r="P66" s="405"/>
      <c r="Q66" s="404" t="n">
        <f aca="false">SUM(Q47,Q53,Q59,Q65)</f>
        <v>0</v>
      </c>
      <c r="R66" s="404" t="n">
        <f aca="false">SUM(R47,R53,R59,R65)</f>
        <v>0</v>
      </c>
      <c r="S66" s="404" t="n">
        <f aca="false">SUM(S47,S53,S59,S65)</f>
        <v>0</v>
      </c>
      <c r="T66" s="404" t="n">
        <f aca="false">SUM(T47,T53,T59,T65)</f>
        <v>0</v>
      </c>
      <c r="U66" s="405"/>
      <c r="V66" s="406" t="n">
        <f aca="false">SUM(V47,V53,V59,V65)</f>
        <v>0</v>
      </c>
      <c r="W66" s="406" t="n">
        <f aca="false">SUM(W47,W53,W59,W65)</f>
        <v>0</v>
      </c>
      <c r="X66" s="406" t="n">
        <f aca="false">SUM(X47,X53,X59,X65)</f>
        <v>0</v>
      </c>
      <c r="Y66" s="406" t="n">
        <f aca="false">SUM(Y47,Y53,Y59,Y65)</f>
        <v>0</v>
      </c>
      <c r="Z66" s="69"/>
      <c r="AA66" s="69"/>
      <c r="AB66" s="69"/>
    </row>
    <row r="67" customFormat="false" ht="12" hidden="false" customHeight="true" outlineLevel="0" collapsed="false">
      <c r="V67" s="397"/>
      <c r="W67" s="397"/>
      <c r="X67" s="397"/>
      <c r="Y67" s="397"/>
    </row>
    <row r="68" customFormat="false" ht="13.5" hidden="false" customHeight="true" outlineLevel="0" collapsed="false">
      <c r="A68" s="327" t="s">
        <v>446</v>
      </c>
      <c r="B68" s="334"/>
      <c r="C68" s="334"/>
      <c r="D68" s="334"/>
      <c r="E68" s="334"/>
      <c r="F68" s="364"/>
      <c r="G68" s="334"/>
      <c r="H68" s="334"/>
      <c r="I68" s="334"/>
      <c r="J68" s="334"/>
      <c r="K68" s="364"/>
      <c r="L68" s="334"/>
      <c r="M68" s="334"/>
      <c r="N68" s="334"/>
      <c r="O68" s="334"/>
      <c r="P68" s="364"/>
      <c r="Q68" s="334"/>
      <c r="R68" s="334"/>
      <c r="S68" s="334"/>
      <c r="T68" s="334"/>
      <c r="U68" s="364"/>
      <c r="V68" s="335"/>
      <c r="W68" s="335"/>
      <c r="X68" s="335"/>
      <c r="Y68" s="335"/>
      <c r="Z68" s="69"/>
      <c r="AA68" s="69"/>
      <c r="AB68" s="69"/>
    </row>
    <row r="69" customFormat="false" ht="13.5" hidden="false" customHeight="true" outlineLevel="0" collapsed="false">
      <c r="A69" s="332" t="s">
        <v>447</v>
      </c>
      <c r="B69" s="283"/>
      <c r="C69" s="283"/>
      <c r="D69" s="283"/>
      <c r="E69" s="283"/>
      <c r="F69" s="364"/>
      <c r="G69" s="283"/>
      <c r="H69" s="283"/>
      <c r="I69" s="283"/>
      <c r="J69" s="283"/>
      <c r="K69" s="364"/>
      <c r="L69" s="283"/>
      <c r="M69" s="283"/>
      <c r="N69" s="283"/>
      <c r="O69" s="283"/>
      <c r="P69" s="364"/>
      <c r="Q69" s="283"/>
      <c r="R69" s="283"/>
      <c r="S69" s="283"/>
      <c r="T69" s="283"/>
      <c r="U69" s="364"/>
      <c r="V69" s="176"/>
      <c r="W69" s="176"/>
      <c r="X69" s="176"/>
      <c r="Y69" s="176"/>
      <c r="Z69" s="69"/>
      <c r="AA69" s="69"/>
      <c r="AB69" s="69"/>
    </row>
    <row r="70" customFormat="false" ht="13.5" hidden="false" customHeight="true" outlineLevel="0" collapsed="false">
      <c r="A70" s="270" t="s">
        <v>320</v>
      </c>
      <c r="B70" s="283"/>
      <c r="C70" s="283"/>
      <c r="D70" s="283"/>
      <c r="E70" s="283"/>
      <c r="F70" s="364"/>
      <c r="G70" s="283"/>
      <c r="H70" s="283"/>
      <c r="I70" s="283"/>
      <c r="J70" s="283"/>
      <c r="K70" s="364"/>
      <c r="L70" s="283"/>
      <c r="M70" s="283"/>
      <c r="N70" s="283"/>
      <c r="O70" s="283"/>
      <c r="P70" s="364"/>
      <c r="Q70" s="283"/>
      <c r="R70" s="283"/>
      <c r="S70" s="283"/>
      <c r="T70" s="283"/>
      <c r="U70" s="364"/>
      <c r="V70" s="176"/>
      <c r="W70" s="176"/>
      <c r="X70" s="176"/>
      <c r="Y70" s="176"/>
      <c r="Z70" s="69"/>
      <c r="AA70" s="69"/>
      <c r="AB70" s="69"/>
    </row>
    <row r="71" customFormat="false" ht="13.5" hidden="false" customHeight="true" outlineLevel="0" collapsed="false">
      <c r="A71" s="270" t="s">
        <v>321</v>
      </c>
      <c r="B71" s="192"/>
      <c r="C71" s="192"/>
      <c r="D71" s="192"/>
      <c r="E71" s="192"/>
      <c r="F71" s="364"/>
      <c r="G71" s="192"/>
      <c r="H71" s="192"/>
      <c r="I71" s="192"/>
      <c r="J71" s="192"/>
      <c r="K71" s="364"/>
      <c r="L71" s="192"/>
      <c r="M71" s="192"/>
      <c r="N71" s="192"/>
      <c r="O71" s="192"/>
      <c r="P71" s="364"/>
      <c r="Q71" s="192"/>
      <c r="R71" s="192"/>
      <c r="S71" s="192"/>
      <c r="T71" s="192"/>
      <c r="U71" s="364"/>
      <c r="V71" s="206"/>
      <c r="W71" s="206"/>
      <c r="X71" s="206"/>
      <c r="Y71" s="206"/>
      <c r="Z71" s="69"/>
      <c r="AA71" s="69"/>
      <c r="AB71" s="69"/>
    </row>
    <row r="72" customFormat="false" ht="13.5" hidden="false" customHeight="true" outlineLevel="0" collapsed="false">
      <c r="A72" s="270" t="s">
        <v>299</v>
      </c>
      <c r="B72" s="192"/>
      <c r="C72" s="192"/>
      <c r="D72" s="192"/>
      <c r="E72" s="192"/>
      <c r="F72" s="364"/>
      <c r="G72" s="192"/>
      <c r="H72" s="192"/>
      <c r="I72" s="192"/>
      <c r="J72" s="192"/>
      <c r="K72" s="364"/>
      <c r="L72" s="192"/>
      <c r="M72" s="192"/>
      <c r="N72" s="192"/>
      <c r="O72" s="192"/>
      <c r="P72" s="364"/>
      <c r="Q72" s="192"/>
      <c r="R72" s="192"/>
      <c r="S72" s="192"/>
      <c r="T72" s="192"/>
      <c r="U72" s="364"/>
      <c r="V72" s="206"/>
      <c r="W72" s="206"/>
      <c r="X72" s="206"/>
      <c r="Y72" s="206"/>
      <c r="Z72" s="69"/>
      <c r="AA72" s="69"/>
      <c r="AB72" s="69"/>
    </row>
    <row r="73" customFormat="false" ht="13.5" hidden="false" customHeight="true" outlineLevel="0" collapsed="false">
      <c r="A73" s="270" t="s">
        <v>337</v>
      </c>
      <c r="B73" s="192"/>
      <c r="C73" s="192"/>
      <c r="D73" s="192"/>
      <c r="E73" s="192"/>
      <c r="F73" s="364"/>
      <c r="G73" s="192"/>
      <c r="H73" s="192"/>
      <c r="I73" s="192"/>
      <c r="J73" s="192"/>
      <c r="K73" s="364"/>
      <c r="L73" s="192"/>
      <c r="M73" s="192"/>
      <c r="N73" s="192"/>
      <c r="O73" s="192"/>
      <c r="P73" s="364"/>
      <c r="Q73" s="192"/>
      <c r="R73" s="192"/>
      <c r="S73" s="192"/>
      <c r="T73" s="192"/>
      <c r="U73" s="364"/>
      <c r="V73" s="206"/>
      <c r="W73" s="206"/>
      <c r="X73" s="206"/>
      <c r="Y73" s="206"/>
      <c r="Z73" s="69"/>
      <c r="AA73" s="69"/>
      <c r="AB73" s="69"/>
    </row>
    <row r="74" customFormat="false" ht="13.5" hidden="false" customHeight="true" outlineLevel="0" collapsed="false">
      <c r="A74" s="365" t="s">
        <v>338</v>
      </c>
      <c r="B74" s="284" t="str">
        <f aca="false">IF(B71="","",B70*B71*B72*B73)</f>
        <v/>
      </c>
      <c r="C74" s="284" t="str">
        <f aca="false">IF(C71="","",C70*C71*C72*C73)</f>
        <v/>
      </c>
      <c r="D74" s="284" t="str">
        <f aca="false">IF(D71="","",D70*D71*D72*D73)</f>
        <v/>
      </c>
      <c r="E74" s="284" t="str">
        <f aca="false">IF(E71="","",E70*E71*E72*E73)</f>
        <v/>
      </c>
      <c r="F74" s="364"/>
      <c r="G74" s="284" t="str">
        <f aca="false">IF(G71="","",G70*G71*G72*G73)</f>
        <v/>
      </c>
      <c r="H74" s="284" t="str">
        <f aca="false">IF(H71="","",H70*H71*H72*H73)</f>
        <v/>
      </c>
      <c r="I74" s="284" t="str">
        <f aca="false">IF(I71="","",I70*I71*I72*I73)</f>
        <v/>
      </c>
      <c r="J74" s="284" t="str">
        <f aca="false">IF(J71="","",J70*J71*J72*J73)</f>
        <v/>
      </c>
      <c r="K74" s="364"/>
      <c r="L74" s="284" t="str">
        <f aca="false">IF(L71="","",L70*L71*L72*L73)</f>
        <v/>
      </c>
      <c r="M74" s="284" t="str">
        <f aca="false">IF(M71="","",M70*M71*M72*M73)</f>
        <v/>
      </c>
      <c r="N74" s="284" t="str">
        <f aca="false">IF(N71="","",N70*N71*N72*N73)</f>
        <v/>
      </c>
      <c r="O74" s="284" t="str">
        <f aca="false">IF(O71="","",O70*O71*O72*O73)</f>
        <v/>
      </c>
      <c r="P74" s="364"/>
      <c r="Q74" s="284" t="str">
        <f aca="false">IF(Q71="","",Q70*Q71*Q72*Q73)</f>
        <v/>
      </c>
      <c r="R74" s="284" t="str">
        <f aca="false">IF(R71="","",R70*R71*R72*R73)</f>
        <v/>
      </c>
      <c r="S74" s="284" t="str">
        <f aca="false">IF(S71="","",S70*S71*S72*S73)</f>
        <v/>
      </c>
      <c r="T74" s="284" t="str">
        <f aca="false">IF(T71="","",T70*T71*T72*T73)</f>
        <v/>
      </c>
      <c r="U74" s="364"/>
      <c r="V74" s="285" t="str">
        <f aca="false">IF(V71="","",V70*V71*V72*V73)</f>
        <v/>
      </c>
      <c r="W74" s="285" t="str">
        <f aca="false">IF(W71="","",W70*W71*W72*W73)</f>
        <v/>
      </c>
      <c r="X74" s="285" t="str">
        <f aca="false">IF(X71="","",X70*X71*X72*X73)</f>
        <v/>
      </c>
      <c r="Y74" s="304" t="str">
        <f aca="false">IF(Y71="","",Y70*Y71*Y72*Y73)</f>
        <v/>
      </c>
      <c r="Z74" s="69"/>
      <c r="AA74" s="69"/>
      <c r="AB74" s="69"/>
    </row>
    <row r="75" customFormat="false" ht="13.5" hidden="false" customHeight="true" outlineLevel="0" collapsed="false">
      <c r="A75" s="332" t="s">
        <v>448</v>
      </c>
      <c r="B75" s="283"/>
      <c r="C75" s="283"/>
      <c r="D75" s="283"/>
      <c r="E75" s="283"/>
      <c r="F75" s="364"/>
      <c r="G75" s="283"/>
      <c r="H75" s="283"/>
      <c r="I75" s="283"/>
      <c r="J75" s="283"/>
      <c r="K75" s="364"/>
      <c r="L75" s="283"/>
      <c r="M75" s="283"/>
      <c r="N75" s="283"/>
      <c r="O75" s="283"/>
      <c r="P75" s="364"/>
      <c r="Q75" s="283"/>
      <c r="R75" s="283"/>
      <c r="S75" s="283"/>
      <c r="T75" s="283"/>
      <c r="U75" s="364"/>
      <c r="V75" s="176"/>
      <c r="W75" s="176"/>
      <c r="X75" s="176"/>
      <c r="Y75" s="206"/>
      <c r="Z75" s="69"/>
      <c r="AA75" s="69"/>
      <c r="AB75" s="69"/>
    </row>
    <row r="76" customFormat="false" ht="13.5" hidden="false" customHeight="true" outlineLevel="0" collapsed="false">
      <c r="A76" s="270" t="s">
        <v>320</v>
      </c>
      <c r="B76" s="283"/>
      <c r="C76" s="283"/>
      <c r="D76" s="283"/>
      <c r="E76" s="283"/>
      <c r="F76" s="364"/>
      <c r="G76" s="283"/>
      <c r="H76" s="283"/>
      <c r="I76" s="283"/>
      <c r="J76" s="283"/>
      <c r="K76" s="364"/>
      <c r="L76" s="283"/>
      <c r="M76" s="283"/>
      <c r="N76" s="283"/>
      <c r="O76" s="283"/>
      <c r="P76" s="364"/>
      <c r="Q76" s="283"/>
      <c r="R76" s="283"/>
      <c r="S76" s="283"/>
      <c r="T76" s="283"/>
      <c r="U76" s="364"/>
      <c r="V76" s="176"/>
      <c r="W76" s="176"/>
      <c r="X76" s="176"/>
      <c r="Y76" s="206"/>
      <c r="Z76" s="69"/>
      <c r="AA76" s="69"/>
      <c r="AB76" s="69"/>
    </row>
    <row r="77" customFormat="false" ht="13.5" hidden="false" customHeight="true" outlineLevel="0" collapsed="false">
      <c r="A77" s="270" t="s">
        <v>321</v>
      </c>
      <c r="B77" s="192"/>
      <c r="C77" s="192"/>
      <c r="D77" s="192"/>
      <c r="E77" s="192"/>
      <c r="F77" s="364"/>
      <c r="G77" s="192"/>
      <c r="H77" s="192"/>
      <c r="I77" s="192"/>
      <c r="J77" s="192"/>
      <c r="K77" s="364"/>
      <c r="L77" s="192"/>
      <c r="M77" s="192"/>
      <c r="N77" s="192"/>
      <c r="O77" s="192"/>
      <c r="P77" s="364"/>
      <c r="Q77" s="192"/>
      <c r="R77" s="192"/>
      <c r="S77" s="192"/>
      <c r="T77" s="192"/>
      <c r="U77" s="364"/>
      <c r="V77" s="206"/>
      <c r="W77" s="206"/>
      <c r="X77" s="206"/>
      <c r="Y77" s="206"/>
      <c r="Z77" s="69"/>
      <c r="AA77" s="69"/>
      <c r="AB77" s="69"/>
    </row>
    <row r="78" customFormat="false" ht="13.5" hidden="false" customHeight="true" outlineLevel="0" collapsed="false">
      <c r="A78" s="270" t="s">
        <v>299</v>
      </c>
      <c r="B78" s="192"/>
      <c r="C78" s="192"/>
      <c r="D78" s="192"/>
      <c r="E78" s="192"/>
      <c r="F78" s="364"/>
      <c r="G78" s="192"/>
      <c r="H78" s="192"/>
      <c r="I78" s="192"/>
      <c r="J78" s="192"/>
      <c r="K78" s="364"/>
      <c r="L78" s="192"/>
      <c r="M78" s="192"/>
      <c r="N78" s="192"/>
      <c r="O78" s="192"/>
      <c r="P78" s="364"/>
      <c r="Q78" s="192"/>
      <c r="R78" s="192"/>
      <c r="S78" s="192"/>
      <c r="T78" s="192"/>
      <c r="U78" s="364"/>
      <c r="V78" s="206"/>
      <c r="W78" s="206"/>
      <c r="X78" s="206"/>
      <c r="Y78" s="206"/>
      <c r="Z78" s="69"/>
      <c r="AA78" s="69"/>
      <c r="AB78" s="69"/>
    </row>
    <row r="79" customFormat="false" ht="13.5" hidden="false" customHeight="true" outlineLevel="0" collapsed="false">
      <c r="A79" s="270" t="s">
        <v>337</v>
      </c>
      <c r="B79" s="192"/>
      <c r="C79" s="192"/>
      <c r="D79" s="192"/>
      <c r="E79" s="192"/>
      <c r="F79" s="364"/>
      <c r="G79" s="192"/>
      <c r="H79" s="192"/>
      <c r="I79" s="192"/>
      <c r="J79" s="192"/>
      <c r="K79" s="364"/>
      <c r="L79" s="192"/>
      <c r="M79" s="192"/>
      <c r="N79" s="192"/>
      <c r="O79" s="192"/>
      <c r="P79" s="364"/>
      <c r="Q79" s="192"/>
      <c r="R79" s="192"/>
      <c r="S79" s="192"/>
      <c r="T79" s="192"/>
      <c r="U79" s="364"/>
      <c r="V79" s="206"/>
      <c r="W79" s="206"/>
      <c r="X79" s="206"/>
      <c r="Y79" s="206"/>
      <c r="Z79" s="69"/>
      <c r="AA79" s="69"/>
      <c r="AB79" s="69"/>
    </row>
    <row r="80" customFormat="false" ht="13.5" hidden="false" customHeight="true" outlineLevel="0" collapsed="false">
      <c r="A80" s="365" t="s">
        <v>338</v>
      </c>
      <c r="B80" s="284" t="str">
        <f aca="false">IF(B77="","",B76*B77*B78*B79)</f>
        <v/>
      </c>
      <c r="C80" s="284" t="str">
        <f aca="false">IF(C77="","",C76*C77*C78*C79)</f>
        <v/>
      </c>
      <c r="D80" s="284" t="str">
        <f aca="false">IF(D77="","",D76*D77*D78*D79)</f>
        <v/>
      </c>
      <c r="E80" s="284" t="str">
        <f aca="false">IF(E77="","",E76*E77*E78*E79)</f>
        <v/>
      </c>
      <c r="F80" s="364"/>
      <c r="G80" s="284" t="str">
        <f aca="false">IF(G77="","",G76*G77*G78*G79)</f>
        <v/>
      </c>
      <c r="H80" s="284" t="str">
        <f aca="false">IF(H77="","",H76*H77*H78*H79)</f>
        <v/>
      </c>
      <c r="I80" s="284" t="str">
        <f aca="false">IF(I77="","",I76*I77*I78*I79)</f>
        <v/>
      </c>
      <c r="J80" s="284" t="str">
        <f aca="false">IF(J77="","",J76*J77*J78*J79)</f>
        <v/>
      </c>
      <c r="K80" s="364"/>
      <c r="L80" s="284" t="str">
        <f aca="false">IF(L77="","",L76*L77*L78*L79)</f>
        <v/>
      </c>
      <c r="M80" s="284" t="str">
        <f aca="false">IF(M77="","",M76*M77*M78*M79)</f>
        <v/>
      </c>
      <c r="N80" s="284" t="str">
        <f aca="false">IF(N77="","",N76*N77*N78*N79)</f>
        <v/>
      </c>
      <c r="O80" s="284" t="str">
        <f aca="false">IF(O77="","",O76*O77*O78*O79)</f>
        <v/>
      </c>
      <c r="P80" s="364"/>
      <c r="Q80" s="284" t="str">
        <f aca="false">IF(Q77="","",Q76*Q77*Q78*Q79)</f>
        <v/>
      </c>
      <c r="R80" s="284" t="str">
        <f aca="false">IF(R77="","",R76*R77*R78*R79)</f>
        <v/>
      </c>
      <c r="S80" s="284" t="str">
        <f aca="false">IF(S77="","",S76*S77*S78*S79)</f>
        <v/>
      </c>
      <c r="T80" s="284" t="str">
        <f aca="false">IF(T77="","",T76*T77*T78*T79)</f>
        <v/>
      </c>
      <c r="U80" s="364"/>
      <c r="V80" s="285" t="str">
        <f aca="false">IF(V77="","",V76*V77*V78*V79)</f>
        <v/>
      </c>
      <c r="W80" s="285" t="str">
        <f aca="false">IF(W77="","",W76*W77*W78*W79)</f>
        <v/>
      </c>
      <c r="X80" s="285" t="str">
        <f aca="false">IF(X77="","",X76*X77*X78*X79)</f>
        <v/>
      </c>
      <c r="Y80" s="304" t="str">
        <f aca="false">IF(Y77="","",Y76*Y77*Y78*Y79)</f>
        <v/>
      </c>
      <c r="Z80" s="69"/>
      <c r="AA80" s="69"/>
      <c r="AB80" s="69"/>
    </row>
    <row r="81" customFormat="false" ht="13.5" hidden="false" customHeight="true" outlineLevel="0" collapsed="false">
      <c r="A81" s="332" t="s">
        <v>449</v>
      </c>
      <c r="B81" s="283"/>
      <c r="C81" s="283"/>
      <c r="D81" s="283"/>
      <c r="E81" s="283"/>
      <c r="F81" s="364"/>
      <c r="G81" s="283"/>
      <c r="H81" s="283"/>
      <c r="I81" s="283"/>
      <c r="J81" s="283"/>
      <c r="K81" s="364"/>
      <c r="L81" s="283"/>
      <c r="M81" s="283"/>
      <c r="N81" s="283"/>
      <c r="O81" s="283"/>
      <c r="P81" s="364"/>
      <c r="Q81" s="283"/>
      <c r="R81" s="283"/>
      <c r="S81" s="283"/>
      <c r="T81" s="283"/>
      <c r="U81" s="364"/>
      <c r="V81" s="176"/>
      <c r="W81" s="176"/>
      <c r="X81" s="176"/>
      <c r="Y81" s="206"/>
      <c r="Z81" s="69"/>
      <c r="AA81" s="69"/>
      <c r="AB81" s="69"/>
    </row>
    <row r="82" customFormat="false" ht="13.5" hidden="false" customHeight="true" outlineLevel="0" collapsed="false">
      <c r="A82" s="270" t="s">
        <v>320</v>
      </c>
      <c r="B82" s="283"/>
      <c r="C82" s="283"/>
      <c r="D82" s="283"/>
      <c r="E82" s="283"/>
      <c r="F82" s="364"/>
      <c r="G82" s="283"/>
      <c r="H82" s="283"/>
      <c r="I82" s="283"/>
      <c r="J82" s="283"/>
      <c r="K82" s="364"/>
      <c r="L82" s="283"/>
      <c r="M82" s="283"/>
      <c r="N82" s="283"/>
      <c r="O82" s="283"/>
      <c r="P82" s="364"/>
      <c r="Q82" s="283"/>
      <c r="R82" s="283"/>
      <c r="S82" s="283"/>
      <c r="T82" s="283"/>
      <c r="U82" s="364"/>
      <c r="V82" s="176"/>
      <c r="W82" s="176"/>
      <c r="X82" s="176"/>
      <c r="Y82" s="206"/>
      <c r="Z82" s="69"/>
      <c r="AA82" s="69"/>
      <c r="AB82" s="69"/>
    </row>
    <row r="83" customFormat="false" ht="13.5" hidden="false" customHeight="true" outlineLevel="0" collapsed="false">
      <c r="A83" s="270" t="s">
        <v>321</v>
      </c>
      <c r="B83" s="192"/>
      <c r="C83" s="192"/>
      <c r="D83" s="192"/>
      <c r="E83" s="192"/>
      <c r="F83" s="364"/>
      <c r="G83" s="192"/>
      <c r="H83" s="192"/>
      <c r="I83" s="192"/>
      <c r="J83" s="192"/>
      <c r="K83" s="364"/>
      <c r="L83" s="192"/>
      <c r="M83" s="192"/>
      <c r="N83" s="192"/>
      <c r="O83" s="192"/>
      <c r="P83" s="364"/>
      <c r="Q83" s="192"/>
      <c r="R83" s="192"/>
      <c r="S83" s="192"/>
      <c r="T83" s="192"/>
      <c r="U83" s="364"/>
      <c r="V83" s="206"/>
      <c r="W83" s="206"/>
      <c r="X83" s="206"/>
      <c r="Y83" s="206"/>
      <c r="Z83" s="69"/>
      <c r="AA83" s="69"/>
      <c r="AB83" s="69"/>
    </row>
    <row r="84" customFormat="false" ht="13.5" hidden="false" customHeight="true" outlineLevel="0" collapsed="false">
      <c r="A84" s="270" t="s">
        <v>299</v>
      </c>
      <c r="B84" s="192"/>
      <c r="C84" s="192"/>
      <c r="D84" s="192"/>
      <c r="E84" s="192"/>
      <c r="F84" s="364"/>
      <c r="G84" s="192"/>
      <c r="H84" s="192"/>
      <c r="I84" s="192"/>
      <c r="J84" s="192"/>
      <c r="K84" s="364"/>
      <c r="L84" s="192"/>
      <c r="M84" s="192"/>
      <c r="N84" s="192"/>
      <c r="O84" s="192"/>
      <c r="P84" s="364"/>
      <c r="Q84" s="192"/>
      <c r="R84" s="192"/>
      <c r="S84" s="192"/>
      <c r="T84" s="192"/>
      <c r="U84" s="364"/>
      <c r="V84" s="206"/>
      <c r="W84" s="206"/>
      <c r="X84" s="206"/>
      <c r="Y84" s="206"/>
      <c r="Z84" s="69"/>
      <c r="AA84" s="69"/>
      <c r="AB84" s="69"/>
    </row>
    <row r="85" customFormat="false" ht="13.5" hidden="false" customHeight="true" outlineLevel="0" collapsed="false">
      <c r="A85" s="270" t="s">
        <v>337</v>
      </c>
      <c r="B85" s="192"/>
      <c r="C85" s="192"/>
      <c r="D85" s="192"/>
      <c r="E85" s="192"/>
      <c r="F85" s="364"/>
      <c r="G85" s="192"/>
      <c r="H85" s="192"/>
      <c r="I85" s="192"/>
      <c r="J85" s="192"/>
      <c r="K85" s="364"/>
      <c r="L85" s="192"/>
      <c r="M85" s="192"/>
      <c r="N85" s="192"/>
      <c r="O85" s="192"/>
      <c r="P85" s="364"/>
      <c r="Q85" s="192"/>
      <c r="R85" s="192"/>
      <c r="S85" s="192"/>
      <c r="T85" s="192"/>
      <c r="U85" s="364"/>
      <c r="V85" s="206"/>
      <c r="W85" s="206"/>
      <c r="X85" s="206"/>
      <c r="Y85" s="206"/>
      <c r="Z85" s="69"/>
      <c r="AA85" s="69"/>
      <c r="AB85" s="69"/>
    </row>
    <row r="86" customFormat="false" ht="13.5" hidden="false" customHeight="true" outlineLevel="0" collapsed="false">
      <c r="A86" s="365" t="s">
        <v>338</v>
      </c>
      <c r="B86" s="284" t="str">
        <f aca="false">IF(B83="","",B82*B83*B84*B85)</f>
        <v/>
      </c>
      <c r="C86" s="284" t="str">
        <f aca="false">IF(C83="","",C82*C83*C84*C85)</f>
        <v/>
      </c>
      <c r="D86" s="284" t="str">
        <f aca="false">IF(D83="","",D82*D83*D84*D85)</f>
        <v/>
      </c>
      <c r="E86" s="284" t="str">
        <f aca="false">IF(E83="","",E82*E83*E84*E85)</f>
        <v/>
      </c>
      <c r="F86" s="364"/>
      <c r="G86" s="284" t="str">
        <f aca="false">IF(G83="","",G82*G83*G84*G85)</f>
        <v/>
      </c>
      <c r="H86" s="284" t="str">
        <f aca="false">IF(H83="","",H82*H83*H84*H85)</f>
        <v/>
      </c>
      <c r="I86" s="284" t="str">
        <f aca="false">IF(I83="","",I82*I83*I84*I85)</f>
        <v/>
      </c>
      <c r="J86" s="284" t="str">
        <f aca="false">IF(J83="","",J82*J83*J84*J85)</f>
        <v/>
      </c>
      <c r="K86" s="364"/>
      <c r="L86" s="284" t="str">
        <f aca="false">IF(L83="","",L82*L83*L84*L85)</f>
        <v/>
      </c>
      <c r="M86" s="284" t="str">
        <f aca="false">IF(M83="","",M82*M83*M84*M85)</f>
        <v/>
      </c>
      <c r="N86" s="284" t="str">
        <f aca="false">IF(N83="","",N82*N83*N84*N85)</f>
        <v/>
      </c>
      <c r="O86" s="284" t="str">
        <f aca="false">IF(O83="","",O82*O83*O84*O85)</f>
        <v/>
      </c>
      <c r="P86" s="364"/>
      <c r="Q86" s="284" t="str">
        <f aca="false">IF(Q83="","",Q82*Q83*Q84*Q85)</f>
        <v/>
      </c>
      <c r="R86" s="284" t="str">
        <f aca="false">IF(R83="","",R82*R83*R84*R85)</f>
        <v/>
      </c>
      <c r="S86" s="284" t="str">
        <f aca="false">IF(S83="","",S82*S83*S84*S85)</f>
        <v/>
      </c>
      <c r="T86" s="284" t="str">
        <f aca="false">IF(T83="","",T82*T83*T84*T85)</f>
        <v/>
      </c>
      <c r="U86" s="364"/>
      <c r="V86" s="285" t="str">
        <f aca="false">IF(V83="","",V82*V83*V84*V85)</f>
        <v/>
      </c>
      <c r="W86" s="285" t="str">
        <f aca="false">IF(W83="","",W82*W83*W84*W85)</f>
        <v/>
      </c>
      <c r="X86" s="285" t="str">
        <f aca="false">IF(X83="","",X82*X83*X84*X85)</f>
        <v/>
      </c>
      <c r="Y86" s="304" t="str">
        <f aca="false">IF(Y83="","",Y82*Y83*Y84*Y85)</f>
        <v/>
      </c>
      <c r="Z86" s="69"/>
      <c r="AA86" s="69"/>
      <c r="AB86" s="69"/>
    </row>
    <row r="87" customFormat="false" ht="13.5" hidden="false" customHeight="true" outlineLevel="0" collapsed="false">
      <c r="A87" s="332" t="s">
        <v>450</v>
      </c>
      <c r="B87" s="283"/>
      <c r="C87" s="283"/>
      <c r="D87" s="283"/>
      <c r="E87" s="283"/>
      <c r="F87" s="364"/>
      <c r="G87" s="283"/>
      <c r="H87" s="283"/>
      <c r="I87" s="283"/>
      <c r="J87" s="283"/>
      <c r="K87" s="364"/>
      <c r="L87" s="283"/>
      <c r="M87" s="283"/>
      <c r="N87" s="283"/>
      <c r="O87" s="283"/>
      <c r="P87" s="364"/>
      <c r="Q87" s="283"/>
      <c r="R87" s="283"/>
      <c r="S87" s="283"/>
      <c r="T87" s="283"/>
      <c r="U87" s="364"/>
      <c r="V87" s="176"/>
      <c r="W87" s="176"/>
      <c r="X87" s="176"/>
      <c r="Y87" s="176"/>
      <c r="Z87" s="69"/>
      <c r="AA87" s="69"/>
      <c r="AB87" s="69"/>
    </row>
    <row r="88" customFormat="false" ht="13.5" hidden="false" customHeight="true" outlineLevel="0" collapsed="false">
      <c r="A88" s="270" t="s">
        <v>320</v>
      </c>
      <c r="B88" s="283"/>
      <c r="C88" s="283"/>
      <c r="D88" s="283"/>
      <c r="E88" s="283"/>
      <c r="F88" s="364"/>
      <c r="G88" s="283"/>
      <c r="H88" s="283"/>
      <c r="I88" s="283"/>
      <c r="J88" s="283"/>
      <c r="K88" s="364"/>
      <c r="L88" s="283"/>
      <c r="M88" s="283"/>
      <c r="N88" s="283"/>
      <c r="O88" s="283"/>
      <c r="P88" s="364"/>
      <c r="Q88" s="283"/>
      <c r="R88" s="283"/>
      <c r="S88" s="283"/>
      <c r="T88" s="283"/>
      <c r="U88" s="364"/>
      <c r="V88" s="176"/>
      <c r="W88" s="176"/>
      <c r="X88" s="176"/>
      <c r="Y88" s="176"/>
      <c r="Z88" s="69"/>
      <c r="AA88" s="69"/>
      <c r="AB88" s="69"/>
    </row>
    <row r="89" customFormat="false" ht="13.5" hidden="false" customHeight="true" outlineLevel="0" collapsed="false">
      <c r="A89" s="270" t="s">
        <v>321</v>
      </c>
      <c r="B89" s="192"/>
      <c r="C89" s="192"/>
      <c r="D89" s="192"/>
      <c r="E89" s="192"/>
      <c r="F89" s="364"/>
      <c r="G89" s="192"/>
      <c r="H89" s="192"/>
      <c r="I89" s="192"/>
      <c r="J89" s="192"/>
      <c r="K89" s="364"/>
      <c r="L89" s="192"/>
      <c r="M89" s="192"/>
      <c r="N89" s="192"/>
      <c r="O89" s="192"/>
      <c r="P89" s="364"/>
      <c r="Q89" s="192"/>
      <c r="R89" s="192"/>
      <c r="S89" s="192"/>
      <c r="T89" s="192"/>
      <c r="U89" s="364"/>
      <c r="V89" s="206"/>
      <c r="W89" s="206"/>
      <c r="X89" s="206"/>
      <c r="Y89" s="206"/>
      <c r="Z89" s="69"/>
      <c r="AA89" s="69"/>
      <c r="AB89" s="69"/>
    </row>
    <row r="90" customFormat="false" ht="13.5" hidden="false" customHeight="true" outlineLevel="0" collapsed="false">
      <c r="A90" s="270" t="s">
        <v>299</v>
      </c>
      <c r="B90" s="192"/>
      <c r="C90" s="192"/>
      <c r="D90" s="192"/>
      <c r="E90" s="192"/>
      <c r="F90" s="364"/>
      <c r="G90" s="192"/>
      <c r="H90" s="192"/>
      <c r="I90" s="192"/>
      <c r="J90" s="192"/>
      <c r="K90" s="364"/>
      <c r="L90" s="192"/>
      <c r="M90" s="192"/>
      <c r="N90" s="192"/>
      <c r="O90" s="192"/>
      <c r="P90" s="364"/>
      <c r="Q90" s="192"/>
      <c r="R90" s="192"/>
      <c r="S90" s="192"/>
      <c r="T90" s="192"/>
      <c r="U90" s="364"/>
      <c r="V90" s="206"/>
      <c r="W90" s="206"/>
      <c r="X90" s="206"/>
      <c r="Y90" s="206"/>
      <c r="Z90" s="69"/>
      <c r="AA90" s="69"/>
      <c r="AB90" s="69"/>
    </row>
    <row r="91" customFormat="false" ht="13.5" hidden="false" customHeight="true" outlineLevel="0" collapsed="false">
      <c r="A91" s="270" t="s">
        <v>337</v>
      </c>
      <c r="B91" s="192"/>
      <c r="C91" s="192"/>
      <c r="D91" s="192"/>
      <c r="E91" s="192"/>
      <c r="F91" s="364"/>
      <c r="G91" s="192"/>
      <c r="H91" s="192"/>
      <c r="I91" s="192"/>
      <c r="J91" s="192"/>
      <c r="K91" s="364"/>
      <c r="L91" s="192"/>
      <c r="M91" s="192"/>
      <c r="N91" s="192"/>
      <c r="O91" s="192"/>
      <c r="P91" s="364"/>
      <c r="Q91" s="192"/>
      <c r="R91" s="192"/>
      <c r="S91" s="192"/>
      <c r="T91" s="192"/>
      <c r="U91" s="364"/>
      <c r="V91" s="206"/>
      <c r="W91" s="206"/>
      <c r="X91" s="206"/>
      <c r="Y91" s="206"/>
      <c r="Z91" s="69"/>
      <c r="AA91" s="69"/>
      <c r="AB91" s="69"/>
    </row>
    <row r="92" customFormat="false" ht="13.5" hidden="false" customHeight="true" outlineLevel="0" collapsed="false">
      <c r="A92" s="365" t="s">
        <v>338</v>
      </c>
      <c r="B92" s="284" t="str">
        <f aca="false">IF(B89="","",B88*B89*B90*B91)</f>
        <v/>
      </c>
      <c r="C92" s="284" t="str">
        <f aca="false">IF(C89="","",C88*C89*C90*C91)</f>
        <v/>
      </c>
      <c r="D92" s="284" t="str">
        <f aca="false">IF(D89="","",D88*D89*D90*D91)</f>
        <v/>
      </c>
      <c r="E92" s="284" t="str">
        <f aca="false">IF(E89="","",E88*E89*E90*E91)</f>
        <v/>
      </c>
      <c r="F92" s="364"/>
      <c r="G92" s="284" t="str">
        <f aca="false">IF(G89="","",G88*G89*G90*G91)</f>
        <v/>
      </c>
      <c r="H92" s="284" t="str">
        <f aca="false">IF(H89="","",H88*H89*H90*H91)</f>
        <v/>
      </c>
      <c r="I92" s="284" t="str">
        <f aca="false">IF(I89="","",I88*I89*I90*I91)</f>
        <v/>
      </c>
      <c r="J92" s="284" t="str">
        <f aca="false">IF(J89="","",J88*J89*J90*J91)</f>
        <v/>
      </c>
      <c r="K92" s="364"/>
      <c r="L92" s="284" t="str">
        <f aca="false">IF(L89="","",L88*L89*L90*L91)</f>
        <v/>
      </c>
      <c r="M92" s="284" t="str">
        <f aca="false">IF(M89="","",M88*M89*M90*M91)</f>
        <v/>
      </c>
      <c r="N92" s="284" t="str">
        <f aca="false">IF(N89="","",N88*N89*N90*N91)</f>
        <v/>
      </c>
      <c r="O92" s="284" t="str">
        <f aca="false">IF(O89="","",O88*O89*O90*O91)</f>
        <v/>
      </c>
      <c r="P92" s="364"/>
      <c r="Q92" s="284" t="str">
        <f aca="false">IF(Q89="","",Q88*Q89*Q90*Q91)</f>
        <v/>
      </c>
      <c r="R92" s="284" t="str">
        <f aca="false">IF(R89="","",R88*R89*R90*R91)</f>
        <v/>
      </c>
      <c r="S92" s="284" t="str">
        <f aca="false">IF(S89="","",S88*S89*S90*S91)</f>
        <v/>
      </c>
      <c r="T92" s="284" t="str">
        <f aca="false">IF(T89="","",T88*T89*T90*T91)</f>
        <v/>
      </c>
      <c r="U92" s="364"/>
      <c r="V92" s="285" t="str">
        <f aca="false">IF(V89="","",V88*V89*V90*V91)</f>
        <v/>
      </c>
      <c r="W92" s="285" t="str">
        <f aca="false">IF(W89="","",W88*W89*W90*W91)</f>
        <v/>
      </c>
      <c r="X92" s="285" t="str">
        <f aca="false">IF(X89="","",X88*X89*X90*X91)</f>
        <v/>
      </c>
      <c r="Y92" s="304" t="str">
        <f aca="false">IF(Y89="","",Y88*Y89*Y90*Y91)</f>
        <v/>
      </c>
      <c r="Z92" s="69"/>
      <c r="AA92" s="69"/>
      <c r="AB92" s="69"/>
    </row>
    <row r="93" customFormat="false" ht="13.5" hidden="false" customHeight="true" outlineLevel="0" collapsed="false">
      <c r="A93" s="332" t="s">
        <v>451</v>
      </c>
      <c r="B93" s="283"/>
      <c r="C93" s="283"/>
      <c r="D93" s="283"/>
      <c r="E93" s="283"/>
      <c r="F93" s="364"/>
      <c r="G93" s="283"/>
      <c r="H93" s="283"/>
      <c r="I93" s="283"/>
      <c r="J93" s="283"/>
      <c r="K93" s="364"/>
      <c r="L93" s="283"/>
      <c r="M93" s="283"/>
      <c r="N93" s="283"/>
      <c r="O93" s="283"/>
      <c r="P93" s="364"/>
      <c r="Q93" s="283"/>
      <c r="R93" s="283"/>
      <c r="S93" s="283"/>
      <c r="T93" s="283"/>
      <c r="U93" s="364"/>
      <c r="V93" s="176"/>
      <c r="W93" s="176"/>
      <c r="X93" s="176"/>
      <c r="Y93" s="206"/>
      <c r="Z93" s="69"/>
      <c r="AA93" s="69"/>
      <c r="AB93" s="69"/>
    </row>
    <row r="94" customFormat="false" ht="13.5" hidden="false" customHeight="true" outlineLevel="0" collapsed="false">
      <c r="A94" s="270" t="s">
        <v>320</v>
      </c>
      <c r="B94" s="283"/>
      <c r="C94" s="283"/>
      <c r="D94" s="283"/>
      <c r="E94" s="283"/>
      <c r="F94" s="364"/>
      <c r="G94" s="283"/>
      <c r="H94" s="283"/>
      <c r="I94" s="283"/>
      <c r="J94" s="283"/>
      <c r="K94" s="364"/>
      <c r="L94" s="283"/>
      <c r="M94" s="283"/>
      <c r="N94" s="283"/>
      <c r="O94" s="283"/>
      <c r="P94" s="364"/>
      <c r="Q94" s="283"/>
      <c r="R94" s="283"/>
      <c r="S94" s="283"/>
      <c r="T94" s="283"/>
      <c r="U94" s="364"/>
      <c r="V94" s="176"/>
      <c r="W94" s="176"/>
      <c r="X94" s="176"/>
      <c r="Y94" s="206"/>
      <c r="Z94" s="69"/>
      <c r="AA94" s="69"/>
      <c r="AB94" s="69"/>
    </row>
    <row r="95" customFormat="false" ht="13.5" hidden="false" customHeight="true" outlineLevel="0" collapsed="false">
      <c r="A95" s="270" t="s">
        <v>321</v>
      </c>
      <c r="B95" s="192"/>
      <c r="C95" s="192"/>
      <c r="D95" s="192"/>
      <c r="E95" s="192"/>
      <c r="F95" s="364"/>
      <c r="G95" s="192"/>
      <c r="H95" s="192"/>
      <c r="I95" s="192"/>
      <c r="J95" s="192"/>
      <c r="K95" s="364"/>
      <c r="L95" s="192"/>
      <c r="M95" s="192"/>
      <c r="N95" s="192"/>
      <c r="O95" s="192"/>
      <c r="P95" s="364"/>
      <c r="Q95" s="192"/>
      <c r="R95" s="192"/>
      <c r="S95" s="192"/>
      <c r="T95" s="192"/>
      <c r="U95" s="364"/>
      <c r="V95" s="206"/>
      <c r="W95" s="206"/>
      <c r="X95" s="206"/>
      <c r="Y95" s="206"/>
      <c r="Z95" s="69"/>
      <c r="AA95" s="69"/>
      <c r="AB95" s="69"/>
    </row>
    <row r="96" customFormat="false" ht="13.5" hidden="false" customHeight="true" outlineLevel="0" collapsed="false">
      <c r="A96" s="270" t="s">
        <v>299</v>
      </c>
      <c r="B96" s="192"/>
      <c r="C96" s="192"/>
      <c r="D96" s="192"/>
      <c r="E96" s="192"/>
      <c r="F96" s="364"/>
      <c r="G96" s="192"/>
      <c r="H96" s="192"/>
      <c r="I96" s="192"/>
      <c r="J96" s="192"/>
      <c r="K96" s="364"/>
      <c r="L96" s="192"/>
      <c r="M96" s="192"/>
      <c r="N96" s="192"/>
      <c r="O96" s="192"/>
      <c r="P96" s="364"/>
      <c r="Q96" s="192"/>
      <c r="R96" s="192"/>
      <c r="S96" s="192"/>
      <c r="T96" s="192"/>
      <c r="U96" s="364"/>
      <c r="V96" s="206"/>
      <c r="W96" s="206"/>
      <c r="X96" s="206"/>
      <c r="Y96" s="206"/>
      <c r="Z96" s="69"/>
      <c r="AA96" s="69"/>
      <c r="AB96" s="69"/>
    </row>
    <row r="97" customFormat="false" ht="13.5" hidden="false" customHeight="true" outlineLevel="0" collapsed="false">
      <c r="A97" s="270" t="s">
        <v>337</v>
      </c>
      <c r="B97" s="192"/>
      <c r="C97" s="192"/>
      <c r="D97" s="192"/>
      <c r="E97" s="192"/>
      <c r="F97" s="364"/>
      <c r="G97" s="192"/>
      <c r="H97" s="192"/>
      <c r="I97" s="192"/>
      <c r="J97" s="192"/>
      <c r="K97" s="364"/>
      <c r="L97" s="192"/>
      <c r="M97" s="192"/>
      <c r="N97" s="192"/>
      <c r="O97" s="192"/>
      <c r="P97" s="364"/>
      <c r="Q97" s="192"/>
      <c r="R97" s="192"/>
      <c r="S97" s="192"/>
      <c r="T97" s="192"/>
      <c r="U97" s="364"/>
      <c r="V97" s="206"/>
      <c r="W97" s="206"/>
      <c r="X97" s="206"/>
      <c r="Y97" s="206"/>
      <c r="Z97" s="69"/>
      <c r="AA97" s="69"/>
      <c r="AB97" s="69"/>
    </row>
    <row r="98" customFormat="false" ht="13.5" hidden="false" customHeight="true" outlineLevel="0" collapsed="false">
      <c r="A98" s="365" t="s">
        <v>338</v>
      </c>
      <c r="B98" s="284" t="str">
        <f aca="false">IF(B95="","",B94*B95*B96*B97)</f>
        <v/>
      </c>
      <c r="C98" s="284" t="str">
        <f aca="false">IF(C95="","",C94*C95*C96*C97)</f>
        <v/>
      </c>
      <c r="D98" s="284" t="str">
        <f aca="false">IF(D95="","",D94*D95*D96*D97)</f>
        <v/>
      </c>
      <c r="E98" s="284" t="str">
        <f aca="false">IF(E95="","",E94*E95*E96*E97)</f>
        <v/>
      </c>
      <c r="F98" s="364"/>
      <c r="G98" s="284" t="str">
        <f aca="false">IF(G95="","",G94*G95*G96*G97)</f>
        <v/>
      </c>
      <c r="H98" s="284" t="str">
        <f aca="false">IF(H95="","",H94*H95*H96*H97)</f>
        <v/>
      </c>
      <c r="I98" s="284" t="str">
        <f aca="false">IF(I95="","",I94*I95*I96*I97)</f>
        <v/>
      </c>
      <c r="J98" s="284" t="str">
        <f aca="false">IF(J95="","",J94*J95*J96*J97)</f>
        <v/>
      </c>
      <c r="K98" s="364"/>
      <c r="L98" s="284" t="str">
        <f aca="false">IF(L95="","",L94*L95*L96*L97)</f>
        <v/>
      </c>
      <c r="M98" s="284" t="str">
        <f aca="false">IF(M95="","",M94*M95*M96*M97)</f>
        <v/>
      </c>
      <c r="N98" s="284" t="str">
        <f aca="false">IF(N95="","",N94*N95*N96*N97)</f>
        <v/>
      </c>
      <c r="O98" s="284" t="str">
        <f aca="false">IF(O95="","",O94*O95*O96*O97)</f>
        <v/>
      </c>
      <c r="P98" s="364"/>
      <c r="Q98" s="284" t="str">
        <f aca="false">IF(Q95="","",Q94*Q95*Q96*Q97)</f>
        <v/>
      </c>
      <c r="R98" s="284" t="str">
        <f aca="false">IF(R95="","",R94*R95*R96*R97)</f>
        <v/>
      </c>
      <c r="S98" s="284" t="str">
        <f aca="false">IF(S95="","",S94*S95*S96*S97)</f>
        <v/>
      </c>
      <c r="T98" s="284" t="str">
        <f aca="false">IF(T95="","",T94*T95*T96*T97)</f>
        <v/>
      </c>
      <c r="U98" s="364"/>
      <c r="V98" s="285" t="str">
        <f aca="false">IF(V95="","",V94*V95*V96*V97)</f>
        <v/>
      </c>
      <c r="W98" s="285" t="str">
        <f aca="false">IF(W95="","",W94*W95*W96*W97)</f>
        <v/>
      </c>
      <c r="X98" s="285" t="str">
        <f aca="false">IF(X95="","",X94*X95*X96*X97)</f>
        <v/>
      </c>
      <c r="Y98" s="304" t="str">
        <f aca="false">IF(Y95="","",Y94*Y95*Y96*Y97)</f>
        <v/>
      </c>
      <c r="Z98" s="69"/>
      <c r="AA98" s="69"/>
      <c r="AB98" s="69"/>
    </row>
    <row r="99" customFormat="false" ht="13.5" hidden="false" customHeight="true" outlineLevel="0" collapsed="false">
      <c r="A99" s="332" t="s">
        <v>452</v>
      </c>
      <c r="B99" s="283"/>
      <c r="C99" s="283"/>
      <c r="D99" s="283"/>
      <c r="E99" s="283"/>
      <c r="F99" s="364"/>
      <c r="G99" s="283"/>
      <c r="H99" s="283"/>
      <c r="I99" s="283"/>
      <c r="J99" s="283"/>
      <c r="K99" s="364"/>
      <c r="L99" s="283"/>
      <c r="M99" s="283"/>
      <c r="N99" s="283"/>
      <c r="O99" s="283"/>
      <c r="P99" s="364"/>
      <c r="Q99" s="283"/>
      <c r="R99" s="283"/>
      <c r="S99" s="283"/>
      <c r="T99" s="283"/>
      <c r="U99" s="364"/>
      <c r="V99" s="176"/>
      <c r="W99" s="176"/>
      <c r="X99" s="176"/>
      <c r="Y99" s="206"/>
      <c r="Z99" s="69"/>
      <c r="AA99" s="69"/>
      <c r="AB99" s="69"/>
    </row>
    <row r="100" customFormat="false" ht="13.5" hidden="false" customHeight="true" outlineLevel="0" collapsed="false">
      <c r="A100" s="270" t="s">
        <v>320</v>
      </c>
      <c r="B100" s="283"/>
      <c r="C100" s="283"/>
      <c r="D100" s="283"/>
      <c r="E100" s="283"/>
      <c r="F100" s="364"/>
      <c r="G100" s="283"/>
      <c r="H100" s="283"/>
      <c r="I100" s="283"/>
      <c r="J100" s="283"/>
      <c r="K100" s="364"/>
      <c r="L100" s="283"/>
      <c r="M100" s="283"/>
      <c r="N100" s="283"/>
      <c r="O100" s="283"/>
      <c r="P100" s="364"/>
      <c r="Q100" s="283"/>
      <c r="R100" s="283"/>
      <c r="S100" s="283"/>
      <c r="T100" s="283"/>
      <c r="U100" s="364"/>
      <c r="V100" s="176"/>
      <c r="W100" s="176"/>
      <c r="X100" s="176"/>
      <c r="Y100" s="206"/>
      <c r="Z100" s="69"/>
      <c r="AA100" s="69"/>
      <c r="AB100" s="69"/>
    </row>
    <row r="101" customFormat="false" ht="13.5" hidden="false" customHeight="true" outlineLevel="0" collapsed="false">
      <c r="A101" s="270" t="s">
        <v>321</v>
      </c>
      <c r="B101" s="192"/>
      <c r="C101" s="192"/>
      <c r="D101" s="192"/>
      <c r="E101" s="192"/>
      <c r="F101" s="364"/>
      <c r="G101" s="192"/>
      <c r="H101" s="192"/>
      <c r="I101" s="192"/>
      <c r="J101" s="192"/>
      <c r="K101" s="364"/>
      <c r="L101" s="192"/>
      <c r="M101" s="192"/>
      <c r="N101" s="192"/>
      <c r="O101" s="192"/>
      <c r="P101" s="364"/>
      <c r="Q101" s="192"/>
      <c r="R101" s="192"/>
      <c r="S101" s="192"/>
      <c r="T101" s="192"/>
      <c r="U101" s="364"/>
      <c r="V101" s="206"/>
      <c r="W101" s="206"/>
      <c r="X101" s="206"/>
      <c r="Y101" s="206"/>
      <c r="Z101" s="69"/>
      <c r="AA101" s="69"/>
      <c r="AB101" s="69"/>
    </row>
    <row r="102" customFormat="false" ht="13.5" hidden="false" customHeight="true" outlineLevel="0" collapsed="false">
      <c r="A102" s="270" t="s">
        <v>299</v>
      </c>
      <c r="B102" s="192"/>
      <c r="C102" s="192"/>
      <c r="D102" s="192"/>
      <c r="E102" s="192"/>
      <c r="F102" s="364"/>
      <c r="G102" s="192"/>
      <c r="H102" s="192"/>
      <c r="I102" s="192"/>
      <c r="J102" s="192"/>
      <c r="K102" s="364"/>
      <c r="L102" s="192"/>
      <c r="M102" s="192"/>
      <c r="N102" s="192"/>
      <c r="O102" s="192"/>
      <c r="P102" s="364"/>
      <c r="Q102" s="192"/>
      <c r="R102" s="192"/>
      <c r="S102" s="192"/>
      <c r="T102" s="192"/>
      <c r="U102" s="364"/>
      <c r="V102" s="206"/>
      <c r="W102" s="206"/>
      <c r="X102" s="206"/>
      <c r="Y102" s="206"/>
      <c r="Z102" s="69"/>
      <c r="AA102" s="69"/>
      <c r="AB102" s="69"/>
    </row>
    <row r="103" customFormat="false" ht="13.5" hidden="false" customHeight="true" outlineLevel="0" collapsed="false">
      <c r="A103" s="270" t="s">
        <v>337</v>
      </c>
      <c r="B103" s="192"/>
      <c r="C103" s="192"/>
      <c r="D103" s="192"/>
      <c r="E103" s="192"/>
      <c r="F103" s="364"/>
      <c r="G103" s="192"/>
      <c r="H103" s="192"/>
      <c r="I103" s="192"/>
      <c r="J103" s="192"/>
      <c r="K103" s="364"/>
      <c r="L103" s="192"/>
      <c r="M103" s="192"/>
      <c r="N103" s="192"/>
      <c r="O103" s="192"/>
      <c r="P103" s="364"/>
      <c r="Q103" s="192"/>
      <c r="R103" s="192"/>
      <c r="S103" s="192"/>
      <c r="T103" s="192"/>
      <c r="U103" s="364"/>
      <c r="V103" s="206"/>
      <c r="W103" s="206"/>
      <c r="X103" s="206"/>
      <c r="Y103" s="206"/>
      <c r="Z103" s="69"/>
      <c r="AA103" s="69"/>
      <c r="AB103" s="69"/>
    </row>
    <row r="104" customFormat="false" ht="13.5" hidden="false" customHeight="true" outlineLevel="0" collapsed="false">
      <c r="A104" s="365" t="s">
        <v>338</v>
      </c>
      <c r="B104" s="284" t="str">
        <f aca="false">IF(B101="","",B100*B101*B102*B103)</f>
        <v/>
      </c>
      <c r="C104" s="284" t="str">
        <f aca="false">IF(C101="","",C100*C101*C102*C103)</f>
        <v/>
      </c>
      <c r="D104" s="284" t="str">
        <f aca="false">IF(D101="","",D100*D101*D102*D103)</f>
        <v/>
      </c>
      <c r="E104" s="284" t="str">
        <f aca="false">IF(E101="","",E100*E101*E102*E103)</f>
        <v/>
      </c>
      <c r="F104" s="364"/>
      <c r="G104" s="284" t="str">
        <f aca="false">IF(G101="","",G100*G101*G102*G103)</f>
        <v/>
      </c>
      <c r="H104" s="284" t="str">
        <f aca="false">IF(H101="","",H100*H101*H102*H103)</f>
        <v/>
      </c>
      <c r="I104" s="284" t="str">
        <f aca="false">IF(I101="","",I100*I101*I102*I103)</f>
        <v/>
      </c>
      <c r="J104" s="284" t="str">
        <f aca="false">IF(J101="","",J100*J101*J102*J103)</f>
        <v/>
      </c>
      <c r="K104" s="364"/>
      <c r="L104" s="284" t="str">
        <f aca="false">IF(L101="","",L100*L101*L102*L103)</f>
        <v/>
      </c>
      <c r="M104" s="284" t="str">
        <f aca="false">IF(M101="","",M100*M101*M102*M103)</f>
        <v/>
      </c>
      <c r="N104" s="284" t="str">
        <f aca="false">IF(N101="","",N100*N101*N102*N103)</f>
        <v/>
      </c>
      <c r="O104" s="284" t="str">
        <f aca="false">IF(O101="","",O100*O101*O102*O103)</f>
        <v/>
      </c>
      <c r="P104" s="364"/>
      <c r="Q104" s="284" t="str">
        <f aca="false">IF(Q101="","",Q100*Q101*Q102*Q103)</f>
        <v/>
      </c>
      <c r="R104" s="284" t="str">
        <f aca="false">IF(R101="","",R100*R101*R102*R103)</f>
        <v/>
      </c>
      <c r="S104" s="284" t="str">
        <f aca="false">IF(S101="","",S100*S101*S102*S103)</f>
        <v/>
      </c>
      <c r="T104" s="284" t="str">
        <f aca="false">IF(T101="","",T100*T101*T102*T103)</f>
        <v/>
      </c>
      <c r="U104" s="364"/>
      <c r="V104" s="285" t="str">
        <f aca="false">IF(V101="","",V100*V101*V102*V103)</f>
        <v/>
      </c>
      <c r="W104" s="285" t="str">
        <f aca="false">IF(W101="","",W100*W101*W102*W103)</f>
        <v/>
      </c>
      <c r="X104" s="285" t="str">
        <f aca="false">IF(X101="","",X100*X101*X102*X103)</f>
        <v/>
      </c>
      <c r="Y104" s="304" t="str">
        <f aca="false">IF(Y101="","",Y100*Y101*Y102*Y103)</f>
        <v/>
      </c>
      <c r="Z104" s="69"/>
      <c r="AA104" s="69"/>
      <c r="AB104" s="69"/>
    </row>
    <row r="105" customFormat="false" ht="13.5" hidden="false" customHeight="true" outlineLevel="0" collapsed="false">
      <c r="A105" s="332" t="s">
        <v>453</v>
      </c>
      <c r="B105" s="283"/>
      <c r="C105" s="283"/>
      <c r="D105" s="283"/>
      <c r="E105" s="283"/>
      <c r="F105" s="364"/>
      <c r="G105" s="283"/>
      <c r="H105" s="283"/>
      <c r="I105" s="283"/>
      <c r="J105" s="283"/>
      <c r="K105" s="364"/>
      <c r="L105" s="283"/>
      <c r="M105" s="283"/>
      <c r="N105" s="283"/>
      <c r="O105" s="283"/>
      <c r="P105" s="364"/>
      <c r="Q105" s="283"/>
      <c r="R105" s="283"/>
      <c r="S105" s="283"/>
      <c r="T105" s="283"/>
      <c r="U105" s="364"/>
      <c r="V105" s="176"/>
      <c r="W105" s="176"/>
      <c r="X105" s="176"/>
      <c r="Y105" s="176"/>
      <c r="Z105" s="69"/>
      <c r="AA105" s="69"/>
      <c r="AB105" s="69"/>
    </row>
    <row r="106" customFormat="false" ht="13.5" hidden="false" customHeight="true" outlineLevel="0" collapsed="false">
      <c r="A106" s="270" t="s">
        <v>320</v>
      </c>
      <c r="B106" s="283"/>
      <c r="C106" s="283"/>
      <c r="D106" s="283"/>
      <c r="E106" s="283"/>
      <c r="F106" s="364"/>
      <c r="G106" s="283"/>
      <c r="H106" s="283"/>
      <c r="I106" s="283"/>
      <c r="J106" s="283"/>
      <c r="K106" s="364"/>
      <c r="L106" s="283"/>
      <c r="M106" s="283"/>
      <c r="N106" s="283"/>
      <c r="O106" s="283"/>
      <c r="P106" s="364"/>
      <c r="Q106" s="283"/>
      <c r="R106" s="283"/>
      <c r="S106" s="283"/>
      <c r="T106" s="283"/>
      <c r="U106" s="364"/>
      <c r="V106" s="176"/>
      <c r="W106" s="176"/>
      <c r="X106" s="176"/>
      <c r="Y106" s="176"/>
      <c r="Z106" s="69"/>
      <c r="AA106" s="69"/>
      <c r="AB106" s="69"/>
    </row>
    <row r="107" customFormat="false" ht="13.5" hidden="false" customHeight="true" outlineLevel="0" collapsed="false">
      <c r="A107" s="270" t="s">
        <v>321</v>
      </c>
      <c r="B107" s="192"/>
      <c r="C107" s="192"/>
      <c r="D107" s="192"/>
      <c r="E107" s="192"/>
      <c r="F107" s="364"/>
      <c r="G107" s="192"/>
      <c r="H107" s="192"/>
      <c r="I107" s="192"/>
      <c r="J107" s="192"/>
      <c r="K107" s="364"/>
      <c r="L107" s="192"/>
      <c r="M107" s="192"/>
      <c r="N107" s="192"/>
      <c r="O107" s="192"/>
      <c r="P107" s="364"/>
      <c r="Q107" s="192"/>
      <c r="R107" s="192"/>
      <c r="S107" s="192"/>
      <c r="T107" s="192"/>
      <c r="U107" s="364"/>
      <c r="V107" s="206"/>
      <c r="W107" s="206"/>
      <c r="X107" s="206"/>
      <c r="Y107" s="206"/>
      <c r="Z107" s="69"/>
      <c r="AA107" s="69"/>
      <c r="AB107" s="69"/>
    </row>
    <row r="108" customFormat="false" ht="13.5" hidden="false" customHeight="true" outlineLevel="0" collapsed="false">
      <c r="A108" s="270" t="s">
        <v>299</v>
      </c>
      <c r="B108" s="192"/>
      <c r="C108" s="192"/>
      <c r="D108" s="192"/>
      <c r="E108" s="192"/>
      <c r="F108" s="364"/>
      <c r="G108" s="192"/>
      <c r="H108" s="192"/>
      <c r="I108" s="192"/>
      <c r="J108" s="192"/>
      <c r="K108" s="364"/>
      <c r="L108" s="192"/>
      <c r="M108" s="192"/>
      <c r="N108" s="192"/>
      <c r="O108" s="192"/>
      <c r="P108" s="364"/>
      <c r="Q108" s="192"/>
      <c r="R108" s="192"/>
      <c r="S108" s="192"/>
      <c r="T108" s="192"/>
      <c r="U108" s="364"/>
      <c r="V108" s="206"/>
      <c r="W108" s="206"/>
      <c r="X108" s="206"/>
      <c r="Y108" s="206"/>
      <c r="Z108" s="69"/>
      <c r="AA108" s="69"/>
      <c r="AB108" s="69"/>
    </row>
    <row r="109" customFormat="false" ht="13.5" hidden="false" customHeight="true" outlineLevel="0" collapsed="false">
      <c r="A109" s="270" t="s">
        <v>337</v>
      </c>
      <c r="B109" s="192"/>
      <c r="C109" s="192"/>
      <c r="D109" s="192"/>
      <c r="E109" s="192"/>
      <c r="F109" s="364"/>
      <c r="G109" s="192"/>
      <c r="H109" s="192"/>
      <c r="I109" s="192"/>
      <c r="J109" s="192"/>
      <c r="K109" s="364"/>
      <c r="L109" s="192"/>
      <c r="M109" s="192"/>
      <c r="N109" s="192"/>
      <c r="O109" s="192"/>
      <c r="P109" s="364"/>
      <c r="Q109" s="192"/>
      <c r="R109" s="192"/>
      <c r="S109" s="192"/>
      <c r="T109" s="192"/>
      <c r="U109" s="364"/>
      <c r="V109" s="206"/>
      <c r="W109" s="206"/>
      <c r="X109" s="206"/>
      <c r="Y109" s="206"/>
      <c r="Z109" s="69"/>
      <c r="AA109" s="69"/>
      <c r="AB109" s="69"/>
    </row>
    <row r="110" customFormat="false" ht="13.5" hidden="false" customHeight="true" outlineLevel="0" collapsed="false">
      <c r="A110" s="365" t="s">
        <v>338</v>
      </c>
      <c r="B110" s="284" t="str">
        <f aca="false">IF(B107="","",B106*B107*B108*B109)</f>
        <v/>
      </c>
      <c r="C110" s="284" t="str">
        <f aca="false">IF(C107="","",C106*C107*C108*C109)</f>
        <v/>
      </c>
      <c r="D110" s="284" t="str">
        <f aca="false">IF(D107="","",D106*D107*D108*D109)</f>
        <v/>
      </c>
      <c r="E110" s="284" t="str">
        <f aca="false">IF(E107="","",E106*E107*E108*E109)</f>
        <v/>
      </c>
      <c r="F110" s="364"/>
      <c r="G110" s="284" t="str">
        <f aca="false">IF(G107="","",G106*G107*G108*G109)</f>
        <v/>
      </c>
      <c r="H110" s="284" t="str">
        <f aca="false">IF(H107="","",H106*H107*H108*H109)</f>
        <v/>
      </c>
      <c r="I110" s="284" t="str">
        <f aca="false">IF(I107="","",I106*I107*I108*I109)</f>
        <v/>
      </c>
      <c r="J110" s="284" t="str">
        <f aca="false">IF(J107="","",J106*J107*J108*J109)</f>
        <v/>
      </c>
      <c r="K110" s="364"/>
      <c r="L110" s="284" t="str">
        <f aca="false">IF(L107="","",L106*L107*L108*L109)</f>
        <v/>
      </c>
      <c r="M110" s="284" t="str">
        <f aca="false">IF(M107="","",M106*M107*M108*M109)</f>
        <v/>
      </c>
      <c r="N110" s="284" t="str">
        <f aca="false">IF(N107="","",N106*N107*N108*N109)</f>
        <v/>
      </c>
      <c r="O110" s="284" t="str">
        <f aca="false">IF(O107="","",O106*O107*O108*O109)</f>
        <v/>
      </c>
      <c r="P110" s="364"/>
      <c r="Q110" s="284" t="str">
        <f aca="false">IF(Q107="","",Q106*Q107*Q108*Q109)</f>
        <v/>
      </c>
      <c r="R110" s="284" t="str">
        <f aca="false">IF(R107="","",R106*R107*R108*R109)</f>
        <v/>
      </c>
      <c r="S110" s="284" t="str">
        <f aca="false">IF(S107="","",S106*S107*S108*S109)</f>
        <v/>
      </c>
      <c r="T110" s="284" t="str">
        <f aca="false">IF(T107="","",T106*T107*T108*T109)</f>
        <v/>
      </c>
      <c r="U110" s="364"/>
      <c r="V110" s="285" t="str">
        <f aca="false">IF(V107="","",V106*V107*V108*V109)</f>
        <v/>
      </c>
      <c r="W110" s="285" t="str">
        <f aca="false">IF(W107="","",W106*W107*W108*W109)</f>
        <v/>
      </c>
      <c r="X110" s="285" t="str">
        <f aca="false">IF(X107="","",X106*X107*X108*X109)</f>
        <v/>
      </c>
      <c r="Y110" s="304" t="str">
        <f aca="false">IF(Y107="","",Y106*Y107*Y108*Y109)</f>
        <v/>
      </c>
      <c r="Z110" s="69"/>
      <c r="AA110" s="69"/>
      <c r="AB110" s="69"/>
    </row>
    <row r="111" customFormat="false" ht="13.5" hidden="false" customHeight="true" outlineLevel="0" collapsed="false">
      <c r="A111" s="332" t="s">
        <v>454</v>
      </c>
      <c r="B111" s="283"/>
      <c r="C111" s="283"/>
      <c r="D111" s="283"/>
      <c r="E111" s="283"/>
      <c r="F111" s="364"/>
      <c r="G111" s="283"/>
      <c r="H111" s="283"/>
      <c r="I111" s="283"/>
      <c r="J111" s="283"/>
      <c r="K111" s="364"/>
      <c r="L111" s="283"/>
      <c r="M111" s="283"/>
      <c r="N111" s="283"/>
      <c r="O111" s="283"/>
      <c r="P111" s="364"/>
      <c r="Q111" s="283"/>
      <c r="R111" s="283"/>
      <c r="S111" s="283"/>
      <c r="T111" s="283"/>
      <c r="U111" s="364"/>
      <c r="V111" s="176"/>
      <c r="W111" s="176"/>
      <c r="X111" s="176"/>
      <c r="Y111" s="176"/>
      <c r="Z111" s="69"/>
      <c r="AA111" s="69"/>
      <c r="AB111" s="69"/>
    </row>
    <row r="112" customFormat="false" ht="13.5" hidden="false" customHeight="true" outlineLevel="0" collapsed="false">
      <c r="A112" s="270" t="s">
        <v>320</v>
      </c>
      <c r="B112" s="283"/>
      <c r="C112" s="283"/>
      <c r="D112" s="283"/>
      <c r="E112" s="283"/>
      <c r="F112" s="364"/>
      <c r="G112" s="283"/>
      <c r="H112" s="283"/>
      <c r="I112" s="283"/>
      <c r="J112" s="283"/>
      <c r="K112" s="364"/>
      <c r="L112" s="283"/>
      <c r="M112" s="283"/>
      <c r="N112" s="283"/>
      <c r="O112" s="283"/>
      <c r="P112" s="364"/>
      <c r="Q112" s="283"/>
      <c r="R112" s="283"/>
      <c r="S112" s="283"/>
      <c r="T112" s="283"/>
      <c r="U112" s="364"/>
      <c r="V112" s="176"/>
      <c r="W112" s="176"/>
      <c r="X112" s="176"/>
      <c r="Y112" s="176"/>
      <c r="Z112" s="69"/>
      <c r="AA112" s="69"/>
      <c r="AB112" s="69"/>
    </row>
    <row r="113" customFormat="false" ht="13.5" hidden="false" customHeight="true" outlineLevel="0" collapsed="false">
      <c r="A113" s="270" t="s">
        <v>321</v>
      </c>
      <c r="B113" s="192"/>
      <c r="C113" s="192"/>
      <c r="D113" s="192"/>
      <c r="E113" s="192"/>
      <c r="F113" s="364"/>
      <c r="G113" s="192"/>
      <c r="H113" s="192"/>
      <c r="I113" s="192"/>
      <c r="J113" s="192"/>
      <c r="K113" s="364"/>
      <c r="L113" s="192"/>
      <c r="M113" s="192"/>
      <c r="N113" s="192"/>
      <c r="O113" s="192"/>
      <c r="P113" s="364"/>
      <c r="Q113" s="192"/>
      <c r="R113" s="192"/>
      <c r="S113" s="192"/>
      <c r="T113" s="192"/>
      <c r="U113" s="364"/>
      <c r="V113" s="206"/>
      <c r="W113" s="206"/>
      <c r="X113" s="206"/>
      <c r="Y113" s="206"/>
      <c r="Z113" s="69"/>
      <c r="AA113" s="69"/>
      <c r="AB113" s="69"/>
    </row>
    <row r="114" customFormat="false" ht="13.5" hidden="false" customHeight="true" outlineLevel="0" collapsed="false">
      <c r="A114" s="270" t="s">
        <v>299</v>
      </c>
      <c r="B114" s="192"/>
      <c r="C114" s="192"/>
      <c r="D114" s="192"/>
      <c r="E114" s="192"/>
      <c r="F114" s="364"/>
      <c r="G114" s="192"/>
      <c r="H114" s="192"/>
      <c r="I114" s="192"/>
      <c r="J114" s="192"/>
      <c r="K114" s="364"/>
      <c r="L114" s="192"/>
      <c r="M114" s="192"/>
      <c r="N114" s="192"/>
      <c r="O114" s="192"/>
      <c r="P114" s="364"/>
      <c r="Q114" s="192"/>
      <c r="R114" s="192"/>
      <c r="S114" s="192"/>
      <c r="T114" s="192"/>
      <c r="U114" s="364"/>
      <c r="V114" s="206"/>
      <c r="W114" s="206"/>
      <c r="X114" s="206"/>
      <c r="Y114" s="206"/>
      <c r="Z114" s="69"/>
      <c r="AA114" s="69"/>
      <c r="AB114" s="69"/>
    </row>
    <row r="115" customFormat="false" ht="13.5" hidden="false" customHeight="true" outlineLevel="0" collapsed="false">
      <c r="A115" s="270" t="s">
        <v>337</v>
      </c>
      <c r="B115" s="192"/>
      <c r="C115" s="192"/>
      <c r="D115" s="192"/>
      <c r="E115" s="192"/>
      <c r="F115" s="364"/>
      <c r="G115" s="192"/>
      <c r="H115" s="192"/>
      <c r="I115" s="192"/>
      <c r="J115" s="192"/>
      <c r="K115" s="364"/>
      <c r="L115" s="192"/>
      <c r="M115" s="192"/>
      <c r="N115" s="192"/>
      <c r="O115" s="192"/>
      <c r="P115" s="364"/>
      <c r="Q115" s="192"/>
      <c r="R115" s="192"/>
      <c r="S115" s="192"/>
      <c r="T115" s="192"/>
      <c r="U115" s="364"/>
      <c r="V115" s="206"/>
      <c r="W115" s="206"/>
      <c r="X115" s="206"/>
      <c r="Y115" s="206"/>
      <c r="Z115" s="69"/>
      <c r="AA115" s="69"/>
      <c r="AB115" s="69"/>
    </row>
    <row r="116" customFormat="false" ht="13.5" hidden="false" customHeight="true" outlineLevel="0" collapsed="false">
      <c r="A116" s="365" t="s">
        <v>338</v>
      </c>
      <c r="B116" s="284" t="str">
        <f aca="false">IF(B113="","",B112*B113*B114*B115)</f>
        <v/>
      </c>
      <c r="C116" s="284" t="str">
        <f aca="false">IF(C113="","",C112*C113*C114*C115)</f>
        <v/>
      </c>
      <c r="D116" s="284" t="str">
        <f aca="false">IF(D113="","",D112*D113*D114*D115)</f>
        <v/>
      </c>
      <c r="E116" s="284" t="str">
        <f aca="false">IF(E113="","",E112*E113*E114*E115)</f>
        <v/>
      </c>
      <c r="F116" s="364"/>
      <c r="G116" s="284" t="str">
        <f aca="false">IF(G113="","",G112*G113*G114*G115)</f>
        <v/>
      </c>
      <c r="H116" s="284" t="str">
        <f aca="false">IF(H113="","",H112*H113*H114*H115)</f>
        <v/>
      </c>
      <c r="I116" s="284" t="str">
        <f aca="false">IF(I113="","",I112*I113*I114*I115)</f>
        <v/>
      </c>
      <c r="J116" s="284" t="str">
        <f aca="false">IF(J113="","",J112*J113*J114*J115)</f>
        <v/>
      </c>
      <c r="K116" s="364"/>
      <c r="L116" s="284" t="str">
        <f aca="false">IF(L113="","",L112*L113*L114*L115)</f>
        <v/>
      </c>
      <c r="M116" s="284" t="str">
        <f aca="false">IF(M113="","",M112*M113*M114*M115)</f>
        <v/>
      </c>
      <c r="N116" s="284" t="str">
        <f aca="false">IF(N113="","",N112*N113*N114*N115)</f>
        <v/>
      </c>
      <c r="O116" s="284" t="str">
        <f aca="false">IF(O113="","",O112*O113*O114*O115)</f>
        <v/>
      </c>
      <c r="P116" s="364"/>
      <c r="Q116" s="284" t="str">
        <f aca="false">IF(Q113="","",Q112*Q113*Q114*Q115)</f>
        <v/>
      </c>
      <c r="R116" s="284" t="str">
        <f aca="false">IF(R113="","",R112*R113*R114*R115)</f>
        <v/>
      </c>
      <c r="S116" s="284" t="str">
        <f aca="false">IF(S113="","",S112*S113*S114*S115)</f>
        <v/>
      </c>
      <c r="T116" s="284" t="str">
        <f aca="false">IF(T113="","",T112*T113*T114*T115)</f>
        <v/>
      </c>
      <c r="U116" s="364"/>
      <c r="V116" s="285" t="str">
        <f aca="false">IF(V113="","",V112*V113*V114*V115)</f>
        <v/>
      </c>
      <c r="W116" s="285" t="str">
        <f aca="false">IF(W113="","",W112*W113*W114*W115)</f>
        <v/>
      </c>
      <c r="X116" s="285" t="str">
        <f aca="false">IF(X113="","",X112*X113*X114*X115)</f>
        <v/>
      </c>
      <c r="Y116" s="304" t="str">
        <f aca="false">IF(Y113="","",Y112*Y113*Y114*Y115)</f>
        <v/>
      </c>
      <c r="Z116" s="69"/>
      <c r="AA116" s="69"/>
      <c r="AB116" s="69"/>
    </row>
    <row r="117" customFormat="false" ht="13.5" hidden="false" customHeight="true" outlineLevel="0" collapsed="false">
      <c r="A117" s="332" t="s">
        <v>411</v>
      </c>
      <c r="B117" s="283"/>
      <c r="C117" s="283"/>
      <c r="D117" s="283"/>
      <c r="E117" s="283"/>
      <c r="F117" s="364"/>
      <c r="G117" s="283"/>
      <c r="H117" s="283"/>
      <c r="I117" s="283"/>
      <c r="J117" s="283"/>
      <c r="K117" s="364"/>
      <c r="L117" s="283"/>
      <c r="M117" s="283"/>
      <c r="N117" s="283"/>
      <c r="O117" s="283"/>
      <c r="P117" s="364"/>
      <c r="Q117" s="283"/>
      <c r="R117" s="283"/>
      <c r="S117" s="283"/>
      <c r="T117" s="283"/>
      <c r="U117" s="364"/>
      <c r="V117" s="176"/>
      <c r="W117" s="176"/>
      <c r="X117" s="176"/>
      <c r="Y117" s="176"/>
      <c r="Z117" s="69"/>
      <c r="AA117" s="69"/>
      <c r="AB117" s="69"/>
    </row>
    <row r="118" customFormat="false" ht="13.5" hidden="false" customHeight="true" outlineLevel="0" collapsed="false">
      <c r="A118" s="270" t="s">
        <v>320</v>
      </c>
      <c r="B118" s="283"/>
      <c r="C118" s="283"/>
      <c r="D118" s="283"/>
      <c r="E118" s="283"/>
      <c r="F118" s="364"/>
      <c r="G118" s="283"/>
      <c r="H118" s="283"/>
      <c r="I118" s="283"/>
      <c r="J118" s="283"/>
      <c r="K118" s="364"/>
      <c r="L118" s="283"/>
      <c r="M118" s="283"/>
      <c r="N118" s="283"/>
      <c r="O118" s="283"/>
      <c r="P118" s="364"/>
      <c r="Q118" s="283"/>
      <c r="R118" s="283"/>
      <c r="S118" s="283"/>
      <c r="T118" s="283"/>
      <c r="U118" s="364"/>
      <c r="V118" s="176"/>
      <c r="W118" s="176"/>
      <c r="X118" s="176"/>
      <c r="Y118" s="176"/>
      <c r="Z118" s="69"/>
      <c r="AA118" s="69"/>
      <c r="AB118" s="69"/>
    </row>
    <row r="119" customFormat="false" ht="13.5" hidden="false" customHeight="true" outlineLevel="0" collapsed="false">
      <c r="A119" s="270" t="s">
        <v>321</v>
      </c>
      <c r="B119" s="192"/>
      <c r="C119" s="192"/>
      <c r="D119" s="192"/>
      <c r="E119" s="192"/>
      <c r="F119" s="364"/>
      <c r="G119" s="192"/>
      <c r="H119" s="192"/>
      <c r="I119" s="192"/>
      <c r="J119" s="192"/>
      <c r="K119" s="364"/>
      <c r="L119" s="192"/>
      <c r="M119" s="192"/>
      <c r="N119" s="192"/>
      <c r="O119" s="192"/>
      <c r="P119" s="364"/>
      <c r="Q119" s="192"/>
      <c r="R119" s="192"/>
      <c r="S119" s="192"/>
      <c r="T119" s="192"/>
      <c r="U119" s="364"/>
      <c r="V119" s="206"/>
      <c r="W119" s="206"/>
      <c r="X119" s="206"/>
      <c r="Y119" s="206"/>
      <c r="Z119" s="69"/>
      <c r="AA119" s="69"/>
      <c r="AB119" s="69"/>
    </row>
    <row r="120" customFormat="false" ht="13.5" hidden="false" customHeight="true" outlineLevel="0" collapsed="false">
      <c r="A120" s="270" t="s">
        <v>299</v>
      </c>
      <c r="B120" s="192"/>
      <c r="C120" s="192"/>
      <c r="D120" s="192"/>
      <c r="E120" s="192"/>
      <c r="F120" s="364"/>
      <c r="G120" s="192"/>
      <c r="H120" s="192"/>
      <c r="I120" s="192"/>
      <c r="J120" s="192"/>
      <c r="K120" s="364"/>
      <c r="L120" s="192"/>
      <c r="M120" s="192"/>
      <c r="N120" s="192"/>
      <c r="O120" s="192"/>
      <c r="P120" s="364"/>
      <c r="Q120" s="192"/>
      <c r="R120" s="192"/>
      <c r="S120" s="192"/>
      <c r="T120" s="192"/>
      <c r="U120" s="364"/>
      <c r="V120" s="206"/>
      <c r="W120" s="206"/>
      <c r="X120" s="206"/>
      <c r="Y120" s="206"/>
      <c r="Z120" s="69"/>
      <c r="AA120" s="69"/>
      <c r="AB120" s="69"/>
    </row>
    <row r="121" customFormat="false" ht="13.5" hidden="false" customHeight="true" outlineLevel="0" collapsed="false">
      <c r="A121" s="270" t="s">
        <v>337</v>
      </c>
      <c r="B121" s="192"/>
      <c r="C121" s="192"/>
      <c r="D121" s="192"/>
      <c r="E121" s="192"/>
      <c r="F121" s="364"/>
      <c r="G121" s="192"/>
      <c r="H121" s="192"/>
      <c r="I121" s="192"/>
      <c r="J121" s="192"/>
      <c r="K121" s="364"/>
      <c r="L121" s="192"/>
      <c r="M121" s="192"/>
      <c r="N121" s="192"/>
      <c r="O121" s="192"/>
      <c r="P121" s="364"/>
      <c r="Q121" s="192"/>
      <c r="R121" s="192"/>
      <c r="S121" s="192"/>
      <c r="T121" s="192"/>
      <c r="U121" s="364"/>
      <c r="V121" s="206"/>
      <c r="W121" s="206"/>
      <c r="X121" s="206"/>
      <c r="Y121" s="206"/>
      <c r="Z121" s="69"/>
      <c r="AA121" s="69"/>
      <c r="AB121" s="69"/>
    </row>
    <row r="122" customFormat="false" ht="14.25" hidden="false" customHeight="true" outlineLevel="0" collapsed="false">
      <c r="A122" s="365" t="s">
        <v>338</v>
      </c>
      <c r="B122" s="284" t="str">
        <f aca="false">IF(B119="","",B118*B119*B120*B121)</f>
        <v/>
      </c>
      <c r="C122" s="284" t="str">
        <f aca="false">IF(C119="","",C118*C119*C120*C121)</f>
        <v/>
      </c>
      <c r="D122" s="284" t="str">
        <f aca="false">IF(D119="","",D118*D119*D120*D121)</f>
        <v/>
      </c>
      <c r="E122" s="284" t="str">
        <f aca="false">IF(E119="","",E118*E119*E120*E121)</f>
        <v/>
      </c>
      <c r="F122" s="364"/>
      <c r="G122" s="284" t="str">
        <f aca="false">IF(G119="","",G118*G119*G120*G121)</f>
        <v/>
      </c>
      <c r="H122" s="284" t="str">
        <f aca="false">IF(H119="","",H118*H119*H120*H121)</f>
        <v/>
      </c>
      <c r="I122" s="284" t="str">
        <f aca="false">IF(I119="","",I118*I119*I120*I121)</f>
        <v/>
      </c>
      <c r="J122" s="284" t="str">
        <f aca="false">IF(J119="","",J118*J119*J120*J121)</f>
        <v/>
      </c>
      <c r="K122" s="364"/>
      <c r="L122" s="284" t="str">
        <f aca="false">IF(L119="","",L118*L119*L120*L121)</f>
        <v/>
      </c>
      <c r="M122" s="284" t="str">
        <f aca="false">IF(M119="","",M118*M119*M120*M121)</f>
        <v/>
      </c>
      <c r="N122" s="284" t="str">
        <f aca="false">IF(N119="","",N118*N119*N120*N121)</f>
        <v/>
      </c>
      <c r="O122" s="284" t="str">
        <f aca="false">IF(O119="","",O118*O119*O120*O121)</f>
        <v/>
      </c>
      <c r="P122" s="364"/>
      <c r="Q122" s="284" t="str">
        <f aca="false">IF(Q119="","",Q118*Q119*Q120*Q121)</f>
        <v/>
      </c>
      <c r="R122" s="284" t="str">
        <f aca="false">IF(R119="","",R118*R119*R120*R121)</f>
        <v/>
      </c>
      <c r="S122" s="284" t="str">
        <f aca="false">IF(S119="","",S118*S119*S120*S121)</f>
        <v/>
      </c>
      <c r="T122" s="284" t="str">
        <f aca="false">IF(T119="","",T118*T119*T120*T121)</f>
        <v/>
      </c>
      <c r="U122" s="364"/>
      <c r="V122" s="285" t="str">
        <f aca="false">IF(V119="","",V118*V119*V120*V121)</f>
        <v/>
      </c>
      <c r="W122" s="285" t="str">
        <f aca="false">IF(W119="","",W118*W119*W120*W121)</f>
        <v/>
      </c>
      <c r="X122" s="285" t="str">
        <f aca="false">IF(X119="","",X118*X119*X120*X121)</f>
        <v/>
      </c>
      <c r="Y122" s="304" t="str">
        <f aca="false">IF(Y119="","",Y118*Y119*Y120*Y121)</f>
        <v/>
      </c>
      <c r="Z122" s="69"/>
      <c r="AA122" s="69"/>
      <c r="AB122" s="69"/>
    </row>
    <row r="123" customFormat="false" ht="14.25" hidden="false" customHeight="true" outlineLevel="0" collapsed="false">
      <c r="A123" s="218" t="s">
        <v>455</v>
      </c>
      <c r="B123" s="404" t="n">
        <f aca="false">SUM(B74,B80,B86,B92,B98,B104,B110,B116,B122)</f>
        <v>0</v>
      </c>
      <c r="C123" s="404" t="n">
        <f aca="false">SUM(C74,C80,C86,C92,C98,C104,C110,C116,C122)</f>
        <v>0</v>
      </c>
      <c r="D123" s="404" t="n">
        <f aca="false">SUM(D74,D80,D86,D92,D98,D104,D110,D116,D122)</f>
        <v>0</v>
      </c>
      <c r="E123" s="404" t="n">
        <f aca="false">SUM(E74,E80,E86,E92,E98,E104,E110,E116,E122)</f>
        <v>0</v>
      </c>
      <c r="F123" s="405"/>
      <c r="G123" s="404" t="n">
        <f aca="false">SUM(G74,G80,G86,G92,G98,G104,G110,G116,G122)</f>
        <v>0</v>
      </c>
      <c r="H123" s="404" t="n">
        <f aca="false">SUM(H74,H80,H86,H92,H98,H104,H110,H116,H122)</f>
        <v>0</v>
      </c>
      <c r="I123" s="404" t="n">
        <f aca="false">SUM(I74,I80,I86,I92,I98,I104,I110,I116,I122)</f>
        <v>0</v>
      </c>
      <c r="J123" s="404" t="n">
        <f aca="false">SUM(J74,J80,J86,J92,J98,J104,J110,J116,J122)</f>
        <v>0</v>
      </c>
      <c r="K123" s="405"/>
      <c r="L123" s="404" t="n">
        <f aca="false">SUM(L74,L80,L86,L92,L98,L104,L110,L116,L122)</f>
        <v>0</v>
      </c>
      <c r="M123" s="404" t="n">
        <f aca="false">SUM(M74,M80,M86,M92,M98,M104,M110,M116,M122)</f>
        <v>0</v>
      </c>
      <c r="N123" s="404" t="n">
        <f aca="false">SUM(N74,N80,N86,N92,N98,N104,N110,N116,N122)</f>
        <v>0</v>
      </c>
      <c r="O123" s="404" t="n">
        <f aca="false">SUM(O74,O80,O86,O92,O98,O104,O110,O116,O122)</f>
        <v>0</v>
      </c>
      <c r="P123" s="405"/>
      <c r="Q123" s="404" t="n">
        <f aca="false">SUM(Q74,Q80,Q86,Q92,Q98,Q104,Q110,Q116,Q122)</f>
        <v>0</v>
      </c>
      <c r="R123" s="404" t="n">
        <f aca="false">SUM(R74,R80,R86,R92,R98,R104,R110,R116,R122)</f>
        <v>0</v>
      </c>
      <c r="S123" s="404" t="n">
        <f aca="false">SUM(S74,S80,S86,S92,S98,S104,S110,S116,S122)</f>
        <v>0</v>
      </c>
      <c r="T123" s="404" t="n">
        <f aca="false">SUM(T74,T80,T86,T92,T98,T104,T110,T116,T122)</f>
        <v>0</v>
      </c>
      <c r="U123" s="405"/>
      <c r="V123" s="406" t="n">
        <f aca="false">SUM(V74,V80,V86,V92,V98,V104,V110,V116,V122)</f>
        <v>0</v>
      </c>
      <c r="W123" s="406" t="n">
        <f aca="false">SUM(W74,W80,W86,W92,W98,W104,W110,W116,W122)</f>
        <v>0</v>
      </c>
      <c r="X123" s="406" t="n">
        <f aca="false">SUM(X74,X80,X86,X92,X98,X104,X110,X116,X122)</f>
        <v>0</v>
      </c>
      <c r="Y123" s="406" t="n">
        <f aca="false">SUM(Y74,Y80,Y86,Y92,Y98,Y104,Y110,Y116,Y122)</f>
        <v>0</v>
      </c>
      <c r="Z123" s="69"/>
      <c r="AA123" s="69"/>
      <c r="AB123" s="69"/>
    </row>
    <row r="124" customFormat="false" ht="12" hidden="false" customHeight="true" outlineLevel="0" collapsed="false">
      <c r="V124" s="397"/>
      <c r="W124" s="397"/>
      <c r="X124" s="397"/>
      <c r="Y124" s="397"/>
    </row>
    <row r="125" customFormat="false" ht="13.5" hidden="false" customHeight="true" outlineLevel="0" collapsed="false">
      <c r="A125" s="327" t="s">
        <v>456</v>
      </c>
      <c r="B125" s="334"/>
      <c r="C125" s="334"/>
      <c r="D125" s="334"/>
      <c r="E125" s="334"/>
      <c r="F125" s="364"/>
      <c r="G125" s="334"/>
      <c r="H125" s="334"/>
      <c r="I125" s="334"/>
      <c r="J125" s="334"/>
      <c r="K125" s="364"/>
      <c r="L125" s="334"/>
      <c r="M125" s="334"/>
      <c r="N125" s="334"/>
      <c r="O125" s="334"/>
      <c r="P125" s="364"/>
      <c r="Q125" s="334"/>
      <c r="R125" s="334"/>
      <c r="S125" s="334"/>
      <c r="T125" s="334"/>
      <c r="U125" s="364"/>
      <c r="V125" s="335"/>
      <c r="W125" s="335"/>
      <c r="X125" s="335"/>
      <c r="Y125" s="335"/>
      <c r="Z125" s="69"/>
      <c r="AA125" s="69"/>
      <c r="AB125" s="69"/>
    </row>
    <row r="126" customFormat="false" ht="13.5" hidden="false" customHeight="true" outlineLevel="0" collapsed="false">
      <c r="A126" s="332" t="s">
        <v>457</v>
      </c>
      <c r="B126" s="283"/>
      <c r="C126" s="283"/>
      <c r="D126" s="283"/>
      <c r="E126" s="283"/>
      <c r="F126" s="364"/>
      <c r="G126" s="283"/>
      <c r="H126" s="283"/>
      <c r="I126" s="283"/>
      <c r="J126" s="283"/>
      <c r="K126" s="364"/>
      <c r="L126" s="283"/>
      <c r="M126" s="283"/>
      <c r="N126" s="283"/>
      <c r="O126" s="283"/>
      <c r="P126" s="364"/>
      <c r="Q126" s="283"/>
      <c r="R126" s="283"/>
      <c r="S126" s="283"/>
      <c r="T126" s="283"/>
      <c r="U126" s="364"/>
      <c r="V126" s="176"/>
      <c r="W126" s="176"/>
      <c r="X126" s="176"/>
      <c r="Y126" s="176"/>
      <c r="Z126" s="69"/>
      <c r="AA126" s="69"/>
      <c r="AB126" s="69"/>
    </row>
    <row r="127" customFormat="false" ht="13.5" hidden="false" customHeight="true" outlineLevel="0" collapsed="false">
      <c r="A127" s="270" t="s">
        <v>320</v>
      </c>
      <c r="B127" s="283"/>
      <c r="C127" s="283"/>
      <c r="D127" s="283"/>
      <c r="E127" s="283"/>
      <c r="F127" s="364"/>
      <c r="G127" s="283"/>
      <c r="H127" s="283"/>
      <c r="I127" s="283"/>
      <c r="J127" s="283"/>
      <c r="K127" s="364"/>
      <c r="L127" s="283"/>
      <c r="M127" s="283"/>
      <c r="N127" s="283"/>
      <c r="O127" s="283"/>
      <c r="P127" s="364"/>
      <c r="Q127" s="283"/>
      <c r="R127" s="283"/>
      <c r="S127" s="283"/>
      <c r="T127" s="283"/>
      <c r="U127" s="364"/>
      <c r="V127" s="176"/>
      <c r="W127" s="176"/>
      <c r="X127" s="176"/>
      <c r="Y127" s="176"/>
      <c r="Z127" s="69"/>
      <c r="AA127" s="69"/>
      <c r="AB127" s="69"/>
    </row>
    <row r="128" customFormat="false" ht="13.5" hidden="false" customHeight="true" outlineLevel="0" collapsed="false">
      <c r="A128" s="270" t="s">
        <v>321</v>
      </c>
      <c r="B128" s="192"/>
      <c r="C128" s="192"/>
      <c r="D128" s="192"/>
      <c r="E128" s="192"/>
      <c r="F128" s="364"/>
      <c r="G128" s="192"/>
      <c r="H128" s="192"/>
      <c r="I128" s="192"/>
      <c r="J128" s="192"/>
      <c r="K128" s="364"/>
      <c r="L128" s="192"/>
      <c r="M128" s="192"/>
      <c r="N128" s="192"/>
      <c r="O128" s="192"/>
      <c r="P128" s="364"/>
      <c r="Q128" s="192"/>
      <c r="R128" s="192"/>
      <c r="S128" s="192"/>
      <c r="T128" s="192"/>
      <c r="U128" s="364"/>
      <c r="V128" s="206"/>
      <c r="W128" s="206"/>
      <c r="X128" s="206"/>
      <c r="Y128" s="206"/>
      <c r="Z128" s="69"/>
      <c r="AA128" s="69"/>
      <c r="AB128" s="69"/>
    </row>
    <row r="129" customFormat="false" ht="13.5" hidden="false" customHeight="true" outlineLevel="0" collapsed="false">
      <c r="A129" s="270" t="s">
        <v>299</v>
      </c>
      <c r="B129" s="192"/>
      <c r="C129" s="192"/>
      <c r="D129" s="192"/>
      <c r="E129" s="192"/>
      <c r="F129" s="364"/>
      <c r="G129" s="192"/>
      <c r="H129" s="192"/>
      <c r="I129" s="192"/>
      <c r="J129" s="192"/>
      <c r="K129" s="364"/>
      <c r="L129" s="192"/>
      <c r="M129" s="192"/>
      <c r="N129" s="192"/>
      <c r="O129" s="192"/>
      <c r="P129" s="364"/>
      <c r="Q129" s="192"/>
      <c r="R129" s="192"/>
      <c r="S129" s="192"/>
      <c r="T129" s="192"/>
      <c r="U129" s="364"/>
      <c r="V129" s="206"/>
      <c r="W129" s="206"/>
      <c r="X129" s="206"/>
      <c r="Y129" s="206"/>
      <c r="Z129" s="69"/>
      <c r="AA129" s="69"/>
      <c r="AB129" s="69"/>
    </row>
    <row r="130" customFormat="false" ht="13.5" hidden="false" customHeight="true" outlineLevel="0" collapsed="false">
      <c r="A130" s="270" t="s">
        <v>337</v>
      </c>
      <c r="B130" s="192"/>
      <c r="C130" s="192"/>
      <c r="D130" s="192"/>
      <c r="E130" s="192"/>
      <c r="F130" s="364"/>
      <c r="G130" s="192"/>
      <c r="H130" s="192"/>
      <c r="I130" s="192"/>
      <c r="J130" s="192"/>
      <c r="K130" s="364"/>
      <c r="L130" s="192"/>
      <c r="M130" s="192"/>
      <c r="N130" s="192"/>
      <c r="O130" s="192"/>
      <c r="P130" s="364"/>
      <c r="Q130" s="192"/>
      <c r="R130" s="192"/>
      <c r="S130" s="192"/>
      <c r="T130" s="192"/>
      <c r="U130" s="364"/>
      <c r="V130" s="206"/>
      <c r="W130" s="206"/>
      <c r="X130" s="206"/>
      <c r="Y130" s="206"/>
      <c r="Z130" s="69"/>
      <c r="AA130" s="69"/>
      <c r="AB130" s="69"/>
    </row>
    <row r="131" customFormat="false" ht="13.5" hidden="false" customHeight="true" outlineLevel="0" collapsed="false">
      <c r="A131" s="365" t="s">
        <v>338</v>
      </c>
      <c r="B131" s="284" t="str">
        <f aca="false">IF(B128="","",B127*B128*B129*B130)</f>
        <v/>
      </c>
      <c r="C131" s="284" t="str">
        <f aca="false">IF(C128="","",C127*C128*C129*C130)</f>
        <v/>
      </c>
      <c r="D131" s="284" t="str">
        <f aca="false">IF(D128="","",D127*D128*D129*D130)</f>
        <v/>
      </c>
      <c r="E131" s="284" t="str">
        <f aca="false">IF(E128="","",E127*E128*E129*E130)</f>
        <v/>
      </c>
      <c r="F131" s="364"/>
      <c r="G131" s="284" t="str">
        <f aca="false">IF(G128="","",G127*G128*G129*G130)</f>
        <v/>
      </c>
      <c r="H131" s="284" t="str">
        <f aca="false">IF(H128="","",H127*H128*H129*H130)</f>
        <v/>
      </c>
      <c r="I131" s="284" t="str">
        <f aca="false">IF(I128="","",I127*I128*I129*I130)</f>
        <v/>
      </c>
      <c r="J131" s="284" t="str">
        <f aca="false">IF(J128="","",J127*J128*J129*J130)</f>
        <v/>
      </c>
      <c r="K131" s="364"/>
      <c r="L131" s="284" t="str">
        <f aca="false">IF(L128="","",L127*L128*L129*L130)</f>
        <v/>
      </c>
      <c r="M131" s="284" t="str">
        <f aca="false">IF(M128="","",M127*M128*M129*M130)</f>
        <v/>
      </c>
      <c r="N131" s="284" t="str">
        <f aca="false">IF(N128="","",N127*N128*N129*N130)</f>
        <v/>
      </c>
      <c r="O131" s="284" t="str">
        <f aca="false">IF(O128="","",O127*O128*O129*O130)</f>
        <v/>
      </c>
      <c r="P131" s="364"/>
      <c r="Q131" s="284" t="str">
        <f aca="false">IF(Q128="","",Q127*Q128*Q129*Q130)</f>
        <v/>
      </c>
      <c r="R131" s="284" t="str">
        <f aca="false">IF(R128="","",R127*R128*R129*R130)</f>
        <v/>
      </c>
      <c r="S131" s="284" t="str">
        <f aca="false">IF(S128="","",S127*S128*S129*S130)</f>
        <v/>
      </c>
      <c r="T131" s="284" t="str">
        <f aca="false">IF(T128="","",T127*T128*T129*T130)</f>
        <v/>
      </c>
      <c r="U131" s="364"/>
      <c r="V131" s="285" t="str">
        <f aca="false">IF(V128="","",V127*V128*V129*V130)</f>
        <v/>
      </c>
      <c r="W131" s="285" t="str">
        <f aca="false">IF(W128="","",W127*W128*W129*W130)</f>
        <v/>
      </c>
      <c r="X131" s="285" t="str">
        <f aca="false">IF(X128="","",X127*X128*X129*X130)</f>
        <v/>
      </c>
      <c r="Y131" s="304" t="str">
        <f aca="false">IF(Y128="","",Y127*Y128*Y129*Y130)</f>
        <v/>
      </c>
      <c r="Z131" s="69"/>
      <c r="AA131" s="69"/>
      <c r="AB131" s="69"/>
    </row>
    <row r="132" customFormat="false" ht="13.5" hidden="false" customHeight="true" outlineLevel="0" collapsed="false">
      <c r="A132" s="332" t="s">
        <v>458</v>
      </c>
      <c r="B132" s="283"/>
      <c r="C132" s="283"/>
      <c r="D132" s="283"/>
      <c r="E132" s="283"/>
      <c r="F132" s="364"/>
      <c r="G132" s="283"/>
      <c r="H132" s="283"/>
      <c r="I132" s="283"/>
      <c r="J132" s="283"/>
      <c r="K132" s="364"/>
      <c r="L132" s="283"/>
      <c r="M132" s="283"/>
      <c r="N132" s="283"/>
      <c r="O132" s="283"/>
      <c r="P132" s="364"/>
      <c r="Q132" s="283"/>
      <c r="R132" s="283"/>
      <c r="S132" s="283"/>
      <c r="T132" s="283"/>
      <c r="U132" s="364"/>
      <c r="V132" s="176"/>
      <c r="W132" s="176"/>
      <c r="X132" s="176"/>
      <c r="Y132" s="206"/>
      <c r="Z132" s="69"/>
      <c r="AA132" s="69"/>
      <c r="AB132" s="69"/>
    </row>
    <row r="133" customFormat="false" ht="13.5" hidden="false" customHeight="true" outlineLevel="0" collapsed="false">
      <c r="A133" s="270" t="s">
        <v>320</v>
      </c>
      <c r="B133" s="283"/>
      <c r="C133" s="283"/>
      <c r="D133" s="283"/>
      <c r="E133" s="283"/>
      <c r="F133" s="364"/>
      <c r="G133" s="283"/>
      <c r="H133" s="283"/>
      <c r="I133" s="283"/>
      <c r="J133" s="283"/>
      <c r="K133" s="364"/>
      <c r="L133" s="283"/>
      <c r="M133" s="283"/>
      <c r="N133" s="283"/>
      <c r="O133" s="283"/>
      <c r="P133" s="364"/>
      <c r="Q133" s="283"/>
      <c r="R133" s="283"/>
      <c r="S133" s="283"/>
      <c r="T133" s="283"/>
      <c r="U133" s="364"/>
      <c r="V133" s="176"/>
      <c r="W133" s="176"/>
      <c r="X133" s="176"/>
      <c r="Y133" s="206"/>
      <c r="Z133" s="69"/>
      <c r="AA133" s="69"/>
      <c r="AB133" s="69"/>
    </row>
    <row r="134" customFormat="false" ht="13.5" hidden="false" customHeight="true" outlineLevel="0" collapsed="false">
      <c r="A134" s="270" t="s">
        <v>321</v>
      </c>
      <c r="B134" s="192"/>
      <c r="C134" s="192"/>
      <c r="D134" s="192"/>
      <c r="E134" s="192"/>
      <c r="F134" s="364"/>
      <c r="G134" s="192"/>
      <c r="H134" s="192"/>
      <c r="I134" s="192"/>
      <c r="J134" s="192"/>
      <c r="K134" s="364"/>
      <c r="L134" s="192"/>
      <c r="M134" s="192"/>
      <c r="N134" s="192"/>
      <c r="O134" s="192"/>
      <c r="P134" s="364"/>
      <c r="Q134" s="192"/>
      <c r="R134" s="192"/>
      <c r="S134" s="192"/>
      <c r="T134" s="192"/>
      <c r="U134" s="364"/>
      <c r="V134" s="206"/>
      <c r="W134" s="206"/>
      <c r="X134" s="206"/>
      <c r="Y134" s="206"/>
      <c r="Z134" s="69"/>
      <c r="AA134" s="69"/>
      <c r="AB134" s="69"/>
    </row>
    <row r="135" customFormat="false" ht="13.5" hidden="false" customHeight="true" outlineLevel="0" collapsed="false">
      <c r="A135" s="270" t="s">
        <v>299</v>
      </c>
      <c r="B135" s="192"/>
      <c r="C135" s="192"/>
      <c r="D135" s="192"/>
      <c r="E135" s="192"/>
      <c r="F135" s="364"/>
      <c r="G135" s="192"/>
      <c r="H135" s="192"/>
      <c r="I135" s="192"/>
      <c r="J135" s="192"/>
      <c r="K135" s="364"/>
      <c r="L135" s="192"/>
      <c r="M135" s="192"/>
      <c r="N135" s="192"/>
      <c r="O135" s="192"/>
      <c r="P135" s="364"/>
      <c r="Q135" s="192"/>
      <c r="R135" s="192"/>
      <c r="S135" s="192"/>
      <c r="T135" s="192"/>
      <c r="U135" s="364"/>
      <c r="V135" s="206"/>
      <c r="W135" s="206"/>
      <c r="X135" s="206"/>
      <c r="Y135" s="206"/>
      <c r="Z135" s="69"/>
      <c r="AA135" s="69"/>
      <c r="AB135" s="69"/>
    </row>
    <row r="136" customFormat="false" ht="13.5" hidden="false" customHeight="true" outlineLevel="0" collapsed="false">
      <c r="A136" s="270" t="s">
        <v>337</v>
      </c>
      <c r="B136" s="192"/>
      <c r="C136" s="192"/>
      <c r="D136" s="192"/>
      <c r="E136" s="192"/>
      <c r="F136" s="364"/>
      <c r="G136" s="192"/>
      <c r="H136" s="192"/>
      <c r="I136" s="192"/>
      <c r="J136" s="192"/>
      <c r="K136" s="364"/>
      <c r="L136" s="192"/>
      <c r="M136" s="192"/>
      <c r="N136" s="192"/>
      <c r="O136" s="192"/>
      <c r="P136" s="364"/>
      <c r="Q136" s="192"/>
      <c r="R136" s="192"/>
      <c r="S136" s="192"/>
      <c r="T136" s="192"/>
      <c r="U136" s="364"/>
      <c r="V136" s="206"/>
      <c r="W136" s="206"/>
      <c r="X136" s="206"/>
      <c r="Y136" s="206"/>
      <c r="Z136" s="69"/>
      <c r="AA136" s="69"/>
      <c r="AB136" s="69"/>
    </row>
    <row r="137" customFormat="false" ht="13.5" hidden="false" customHeight="true" outlineLevel="0" collapsed="false">
      <c r="A137" s="365" t="s">
        <v>338</v>
      </c>
      <c r="B137" s="284" t="str">
        <f aca="false">IF(B134="","",B133*B134*B135*B136)</f>
        <v/>
      </c>
      <c r="C137" s="284" t="str">
        <f aca="false">IF(C134="","",C133*C134*C135*C136)</f>
        <v/>
      </c>
      <c r="D137" s="284" t="str">
        <f aca="false">IF(D134="","",D133*D134*D135*D136)</f>
        <v/>
      </c>
      <c r="E137" s="284" t="str">
        <f aca="false">IF(E134="","",E133*E134*E135*E136)</f>
        <v/>
      </c>
      <c r="F137" s="364"/>
      <c r="G137" s="284" t="str">
        <f aca="false">IF(G134="","",G133*G134*G135*G136)</f>
        <v/>
      </c>
      <c r="H137" s="284" t="str">
        <f aca="false">IF(H134="","",H133*H134*H135*H136)</f>
        <v/>
      </c>
      <c r="I137" s="284" t="str">
        <f aca="false">IF(I134="","",I133*I134*I135*I136)</f>
        <v/>
      </c>
      <c r="J137" s="284" t="str">
        <f aca="false">IF(J134="","",J133*J134*J135*J136)</f>
        <v/>
      </c>
      <c r="K137" s="364"/>
      <c r="L137" s="284" t="str">
        <f aca="false">IF(L134="","",L133*L134*L135*L136)</f>
        <v/>
      </c>
      <c r="M137" s="284" t="str">
        <f aca="false">IF(M134="","",M133*M134*M135*M136)</f>
        <v/>
      </c>
      <c r="N137" s="284" t="str">
        <f aca="false">IF(N134="","",N133*N134*N135*N136)</f>
        <v/>
      </c>
      <c r="O137" s="284" t="str">
        <f aca="false">IF(O134="","",O133*O134*O135*O136)</f>
        <v/>
      </c>
      <c r="P137" s="364"/>
      <c r="Q137" s="284" t="str">
        <f aca="false">IF(Q134="","",Q133*Q134*Q135*Q136)</f>
        <v/>
      </c>
      <c r="R137" s="284" t="str">
        <f aca="false">IF(R134="","",R133*R134*R135*R136)</f>
        <v/>
      </c>
      <c r="S137" s="284" t="str">
        <f aca="false">IF(S134="","",S133*S134*S135*S136)</f>
        <v/>
      </c>
      <c r="T137" s="284" t="str">
        <f aca="false">IF(T134="","",T133*T134*T135*T136)</f>
        <v/>
      </c>
      <c r="U137" s="364"/>
      <c r="V137" s="285" t="str">
        <f aca="false">IF(V134="","",V133*V134*V135*V136)</f>
        <v/>
      </c>
      <c r="W137" s="285" t="str">
        <f aca="false">IF(W134="","",W133*W134*W135*W136)</f>
        <v/>
      </c>
      <c r="X137" s="285" t="str">
        <f aca="false">IF(X134="","",X133*X134*X135*X136)</f>
        <v/>
      </c>
      <c r="Y137" s="304" t="str">
        <f aca="false">IF(Y134="","",Y133*Y134*Y135*Y136)</f>
        <v/>
      </c>
      <c r="Z137" s="69"/>
      <c r="AA137" s="69"/>
      <c r="AB137" s="69"/>
    </row>
    <row r="138" customFormat="false" ht="13.5" hidden="false" customHeight="true" outlineLevel="0" collapsed="false">
      <c r="A138" s="332" t="s">
        <v>459</v>
      </c>
      <c r="B138" s="283"/>
      <c r="C138" s="283"/>
      <c r="D138" s="283"/>
      <c r="E138" s="283"/>
      <c r="F138" s="364"/>
      <c r="G138" s="283"/>
      <c r="H138" s="283"/>
      <c r="I138" s="283"/>
      <c r="J138" s="283"/>
      <c r="K138" s="364"/>
      <c r="L138" s="283"/>
      <c r="M138" s="283"/>
      <c r="N138" s="283"/>
      <c r="O138" s="283"/>
      <c r="P138" s="364"/>
      <c r="Q138" s="283"/>
      <c r="R138" s="283"/>
      <c r="S138" s="283"/>
      <c r="T138" s="283"/>
      <c r="U138" s="364"/>
      <c r="V138" s="176"/>
      <c r="W138" s="176"/>
      <c r="X138" s="176"/>
      <c r="Y138" s="206"/>
      <c r="Z138" s="69"/>
      <c r="AA138" s="69"/>
      <c r="AB138" s="69"/>
    </row>
    <row r="139" customFormat="false" ht="13.5" hidden="false" customHeight="true" outlineLevel="0" collapsed="false">
      <c r="A139" s="270" t="s">
        <v>320</v>
      </c>
      <c r="B139" s="283"/>
      <c r="C139" s="283"/>
      <c r="D139" s="283"/>
      <c r="E139" s="283"/>
      <c r="F139" s="364"/>
      <c r="G139" s="283"/>
      <c r="H139" s="283"/>
      <c r="I139" s="283"/>
      <c r="J139" s="283"/>
      <c r="K139" s="364"/>
      <c r="L139" s="283"/>
      <c r="M139" s="283"/>
      <c r="N139" s="283"/>
      <c r="O139" s="283"/>
      <c r="P139" s="364"/>
      <c r="Q139" s="283"/>
      <c r="R139" s="283"/>
      <c r="S139" s="283"/>
      <c r="T139" s="283"/>
      <c r="U139" s="364"/>
      <c r="V139" s="176"/>
      <c r="W139" s="176"/>
      <c r="X139" s="176"/>
      <c r="Y139" s="206"/>
      <c r="Z139" s="69"/>
      <c r="AA139" s="69"/>
      <c r="AB139" s="69"/>
    </row>
    <row r="140" customFormat="false" ht="13.5" hidden="false" customHeight="true" outlineLevel="0" collapsed="false">
      <c r="A140" s="270" t="s">
        <v>321</v>
      </c>
      <c r="B140" s="192"/>
      <c r="C140" s="192"/>
      <c r="D140" s="192"/>
      <c r="E140" s="192"/>
      <c r="F140" s="364"/>
      <c r="G140" s="192"/>
      <c r="H140" s="192"/>
      <c r="I140" s="192"/>
      <c r="J140" s="192"/>
      <c r="K140" s="364"/>
      <c r="L140" s="192"/>
      <c r="M140" s="192"/>
      <c r="N140" s="192"/>
      <c r="O140" s="192"/>
      <c r="P140" s="364"/>
      <c r="Q140" s="192"/>
      <c r="R140" s="192"/>
      <c r="S140" s="192"/>
      <c r="T140" s="192"/>
      <c r="U140" s="364"/>
      <c r="V140" s="206"/>
      <c r="W140" s="206"/>
      <c r="X140" s="206"/>
      <c r="Y140" s="206"/>
      <c r="Z140" s="69"/>
      <c r="AA140" s="69"/>
      <c r="AB140" s="69"/>
    </row>
    <row r="141" customFormat="false" ht="13.5" hidden="false" customHeight="true" outlineLevel="0" collapsed="false">
      <c r="A141" s="270" t="s">
        <v>299</v>
      </c>
      <c r="B141" s="192"/>
      <c r="C141" s="192"/>
      <c r="D141" s="192"/>
      <c r="E141" s="192"/>
      <c r="F141" s="364"/>
      <c r="G141" s="192"/>
      <c r="H141" s="192"/>
      <c r="I141" s="192"/>
      <c r="J141" s="192"/>
      <c r="K141" s="364"/>
      <c r="L141" s="192"/>
      <c r="M141" s="192"/>
      <c r="N141" s="192"/>
      <c r="O141" s="192"/>
      <c r="P141" s="364"/>
      <c r="Q141" s="192"/>
      <c r="R141" s="192"/>
      <c r="S141" s="192"/>
      <c r="T141" s="192"/>
      <c r="U141" s="364"/>
      <c r="V141" s="206"/>
      <c r="W141" s="206"/>
      <c r="X141" s="206"/>
      <c r="Y141" s="206"/>
      <c r="Z141" s="69"/>
      <c r="AA141" s="69"/>
      <c r="AB141" s="69"/>
    </row>
    <row r="142" customFormat="false" ht="13.5" hidden="false" customHeight="true" outlineLevel="0" collapsed="false">
      <c r="A142" s="270" t="s">
        <v>337</v>
      </c>
      <c r="B142" s="192"/>
      <c r="C142" s="192"/>
      <c r="D142" s="192"/>
      <c r="E142" s="192"/>
      <c r="F142" s="364"/>
      <c r="G142" s="192"/>
      <c r="H142" s="192"/>
      <c r="I142" s="192"/>
      <c r="J142" s="192"/>
      <c r="K142" s="364"/>
      <c r="L142" s="192"/>
      <c r="M142" s="192"/>
      <c r="N142" s="192"/>
      <c r="O142" s="192"/>
      <c r="P142" s="364"/>
      <c r="Q142" s="192"/>
      <c r="R142" s="192"/>
      <c r="S142" s="192"/>
      <c r="T142" s="192"/>
      <c r="U142" s="364"/>
      <c r="V142" s="206"/>
      <c r="W142" s="206"/>
      <c r="X142" s="206"/>
      <c r="Y142" s="206"/>
      <c r="Z142" s="69"/>
      <c r="AA142" s="69"/>
      <c r="AB142" s="69"/>
    </row>
    <row r="143" customFormat="false" ht="13.5" hidden="false" customHeight="true" outlineLevel="0" collapsed="false">
      <c r="A143" s="365" t="s">
        <v>338</v>
      </c>
      <c r="B143" s="284" t="str">
        <f aca="false">IF(B140="","",B139*B140*B141*B142)</f>
        <v/>
      </c>
      <c r="C143" s="284" t="str">
        <f aca="false">IF(C140="","",C139*C140*C141*C142)</f>
        <v/>
      </c>
      <c r="D143" s="284" t="str">
        <f aca="false">IF(D140="","",D139*D140*D141*D142)</f>
        <v/>
      </c>
      <c r="E143" s="284" t="str">
        <f aca="false">IF(E140="","",E139*E140*E141*E142)</f>
        <v/>
      </c>
      <c r="F143" s="364"/>
      <c r="G143" s="284" t="str">
        <f aca="false">IF(G140="","",G139*G140*G141*G142)</f>
        <v/>
      </c>
      <c r="H143" s="284" t="str">
        <f aca="false">IF(H140="","",H139*H140*H141*H142)</f>
        <v/>
      </c>
      <c r="I143" s="284" t="str">
        <f aca="false">IF(I140="","",I139*I140*I141*I142)</f>
        <v/>
      </c>
      <c r="J143" s="284" t="str">
        <f aca="false">IF(J140="","",J139*J140*J141*J142)</f>
        <v/>
      </c>
      <c r="K143" s="364"/>
      <c r="L143" s="284" t="str">
        <f aca="false">IF(L140="","",L139*L140*L141*L142)</f>
        <v/>
      </c>
      <c r="M143" s="284" t="str">
        <f aca="false">IF(M140="","",M139*M140*M141*M142)</f>
        <v/>
      </c>
      <c r="N143" s="284" t="str">
        <f aca="false">IF(N140="","",N139*N140*N141*N142)</f>
        <v/>
      </c>
      <c r="O143" s="284" t="str">
        <f aca="false">IF(O140="","",O139*O140*O141*O142)</f>
        <v/>
      </c>
      <c r="P143" s="364"/>
      <c r="Q143" s="284" t="str">
        <f aca="false">IF(Q140="","",Q139*Q140*Q141*Q142)</f>
        <v/>
      </c>
      <c r="R143" s="284" t="str">
        <f aca="false">IF(R140="","",R139*R140*R141*R142)</f>
        <v/>
      </c>
      <c r="S143" s="284" t="str">
        <f aca="false">IF(S140="","",S139*S140*S141*S142)</f>
        <v/>
      </c>
      <c r="T143" s="284" t="str">
        <f aca="false">IF(T140="","",T139*T140*T141*T142)</f>
        <v/>
      </c>
      <c r="U143" s="364"/>
      <c r="V143" s="285" t="str">
        <f aca="false">IF(V140="","",V139*V140*V141*V142)</f>
        <v/>
      </c>
      <c r="W143" s="285" t="str">
        <f aca="false">IF(W140="","",W139*W140*W141*W142)</f>
        <v/>
      </c>
      <c r="X143" s="285" t="str">
        <f aca="false">IF(X140="","",X139*X140*X141*X142)</f>
        <v/>
      </c>
      <c r="Y143" s="304" t="str">
        <f aca="false">IF(Y140="","",Y139*Y140*Y141*Y142)</f>
        <v/>
      </c>
      <c r="Z143" s="69"/>
      <c r="AA143" s="69"/>
      <c r="AB143" s="69"/>
    </row>
    <row r="144" customFormat="false" ht="13.5" hidden="false" customHeight="true" outlineLevel="0" collapsed="false">
      <c r="A144" s="332" t="s">
        <v>411</v>
      </c>
      <c r="B144" s="283"/>
      <c r="C144" s="283"/>
      <c r="D144" s="283"/>
      <c r="E144" s="283"/>
      <c r="F144" s="364"/>
      <c r="G144" s="283"/>
      <c r="H144" s="283"/>
      <c r="I144" s="283"/>
      <c r="J144" s="283"/>
      <c r="K144" s="364"/>
      <c r="L144" s="283"/>
      <c r="M144" s="283"/>
      <c r="N144" s="283"/>
      <c r="O144" s="283"/>
      <c r="P144" s="364"/>
      <c r="Q144" s="283"/>
      <c r="R144" s="283"/>
      <c r="S144" s="283"/>
      <c r="T144" s="283"/>
      <c r="U144" s="364"/>
      <c r="V144" s="176"/>
      <c r="W144" s="176"/>
      <c r="X144" s="176"/>
      <c r="Y144" s="176"/>
      <c r="Z144" s="69"/>
      <c r="AA144" s="69"/>
      <c r="AB144" s="69"/>
    </row>
    <row r="145" customFormat="false" ht="13.5" hidden="false" customHeight="true" outlineLevel="0" collapsed="false">
      <c r="A145" s="270" t="s">
        <v>320</v>
      </c>
      <c r="B145" s="283"/>
      <c r="C145" s="283"/>
      <c r="D145" s="283"/>
      <c r="E145" s="283"/>
      <c r="F145" s="364"/>
      <c r="G145" s="283"/>
      <c r="H145" s="283"/>
      <c r="I145" s="283"/>
      <c r="J145" s="283"/>
      <c r="K145" s="364"/>
      <c r="L145" s="283"/>
      <c r="M145" s="283"/>
      <c r="N145" s="283"/>
      <c r="O145" s="283"/>
      <c r="P145" s="364"/>
      <c r="Q145" s="283"/>
      <c r="R145" s="283"/>
      <c r="S145" s="283"/>
      <c r="T145" s="283"/>
      <c r="U145" s="364"/>
      <c r="V145" s="176"/>
      <c r="W145" s="176"/>
      <c r="X145" s="176"/>
      <c r="Y145" s="176"/>
      <c r="Z145" s="69"/>
      <c r="AA145" s="69"/>
      <c r="AB145" s="69"/>
    </row>
    <row r="146" customFormat="false" ht="13.5" hidden="false" customHeight="true" outlineLevel="0" collapsed="false">
      <c r="A146" s="270" t="s">
        <v>321</v>
      </c>
      <c r="B146" s="192"/>
      <c r="C146" s="192"/>
      <c r="D146" s="192"/>
      <c r="E146" s="192"/>
      <c r="F146" s="364"/>
      <c r="G146" s="192"/>
      <c r="H146" s="192"/>
      <c r="I146" s="192"/>
      <c r="J146" s="192"/>
      <c r="K146" s="364"/>
      <c r="L146" s="192"/>
      <c r="M146" s="192"/>
      <c r="N146" s="192"/>
      <c r="O146" s="192"/>
      <c r="P146" s="364"/>
      <c r="Q146" s="192"/>
      <c r="R146" s="192"/>
      <c r="S146" s="192"/>
      <c r="T146" s="192"/>
      <c r="U146" s="364"/>
      <c r="V146" s="206"/>
      <c r="W146" s="206"/>
      <c r="X146" s="206"/>
      <c r="Y146" s="206"/>
      <c r="Z146" s="69"/>
      <c r="AA146" s="69"/>
      <c r="AB146" s="69"/>
    </row>
    <row r="147" customFormat="false" ht="13.5" hidden="false" customHeight="true" outlineLevel="0" collapsed="false">
      <c r="A147" s="270" t="s">
        <v>299</v>
      </c>
      <c r="B147" s="192"/>
      <c r="C147" s="192"/>
      <c r="D147" s="192"/>
      <c r="E147" s="192"/>
      <c r="F147" s="364"/>
      <c r="G147" s="192"/>
      <c r="H147" s="192"/>
      <c r="I147" s="192"/>
      <c r="J147" s="192"/>
      <c r="K147" s="364"/>
      <c r="L147" s="192"/>
      <c r="M147" s="192"/>
      <c r="N147" s="192"/>
      <c r="O147" s="192"/>
      <c r="P147" s="364"/>
      <c r="Q147" s="192"/>
      <c r="R147" s="192"/>
      <c r="S147" s="192"/>
      <c r="T147" s="192"/>
      <c r="U147" s="364"/>
      <c r="V147" s="206"/>
      <c r="W147" s="206"/>
      <c r="X147" s="206"/>
      <c r="Y147" s="206"/>
      <c r="Z147" s="69"/>
      <c r="AA147" s="69"/>
      <c r="AB147" s="69"/>
    </row>
    <row r="148" customFormat="false" ht="13.5" hidden="false" customHeight="true" outlineLevel="0" collapsed="false">
      <c r="A148" s="270" t="s">
        <v>337</v>
      </c>
      <c r="B148" s="192"/>
      <c r="C148" s="192"/>
      <c r="D148" s="192"/>
      <c r="E148" s="192"/>
      <c r="F148" s="364"/>
      <c r="G148" s="192"/>
      <c r="H148" s="192"/>
      <c r="I148" s="192"/>
      <c r="J148" s="192"/>
      <c r="K148" s="364"/>
      <c r="L148" s="192"/>
      <c r="M148" s="192"/>
      <c r="N148" s="192"/>
      <c r="O148" s="192"/>
      <c r="P148" s="364"/>
      <c r="Q148" s="192"/>
      <c r="R148" s="192"/>
      <c r="S148" s="192"/>
      <c r="T148" s="192"/>
      <c r="U148" s="364"/>
      <c r="V148" s="206"/>
      <c r="W148" s="206"/>
      <c r="X148" s="206"/>
      <c r="Y148" s="206"/>
      <c r="Z148" s="69"/>
      <c r="AA148" s="69"/>
      <c r="AB148" s="69"/>
    </row>
    <row r="149" customFormat="false" ht="13.5" hidden="false" customHeight="true" outlineLevel="0" collapsed="false">
      <c r="A149" s="365" t="s">
        <v>338</v>
      </c>
      <c r="B149" s="284" t="str">
        <f aca="false">IF(B146="","",B145*B146*B147*B148)</f>
        <v/>
      </c>
      <c r="C149" s="284" t="str">
        <f aca="false">IF(C146="","",C145*C146*C147*C148)</f>
        <v/>
      </c>
      <c r="D149" s="284" t="str">
        <f aca="false">IF(D146="","",D145*D146*D147*D148)</f>
        <v/>
      </c>
      <c r="E149" s="284" t="str">
        <f aca="false">IF(E146="","",E145*E146*E147*E148)</f>
        <v/>
      </c>
      <c r="F149" s="364"/>
      <c r="G149" s="284" t="str">
        <f aca="false">IF(G146="","",G145*G146*G147*G148)</f>
        <v/>
      </c>
      <c r="H149" s="284" t="str">
        <f aca="false">IF(H146="","",H145*H146*H147*H148)</f>
        <v/>
      </c>
      <c r="I149" s="284" t="str">
        <f aca="false">IF(I146="","",I145*I146*I147*I148)</f>
        <v/>
      </c>
      <c r="J149" s="284" t="str">
        <f aca="false">IF(J146="","",J145*J146*J147*J148)</f>
        <v/>
      </c>
      <c r="K149" s="364"/>
      <c r="L149" s="284" t="str">
        <f aca="false">IF(L146="","",L145*L146*L147*L148)</f>
        <v/>
      </c>
      <c r="M149" s="284" t="str">
        <f aca="false">IF(M146="","",M145*M146*M147*M148)</f>
        <v/>
      </c>
      <c r="N149" s="284" t="str">
        <f aca="false">IF(N146="","",N145*N146*N147*N148)</f>
        <v/>
      </c>
      <c r="O149" s="284" t="str">
        <f aca="false">IF(O146="","",O145*O146*O147*O148)</f>
        <v/>
      </c>
      <c r="P149" s="364"/>
      <c r="Q149" s="284" t="str">
        <f aca="false">IF(Q146="","",Q145*Q146*Q147*Q148)</f>
        <v/>
      </c>
      <c r="R149" s="284" t="str">
        <f aca="false">IF(R146="","",R145*R146*R147*R148)</f>
        <v/>
      </c>
      <c r="S149" s="284" t="str">
        <f aca="false">IF(S146="","",S145*S146*S147*S148)</f>
        <v/>
      </c>
      <c r="T149" s="284" t="str">
        <f aca="false">IF(T146="","",T145*T146*T147*T148)</f>
        <v/>
      </c>
      <c r="U149" s="364"/>
      <c r="V149" s="285" t="str">
        <f aca="false">IF(V146="","",V145*V146*V147*V148)</f>
        <v/>
      </c>
      <c r="W149" s="285" t="str">
        <f aca="false">IF(W146="","",W145*W146*W147*W148)</f>
        <v/>
      </c>
      <c r="X149" s="285" t="str">
        <f aca="false">IF(X146="","",X145*X146*X147*X148)</f>
        <v/>
      </c>
      <c r="Y149" s="304" t="str">
        <f aca="false">IF(Y146="","",Y145*Y146*Y147*Y148)</f>
        <v/>
      </c>
      <c r="Z149" s="69"/>
      <c r="AA149" s="69"/>
      <c r="AB149" s="69"/>
    </row>
    <row r="150" customFormat="false" ht="13.5" hidden="false" customHeight="true" outlineLevel="0" collapsed="false">
      <c r="A150" s="332" t="s">
        <v>411</v>
      </c>
      <c r="B150" s="283"/>
      <c r="C150" s="283"/>
      <c r="D150" s="283"/>
      <c r="E150" s="283"/>
      <c r="F150" s="364"/>
      <c r="G150" s="283"/>
      <c r="H150" s="283"/>
      <c r="I150" s="283"/>
      <c r="J150" s="283"/>
      <c r="K150" s="364"/>
      <c r="L150" s="283"/>
      <c r="M150" s="283"/>
      <c r="N150" s="283"/>
      <c r="O150" s="283"/>
      <c r="P150" s="364"/>
      <c r="Q150" s="283"/>
      <c r="R150" s="283"/>
      <c r="S150" s="283"/>
      <c r="T150" s="283"/>
      <c r="U150" s="364"/>
      <c r="V150" s="176"/>
      <c r="W150" s="176"/>
      <c r="X150" s="176"/>
      <c r="Y150" s="206"/>
      <c r="Z150" s="69"/>
      <c r="AA150" s="69"/>
      <c r="AB150" s="69"/>
    </row>
    <row r="151" customFormat="false" ht="13.5" hidden="false" customHeight="true" outlineLevel="0" collapsed="false">
      <c r="A151" s="270" t="s">
        <v>320</v>
      </c>
      <c r="B151" s="283"/>
      <c r="C151" s="283"/>
      <c r="D151" s="283"/>
      <c r="E151" s="283"/>
      <c r="F151" s="364"/>
      <c r="G151" s="283"/>
      <c r="H151" s="283"/>
      <c r="I151" s="283"/>
      <c r="J151" s="283"/>
      <c r="K151" s="364"/>
      <c r="L151" s="283"/>
      <c r="M151" s="283"/>
      <c r="N151" s="283"/>
      <c r="O151" s="283"/>
      <c r="P151" s="364"/>
      <c r="Q151" s="283"/>
      <c r="R151" s="283"/>
      <c r="S151" s="283"/>
      <c r="T151" s="283"/>
      <c r="U151" s="364"/>
      <c r="V151" s="176"/>
      <c r="W151" s="176"/>
      <c r="X151" s="176"/>
      <c r="Y151" s="206"/>
      <c r="Z151" s="69"/>
      <c r="AA151" s="69"/>
      <c r="AB151" s="69"/>
    </row>
    <row r="152" customFormat="false" ht="13.5" hidden="false" customHeight="true" outlineLevel="0" collapsed="false">
      <c r="A152" s="270" t="s">
        <v>321</v>
      </c>
      <c r="B152" s="192"/>
      <c r="C152" s="192"/>
      <c r="D152" s="192"/>
      <c r="E152" s="192"/>
      <c r="F152" s="364"/>
      <c r="G152" s="192"/>
      <c r="H152" s="192"/>
      <c r="I152" s="192"/>
      <c r="J152" s="192"/>
      <c r="K152" s="364"/>
      <c r="L152" s="192"/>
      <c r="M152" s="192"/>
      <c r="N152" s="192"/>
      <c r="O152" s="192"/>
      <c r="P152" s="364"/>
      <c r="Q152" s="192"/>
      <c r="R152" s="192"/>
      <c r="S152" s="192"/>
      <c r="T152" s="192"/>
      <c r="U152" s="364"/>
      <c r="V152" s="206"/>
      <c r="W152" s="206"/>
      <c r="X152" s="206"/>
      <c r="Y152" s="206"/>
      <c r="Z152" s="69"/>
      <c r="AA152" s="69"/>
      <c r="AB152" s="69"/>
    </row>
    <row r="153" customFormat="false" ht="13.5" hidden="false" customHeight="true" outlineLevel="0" collapsed="false">
      <c r="A153" s="270" t="s">
        <v>299</v>
      </c>
      <c r="B153" s="192"/>
      <c r="C153" s="192"/>
      <c r="D153" s="192"/>
      <c r="E153" s="192"/>
      <c r="F153" s="364"/>
      <c r="G153" s="192"/>
      <c r="H153" s="192"/>
      <c r="I153" s="192"/>
      <c r="J153" s="192"/>
      <c r="K153" s="364"/>
      <c r="L153" s="192"/>
      <c r="M153" s="192"/>
      <c r="N153" s="192"/>
      <c r="O153" s="192"/>
      <c r="P153" s="364"/>
      <c r="Q153" s="192"/>
      <c r="R153" s="192"/>
      <c r="S153" s="192"/>
      <c r="T153" s="192"/>
      <c r="U153" s="364"/>
      <c r="V153" s="206"/>
      <c r="W153" s="206"/>
      <c r="X153" s="206"/>
      <c r="Y153" s="206"/>
      <c r="Z153" s="69"/>
      <c r="AA153" s="69"/>
      <c r="AB153" s="69"/>
    </row>
    <row r="154" customFormat="false" ht="13.5" hidden="false" customHeight="true" outlineLevel="0" collapsed="false">
      <c r="A154" s="270" t="s">
        <v>337</v>
      </c>
      <c r="B154" s="192"/>
      <c r="C154" s="192"/>
      <c r="D154" s="192"/>
      <c r="E154" s="192"/>
      <c r="F154" s="364"/>
      <c r="G154" s="192"/>
      <c r="H154" s="192"/>
      <c r="I154" s="192"/>
      <c r="J154" s="192"/>
      <c r="K154" s="364"/>
      <c r="L154" s="192"/>
      <c r="M154" s="192"/>
      <c r="N154" s="192"/>
      <c r="O154" s="192"/>
      <c r="P154" s="364"/>
      <c r="Q154" s="192"/>
      <c r="R154" s="192"/>
      <c r="S154" s="192"/>
      <c r="T154" s="192"/>
      <c r="U154" s="364"/>
      <c r="V154" s="206"/>
      <c r="W154" s="206"/>
      <c r="X154" s="206"/>
      <c r="Y154" s="206"/>
      <c r="Z154" s="69"/>
      <c r="AA154" s="69"/>
      <c r="AB154" s="69"/>
    </row>
    <row r="155" customFormat="false" ht="14.25" hidden="false" customHeight="true" outlineLevel="0" collapsed="false">
      <c r="A155" s="365" t="s">
        <v>338</v>
      </c>
      <c r="B155" s="284" t="str">
        <f aca="false">IF(B152="","",B151*B152*B153*B154)</f>
        <v/>
      </c>
      <c r="C155" s="284" t="str">
        <f aca="false">IF(C152="","",C151*C152*C153*C154)</f>
        <v/>
      </c>
      <c r="D155" s="284" t="str">
        <f aca="false">IF(D152="","",D151*D152*D153*D154)</f>
        <v/>
      </c>
      <c r="E155" s="284" t="str">
        <f aca="false">IF(E152="","",E151*E152*E153*E154)</f>
        <v/>
      </c>
      <c r="F155" s="364"/>
      <c r="G155" s="284" t="str">
        <f aca="false">IF(G152="","",G151*G152*G153*G154)</f>
        <v/>
      </c>
      <c r="H155" s="284" t="str">
        <f aca="false">IF(H152="","",H151*H152*H153*H154)</f>
        <v/>
      </c>
      <c r="I155" s="284" t="str">
        <f aca="false">IF(I152="","",I151*I152*I153*I154)</f>
        <v/>
      </c>
      <c r="J155" s="284" t="str">
        <f aca="false">IF(J152="","",J151*J152*J153*J154)</f>
        <v/>
      </c>
      <c r="K155" s="364"/>
      <c r="L155" s="284" t="str">
        <f aca="false">IF(L152="","",L151*L152*L153*L154)</f>
        <v/>
      </c>
      <c r="M155" s="284" t="str">
        <f aca="false">IF(M152="","",M151*M152*M153*M154)</f>
        <v/>
      </c>
      <c r="N155" s="284" t="str">
        <f aca="false">IF(N152="","",N151*N152*N153*N154)</f>
        <v/>
      </c>
      <c r="O155" s="284" t="str">
        <f aca="false">IF(O152="","",O151*O152*O153*O154)</f>
        <v/>
      </c>
      <c r="P155" s="364"/>
      <c r="Q155" s="284" t="str">
        <f aca="false">IF(Q152="","",Q151*Q152*Q153*Q154)</f>
        <v/>
      </c>
      <c r="R155" s="284" t="str">
        <f aca="false">IF(R152="","",R151*R152*R153*R154)</f>
        <v/>
      </c>
      <c r="S155" s="284" t="str">
        <f aca="false">IF(S152="","",S151*S152*S153*S154)</f>
        <v/>
      </c>
      <c r="T155" s="284" t="str">
        <f aca="false">IF(T152="","",T151*T152*T153*T154)</f>
        <v/>
      </c>
      <c r="U155" s="364"/>
      <c r="V155" s="285" t="str">
        <f aca="false">IF(V152="","",V151*V152*V153*V154)</f>
        <v/>
      </c>
      <c r="W155" s="285" t="str">
        <f aca="false">IF(W152="","",W151*W152*W153*W154)</f>
        <v/>
      </c>
      <c r="X155" s="285" t="str">
        <f aca="false">IF(X152="","",X151*X152*X153*X154)</f>
        <v/>
      </c>
      <c r="Y155" s="304" t="str">
        <f aca="false">IF(Y152="","",Y151*Y152*Y153*Y154)</f>
        <v/>
      </c>
      <c r="Z155" s="69"/>
      <c r="AA155" s="69"/>
      <c r="AB155" s="69"/>
    </row>
    <row r="156" customFormat="false" ht="14.25" hidden="false" customHeight="true" outlineLevel="0" collapsed="false">
      <c r="A156" s="218" t="s">
        <v>460</v>
      </c>
      <c r="B156" s="404" t="n">
        <f aca="false">SUM(B131,B137,B143,B149,B155)</f>
        <v>0</v>
      </c>
      <c r="C156" s="404" t="n">
        <f aca="false">SUM(C131,C137,C143,C149,C155)</f>
        <v>0</v>
      </c>
      <c r="D156" s="404" t="n">
        <f aca="false">SUM(D131,D137,D143,D149,D155)</f>
        <v>0</v>
      </c>
      <c r="E156" s="404" t="n">
        <f aca="false">SUM(E131,E137,E143,E149,E155)</f>
        <v>0</v>
      </c>
      <c r="F156" s="405"/>
      <c r="G156" s="404" t="n">
        <f aca="false">SUM(G131,G137,G143,G149,G155)</f>
        <v>0</v>
      </c>
      <c r="H156" s="404" t="n">
        <f aca="false">SUM(H131,H137,H143,H149,H155)</f>
        <v>0</v>
      </c>
      <c r="I156" s="404" t="n">
        <f aca="false">SUM(I131,I137,I143,I149,I155)</f>
        <v>0</v>
      </c>
      <c r="J156" s="404" t="n">
        <f aca="false">SUM(J131,J137,J143,J149,J155)</f>
        <v>0</v>
      </c>
      <c r="K156" s="405"/>
      <c r="L156" s="404" t="n">
        <f aca="false">SUM(L131,L137,L143,L149,L155)</f>
        <v>0</v>
      </c>
      <c r="M156" s="404" t="n">
        <f aca="false">SUM(M131,M137,M143,M149,M155)</f>
        <v>0</v>
      </c>
      <c r="N156" s="404" t="n">
        <f aca="false">SUM(N131,N137,N143,N149,N155)</f>
        <v>0</v>
      </c>
      <c r="O156" s="404" t="n">
        <f aca="false">SUM(O131,O137,O143,O149,O155)</f>
        <v>0</v>
      </c>
      <c r="P156" s="405"/>
      <c r="Q156" s="404" t="n">
        <f aca="false">SUM(Q131,Q137,Q143,Q149,Q155)</f>
        <v>0</v>
      </c>
      <c r="R156" s="404" t="n">
        <f aca="false">SUM(R131,R137,R143,R149,R155)</f>
        <v>0</v>
      </c>
      <c r="S156" s="404" t="n">
        <f aca="false">SUM(S131,S137,S143,S149,S155)</f>
        <v>0</v>
      </c>
      <c r="T156" s="404" t="n">
        <f aca="false">SUM(T131,T137,T143,T149,T155)</f>
        <v>0</v>
      </c>
      <c r="U156" s="405"/>
      <c r="V156" s="406" t="n">
        <f aca="false">SUM(V131,V137,V143,V149,V155)</f>
        <v>0</v>
      </c>
      <c r="W156" s="406" t="n">
        <f aca="false">SUM(W131,W137,W143,W149,W155)</f>
        <v>0</v>
      </c>
      <c r="X156" s="406" t="n">
        <f aca="false">SUM(X131,X137,X143,X149,X155)</f>
        <v>0</v>
      </c>
      <c r="Y156" s="406" t="n">
        <f aca="false">SUM(Y131,Y137,Y143,Y149,Y155)</f>
        <v>0</v>
      </c>
      <c r="Z156" s="69"/>
      <c r="AA156" s="69"/>
      <c r="AB156" s="69"/>
    </row>
    <row r="157" customFormat="false" ht="12" hidden="false" customHeight="true" outlineLevel="0" collapsed="false">
      <c r="V157" s="397"/>
      <c r="W157" s="397"/>
      <c r="X157" s="397"/>
      <c r="Y157" s="397"/>
    </row>
    <row r="158" customFormat="false" ht="13.5" hidden="false" customHeight="true" outlineLevel="0" collapsed="false">
      <c r="A158" s="327" t="s">
        <v>461</v>
      </c>
      <c r="B158" s="334"/>
      <c r="C158" s="334"/>
      <c r="D158" s="334"/>
      <c r="E158" s="334"/>
      <c r="F158" s="364"/>
      <c r="G158" s="334"/>
      <c r="H158" s="334"/>
      <c r="I158" s="334"/>
      <c r="J158" s="334"/>
      <c r="K158" s="364"/>
      <c r="L158" s="334"/>
      <c r="M158" s="334"/>
      <c r="N158" s="334"/>
      <c r="O158" s="334"/>
      <c r="P158" s="364"/>
      <c r="Q158" s="334"/>
      <c r="R158" s="334"/>
      <c r="S158" s="334"/>
      <c r="T158" s="334"/>
      <c r="U158" s="364"/>
      <c r="V158" s="335"/>
      <c r="W158" s="335"/>
      <c r="X158" s="335"/>
      <c r="Y158" s="335"/>
      <c r="Z158" s="69"/>
      <c r="AA158" s="69"/>
      <c r="AB158" s="69"/>
    </row>
    <row r="159" customFormat="false" ht="13.5" hidden="false" customHeight="true" outlineLevel="0" collapsed="false">
      <c r="A159" s="332" t="s">
        <v>462</v>
      </c>
      <c r="B159" s="283"/>
      <c r="C159" s="283"/>
      <c r="D159" s="283"/>
      <c r="E159" s="283"/>
      <c r="F159" s="364"/>
      <c r="G159" s="283"/>
      <c r="H159" s="283"/>
      <c r="I159" s="283"/>
      <c r="J159" s="283"/>
      <c r="K159" s="364"/>
      <c r="L159" s="283"/>
      <c r="M159" s="283"/>
      <c r="N159" s="283"/>
      <c r="O159" s="283"/>
      <c r="P159" s="364"/>
      <c r="Q159" s="283"/>
      <c r="R159" s="283"/>
      <c r="S159" s="283"/>
      <c r="T159" s="283"/>
      <c r="U159" s="364"/>
      <c r="V159" s="176"/>
      <c r="W159" s="176"/>
      <c r="X159" s="176"/>
      <c r="Y159" s="176"/>
      <c r="Z159" s="69"/>
      <c r="AA159" s="69"/>
      <c r="AB159" s="69"/>
    </row>
    <row r="160" customFormat="false" ht="13.5" hidden="false" customHeight="true" outlineLevel="0" collapsed="false">
      <c r="A160" s="270" t="s">
        <v>320</v>
      </c>
      <c r="B160" s="283"/>
      <c r="C160" s="283"/>
      <c r="D160" s="283"/>
      <c r="E160" s="283"/>
      <c r="F160" s="364"/>
      <c r="G160" s="283"/>
      <c r="H160" s="283"/>
      <c r="I160" s="283"/>
      <c r="J160" s="283"/>
      <c r="K160" s="364"/>
      <c r="L160" s="283"/>
      <c r="M160" s="283"/>
      <c r="N160" s="283"/>
      <c r="O160" s="283"/>
      <c r="P160" s="364"/>
      <c r="Q160" s="283"/>
      <c r="R160" s="283"/>
      <c r="S160" s="283"/>
      <c r="T160" s="283"/>
      <c r="U160" s="364"/>
      <c r="V160" s="176"/>
      <c r="W160" s="176"/>
      <c r="X160" s="176"/>
      <c r="Y160" s="176"/>
      <c r="Z160" s="69"/>
      <c r="AA160" s="69"/>
      <c r="AB160" s="69"/>
    </row>
    <row r="161" customFormat="false" ht="13.5" hidden="false" customHeight="true" outlineLevel="0" collapsed="false">
      <c r="A161" s="270" t="s">
        <v>321</v>
      </c>
      <c r="B161" s="192"/>
      <c r="C161" s="192"/>
      <c r="D161" s="192"/>
      <c r="E161" s="192"/>
      <c r="F161" s="364"/>
      <c r="G161" s="192"/>
      <c r="H161" s="192"/>
      <c r="I161" s="192"/>
      <c r="J161" s="192"/>
      <c r="K161" s="364"/>
      <c r="L161" s="192"/>
      <c r="M161" s="192"/>
      <c r="N161" s="192"/>
      <c r="O161" s="192"/>
      <c r="P161" s="364"/>
      <c r="Q161" s="192"/>
      <c r="R161" s="192"/>
      <c r="S161" s="192"/>
      <c r="T161" s="192"/>
      <c r="U161" s="364"/>
      <c r="V161" s="206"/>
      <c r="W161" s="206"/>
      <c r="X161" s="206"/>
      <c r="Y161" s="206"/>
      <c r="Z161" s="69"/>
      <c r="AA161" s="69"/>
      <c r="AB161" s="69"/>
    </row>
    <row r="162" customFormat="false" ht="13.5" hidden="false" customHeight="true" outlineLevel="0" collapsed="false">
      <c r="A162" s="270" t="s">
        <v>299</v>
      </c>
      <c r="B162" s="192"/>
      <c r="C162" s="192"/>
      <c r="D162" s="192"/>
      <c r="E162" s="192"/>
      <c r="F162" s="364"/>
      <c r="G162" s="192"/>
      <c r="H162" s="192"/>
      <c r="I162" s="192"/>
      <c r="J162" s="192"/>
      <c r="K162" s="364"/>
      <c r="L162" s="192"/>
      <c r="M162" s="192"/>
      <c r="N162" s="192"/>
      <c r="O162" s="192"/>
      <c r="P162" s="364"/>
      <c r="Q162" s="192"/>
      <c r="R162" s="192"/>
      <c r="S162" s="192"/>
      <c r="T162" s="192"/>
      <c r="U162" s="364"/>
      <c r="V162" s="206"/>
      <c r="W162" s="206"/>
      <c r="X162" s="206"/>
      <c r="Y162" s="206"/>
      <c r="Z162" s="69"/>
      <c r="AA162" s="69"/>
      <c r="AB162" s="69"/>
    </row>
    <row r="163" customFormat="false" ht="13.5" hidden="false" customHeight="true" outlineLevel="0" collapsed="false">
      <c r="A163" s="270" t="s">
        <v>337</v>
      </c>
      <c r="B163" s="192"/>
      <c r="C163" s="192"/>
      <c r="D163" s="192"/>
      <c r="E163" s="192"/>
      <c r="F163" s="364"/>
      <c r="G163" s="192"/>
      <c r="H163" s="192"/>
      <c r="I163" s="192"/>
      <c r="J163" s="192"/>
      <c r="K163" s="364"/>
      <c r="L163" s="192"/>
      <c r="M163" s="192"/>
      <c r="N163" s="192"/>
      <c r="O163" s="192"/>
      <c r="P163" s="364"/>
      <c r="Q163" s="192"/>
      <c r="R163" s="192"/>
      <c r="S163" s="192"/>
      <c r="T163" s="192"/>
      <c r="U163" s="364"/>
      <c r="V163" s="206"/>
      <c r="W163" s="206"/>
      <c r="X163" s="206"/>
      <c r="Y163" s="206"/>
      <c r="Z163" s="69"/>
      <c r="AA163" s="69"/>
      <c r="AB163" s="69"/>
    </row>
    <row r="164" customFormat="false" ht="13.5" hidden="false" customHeight="true" outlineLevel="0" collapsed="false">
      <c r="A164" s="365" t="s">
        <v>338</v>
      </c>
      <c r="B164" s="284" t="str">
        <f aca="false">IF(B161="","",B160*B161*B162*B163)</f>
        <v/>
      </c>
      <c r="C164" s="284" t="str">
        <f aca="false">IF(C161="","",C160*C161*C162*C163)</f>
        <v/>
      </c>
      <c r="D164" s="284" t="str">
        <f aca="false">IF(D161="","",D160*D161*D162*D163)</f>
        <v/>
      </c>
      <c r="E164" s="284" t="str">
        <f aca="false">IF(E161="","",E160*E161*E162*E163)</f>
        <v/>
      </c>
      <c r="F164" s="364"/>
      <c r="G164" s="284" t="str">
        <f aca="false">IF(G161="","",G160*G161*G162*G163)</f>
        <v/>
      </c>
      <c r="H164" s="284" t="str">
        <f aca="false">IF(H161="","",H160*H161*H162*H163)</f>
        <v/>
      </c>
      <c r="I164" s="284" t="str">
        <f aca="false">IF(I161="","",I160*I161*I162*I163)</f>
        <v/>
      </c>
      <c r="J164" s="284" t="str">
        <f aca="false">IF(J161="","",J160*J161*J162*J163)</f>
        <v/>
      </c>
      <c r="K164" s="364"/>
      <c r="L164" s="284" t="str">
        <f aca="false">IF(L161="","",L160*L161*L162*L163)</f>
        <v/>
      </c>
      <c r="M164" s="284" t="str">
        <f aca="false">IF(M161="","",M160*M161*M162*M163)</f>
        <v/>
      </c>
      <c r="N164" s="284" t="str">
        <f aca="false">IF(N161="","",N160*N161*N162*N163)</f>
        <v/>
      </c>
      <c r="O164" s="284" t="str">
        <f aca="false">IF(O161="","",O160*O161*O162*O163)</f>
        <v/>
      </c>
      <c r="P164" s="364"/>
      <c r="Q164" s="284" t="str">
        <f aca="false">IF(Q161="","",Q160*Q161*Q162*Q163)</f>
        <v/>
      </c>
      <c r="R164" s="284" t="str">
        <f aca="false">IF(R161="","",R160*R161*R162*R163)</f>
        <v/>
      </c>
      <c r="S164" s="284" t="str">
        <f aca="false">IF(S161="","",S160*S161*S162*S163)</f>
        <v/>
      </c>
      <c r="T164" s="284" t="str">
        <f aca="false">IF(T161="","",T160*T161*T162*T163)</f>
        <v/>
      </c>
      <c r="U164" s="364"/>
      <c r="V164" s="285" t="str">
        <f aca="false">IF(V161="","",V160*V161*V162*V163)</f>
        <v/>
      </c>
      <c r="W164" s="285" t="str">
        <f aca="false">IF(W161="","",W160*W161*W162*W163)</f>
        <v/>
      </c>
      <c r="X164" s="285" t="str">
        <f aca="false">IF(X161="","",X160*X161*X162*X163)</f>
        <v/>
      </c>
      <c r="Y164" s="304" t="str">
        <f aca="false">IF(Y161="","",Y160*Y161*Y162*Y163)</f>
        <v/>
      </c>
      <c r="Z164" s="69"/>
      <c r="AA164" s="69"/>
      <c r="AB164" s="69"/>
    </row>
    <row r="165" customFormat="false" ht="13.5" hidden="false" customHeight="true" outlineLevel="0" collapsed="false">
      <c r="A165" s="332" t="s">
        <v>463</v>
      </c>
      <c r="B165" s="283"/>
      <c r="C165" s="283"/>
      <c r="D165" s="283"/>
      <c r="E165" s="283"/>
      <c r="F165" s="364"/>
      <c r="G165" s="283"/>
      <c r="H165" s="283"/>
      <c r="I165" s="283"/>
      <c r="J165" s="283"/>
      <c r="K165" s="364"/>
      <c r="L165" s="283"/>
      <c r="M165" s="283"/>
      <c r="N165" s="283"/>
      <c r="O165" s="283"/>
      <c r="P165" s="364"/>
      <c r="Q165" s="283"/>
      <c r="R165" s="283"/>
      <c r="S165" s="283"/>
      <c r="T165" s="283"/>
      <c r="U165" s="364"/>
      <c r="V165" s="176"/>
      <c r="W165" s="176"/>
      <c r="X165" s="176"/>
      <c r="Y165" s="206"/>
      <c r="Z165" s="69"/>
      <c r="AA165" s="69"/>
      <c r="AB165" s="69"/>
    </row>
    <row r="166" customFormat="false" ht="13.5" hidden="false" customHeight="true" outlineLevel="0" collapsed="false">
      <c r="A166" s="270" t="s">
        <v>320</v>
      </c>
      <c r="B166" s="283"/>
      <c r="C166" s="283"/>
      <c r="D166" s="283" t="n">
        <v>1</v>
      </c>
      <c r="E166" s="283"/>
      <c r="F166" s="364"/>
      <c r="G166" s="283" t="n">
        <v>1</v>
      </c>
      <c r="H166" s="283" t="n">
        <v>1</v>
      </c>
      <c r="I166" s="283" t="n">
        <v>1</v>
      </c>
      <c r="J166" s="283"/>
      <c r="K166" s="364"/>
      <c r="L166" s="283"/>
      <c r="M166" s="283"/>
      <c r="N166" s="283"/>
      <c r="O166" s="283"/>
      <c r="P166" s="364"/>
      <c r="Q166" s="283"/>
      <c r="R166" s="283"/>
      <c r="S166" s="283"/>
      <c r="T166" s="283"/>
      <c r="U166" s="364"/>
      <c r="V166" s="178"/>
      <c r="W166" s="176" t="n">
        <v>1</v>
      </c>
      <c r="X166" s="176"/>
      <c r="Y166" s="206"/>
      <c r="Z166" s="69"/>
      <c r="AA166" s="69"/>
      <c r="AB166" s="69"/>
    </row>
    <row r="167" customFormat="false" ht="13.5" hidden="false" customHeight="true" outlineLevel="0" collapsed="false">
      <c r="A167" s="270" t="s">
        <v>321</v>
      </c>
      <c r="B167" s="192"/>
      <c r="C167" s="192"/>
      <c r="D167" s="192" t="n">
        <v>1</v>
      </c>
      <c r="E167" s="192"/>
      <c r="F167" s="364"/>
      <c r="G167" s="192" t="n">
        <v>10</v>
      </c>
      <c r="H167" s="192" t="n">
        <v>8</v>
      </c>
      <c r="I167" s="192" t="n">
        <v>4</v>
      </c>
      <c r="J167" s="192"/>
      <c r="K167" s="364"/>
      <c r="L167" s="192"/>
      <c r="M167" s="192"/>
      <c r="N167" s="192"/>
      <c r="O167" s="192"/>
      <c r="P167" s="364"/>
      <c r="Q167" s="192"/>
      <c r="R167" s="192"/>
      <c r="S167" s="192"/>
      <c r="T167" s="192"/>
      <c r="U167" s="364"/>
      <c r="V167" s="166"/>
      <c r="W167" s="206" t="n">
        <v>7</v>
      </c>
      <c r="X167" s="206"/>
      <c r="Y167" s="206"/>
      <c r="Z167" s="69"/>
      <c r="AA167" s="69"/>
      <c r="AB167" s="69"/>
    </row>
    <row r="168" customFormat="false" ht="13.5" hidden="false" customHeight="true" outlineLevel="0" collapsed="false">
      <c r="A168" s="270" t="s">
        <v>299</v>
      </c>
      <c r="B168" s="192"/>
      <c r="C168" s="192"/>
      <c r="D168" s="192" t="n">
        <v>6</v>
      </c>
      <c r="E168" s="192"/>
      <c r="F168" s="364"/>
      <c r="G168" s="192" t="n">
        <v>3</v>
      </c>
      <c r="H168" s="192" t="n">
        <v>3</v>
      </c>
      <c r="I168" s="192" t="n">
        <v>3</v>
      </c>
      <c r="J168" s="192"/>
      <c r="K168" s="364"/>
      <c r="L168" s="192"/>
      <c r="M168" s="192"/>
      <c r="N168" s="192"/>
      <c r="O168" s="192"/>
      <c r="P168" s="364"/>
      <c r="Q168" s="192"/>
      <c r="R168" s="192"/>
      <c r="S168" s="192"/>
      <c r="T168" s="192"/>
      <c r="U168" s="364"/>
      <c r="V168" s="166"/>
      <c r="W168" s="206" t="n">
        <v>6</v>
      </c>
      <c r="X168" s="206"/>
      <c r="Y168" s="206"/>
      <c r="Z168" s="69"/>
      <c r="AA168" s="69"/>
      <c r="AB168" s="69"/>
    </row>
    <row r="169" customFormat="false" ht="13.5" hidden="false" customHeight="true" outlineLevel="0" collapsed="false">
      <c r="A169" s="270" t="s">
        <v>337</v>
      </c>
      <c r="B169" s="192"/>
      <c r="C169" s="192"/>
      <c r="D169" s="192" t="n">
        <v>200</v>
      </c>
      <c r="E169" s="192"/>
      <c r="F169" s="364"/>
      <c r="G169" s="192" t="n">
        <v>400</v>
      </c>
      <c r="H169" s="192" t="n">
        <v>400</v>
      </c>
      <c r="I169" s="192" t="n">
        <v>350</v>
      </c>
      <c r="J169" s="192"/>
      <c r="K169" s="364"/>
      <c r="L169" s="192"/>
      <c r="M169" s="192"/>
      <c r="N169" s="192"/>
      <c r="O169" s="192"/>
      <c r="P169" s="364"/>
      <c r="Q169" s="192"/>
      <c r="R169" s="192"/>
      <c r="S169" s="192"/>
      <c r="T169" s="192"/>
      <c r="U169" s="364"/>
      <c r="V169" s="166"/>
      <c r="W169" s="206" t="n">
        <v>500</v>
      </c>
      <c r="X169" s="206"/>
      <c r="Y169" s="206"/>
      <c r="Z169" s="69"/>
      <c r="AA169" s="69"/>
      <c r="AB169" s="69"/>
    </row>
    <row r="170" customFormat="false" ht="13.5" hidden="false" customHeight="true" outlineLevel="0" collapsed="false">
      <c r="A170" s="365" t="s">
        <v>338</v>
      </c>
      <c r="B170" s="284" t="str">
        <f aca="false">IF(B167="","",B166*B167*B168*B169)</f>
        <v/>
      </c>
      <c r="C170" s="284" t="str">
        <f aca="false">IF(C167="","",C166*C167*C168*C169)</f>
        <v/>
      </c>
      <c r="D170" s="284" t="n">
        <f aca="false">IF(D167="","",D166*D167*D168*D169)</f>
        <v>1200</v>
      </c>
      <c r="E170" s="284" t="str">
        <f aca="false">IF(E167="","",E166*E167*E168*E169)</f>
        <v/>
      </c>
      <c r="F170" s="364"/>
      <c r="G170" s="284" t="n">
        <f aca="false">IF(G167="","",G166*G167*G168*G169)</f>
        <v>12000</v>
      </c>
      <c r="H170" s="284" t="n">
        <f aca="false">IF(H167="","",H166*H167*H168*H169)</f>
        <v>9600</v>
      </c>
      <c r="I170" s="284" t="n">
        <f aca="false">IF(I167="","",I166*I167*I168*I169)</f>
        <v>4200</v>
      </c>
      <c r="J170" s="284" t="str">
        <f aca="false">IF(J167="","",J166*J167*J168*J169)</f>
        <v/>
      </c>
      <c r="K170" s="364"/>
      <c r="L170" s="284" t="str">
        <f aca="false">IF(L167="","",L166*L167*L168*L169)</f>
        <v/>
      </c>
      <c r="M170" s="284" t="str">
        <f aca="false">IF(M167="","",M166*M167*M168*M169)</f>
        <v/>
      </c>
      <c r="N170" s="284" t="str">
        <f aca="false">IF(N167="","",N166*N167*N168*N169)</f>
        <v/>
      </c>
      <c r="O170" s="284" t="str">
        <f aca="false">IF(O167="","",O166*O167*O168*O169)</f>
        <v/>
      </c>
      <c r="P170" s="364"/>
      <c r="Q170" s="284" t="str">
        <f aca="false">IF(Q167="","",Q166*Q167*Q168*Q169)</f>
        <v/>
      </c>
      <c r="R170" s="284" t="str">
        <f aca="false">IF(R167="","",R166*R167*R168*R169)</f>
        <v/>
      </c>
      <c r="S170" s="284" t="str">
        <f aca="false">IF(S167="","",S166*S167*S168*S169)</f>
        <v/>
      </c>
      <c r="T170" s="284" t="str">
        <f aca="false">IF(T167="","",T166*T167*T168*T169)</f>
        <v/>
      </c>
      <c r="U170" s="364"/>
      <c r="V170" s="285" t="str">
        <f aca="false">IF(V167="","",V166*V167*V168*V169)</f>
        <v/>
      </c>
      <c r="W170" s="285" t="n">
        <f aca="false">IF(W167="","",W166*W167*W168*W169)</f>
        <v>21000</v>
      </c>
      <c r="X170" s="285" t="str">
        <f aca="false">IF(X167="","",X166*X167*X168*X169)</f>
        <v/>
      </c>
      <c r="Y170" s="304" t="str">
        <f aca="false">IF(Y167="","",Y166*Y167*Y168*Y169)</f>
        <v/>
      </c>
      <c r="Z170" s="69"/>
      <c r="AA170" s="69"/>
      <c r="AB170" s="69"/>
    </row>
    <row r="171" customFormat="false" ht="13.5" hidden="false" customHeight="true" outlineLevel="0" collapsed="false">
      <c r="A171" s="332" t="s">
        <v>464</v>
      </c>
      <c r="B171" s="283"/>
      <c r="C171" s="283"/>
      <c r="D171" s="283"/>
      <c r="E171" s="283"/>
      <c r="F171" s="364"/>
      <c r="G171" s="283"/>
      <c r="H171" s="283"/>
      <c r="I171" s="283"/>
      <c r="J171" s="283"/>
      <c r="K171" s="364"/>
      <c r="L171" s="283"/>
      <c r="M171" s="283"/>
      <c r="N171" s="283"/>
      <c r="O171" s="283"/>
      <c r="P171" s="364"/>
      <c r="Q171" s="283"/>
      <c r="R171" s="283"/>
      <c r="S171" s="283"/>
      <c r="T171" s="283"/>
      <c r="U171" s="364"/>
      <c r="V171" s="176"/>
      <c r="W171" s="176"/>
      <c r="X171" s="176"/>
      <c r="Y171" s="206"/>
      <c r="Z171" s="69"/>
      <c r="AA171" s="69"/>
      <c r="AB171" s="69"/>
    </row>
    <row r="172" customFormat="false" ht="13.5" hidden="false" customHeight="true" outlineLevel="0" collapsed="false">
      <c r="A172" s="270" t="s">
        <v>320</v>
      </c>
      <c r="B172" s="283"/>
      <c r="C172" s="283"/>
      <c r="D172" s="283"/>
      <c r="E172" s="283"/>
      <c r="F172" s="364"/>
      <c r="G172" s="283"/>
      <c r="H172" s="283" t="n">
        <v>2</v>
      </c>
      <c r="I172" s="283"/>
      <c r="J172" s="283"/>
      <c r="K172" s="364"/>
      <c r="L172" s="283"/>
      <c r="M172" s="283"/>
      <c r="N172" s="283"/>
      <c r="O172" s="283"/>
      <c r="P172" s="364"/>
      <c r="Q172" s="283"/>
      <c r="R172" s="283"/>
      <c r="S172" s="283"/>
      <c r="T172" s="283"/>
      <c r="U172" s="364"/>
      <c r="V172" s="176" t="n">
        <v>1</v>
      </c>
      <c r="W172" s="176" t="n">
        <v>2</v>
      </c>
      <c r="X172" s="176"/>
      <c r="Y172" s="206"/>
      <c r="Z172" s="69"/>
      <c r="AA172" s="69"/>
      <c r="AB172" s="69"/>
    </row>
    <row r="173" customFormat="false" ht="13.5" hidden="false" customHeight="true" outlineLevel="0" collapsed="false">
      <c r="A173" s="270" t="s">
        <v>321</v>
      </c>
      <c r="B173" s="192"/>
      <c r="C173" s="192"/>
      <c r="D173" s="192"/>
      <c r="E173" s="192"/>
      <c r="F173" s="364"/>
      <c r="G173" s="192"/>
      <c r="H173" s="192" t="n">
        <v>1</v>
      </c>
      <c r="I173" s="192"/>
      <c r="J173" s="192"/>
      <c r="K173" s="364"/>
      <c r="L173" s="192"/>
      <c r="M173" s="192"/>
      <c r="N173" s="192"/>
      <c r="O173" s="192"/>
      <c r="P173" s="364"/>
      <c r="Q173" s="192"/>
      <c r="R173" s="192"/>
      <c r="S173" s="192"/>
      <c r="T173" s="192"/>
      <c r="U173" s="364"/>
      <c r="V173" s="206" t="n">
        <v>1</v>
      </c>
      <c r="W173" s="206" t="n">
        <v>1</v>
      </c>
      <c r="X173" s="206"/>
      <c r="Y173" s="206"/>
      <c r="Z173" s="69"/>
      <c r="AA173" s="69"/>
      <c r="AB173" s="69"/>
    </row>
    <row r="174" customFormat="false" ht="13.5" hidden="false" customHeight="true" outlineLevel="0" collapsed="false">
      <c r="A174" s="270" t="s">
        <v>299</v>
      </c>
      <c r="B174" s="192"/>
      <c r="C174" s="192"/>
      <c r="D174" s="192"/>
      <c r="E174" s="192"/>
      <c r="F174" s="364"/>
      <c r="G174" s="192"/>
      <c r="H174" s="192" t="n">
        <v>2</v>
      </c>
      <c r="I174" s="192"/>
      <c r="J174" s="192"/>
      <c r="K174" s="364"/>
      <c r="L174" s="192"/>
      <c r="M174" s="192"/>
      <c r="N174" s="192"/>
      <c r="O174" s="192"/>
      <c r="P174" s="364"/>
      <c r="Q174" s="192"/>
      <c r="R174" s="192"/>
      <c r="S174" s="192"/>
      <c r="T174" s="192"/>
      <c r="U174" s="364"/>
      <c r="V174" s="206" t="n">
        <v>3</v>
      </c>
      <c r="W174" s="206" t="n">
        <v>1</v>
      </c>
      <c r="X174" s="206"/>
      <c r="Y174" s="206"/>
      <c r="Z174" s="69"/>
      <c r="AA174" s="69"/>
      <c r="AB174" s="69"/>
    </row>
    <row r="175" customFormat="false" ht="13.5" hidden="false" customHeight="true" outlineLevel="0" collapsed="false">
      <c r="A175" s="270" t="s">
        <v>337</v>
      </c>
      <c r="B175" s="192"/>
      <c r="C175" s="192"/>
      <c r="D175" s="192"/>
      <c r="E175" s="192"/>
      <c r="F175" s="364"/>
      <c r="G175" s="192"/>
      <c r="H175" s="192" t="n">
        <v>2500</v>
      </c>
      <c r="I175" s="192"/>
      <c r="J175" s="192"/>
      <c r="K175" s="364"/>
      <c r="L175" s="192"/>
      <c r="M175" s="192"/>
      <c r="N175" s="192"/>
      <c r="O175" s="192"/>
      <c r="P175" s="364"/>
      <c r="Q175" s="192"/>
      <c r="R175" s="192"/>
      <c r="S175" s="192"/>
      <c r="T175" s="192"/>
      <c r="U175" s="364"/>
      <c r="V175" s="166" t="n">
        <v>7500</v>
      </c>
      <c r="W175" s="206" t="n">
        <v>2500</v>
      </c>
      <c r="X175" s="206"/>
      <c r="Y175" s="206"/>
      <c r="Z175" s="69"/>
      <c r="AA175" s="69"/>
      <c r="AB175" s="69"/>
    </row>
    <row r="176" customFormat="false" ht="13.5" hidden="false" customHeight="true" outlineLevel="0" collapsed="false">
      <c r="A176" s="365" t="s">
        <v>338</v>
      </c>
      <c r="B176" s="284" t="str">
        <f aca="false">IF(B173="","",B172*B173*B174*B175)</f>
        <v/>
      </c>
      <c r="C176" s="284" t="str">
        <f aca="false">IF(C173="","",C172*C173*C174*C175)</f>
        <v/>
      </c>
      <c r="D176" s="284" t="str">
        <f aca="false">IF(D173="","",D172*D173*D174*D175)</f>
        <v/>
      </c>
      <c r="E176" s="284" t="str">
        <f aca="false">IF(E173="","",E172*E173*E174*E175)</f>
        <v/>
      </c>
      <c r="F176" s="364"/>
      <c r="G176" s="284" t="str">
        <f aca="false">IF(G173="","",G172*G173*G174*G175)</f>
        <v/>
      </c>
      <c r="H176" s="284" t="n">
        <f aca="false">IF(H173="","",H172*H173*H174*H175)</f>
        <v>10000</v>
      </c>
      <c r="I176" s="284" t="str">
        <f aca="false">IF(I173="","",I172*I173*I174*I175)</f>
        <v/>
      </c>
      <c r="J176" s="284" t="str">
        <f aca="false">IF(J173="","",J172*J173*J174*J175)</f>
        <v/>
      </c>
      <c r="K176" s="364"/>
      <c r="L176" s="284" t="str">
        <f aca="false">IF(L173="","",L172*L173*L174*L175)</f>
        <v/>
      </c>
      <c r="M176" s="284" t="str">
        <f aca="false">IF(M173="","",M172*M173*M174*M175)</f>
        <v/>
      </c>
      <c r="N176" s="284" t="str">
        <f aca="false">IF(N173="","",N172*N173*N174*N175)</f>
        <v/>
      </c>
      <c r="O176" s="284" t="str">
        <f aca="false">IF(O173="","",O172*O173*O174*O175)</f>
        <v/>
      </c>
      <c r="P176" s="364"/>
      <c r="Q176" s="284" t="str">
        <f aca="false">IF(Q173="","",Q172*Q173*Q174*Q175)</f>
        <v/>
      </c>
      <c r="R176" s="284" t="str">
        <f aca="false">IF(R173="","",R172*R173*R174*R175)</f>
        <v/>
      </c>
      <c r="S176" s="284" t="str">
        <f aca="false">IF(S173="","",S172*S173*S174*S175)</f>
        <v/>
      </c>
      <c r="T176" s="284" t="str">
        <f aca="false">IF(T173="","",T172*T173*T174*T175)</f>
        <v/>
      </c>
      <c r="U176" s="364"/>
      <c r="V176" s="285" t="n">
        <f aca="false">IF(V173="","",V172*V173*V174*V175)</f>
        <v>22500</v>
      </c>
      <c r="W176" s="285" t="n">
        <f aca="false">IF(W173="","",W172*W173*W174*W175)</f>
        <v>5000</v>
      </c>
      <c r="X176" s="285" t="str">
        <f aca="false">IF(X173="","",X172*X173*X174*X175)</f>
        <v/>
      </c>
      <c r="Y176" s="304" t="str">
        <f aca="false">IF(Y173="","",Y172*Y173*Y174*Y175)</f>
        <v/>
      </c>
      <c r="Z176" s="69"/>
      <c r="AA176" s="69"/>
      <c r="AB176" s="69"/>
    </row>
    <row r="177" customFormat="false" ht="13.5" hidden="false" customHeight="true" outlineLevel="0" collapsed="false">
      <c r="A177" s="332" t="s">
        <v>465</v>
      </c>
      <c r="B177" s="283"/>
      <c r="C177" s="283"/>
      <c r="D177" s="283"/>
      <c r="E177" s="283"/>
      <c r="F177" s="364"/>
      <c r="G177" s="283"/>
      <c r="H177" s="283"/>
      <c r="I177" s="283"/>
      <c r="J177" s="283"/>
      <c r="K177" s="364"/>
      <c r="L177" s="283"/>
      <c r="M177" s="283"/>
      <c r="N177" s="283"/>
      <c r="O177" s="283"/>
      <c r="P177" s="364"/>
      <c r="Q177" s="283"/>
      <c r="R177" s="283"/>
      <c r="S177" s="283"/>
      <c r="T177" s="283"/>
      <c r="U177" s="364"/>
      <c r="V177" s="176"/>
      <c r="W177" s="176"/>
      <c r="X177" s="176"/>
      <c r="Y177" s="176"/>
      <c r="Z177" s="69"/>
      <c r="AA177" s="69"/>
      <c r="AB177" s="69"/>
    </row>
    <row r="178" customFormat="false" ht="13.5" hidden="false" customHeight="true" outlineLevel="0" collapsed="false">
      <c r="A178" s="270" t="s">
        <v>320</v>
      </c>
      <c r="B178" s="283"/>
      <c r="C178" s="283"/>
      <c r="D178" s="283"/>
      <c r="E178" s="283"/>
      <c r="F178" s="364"/>
      <c r="G178" s="283"/>
      <c r="H178" s="283"/>
      <c r="I178" s="283"/>
      <c r="J178" s="283"/>
      <c r="K178" s="364"/>
      <c r="L178" s="283"/>
      <c r="M178" s="283"/>
      <c r="N178" s="283"/>
      <c r="O178" s="283"/>
      <c r="P178" s="364"/>
      <c r="Q178" s="283"/>
      <c r="R178" s="283"/>
      <c r="S178" s="283"/>
      <c r="T178" s="283"/>
      <c r="U178" s="364"/>
      <c r="V178" s="176"/>
      <c r="W178" s="176"/>
      <c r="X178" s="176"/>
      <c r="Y178" s="176"/>
      <c r="Z178" s="69"/>
      <c r="AA178" s="69"/>
      <c r="AB178" s="69"/>
    </row>
    <row r="179" customFormat="false" ht="13.5" hidden="false" customHeight="true" outlineLevel="0" collapsed="false">
      <c r="A179" s="270" t="s">
        <v>321</v>
      </c>
      <c r="B179" s="192"/>
      <c r="C179" s="192"/>
      <c r="D179" s="192"/>
      <c r="E179" s="192"/>
      <c r="F179" s="364"/>
      <c r="G179" s="192"/>
      <c r="H179" s="192"/>
      <c r="I179" s="192"/>
      <c r="J179" s="192"/>
      <c r="K179" s="364"/>
      <c r="L179" s="192"/>
      <c r="M179" s="192"/>
      <c r="N179" s="192"/>
      <c r="O179" s="192"/>
      <c r="P179" s="364"/>
      <c r="Q179" s="192"/>
      <c r="R179" s="192"/>
      <c r="S179" s="192"/>
      <c r="T179" s="192"/>
      <c r="U179" s="364"/>
      <c r="V179" s="206"/>
      <c r="W179" s="206"/>
      <c r="X179" s="206"/>
      <c r="Y179" s="206"/>
      <c r="Z179" s="69"/>
      <c r="AA179" s="69"/>
      <c r="AB179" s="69"/>
    </row>
    <row r="180" customFormat="false" ht="13.5" hidden="false" customHeight="true" outlineLevel="0" collapsed="false">
      <c r="A180" s="270" t="s">
        <v>299</v>
      </c>
      <c r="B180" s="192"/>
      <c r="C180" s="192"/>
      <c r="D180" s="192"/>
      <c r="E180" s="192"/>
      <c r="F180" s="364"/>
      <c r="G180" s="192"/>
      <c r="H180" s="192"/>
      <c r="I180" s="192"/>
      <c r="J180" s="192"/>
      <c r="K180" s="364"/>
      <c r="L180" s="192"/>
      <c r="M180" s="192"/>
      <c r="N180" s="192"/>
      <c r="O180" s="192"/>
      <c r="P180" s="364"/>
      <c r="Q180" s="192"/>
      <c r="R180" s="192"/>
      <c r="S180" s="192"/>
      <c r="T180" s="192"/>
      <c r="U180" s="364"/>
      <c r="V180" s="206"/>
      <c r="W180" s="206"/>
      <c r="X180" s="206"/>
      <c r="Y180" s="206"/>
      <c r="Z180" s="69"/>
      <c r="AA180" s="69"/>
      <c r="AB180" s="69"/>
    </row>
    <row r="181" customFormat="false" ht="13.5" hidden="false" customHeight="true" outlineLevel="0" collapsed="false">
      <c r="A181" s="270" t="s">
        <v>337</v>
      </c>
      <c r="B181" s="192"/>
      <c r="C181" s="192"/>
      <c r="D181" s="192"/>
      <c r="E181" s="192"/>
      <c r="F181" s="364"/>
      <c r="G181" s="192"/>
      <c r="H181" s="192"/>
      <c r="I181" s="192"/>
      <c r="J181" s="192"/>
      <c r="K181" s="364"/>
      <c r="L181" s="192"/>
      <c r="M181" s="192"/>
      <c r="N181" s="192"/>
      <c r="O181" s="192"/>
      <c r="P181" s="364"/>
      <c r="Q181" s="192"/>
      <c r="R181" s="192"/>
      <c r="S181" s="192"/>
      <c r="T181" s="192"/>
      <c r="U181" s="364"/>
      <c r="V181" s="206"/>
      <c r="W181" s="206"/>
      <c r="X181" s="206"/>
      <c r="Y181" s="206"/>
      <c r="Z181" s="69"/>
      <c r="AA181" s="69"/>
      <c r="AB181" s="69"/>
    </row>
    <row r="182" customFormat="false" ht="13.5" hidden="false" customHeight="true" outlineLevel="0" collapsed="false">
      <c r="A182" s="365" t="s">
        <v>338</v>
      </c>
      <c r="B182" s="284" t="str">
        <f aca="false">IF(B179="","",B178*B179*B180*B181)</f>
        <v/>
      </c>
      <c r="C182" s="284" t="str">
        <f aca="false">IF(C179="","",C178*C179*C180*C181)</f>
        <v/>
      </c>
      <c r="D182" s="284" t="str">
        <f aca="false">IF(D179="","",D178*D179*D180*D181)</f>
        <v/>
      </c>
      <c r="E182" s="284" t="str">
        <f aca="false">IF(E179="","",E178*E179*E180*E181)</f>
        <v/>
      </c>
      <c r="F182" s="364"/>
      <c r="G182" s="284" t="str">
        <f aca="false">IF(G179="","",G178*G179*G180*G181)</f>
        <v/>
      </c>
      <c r="H182" s="284" t="str">
        <f aca="false">IF(H179="","",H178*H179*H180*H181)</f>
        <v/>
      </c>
      <c r="I182" s="284" t="str">
        <f aca="false">IF(I179="","",I178*I179*I180*I181)</f>
        <v/>
      </c>
      <c r="J182" s="284" t="str">
        <f aca="false">IF(J179="","",J178*J179*J180*J181)</f>
        <v/>
      </c>
      <c r="K182" s="364"/>
      <c r="L182" s="284" t="str">
        <f aca="false">IF(L179="","",L178*L179*L180*L181)</f>
        <v/>
      </c>
      <c r="M182" s="284" t="str">
        <f aca="false">IF(M179="","",M178*M179*M180*M181)</f>
        <v/>
      </c>
      <c r="N182" s="284" t="str">
        <f aca="false">IF(N179="","",N178*N179*N180*N181)</f>
        <v/>
      </c>
      <c r="O182" s="284" t="str">
        <f aca="false">IF(O179="","",O178*O179*O180*O181)</f>
        <v/>
      </c>
      <c r="P182" s="364"/>
      <c r="Q182" s="284" t="str">
        <f aca="false">IF(Q179="","",Q178*Q179*Q180*Q181)</f>
        <v/>
      </c>
      <c r="R182" s="284" t="str">
        <f aca="false">IF(R179="","",R178*R179*R180*R181)</f>
        <v/>
      </c>
      <c r="S182" s="284" t="str">
        <f aca="false">IF(S179="","",S178*S179*S180*S181)</f>
        <v/>
      </c>
      <c r="T182" s="284" t="str">
        <f aca="false">IF(T179="","",T178*T179*T180*T181)</f>
        <v/>
      </c>
      <c r="U182" s="364"/>
      <c r="V182" s="285" t="str">
        <f aca="false">IF(V179="","",V178*V179*V180*V181)</f>
        <v/>
      </c>
      <c r="W182" s="285" t="str">
        <f aca="false">IF(W179="","",W178*W179*W180*W181)</f>
        <v/>
      </c>
      <c r="X182" s="285" t="str">
        <f aca="false">IF(X179="","",X178*X179*X180*X181)</f>
        <v/>
      </c>
      <c r="Y182" s="304" t="str">
        <f aca="false">IF(Y179="","",Y178*Y179*Y180*Y181)</f>
        <v/>
      </c>
      <c r="Z182" s="69"/>
      <c r="AA182" s="69"/>
      <c r="AB182" s="69"/>
    </row>
    <row r="183" customFormat="false" ht="13.5" hidden="false" customHeight="true" outlineLevel="0" collapsed="false">
      <c r="A183" s="332" t="s">
        <v>466</v>
      </c>
      <c r="B183" s="283"/>
      <c r="C183" s="283"/>
      <c r="D183" s="283"/>
      <c r="E183" s="283"/>
      <c r="F183" s="364"/>
      <c r="G183" s="283"/>
      <c r="H183" s="283"/>
      <c r="I183" s="283"/>
      <c r="J183" s="283"/>
      <c r="K183" s="364"/>
      <c r="L183" s="283"/>
      <c r="M183" s="283"/>
      <c r="N183" s="283"/>
      <c r="O183" s="283"/>
      <c r="P183" s="364"/>
      <c r="Q183" s="283"/>
      <c r="R183" s="283"/>
      <c r="S183" s="283"/>
      <c r="T183" s="283"/>
      <c r="U183" s="364"/>
      <c r="V183" s="176"/>
      <c r="W183" s="176"/>
      <c r="X183" s="176"/>
      <c r="Y183" s="206"/>
      <c r="Z183" s="69"/>
      <c r="AA183" s="69"/>
      <c r="AB183" s="69"/>
    </row>
    <row r="184" customFormat="false" ht="13.5" hidden="false" customHeight="true" outlineLevel="0" collapsed="false">
      <c r="A184" s="270" t="s">
        <v>320</v>
      </c>
      <c r="B184" s="283"/>
      <c r="C184" s="283"/>
      <c r="D184" s="283"/>
      <c r="E184" s="283"/>
      <c r="F184" s="364"/>
      <c r="G184" s="283"/>
      <c r="H184" s="283"/>
      <c r="I184" s="283"/>
      <c r="J184" s="283"/>
      <c r="K184" s="364"/>
      <c r="L184" s="283"/>
      <c r="M184" s="283"/>
      <c r="N184" s="283"/>
      <c r="O184" s="283"/>
      <c r="P184" s="364"/>
      <c r="Q184" s="283"/>
      <c r="R184" s="283"/>
      <c r="S184" s="283"/>
      <c r="T184" s="283"/>
      <c r="U184" s="364"/>
      <c r="V184" s="176"/>
      <c r="W184" s="176"/>
      <c r="X184" s="176"/>
      <c r="Y184" s="206"/>
      <c r="Z184" s="69"/>
      <c r="AA184" s="69"/>
      <c r="AB184" s="69"/>
    </row>
    <row r="185" customFormat="false" ht="13.5" hidden="false" customHeight="true" outlineLevel="0" collapsed="false">
      <c r="A185" s="270" t="s">
        <v>321</v>
      </c>
      <c r="B185" s="192"/>
      <c r="C185" s="192"/>
      <c r="D185" s="192"/>
      <c r="E185" s="192"/>
      <c r="F185" s="364"/>
      <c r="G185" s="192"/>
      <c r="H185" s="192"/>
      <c r="I185" s="192"/>
      <c r="J185" s="192"/>
      <c r="K185" s="364"/>
      <c r="L185" s="192"/>
      <c r="M185" s="192"/>
      <c r="N185" s="192"/>
      <c r="O185" s="192"/>
      <c r="P185" s="364"/>
      <c r="Q185" s="192"/>
      <c r="R185" s="192"/>
      <c r="S185" s="192"/>
      <c r="T185" s="192"/>
      <c r="U185" s="364"/>
      <c r="V185" s="206"/>
      <c r="W185" s="206"/>
      <c r="X185" s="206"/>
      <c r="Y185" s="206"/>
      <c r="Z185" s="69"/>
      <c r="AA185" s="69"/>
      <c r="AB185" s="69"/>
    </row>
    <row r="186" customFormat="false" ht="13.5" hidden="false" customHeight="true" outlineLevel="0" collapsed="false">
      <c r="A186" s="270" t="s">
        <v>299</v>
      </c>
      <c r="B186" s="192"/>
      <c r="C186" s="192"/>
      <c r="D186" s="192"/>
      <c r="E186" s="192"/>
      <c r="F186" s="364"/>
      <c r="G186" s="192"/>
      <c r="H186" s="192"/>
      <c r="I186" s="192"/>
      <c r="J186" s="192"/>
      <c r="K186" s="364"/>
      <c r="L186" s="192"/>
      <c r="M186" s="192"/>
      <c r="N186" s="192"/>
      <c r="O186" s="192"/>
      <c r="P186" s="364"/>
      <c r="Q186" s="192"/>
      <c r="R186" s="192"/>
      <c r="S186" s="192"/>
      <c r="T186" s="192"/>
      <c r="U186" s="364"/>
      <c r="V186" s="206"/>
      <c r="W186" s="206"/>
      <c r="X186" s="206"/>
      <c r="Y186" s="206"/>
      <c r="Z186" s="69"/>
      <c r="AA186" s="69"/>
      <c r="AB186" s="69"/>
    </row>
    <row r="187" customFormat="false" ht="13.5" hidden="false" customHeight="true" outlineLevel="0" collapsed="false">
      <c r="A187" s="270" t="s">
        <v>337</v>
      </c>
      <c r="B187" s="192"/>
      <c r="C187" s="192"/>
      <c r="D187" s="192"/>
      <c r="E187" s="192"/>
      <c r="F187" s="364"/>
      <c r="G187" s="192"/>
      <c r="H187" s="192"/>
      <c r="I187" s="192"/>
      <c r="J187" s="192"/>
      <c r="K187" s="364"/>
      <c r="L187" s="192"/>
      <c r="M187" s="192"/>
      <c r="N187" s="192"/>
      <c r="O187" s="192"/>
      <c r="P187" s="364"/>
      <c r="Q187" s="192"/>
      <c r="R187" s="192"/>
      <c r="S187" s="192"/>
      <c r="T187" s="192"/>
      <c r="U187" s="364"/>
      <c r="V187" s="206"/>
      <c r="W187" s="206"/>
      <c r="X187" s="206"/>
      <c r="Y187" s="206"/>
      <c r="Z187" s="69"/>
      <c r="AA187" s="69"/>
      <c r="AB187" s="69"/>
    </row>
    <row r="188" customFormat="false" ht="13.5" hidden="false" customHeight="true" outlineLevel="0" collapsed="false">
      <c r="A188" s="365" t="s">
        <v>338</v>
      </c>
      <c r="B188" s="284" t="str">
        <f aca="false">IF(B185="","",B184*B185*B186*B187)</f>
        <v/>
      </c>
      <c r="C188" s="284" t="str">
        <f aca="false">IF(C185="","",C184*C185*C186*C187)</f>
        <v/>
      </c>
      <c r="D188" s="284" t="str">
        <f aca="false">IF(D185="","",D184*D185*D186*D187)</f>
        <v/>
      </c>
      <c r="E188" s="284" t="str">
        <f aca="false">IF(E185="","",E184*E185*E186*E187)</f>
        <v/>
      </c>
      <c r="F188" s="364"/>
      <c r="G188" s="284" t="str">
        <f aca="false">IF(G185="","",G184*G185*G186*G187)</f>
        <v/>
      </c>
      <c r="H188" s="284" t="str">
        <f aca="false">IF(H185="","",H184*H185*H186*H187)</f>
        <v/>
      </c>
      <c r="I188" s="284" t="str">
        <f aca="false">IF(I185="","",I184*I185*I186*I187)</f>
        <v/>
      </c>
      <c r="J188" s="284" t="str">
        <f aca="false">IF(J185="","",J184*J185*J186*J187)</f>
        <v/>
      </c>
      <c r="K188" s="364"/>
      <c r="L188" s="284" t="str">
        <f aca="false">IF(L185="","",L184*L185*L186*L187)</f>
        <v/>
      </c>
      <c r="M188" s="284" t="str">
        <f aca="false">IF(M185="","",M184*M185*M186*M187)</f>
        <v/>
      </c>
      <c r="N188" s="284" t="str">
        <f aca="false">IF(N185="","",N184*N185*N186*N187)</f>
        <v/>
      </c>
      <c r="O188" s="284" t="str">
        <f aca="false">IF(O185="","",O184*O185*O186*O187)</f>
        <v/>
      </c>
      <c r="P188" s="364"/>
      <c r="Q188" s="284" t="str">
        <f aca="false">IF(Q185="","",Q184*Q185*Q186*Q187)</f>
        <v/>
      </c>
      <c r="R188" s="284" t="str">
        <f aca="false">IF(R185="","",R184*R185*R186*R187)</f>
        <v/>
      </c>
      <c r="S188" s="284" t="str">
        <f aca="false">IF(S185="","",S184*S185*S186*S187)</f>
        <v/>
      </c>
      <c r="T188" s="284" t="str">
        <f aca="false">IF(T185="","",T184*T185*T186*T187)</f>
        <v/>
      </c>
      <c r="U188" s="364"/>
      <c r="V188" s="285" t="str">
        <f aca="false">IF(V185="","",V184*V185*V186*V187)</f>
        <v/>
      </c>
      <c r="W188" s="285" t="str">
        <f aca="false">IF(W185="","",W184*W185*W186*W187)</f>
        <v/>
      </c>
      <c r="X188" s="285" t="str">
        <f aca="false">IF(X185="","",X184*X185*X186*X187)</f>
        <v/>
      </c>
      <c r="Y188" s="304" t="str">
        <f aca="false">IF(Y185="","",Y184*Y185*Y186*Y187)</f>
        <v/>
      </c>
      <c r="Z188" s="69"/>
      <c r="AA188" s="69"/>
      <c r="AB188" s="69"/>
    </row>
    <row r="189" customFormat="false" ht="13.5" hidden="false" customHeight="true" outlineLevel="0" collapsed="false">
      <c r="A189" s="332" t="s">
        <v>467</v>
      </c>
      <c r="B189" s="283"/>
      <c r="C189" s="283"/>
      <c r="D189" s="283"/>
      <c r="E189" s="283"/>
      <c r="F189" s="364"/>
      <c r="G189" s="283"/>
      <c r="H189" s="283"/>
      <c r="I189" s="283"/>
      <c r="J189" s="283"/>
      <c r="K189" s="364"/>
      <c r="L189" s="283"/>
      <c r="M189" s="283"/>
      <c r="N189" s="283"/>
      <c r="O189" s="283"/>
      <c r="P189" s="364"/>
      <c r="Q189" s="283"/>
      <c r="R189" s="283"/>
      <c r="S189" s="283"/>
      <c r="T189" s="283"/>
      <c r="U189" s="364"/>
      <c r="V189" s="176"/>
      <c r="W189" s="176"/>
      <c r="X189" s="176"/>
      <c r="Y189" s="206"/>
      <c r="Z189" s="69"/>
      <c r="AA189" s="69"/>
      <c r="AB189" s="69"/>
    </row>
    <row r="190" customFormat="false" ht="13.5" hidden="false" customHeight="true" outlineLevel="0" collapsed="false">
      <c r="A190" s="270" t="s">
        <v>320</v>
      </c>
      <c r="B190" s="283"/>
      <c r="C190" s="283"/>
      <c r="D190" s="283"/>
      <c r="E190" s="283"/>
      <c r="F190" s="364"/>
      <c r="G190" s="283"/>
      <c r="H190" s="283"/>
      <c r="I190" s="283"/>
      <c r="J190" s="283"/>
      <c r="K190" s="364"/>
      <c r="L190" s="283"/>
      <c r="M190" s="283"/>
      <c r="N190" s="283"/>
      <c r="O190" s="283"/>
      <c r="P190" s="364"/>
      <c r="Q190" s="283"/>
      <c r="R190" s="283"/>
      <c r="S190" s="283"/>
      <c r="T190" s="283"/>
      <c r="U190" s="364"/>
      <c r="V190" s="176"/>
      <c r="W190" s="176"/>
      <c r="X190" s="176"/>
      <c r="Y190" s="206"/>
      <c r="Z190" s="69"/>
      <c r="AA190" s="69"/>
      <c r="AB190" s="69"/>
    </row>
    <row r="191" customFormat="false" ht="13.5" hidden="false" customHeight="true" outlineLevel="0" collapsed="false">
      <c r="A191" s="270" t="s">
        <v>321</v>
      </c>
      <c r="B191" s="192"/>
      <c r="C191" s="192"/>
      <c r="D191" s="192"/>
      <c r="E191" s="192"/>
      <c r="F191" s="364"/>
      <c r="G191" s="192"/>
      <c r="H191" s="192"/>
      <c r="I191" s="192"/>
      <c r="J191" s="192"/>
      <c r="K191" s="364"/>
      <c r="L191" s="192"/>
      <c r="M191" s="192"/>
      <c r="N191" s="192"/>
      <c r="O191" s="192"/>
      <c r="P191" s="364"/>
      <c r="Q191" s="192"/>
      <c r="R191" s="192"/>
      <c r="S191" s="192"/>
      <c r="T191" s="192"/>
      <c r="U191" s="364"/>
      <c r="V191" s="206"/>
      <c r="W191" s="206"/>
      <c r="X191" s="206"/>
      <c r="Y191" s="206"/>
      <c r="Z191" s="69"/>
      <c r="AA191" s="69"/>
      <c r="AB191" s="69"/>
    </row>
    <row r="192" customFormat="false" ht="13.5" hidden="false" customHeight="true" outlineLevel="0" collapsed="false">
      <c r="A192" s="270" t="s">
        <v>299</v>
      </c>
      <c r="B192" s="192"/>
      <c r="C192" s="192"/>
      <c r="D192" s="192"/>
      <c r="E192" s="192"/>
      <c r="F192" s="364"/>
      <c r="G192" s="192"/>
      <c r="H192" s="192"/>
      <c r="I192" s="192"/>
      <c r="J192" s="192"/>
      <c r="K192" s="364"/>
      <c r="L192" s="192"/>
      <c r="M192" s="192"/>
      <c r="N192" s="192"/>
      <c r="O192" s="192"/>
      <c r="P192" s="364"/>
      <c r="Q192" s="192"/>
      <c r="R192" s="192"/>
      <c r="S192" s="192"/>
      <c r="T192" s="192"/>
      <c r="U192" s="364"/>
      <c r="V192" s="206"/>
      <c r="W192" s="206"/>
      <c r="X192" s="206"/>
      <c r="Y192" s="206"/>
      <c r="Z192" s="69"/>
      <c r="AA192" s="69"/>
      <c r="AB192" s="69"/>
    </row>
    <row r="193" customFormat="false" ht="13.5" hidden="false" customHeight="true" outlineLevel="0" collapsed="false">
      <c r="A193" s="270" t="s">
        <v>337</v>
      </c>
      <c r="B193" s="192"/>
      <c r="C193" s="192"/>
      <c r="D193" s="192"/>
      <c r="E193" s="192"/>
      <c r="F193" s="364"/>
      <c r="G193" s="192"/>
      <c r="H193" s="192"/>
      <c r="I193" s="192"/>
      <c r="J193" s="192"/>
      <c r="K193" s="364"/>
      <c r="L193" s="192"/>
      <c r="M193" s="192"/>
      <c r="N193" s="192"/>
      <c r="O193" s="192"/>
      <c r="P193" s="364"/>
      <c r="Q193" s="192"/>
      <c r="R193" s="192"/>
      <c r="S193" s="192"/>
      <c r="T193" s="192"/>
      <c r="U193" s="364"/>
      <c r="V193" s="206"/>
      <c r="W193" s="206"/>
      <c r="X193" s="206"/>
      <c r="Y193" s="206"/>
      <c r="Z193" s="69"/>
      <c r="AA193" s="69"/>
      <c r="AB193" s="69"/>
    </row>
    <row r="194" customFormat="false" ht="13.5" hidden="false" customHeight="true" outlineLevel="0" collapsed="false">
      <c r="A194" s="365" t="s">
        <v>338</v>
      </c>
      <c r="B194" s="284" t="str">
        <f aca="false">IF(B191="","",B190*B191*B192*B193)</f>
        <v/>
      </c>
      <c r="C194" s="284" t="str">
        <f aca="false">IF(C191="","",C190*C191*C192*C193)</f>
        <v/>
      </c>
      <c r="D194" s="284" t="str">
        <f aca="false">IF(D191="","",D190*D191*D192*D193)</f>
        <v/>
      </c>
      <c r="E194" s="284" t="str">
        <f aca="false">IF(E191="","",E190*E191*E192*E193)</f>
        <v/>
      </c>
      <c r="F194" s="364"/>
      <c r="G194" s="284" t="str">
        <f aca="false">IF(G191="","",G190*G191*G192*G193)</f>
        <v/>
      </c>
      <c r="H194" s="284" t="str">
        <f aca="false">IF(H191="","",H190*H191*H192*H193)</f>
        <v/>
      </c>
      <c r="I194" s="284" t="str">
        <f aca="false">IF(I191="","",I190*I191*I192*I193)</f>
        <v/>
      </c>
      <c r="J194" s="284" t="str">
        <f aca="false">IF(J191="","",J190*J191*J192*J193)</f>
        <v/>
      </c>
      <c r="K194" s="364"/>
      <c r="L194" s="284" t="str">
        <f aca="false">IF(L191="","",L190*L191*L192*L193)</f>
        <v/>
      </c>
      <c r="M194" s="284" t="str">
        <f aca="false">IF(M191="","",M190*M191*M192*M193)</f>
        <v/>
      </c>
      <c r="N194" s="284" t="str">
        <f aca="false">IF(N191="","",N190*N191*N192*N193)</f>
        <v/>
      </c>
      <c r="O194" s="284" t="str">
        <f aca="false">IF(O191="","",O190*O191*O192*O193)</f>
        <v/>
      </c>
      <c r="P194" s="364"/>
      <c r="Q194" s="284" t="str">
        <f aca="false">IF(Q191="","",Q190*Q191*Q192*Q193)</f>
        <v/>
      </c>
      <c r="R194" s="284" t="str">
        <f aca="false">IF(R191="","",R190*R191*R192*R193)</f>
        <v/>
      </c>
      <c r="S194" s="284" t="str">
        <f aca="false">IF(S191="","",S190*S191*S192*S193)</f>
        <v/>
      </c>
      <c r="T194" s="284" t="str">
        <f aca="false">IF(T191="","",T190*T191*T192*T193)</f>
        <v/>
      </c>
      <c r="U194" s="364"/>
      <c r="V194" s="285" t="str">
        <f aca="false">IF(V191="","",V190*V191*V192*V193)</f>
        <v/>
      </c>
      <c r="W194" s="285" t="str">
        <f aca="false">IF(W191="","",W190*W191*W192*W193)</f>
        <v/>
      </c>
      <c r="X194" s="285" t="str">
        <f aca="false">IF(X191="","",X190*X191*X192*X193)</f>
        <v/>
      </c>
      <c r="Y194" s="304" t="str">
        <f aca="false">IF(Y191="","",Y190*Y191*Y192*Y193)</f>
        <v/>
      </c>
      <c r="Z194" s="69"/>
      <c r="AA194" s="69"/>
      <c r="AB194" s="69"/>
    </row>
    <row r="195" customFormat="false" ht="13.5" hidden="false" customHeight="true" outlineLevel="0" collapsed="false">
      <c r="A195" s="332" t="s">
        <v>468</v>
      </c>
      <c r="B195" s="283"/>
      <c r="C195" s="283"/>
      <c r="D195" s="283"/>
      <c r="E195" s="283"/>
      <c r="F195" s="364"/>
      <c r="G195" s="283"/>
      <c r="H195" s="283"/>
      <c r="I195" s="283"/>
      <c r="J195" s="283"/>
      <c r="K195" s="364"/>
      <c r="L195" s="283"/>
      <c r="M195" s="283"/>
      <c r="N195" s="283"/>
      <c r="O195" s="283"/>
      <c r="P195" s="364"/>
      <c r="Q195" s="283"/>
      <c r="R195" s="283"/>
      <c r="S195" s="283"/>
      <c r="T195" s="283"/>
      <c r="U195" s="364"/>
      <c r="V195" s="176"/>
      <c r="W195" s="176"/>
      <c r="X195" s="176"/>
      <c r="Y195" s="176"/>
      <c r="Z195" s="69"/>
      <c r="AA195" s="69"/>
      <c r="AB195" s="69"/>
    </row>
    <row r="196" customFormat="false" ht="13.5" hidden="false" customHeight="true" outlineLevel="0" collapsed="false">
      <c r="A196" s="270" t="s">
        <v>320</v>
      </c>
      <c r="B196" s="283" t="n">
        <v>1</v>
      </c>
      <c r="C196" s="283"/>
      <c r="D196" s="283"/>
      <c r="E196" s="283"/>
      <c r="F196" s="364"/>
      <c r="G196" s="283"/>
      <c r="H196" s="283" t="n">
        <v>1</v>
      </c>
      <c r="I196" s="283"/>
      <c r="J196" s="283"/>
      <c r="K196" s="364"/>
      <c r="L196" s="283"/>
      <c r="M196" s="283" t="n">
        <v>1</v>
      </c>
      <c r="N196" s="283"/>
      <c r="O196" s="283"/>
      <c r="P196" s="364"/>
      <c r="Q196" s="283"/>
      <c r="R196" s="283"/>
      <c r="S196" s="283" t="n">
        <v>2</v>
      </c>
      <c r="T196" s="283"/>
      <c r="U196" s="364"/>
      <c r="V196" s="176"/>
      <c r="W196" s="176"/>
      <c r="X196" s="176" t="n">
        <v>1</v>
      </c>
      <c r="Y196" s="176"/>
      <c r="Z196" s="69"/>
      <c r="AA196" s="69"/>
      <c r="AB196" s="69"/>
    </row>
    <row r="197" customFormat="false" ht="13.5" hidden="false" customHeight="true" outlineLevel="0" collapsed="false">
      <c r="A197" s="270" t="s">
        <v>321</v>
      </c>
      <c r="B197" s="192" t="n">
        <v>1</v>
      </c>
      <c r="C197" s="192"/>
      <c r="D197" s="192"/>
      <c r="E197" s="192"/>
      <c r="F197" s="364"/>
      <c r="G197" s="192"/>
      <c r="H197" s="192" t="n">
        <v>10</v>
      </c>
      <c r="I197" s="192"/>
      <c r="J197" s="192"/>
      <c r="K197" s="364"/>
      <c r="L197" s="192"/>
      <c r="M197" s="192" t="n">
        <v>2</v>
      </c>
      <c r="N197" s="192"/>
      <c r="O197" s="192"/>
      <c r="P197" s="364"/>
      <c r="Q197" s="192"/>
      <c r="R197" s="192"/>
      <c r="S197" s="192" t="n">
        <v>1</v>
      </c>
      <c r="T197" s="192"/>
      <c r="U197" s="364"/>
      <c r="V197" s="206"/>
      <c r="W197" s="206"/>
      <c r="X197" s="206" t="n">
        <v>3</v>
      </c>
      <c r="Y197" s="206"/>
      <c r="Z197" s="69"/>
      <c r="AA197" s="69"/>
      <c r="AB197" s="69"/>
    </row>
    <row r="198" customFormat="false" ht="13.5" hidden="false" customHeight="true" outlineLevel="0" collapsed="false">
      <c r="A198" s="270" t="s">
        <v>299</v>
      </c>
      <c r="B198" s="192" t="n">
        <v>12</v>
      </c>
      <c r="C198" s="192"/>
      <c r="D198" s="192"/>
      <c r="E198" s="192"/>
      <c r="F198" s="364"/>
      <c r="G198" s="192"/>
      <c r="H198" s="192" t="n">
        <v>3</v>
      </c>
      <c r="I198" s="192"/>
      <c r="J198" s="192"/>
      <c r="K198" s="364"/>
      <c r="L198" s="192"/>
      <c r="M198" s="192" t="n">
        <v>6</v>
      </c>
      <c r="N198" s="192"/>
      <c r="O198" s="192"/>
      <c r="P198" s="364"/>
      <c r="Q198" s="192"/>
      <c r="R198" s="192"/>
      <c r="S198" s="192" t="n">
        <v>12</v>
      </c>
      <c r="T198" s="192"/>
      <c r="U198" s="364"/>
      <c r="V198" s="206"/>
      <c r="W198" s="206"/>
      <c r="X198" s="206" t="n">
        <v>5</v>
      </c>
      <c r="Y198" s="206"/>
      <c r="Z198" s="69"/>
      <c r="AA198" s="69"/>
      <c r="AB198" s="69"/>
    </row>
    <row r="199" customFormat="false" ht="13.5" hidden="false" customHeight="true" outlineLevel="0" collapsed="false">
      <c r="A199" s="270" t="s">
        <v>337</v>
      </c>
      <c r="B199" s="192" t="n">
        <v>1200</v>
      </c>
      <c r="C199" s="192"/>
      <c r="D199" s="192"/>
      <c r="E199" s="192"/>
      <c r="F199" s="364"/>
      <c r="G199" s="192"/>
      <c r="H199" s="192" t="n">
        <v>400</v>
      </c>
      <c r="I199" s="192"/>
      <c r="J199" s="192"/>
      <c r="K199" s="364"/>
      <c r="L199" s="192"/>
      <c r="M199" s="192" t="n">
        <v>3000</v>
      </c>
      <c r="N199" s="192"/>
      <c r="O199" s="192"/>
      <c r="P199" s="364"/>
      <c r="Q199" s="192"/>
      <c r="R199" s="192"/>
      <c r="S199" s="192" t="n">
        <v>3500</v>
      </c>
      <c r="T199" s="192"/>
      <c r="U199" s="364"/>
      <c r="V199" s="206"/>
      <c r="W199" s="206"/>
      <c r="X199" s="206" t="n">
        <v>3000</v>
      </c>
      <c r="Y199" s="206"/>
      <c r="Z199" s="69"/>
      <c r="AA199" s="69"/>
      <c r="AB199" s="69"/>
    </row>
    <row r="200" customFormat="false" ht="13.5" hidden="false" customHeight="true" outlineLevel="0" collapsed="false">
      <c r="A200" s="365" t="s">
        <v>338</v>
      </c>
      <c r="B200" s="284" t="n">
        <f aca="false">IF(B197="","",B196*B197*B198*B199)</f>
        <v>14400</v>
      </c>
      <c r="C200" s="284" t="str">
        <f aca="false">IF(C197="","",C196*C197*C198*C199)</f>
        <v/>
      </c>
      <c r="D200" s="284" t="str">
        <f aca="false">IF(D197="","",D196*D197*D198*D199)</f>
        <v/>
      </c>
      <c r="E200" s="284" t="str">
        <f aca="false">IF(E197="","",E196*E197*E198*E199)</f>
        <v/>
      </c>
      <c r="F200" s="364"/>
      <c r="G200" s="284" t="str">
        <f aca="false">IF(G197="","",G196*G197*G198*G199)</f>
        <v/>
      </c>
      <c r="H200" s="284" t="n">
        <f aca="false">IF(H197="","",H196*H197*H198*H199)</f>
        <v>12000</v>
      </c>
      <c r="I200" s="284" t="str">
        <f aca="false">IF(I197="","",I196*I197*I198*I199)</f>
        <v/>
      </c>
      <c r="J200" s="284" t="str">
        <f aca="false">IF(J197="","",J196*J197*J198*J199)</f>
        <v/>
      </c>
      <c r="K200" s="364"/>
      <c r="L200" s="284" t="str">
        <f aca="false">IF(L197="","",L196*L197*L198*L199)</f>
        <v/>
      </c>
      <c r="M200" s="284" t="n">
        <f aca="false">IF(M197="","",M196*M197*M198*M199)</f>
        <v>36000</v>
      </c>
      <c r="N200" s="284" t="str">
        <f aca="false">IF(N197="","",N196*N197*N198*N199)</f>
        <v/>
      </c>
      <c r="O200" s="284" t="str">
        <f aca="false">IF(O197="","",O196*O197*O198*O199)</f>
        <v/>
      </c>
      <c r="P200" s="364"/>
      <c r="Q200" s="284" t="str">
        <f aca="false">IF(Q197="","",Q196*Q197*Q198*Q199)</f>
        <v/>
      </c>
      <c r="R200" s="284" t="str">
        <f aca="false">IF(R197="","",R196*R197*R198*R199)</f>
        <v/>
      </c>
      <c r="S200" s="284" t="n">
        <f aca="false">IF(S197="","",S196*S197*S198*S199)</f>
        <v>84000</v>
      </c>
      <c r="T200" s="284" t="str">
        <f aca="false">IF(T197="","",T196*T197*T198*T199)</f>
        <v/>
      </c>
      <c r="U200" s="364"/>
      <c r="V200" s="285" t="str">
        <f aca="false">IF(V197="","",V196*V197*V198*V199)</f>
        <v/>
      </c>
      <c r="W200" s="285" t="str">
        <f aca="false">IF(W197="","",W196*W197*W198*W199)</f>
        <v/>
      </c>
      <c r="X200" s="285" t="n">
        <f aca="false">IF(X197="","",X196*X197*X198*X199)</f>
        <v>45000</v>
      </c>
      <c r="Y200" s="304" t="str">
        <f aca="false">IF(Y197="","",Y196*Y197*Y198*Y199)</f>
        <v/>
      </c>
      <c r="Z200" s="69"/>
      <c r="AA200" s="69"/>
      <c r="AB200" s="69"/>
    </row>
    <row r="201" customFormat="false" ht="13.5" hidden="false" customHeight="true" outlineLevel="0" collapsed="false">
      <c r="A201" s="332" t="s">
        <v>469</v>
      </c>
      <c r="B201" s="283"/>
      <c r="C201" s="283"/>
      <c r="D201" s="283"/>
      <c r="E201" s="283"/>
      <c r="F201" s="364"/>
      <c r="G201" s="283"/>
      <c r="H201" s="283"/>
      <c r="I201" s="283"/>
      <c r="J201" s="283"/>
      <c r="K201" s="364"/>
      <c r="L201" s="283"/>
      <c r="M201" s="283"/>
      <c r="N201" s="283"/>
      <c r="O201" s="283"/>
      <c r="P201" s="364"/>
      <c r="Q201" s="283"/>
      <c r="R201" s="283"/>
      <c r="S201" s="283"/>
      <c r="T201" s="283"/>
      <c r="U201" s="364"/>
      <c r="V201" s="176"/>
      <c r="W201" s="176"/>
      <c r="X201" s="176"/>
      <c r="Y201" s="176"/>
      <c r="Z201" s="69"/>
      <c r="AA201" s="69"/>
      <c r="AB201" s="69"/>
    </row>
    <row r="202" customFormat="false" ht="13.5" hidden="false" customHeight="true" outlineLevel="0" collapsed="false">
      <c r="A202" s="270" t="s">
        <v>320</v>
      </c>
      <c r="B202" s="283"/>
      <c r="C202" s="283"/>
      <c r="D202" s="283"/>
      <c r="E202" s="283"/>
      <c r="F202" s="364"/>
      <c r="G202" s="283"/>
      <c r="H202" s="283"/>
      <c r="I202" s="283"/>
      <c r="J202" s="283"/>
      <c r="K202" s="364"/>
      <c r="L202" s="283"/>
      <c r="M202" s="283"/>
      <c r="N202" s="283"/>
      <c r="O202" s="283"/>
      <c r="P202" s="364"/>
      <c r="Q202" s="283"/>
      <c r="R202" s="283"/>
      <c r="S202" s="283" t="n">
        <v>1</v>
      </c>
      <c r="T202" s="283"/>
      <c r="U202" s="364"/>
      <c r="V202" s="176"/>
      <c r="W202" s="176"/>
      <c r="X202" s="176"/>
      <c r="Y202" s="176"/>
      <c r="Z202" s="69"/>
      <c r="AA202" s="69"/>
      <c r="AB202" s="69"/>
    </row>
    <row r="203" customFormat="false" ht="13.5" hidden="false" customHeight="true" outlineLevel="0" collapsed="false">
      <c r="A203" s="270" t="s">
        <v>321</v>
      </c>
      <c r="B203" s="192"/>
      <c r="C203" s="192"/>
      <c r="D203" s="192"/>
      <c r="E203" s="192"/>
      <c r="F203" s="364"/>
      <c r="G203" s="192"/>
      <c r="H203" s="192"/>
      <c r="I203" s="192"/>
      <c r="J203" s="192"/>
      <c r="K203" s="364"/>
      <c r="L203" s="192"/>
      <c r="M203" s="192"/>
      <c r="N203" s="192"/>
      <c r="O203" s="192"/>
      <c r="P203" s="364"/>
      <c r="Q203" s="192"/>
      <c r="R203" s="192"/>
      <c r="S203" s="192" t="n">
        <v>10</v>
      </c>
      <c r="T203" s="192"/>
      <c r="U203" s="364"/>
      <c r="V203" s="206"/>
      <c r="W203" s="206"/>
      <c r="X203" s="206"/>
      <c r="Y203" s="206"/>
      <c r="Z203" s="69"/>
      <c r="AA203" s="69"/>
      <c r="AB203" s="69"/>
    </row>
    <row r="204" customFormat="false" ht="13.5" hidden="false" customHeight="true" outlineLevel="0" collapsed="false">
      <c r="A204" s="270" t="s">
        <v>299</v>
      </c>
      <c r="B204" s="192"/>
      <c r="C204" s="192"/>
      <c r="D204" s="192"/>
      <c r="E204" s="192"/>
      <c r="F204" s="364"/>
      <c r="G204" s="192"/>
      <c r="H204" s="192"/>
      <c r="I204" s="192"/>
      <c r="J204" s="192"/>
      <c r="K204" s="364"/>
      <c r="L204" s="192"/>
      <c r="M204" s="192"/>
      <c r="N204" s="192"/>
      <c r="O204" s="192"/>
      <c r="P204" s="364"/>
      <c r="Q204" s="192"/>
      <c r="R204" s="192"/>
      <c r="S204" s="192" t="n">
        <v>1</v>
      </c>
      <c r="T204" s="192"/>
      <c r="U204" s="364"/>
      <c r="V204" s="206"/>
      <c r="W204" s="206"/>
      <c r="X204" s="206"/>
      <c r="Y204" s="206"/>
      <c r="Z204" s="69"/>
      <c r="AA204" s="69"/>
      <c r="AB204" s="69"/>
    </row>
    <row r="205" customFormat="false" ht="13.5" hidden="false" customHeight="true" outlineLevel="0" collapsed="false">
      <c r="A205" s="270" t="s">
        <v>337</v>
      </c>
      <c r="B205" s="192"/>
      <c r="C205" s="192"/>
      <c r="D205" s="192"/>
      <c r="E205" s="192"/>
      <c r="F205" s="364"/>
      <c r="G205" s="192"/>
      <c r="H205" s="192"/>
      <c r="I205" s="192"/>
      <c r="J205" s="192"/>
      <c r="K205" s="364"/>
      <c r="L205" s="192"/>
      <c r="M205" s="192"/>
      <c r="N205" s="192"/>
      <c r="O205" s="192"/>
      <c r="P205" s="364"/>
      <c r="Q205" s="192"/>
      <c r="R205" s="192"/>
      <c r="S205" s="192" t="n">
        <v>500</v>
      </c>
      <c r="T205" s="192"/>
      <c r="U205" s="364"/>
      <c r="V205" s="206"/>
      <c r="W205" s="206"/>
      <c r="X205" s="206"/>
      <c r="Y205" s="206"/>
      <c r="Z205" s="69"/>
      <c r="AA205" s="69"/>
      <c r="AB205" s="69"/>
    </row>
    <row r="206" customFormat="false" ht="13.5" hidden="false" customHeight="true" outlineLevel="0" collapsed="false">
      <c r="A206" s="365" t="s">
        <v>338</v>
      </c>
      <c r="B206" s="284" t="str">
        <f aca="false">IF(B203="","",B202*B203*B204*B205)</f>
        <v/>
      </c>
      <c r="C206" s="284" t="str">
        <f aca="false">IF(C203="","",C202*C203*C204*C205)</f>
        <v/>
      </c>
      <c r="D206" s="284" t="str">
        <f aca="false">IF(D203="","",D202*D203*D204*D205)</f>
        <v/>
      </c>
      <c r="E206" s="284" t="str">
        <f aca="false">IF(E203="","",E202*E203*E204*E205)</f>
        <v/>
      </c>
      <c r="F206" s="364"/>
      <c r="G206" s="284" t="str">
        <f aca="false">IF(G203="","",G202*G203*G204*G205)</f>
        <v/>
      </c>
      <c r="H206" s="284" t="str">
        <f aca="false">IF(H203="","",H202*H203*H204*H205)</f>
        <v/>
      </c>
      <c r="I206" s="284" t="str">
        <f aca="false">IF(I203="","",I202*I203*I204*I205)</f>
        <v/>
      </c>
      <c r="J206" s="284" t="str">
        <f aca="false">IF(J203="","",J202*J203*J204*J205)</f>
        <v/>
      </c>
      <c r="K206" s="364"/>
      <c r="L206" s="284" t="str">
        <f aca="false">IF(L203="","",L202*L203*L204*L205)</f>
        <v/>
      </c>
      <c r="M206" s="284" t="str">
        <f aca="false">IF(M203="","",M202*M203*M204*M205)</f>
        <v/>
      </c>
      <c r="N206" s="284" t="str">
        <f aca="false">IF(N203="","",N202*N203*N204*N205)</f>
        <v/>
      </c>
      <c r="O206" s="284" t="str">
        <f aca="false">IF(O203="","",O202*O203*O204*O205)</f>
        <v/>
      </c>
      <c r="P206" s="364"/>
      <c r="Q206" s="284" t="str">
        <f aca="false">IF(Q203="","",Q202*Q203*Q204*Q205)</f>
        <v/>
      </c>
      <c r="R206" s="284" t="str">
        <f aca="false">IF(R203="","",R202*R203*R204*R205)</f>
        <v/>
      </c>
      <c r="S206" s="284" t="n">
        <f aca="false">IF(S203="","",S202*S203*S204*S205)</f>
        <v>5000</v>
      </c>
      <c r="T206" s="284" t="str">
        <f aca="false">IF(T203="","",T202*T203*T204*T205)</f>
        <v/>
      </c>
      <c r="U206" s="364"/>
      <c r="V206" s="285" t="str">
        <f aca="false">IF(V203="","",V202*V203*V204*V205)</f>
        <v/>
      </c>
      <c r="W206" s="285" t="str">
        <f aca="false">IF(W203="","",W202*W203*W204*W205)</f>
        <v/>
      </c>
      <c r="X206" s="285" t="str">
        <f aca="false">IF(X203="","",X202*X203*X204*X205)</f>
        <v/>
      </c>
      <c r="Y206" s="304" t="str">
        <f aca="false">IF(Y203="","",Y202*Y203*Y204*Y205)</f>
        <v/>
      </c>
      <c r="Z206" s="69"/>
      <c r="AA206" s="69"/>
      <c r="AB206" s="69"/>
    </row>
    <row r="207" customFormat="false" ht="13.5" hidden="false" customHeight="true" outlineLevel="0" collapsed="false">
      <c r="A207" s="332" t="s">
        <v>470</v>
      </c>
      <c r="B207" s="283"/>
      <c r="C207" s="283"/>
      <c r="D207" s="283"/>
      <c r="E207" s="283"/>
      <c r="F207" s="364"/>
      <c r="G207" s="283"/>
      <c r="H207" s="283"/>
      <c r="I207" s="283"/>
      <c r="J207" s="283"/>
      <c r="K207" s="364"/>
      <c r="L207" s="283"/>
      <c r="M207" s="283"/>
      <c r="N207" s="283"/>
      <c r="O207" s="283"/>
      <c r="P207" s="364"/>
      <c r="Q207" s="283"/>
      <c r="R207" s="283"/>
      <c r="S207" s="283"/>
      <c r="T207" s="283"/>
      <c r="U207" s="364"/>
      <c r="V207" s="176"/>
      <c r="W207" s="176"/>
      <c r="X207" s="176"/>
      <c r="Y207" s="176"/>
      <c r="Z207" s="69"/>
      <c r="AA207" s="69"/>
      <c r="AB207" s="69"/>
    </row>
    <row r="208" customFormat="false" ht="13.5" hidden="false" customHeight="true" outlineLevel="0" collapsed="false">
      <c r="A208" s="270" t="s">
        <v>320</v>
      </c>
      <c r="B208" s="283"/>
      <c r="C208" s="283"/>
      <c r="D208" s="283"/>
      <c r="E208" s="283"/>
      <c r="F208" s="364"/>
      <c r="G208" s="283" t="n">
        <v>1</v>
      </c>
      <c r="H208" s="283"/>
      <c r="I208" s="283"/>
      <c r="J208" s="283"/>
      <c r="K208" s="364"/>
      <c r="L208" s="283"/>
      <c r="M208" s="283"/>
      <c r="N208" s="283"/>
      <c r="O208" s="283"/>
      <c r="P208" s="364"/>
      <c r="Q208" s="283" t="n">
        <v>1</v>
      </c>
      <c r="R208" s="283" t="n">
        <v>1</v>
      </c>
      <c r="S208" s="283" t="n">
        <v>1</v>
      </c>
      <c r="T208" s="283"/>
      <c r="U208" s="364"/>
      <c r="V208" s="176"/>
      <c r="W208" s="176"/>
      <c r="X208" s="176"/>
      <c r="Y208" s="176" t="n">
        <v>1</v>
      </c>
      <c r="Z208" s="69"/>
      <c r="AA208" s="69"/>
      <c r="AB208" s="69"/>
    </row>
    <row r="209" customFormat="false" ht="13.5" hidden="false" customHeight="true" outlineLevel="0" collapsed="false">
      <c r="A209" s="270" t="s">
        <v>321</v>
      </c>
      <c r="B209" s="192"/>
      <c r="C209" s="192"/>
      <c r="D209" s="192"/>
      <c r="E209" s="192"/>
      <c r="F209" s="364"/>
      <c r="G209" s="192" t="n">
        <v>1</v>
      </c>
      <c r="H209" s="192"/>
      <c r="I209" s="192"/>
      <c r="J209" s="192"/>
      <c r="K209" s="364"/>
      <c r="L209" s="192"/>
      <c r="M209" s="192"/>
      <c r="N209" s="192"/>
      <c r="O209" s="192"/>
      <c r="P209" s="364"/>
      <c r="Q209" s="192" t="n">
        <v>20</v>
      </c>
      <c r="R209" s="192" t="n">
        <v>20</v>
      </c>
      <c r="S209" s="192" t="n">
        <v>50</v>
      </c>
      <c r="T209" s="192"/>
      <c r="U209" s="364"/>
      <c r="V209" s="206"/>
      <c r="W209" s="206"/>
      <c r="X209" s="206"/>
      <c r="Y209" s="206" t="n">
        <v>26</v>
      </c>
      <c r="Z209" s="69"/>
      <c r="AA209" s="69"/>
      <c r="AB209" s="69"/>
    </row>
    <row r="210" customFormat="false" ht="13.5" hidden="false" customHeight="true" outlineLevel="0" collapsed="false">
      <c r="A210" s="270" t="s">
        <v>299</v>
      </c>
      <c r="B210" s="192"/>
      <c r="C210" s="192"/>
      <c r="D210" s="192"/>
      <c r="E210" s="192"/>
      <c r="F210" s="364"/>
      <c r="G210" s="192" t="n">
        <v>8</v>
      </c>
      <c r="H210" s="192"/>
      <c r="I210" s="192"/>
      <c r="J210" s="192"/>
      <c r="K210" s="364"/>
      <c r="L210" s="192"/>
      <c r="M210" s="192"/>
      <c r="N210" s="192"/>
      <c r="O210" s="192"/>
      <c r="P210" s="364"/>
      <c r="Q210" s="192" t="n">
        <v>8</v>
      </c>
      <c r="R210" s="192" t="n">
        <v>10</v>
      </c>
      <c r="S210" s="192" t="n">
        <v>3</v>
      </c>
      <c r="T210" s="192"/>
      <c r="U210" s="364"/>
      <c r="V210" s="206"/>
      <c r="W210" s="206"/>
      <c r="X210" s="206"/>
      <c r="Y210" s="206" t="n">
        <v>5</v>
      </c>
      <c r="Z210" s="69"/>
      <c r="AA210" s="69"/>
      <c r="AB210" s="69"/>
    </row>
    <row r="211" customFormat="false" ht="13.5" hidden="false" customHeight="true" outlineLevel="0" collapsed="false">
      <c r="A211" s="270" t="s">
        <v>337</v>
      </c>
      <c r="B211" s="192"/>
      <c r="C211" s="192"/>
      <c r="D211" s="192"/>
      <c r="E211" s="192"/>
      <c r="F211" s="364"/>
      <c r="G211" s="192" t="n">
        <v>5200</v>
      </c>
      <c r="H211" s="192"/>
      <c r="I211" s="192"/>
      <c r="J211" s="192"/>
      <c r="K211" s="364"/>
      <c r="L211" s="192"/>
      <c r="M211" s="192"/>
      <c r="N211" s="192"/>
      <c r="O211" s="192"/>
      <c r="P211" s="364"/>
      <c r="Q211" s="192" t="n">
        <v>1400</v>
      </c>
      <c r="R211" s="192" t="n">
        <v>1500</v>
      </c>
      <c r="S211" s="192" t="n">
        <v>500</v>
      </c>
      <c r="T211" s="192"/>
      <c r="U211" s="364"/>
      <c r="V211" s="206"/>
      <c r="W211" s="206"/>
      <c r="X211" s="206"/>
      <c r="Y211" s="206" t="n">
        <v>1060</v>
      </c>
      <c r="Z211" s="69"/>
      <c r="AA211" s="69"/>
      <c r="AB211" s="69"/>
    </row>
    <row r="212" customFormat="false" ht="14.25" hidden="false" customHeight="true" outlineLevel="0" collapsed="false">
      <c r="A212" s="365" t="s">
        <v>338</v>
      </c>
      <c r="B212" s="284" t="str">
        <f aca="false">IF(B209="","",B208*B209*B210*B211)</f>
        <v/>
      </c>
      <c r="C212" s="284" t="str">
        <f aca="false">IF(C209="","",C208*C209*C210*C211)</f>
        <v/>
      </c>
      <c r="D212" s="284" t="str">
        <f aca="false">IF(D209="","",D208*D209*D210*D211)</f>
        <v/>
      </c>
      <c r="E212" s="284" t="str">
        <f aca="false">IF(E209="","",E208*E209*E210*E211)</f>
        <v/>
      </c>
      <c r="F212" s="364"/>
      <c r="G212" s="284" t="n">
        <f aca="false">IF(G209="","",G208*G209*G210*G211)</f>
        <v>41600</v>
      </c>
      <c r="H212" s="284" t="str">
        <f aca="false">IF(H209="","",H208*H209*H210*H211)</f>
        <v/>
      </c>
      <c r="I212" s="284" t="str">
        <f aca="false">IF(I209="","",I208*I209*I210*I211)</f>
        <v/>
      </c>
      <c r="J212" s="284" t="str">
        <f aca="false">IF(J209="","",J208*J209*J210*J211)</f>
        <v/>
      </c>
      <c r="K212" s="364"/>
      <c r="L212" s="284" t="str">
        <f aca="false">IF(L209="","",L208*L209*L210*L211)</f>
        <v/>
      </c>
      <c r="M212" s="284" t="str">
        <f aca="false">IF(M209="","",M208*M209*M210*M211)</f>
        <v/>
      </c>
      <c r="N212" s="284" t="str">
        <f aca="false">IF(N209="","",N208*N209*N210*N211)</f>
        <v/>
      </c>
      <c r="O212" s="284" t="str">
        <f aca="false">IF(O209="","",O208*O209*O210*O211)</f>
        <v/>
      </c>
      <c r="P212" s="364"/>
      <c r="Q212" s="284" t="n">
        <f aca="false">IF(Q209="","",Q208*Q209*Q210*Q211)</f>
        <v>224000</v>
      </c>
      <c r="R212" s="284" t="n">
        <f aca="false">IF(R209="","",R208*R209*R210*R211)</f>
        <v>300000</v>
      </c>
      <c r="S212" s="284" t="n">
        <f aca="false">IF(S209="","",S208*S209*S210*S211)</f>
        <v>75000</v>
      </c>
      <c r="T212" s="284" t="str">
        <f aca="false">IF(T209="","",T208*T209*T210*T211)</f>
        <v/>
      </c>
      <c r="U212" s="364"/>
      <c r="V212" s="285" t="str">
        <f aca="false">IF(V209="","",V208*V209*V210*V211)</f>
        <v/>
      </c>
      <c r="W212" s="285" t="str">
        <f aca="false">IF(W209="","",W208*W209*W210*W211)</f>
        <v/>
      </c>
      <c r="X212" s="285" t="str">
        <f aca="false">IF(X209="","",X208*X209*X210*X211)</f>
        <v/>
      </c>
      <c r="Y212" s="304" t="n">
        <f aca="false">IF(Y209="","",Y208*Y209*Y210*Y211)</f>
        <v>137800</v>
      </c>
      <c r="Z212" s="69"/>
      <c r="AA212" s="69"/>
      <c r="AB212" s="69"/>
    </row>
    <row r="213" customFormat="false" ht="14.25" hidden="false" customHeight="true" outlineLevel="0" collapsed="false">
      <c r="A213" s="218" t="s">
        <v>471</v>
      </c>
      <c r="B213" s="404" t="n">
        <f aca="false">SUM(B164,B170,B176,B182,B188,B194,B200,B206,B212)</f>
        <v>14400</v>
      </c>
      <c r="C213" s="404" t="n">
        <f aca="false">SUM(C164,C170,C176,C182,C188,C194,C200,C206,C212)</f>
        <v>0</v>
      </c>
      <c r="D213" s="404" t="n">
        <f aca="false">SUM(D164,D170,D176,D182,D188,D194,D200,D206,D212)</f>
        <v>1200</v>
      </c>
      <c r="E213" s="404" t="n">
        <f aca="false">SUM(E164,E170,E176,E182,E188,E194,E200,E206,E212)</f>
        <v>0</v>
      </c>
      <c r="F213" s="405"/>
      <c r="G213" s="404" t="n">
        <f aca="false">SUM(G164,G170,G176,G182,G188,G194,G200,G206,G212)</f>
        <v>53600</v>
      </c>
      <c r="H213" s="404" t="n">
        <f aca="false">SUM(H164,H170,H176,H182,H188,H194,H200,H206,H212)</f>
        <v>31600</v>
      </c>
      <c r="I213" s="404" t="n">
        <f aca="false">SUM(I164,I170,I176,I182,I188,I194,I200,I206,I212)</f>
        <v>4200</v>
      </c>
      <c r="J213" s="404" t="n">
        <f aca="false">SUM(J164,J170,J176,J182,J188,J194,J200,J206,J212)</f>
        <v>0</v>
      </c>
      <c r="K213" s="405"/>
      <c r="L213" s="404" t="n">
        <f aca="false">SUM(L164,L170,L176,L182,L188,L194,L200,L206,L212)</f>
        <v>0</v>
      </c>
      <c r="M213" s="404" t="n">
        <f aca="false">SUM(M164,M170,M176,M182,M188,M194,M200,M206,M212)</f>
        <v>36000</v>
      </c>
      <c r="N213" s="404" t="n">
        <f aca="false">SUM(N164,N170,N176,N182,N188,N194,N200,N206,N212)</f>
        <v>0</v>
      </c>
      <c r="O213" s="404" t="n">
        <f aca="false">SUM(O164,O170,O176,O182,O188,O194,O200,O206,O212)</f>
        <v>0</v>
      </c>
      <c r="P213" s="405"/>
      <c r="Q213" s="404" t="n">
        <f aca="false">SUM(Q164,Q170,Q176,Q182,Q188,Q194,Q200,Q206,Q212)</f>
        <v>224000</v>
      </c>
      <c r="R213" s="404" t="n">
        <f aca="false">SUM(R164,R170,R176,R182,R188,R194,R200,R206,R212)</f>
        <v>300000</v>
      </c>
      <c r="S213" s="404" t="n">
        <f aca="false">SUM(S164,S170,S176,S182,S188,S194,S200,S206,S212)</f>
        <v>164000</v>
      </c>
      <c r="T213" s="404" t="n">
        <f aca="false">SUM(T164,T170,T176,T182,T188,T194,T200,T206,T212)</f>
        <v>0</v>
      </c>
      <c r="U213" s="405"/>
      <c r="V213" s="406" t="n">
        <f aca="false">SUM(V164,V170,V176,V182,V188,V194,V200,V206,V212)</f>
        <v>22500</v>
      </c>
      <c r="W213" s="406" t="n">
        <f aca="false">SUM(W164,W170,W176,W182,W188,W194,W200,W206,W212)</f>
        <v>26000</v>
      </c>
      <c r="X213" s="406" t="n">
        <f aca="false">SUM(X164,X170,X176,X182,X188,X194,X200,X206,X212)</f>
        <v>45000</v>
      </c>
      <c r="Y213" s="406" t="n">
        <f aca="false">SUM(Y164,Y170,Y176,Y182,Y188,Y194,Y200,Y206,Y212)</f>
        <v>137800</v>
      </c>
      <c r="Z213" s="69"/>
      <c r="AA213" s="69"/>
      <c r="AB213" s="69"/>
    </row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50" activePane="bottomRight" state="frozen"/>
      <selection pane="topLeft" activeCell="A1" activeCellId="0" sqref="A1"/>
      <selection pane="topRight" activeCell="B1" activeCellId="0" sqref="B1"/>
      <selection pane="bottomLeft" activeCell="A50" activeCellId="0" sqref="A50"/>
      <selection pane="bottomRight" activeCell="AV70" activeCellId="0" sqref="AV70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4.76"/>
    <col collapsed="false" customWidth="true" hidden="false" outlineLevel="0" max="4" min="2" style="0" width="10.76"/>
    <col collapsed="false" customWidth="true" hidden="true" outlineLevel="0" max="5" min="5" style="0" width="10.76"/>
    <col collapsed="false" customWidth="true" hidden="false" outlineLevel="0" max="6" min="6" style="0" width="1.74"/>
    <col collapsed="false" customWidth="true" hidden="false" outlineLevel="0" max="9" min="7" style="0" width="10.76"/>
    <col collapsed="false" customWidth="true" hidden="true" outlineLevel="0" max="10" min="10" style="0" width="10.76"/>
    <col collapsed="false" customWidth="true" hidden="false" outlineLevel="0" max="11" min="11" style="0" width="2.12"/>
    <col collapsed="false" customWidth="true" hidden="false" outlineLevel="0" max="14" min="12" style="0" width="10.76"/>
    <col collapsed="false" customWidth="true" hidden="true" outlineLevel="0" max="15" min="15" style="0" width="10.76"/>
    <col collapsed="false" customWidth="true" hidden="false" outlineLevel="0" max="16" min="16" style="0" width="1.74"/>
    <col collapsed="false" customWidth="true" hidden="false" outlineLevel="0" max="19" min="17" style="0" width="10.76"/>
    <col collapsed="false" customWidth="true" hidden="true" outlineLevel="0" max="20" min="20" style="0" width="10.76"/>
    <col collapsed="false" customWidth="true" hidden="false" outlineLevel="0" max="21" min="21" style="0" width="1.88"/>
    <col collapsed="false" customWidth="true" hidden="false" outlineLevel="0" max="25" min="22" style="0" width="10.76"/>
    <col collapsed="false" customWidth="true" hidden="false" outlineLevel="0" max="28" min="26" style="0" width="8"/>
    <col collapsed="false" customWidth="true" hidden="false" outlineLevel="0" max="1024" min="968" style="0" width="11.52"/>
  </cols>
  <sheetData>
    <row r="1" customFormat="false" ht="17.25" hidden="false" customHeight="true" outlineLevel="0" collapsed="false">
      <c r="A1" s="396" t="s">
        <v>472</v>
      </c>
      <c r="V1" s="397"/>
      <c r="W1" s="397"/>
      <c r="X1" s="397"/>
      <c r="Y1" s="397"/>
      <c r="Z1" s="27"/>
      <c r="AA1" s="27"/>
      <c r="AB1" s="27"/>
    </row>
    <row r="2" customFormat="false" ht="14.25" hidden="false" customHeight="true" outlineLevel="0" collapsed="false">
      <c r="V2" s="397"/>
      <c r="W2" s="397"/>
      <c r="X2" s="397"/>
      <c r="Y2" s="397"/>
      <c r="Z2" s="1"/>
      <c r="AA2" s="1"/>
      <c r="AB2" s="1"/>
    </row>
    <row r="3" customFormat="false" ht="14.25" hidden="false" customHeight="true" outlineLevel="0" collapsed="false">
      <c r="A3" s="218" t="s">
        <v>45</v>
      </c>
      <c r="B3" s="399" t="s">
        <v>145</v>
      </c>
      <c r="C3" s="400" t="s">
        <v>145</v>
      </c>
      <c r="D3" s="400" t="s">
        <v>145</v>
      </c>
      <c r="E3" s="400"/>
      <c r="F3" s="401"/>
      <c r="G3" s="399" t="s">
        <v>146</v>
      </c>
      <c r="H3" s="400" t="s">
        <v>146</v>
      </c>
      <c r="I3" s="400" t="s">
        <v>146</v>
      </c>
      <c r="J3" s="400"/>
      <c r="K3" s="401"/>
      <c r="L3" s="399" t="s">
        <v>147</v>
      </c>
      <c r="M3" s="400" t="s">
        <v>147</v>
      </c>
      <c r="N3" s="400" t="s">
        <v>147</v>
      </c>
      <c r="O3" s="400"/>
      <c r="P3" s="401"/>
      <c r="Q3" s="399" t="s">
        <v>148</v>
      </c>
      <c r="R3" s="400" t="s">
        <v>148</v>
      </c>
      <c r="S3" s="400" t="s">
        <v>148</v>
      </c>
      <c r="T3" s="400"/>
      <c r="U3" s="401"/>
      <c r="V3" s="220" t="s">
        <v>149</v>
      </c>
      <c r="W3" s="48"/>
      <c r="X3" s="48"/>
      <c r="Y3" s="48"/>
      <c r="Z3" s="1"/>
      <c r="AA3" s="1"/>
      <c r="AB3" s="1"/>
    </row>
    <row r="4" customFormat="false" ht="27.75" hidden="false" customHeight="true" outlineLevel="0" collapsed="false">
      <c r="A4" s="221" t="s">
        <v>150</v>
      </c>
      <c r="B4" s="402" t="str">
        <f aca="false">IF(WB!G4="","",WB!G4)</f>
        <v>Kasungu</v>
      </c>
      <c r="C4" s="223" t="str">
        <f aca="false">IF(WB!H4="","",WB!H4)</f>
        <v>Kasungu</v>
      </c>
      <c r="D4" s="223" t="str">
        <f aca="false">IF(WB!I4="","",WB!I4)</f>
        <v>Mchinji</v>
      </c>
      <c r="E4" s="223"/>
      <c r="F4" s="224"/>
      <c r="G4" s="223" t="str">
        <f aca="false">IF(WB!K4="","",WB!K4)</f>
        <v>Kasungu</v>
      </c>
      <c r="H4" s="223" t="str">
        <f aca="false">IF(WB!L4="","",WB!L4)</f>
        <v>Kasungu</v>
      </c>
      <c r="I4" s="223" t="str">
        <f aca="false">IF(WB!M4="","",WB!M4)</f>
        <v>Mchinji</v>
      </c>
      <c r="J4" s="223"/>
      <c r="K4" s="224"/>
      <c r="L4" s="223" t="str">
        <f aca="false">IF(WB!O4="","",WB!O4)</f>
        <v>Kasungu</v>
      </c>
      <c r="M4" s="223" t="str">
        <f aca="false">IF(WB!P4="","",WB!P4)</f>
        <v>Kasungu</v>
      </c>
      <c r="N4" s="223" t="str">
        <f aca="false">IF(WB!Q4="","",WB!Q4)</f>
        <v>Mchinji</v>
      </c>
      <c r="O4" s="223"/>
      <c r="P4" s="224"/>
      <c r="Q4" s="223" t="str">
        <f aca="false">IF(WB!S4="","",WB!S4)</f>
        <v>Kasungu</v>
      </c>
      <c r="R4" s="223" t="str">
        <f aca="false">IF(WB!T4="","",WB!T4)</f>
        <v>Kasungu</v>
      </c>
      <c r="S4" s="223" t="str">
        <f aca="false">IF(WB!U4="","",WB!U4)</f>
        <v>Mchinji</v>
      </c>
      <c r="T4" s="223"/>
      <c r="U4" s="224"/>
      <c r="V4" s="59" t="s">
        <v>151</v>
      </c>
      <c r="W4" s="59" t="s">
        <v>146</v>
      </c>
      <c r="X4" s="59" t="s">
        <v>147</v>
      </c>
      <c r="Y4" s="59" t="s">
        <v>148</v>
      </c>
      <c r="Z4" s="69"/>
      <c r="AA4" s="69"/>
    </row>
    <row r="5" customFormat="false" ht="27" hidden="false" customHeight="true" outlineLevel="0" collapsed="false">
      <c r="A5" s="225" t="s">
        <v>152</v>
      </c>
      <c r="B5" s="223" t="str">
        <f aca="false">IF(WB!G5="","",WB!G5)</f>
        <v>Kalikokha</v>
      </c>
      <c r="C5" s="223" t="str">
        <f aca="false">IF(WB!H5="","",WB!H5)</f>
        <v>Njobvu</v>
      </c>
      <c r="D5" s="223" t="str">
        <f aca="false">IF(WB!I5="","",WB!I5)</f>
        <v>Maole</v>
      </c>
      <c r="E5" s="223"/>
      <c r="F5" s="226"/>
      <c r="G5" s="223" t="str">
        <f aca="false">IF(WB!K5="","",WB!K5)</f>
        <v>Kalikokha</v>
      </c>
      <c r="H5" s="223" t="str">
        <f aca="false">IF(WB!L5="","",WB!L5)</f>
        <v>Njobvu</v>
      </c>
      <c r="I5" s="223" t="str">
        <f aca="false">IF(WB!M5="","",WB!M5)</f>
        <v>Maole</v>
      </c>
      <c r="J5" s="223"/>
      <c r="K5" s="226"/>
      <c r="L5" s="223" t="str">
        <f aca="false">IF(WB!O5="","",WB!O5)</f>
        <v>Kalikokha</v>
      </c>
      <c r="M5" s="223" t="str">
        <f aca="false">IF(WB!P5="","",WB!P5)</f>
        <v>Njobvu</v>
      </c>
      <c r="N5" s="223" t="str">
        <f aca="false">IF(WB!Q5="","",WB!Q5)</f>
        <v>Maole</v>
      </c>
      <c r="O5" s="223"/>
      <c r="P5" s="226"/>
      <c r="Q5" s="223" t="str">
        <f aca="false">IF(WB!S5="","",WB!S5)</f>
        <v>Kalikokha</v>
      </c>
      <c r="R5" s="223" t="str">
        <f aca="false">IF(WB!T5="","",WB!T5)</f>
        <v>Njobvu</v>
      </c>
      <c r="S5" s="223" t="str">
        <f aca="false">IF(WB!U5="","",WB!U5)</f>
        <v>Maole</v>
      </c>
      <c r="T5" s="223"/>
      <c r="U5" s="226"/>
      <c r="V5" s="63"/>
      <c r="W5" s="74"/>
      <c r="X5" s="74"/>
      <c r="Y5" s="74"/>
      <c r="Z5" s="69"/>
      <c r="AA5" s="69"/>
      <c r="AB5" s="69"/>
    </row>
    <row r="6" customFormat="false" ht="13.5" hidden="false" customHeight="true" outlineLevel="0" collapsed="false">
      <c r="A6" s="225" t="s">
        <v>153</v>
      </c>
      <c r="B6" s="223" t="str">
        <f aca="false">IF(WB!G6="","",WB!G6)</f>
        <v/>
      </c>
      <c r="C6" s="223" t="str">
        <f aca="false">IF(WB!H6="","",WB!H6)</f>
        <v/>
      </c>
      <c r="D6" s="223" t="str">
        <f aca="false">IF(WB!I6="","",WB!I6)</f>
        <v/>
      </c>
      <c r="E6" s="223"/>
      <c r="F6" s="227"/>
      <c r="G6" s="223" t="str">
        <f aca="false">IF(WB!K6="","",WB!K6)</f>
        <v/>
      </c>
      <c r="H6" s="223" t="str">
        <f aca="false">IF(WB!L6="","",WB!L6)</f>
        <v/>
      </c>
      <c r="I6" s="223" t="str">
        <f aca="false">IF(WB!M6="","",WB!M6)</f>
        <v/>
      </c>
      <c r="J6" s="223"/>
      <c r="K6" s="227"/>
      <c r="L6" s="223" t="str">
        <f aca="false">IF(WB!O6="","",WB!O6)</f>
        <v/>
      </c>
      <c r="M6" s="223" t="str">
        <f aca="false">IF(WB!P6="","",WB!P6)</f>
        <v/>
      </c>
      <c r="N6" s="223" t="str">
        <f aca="false">IF(WB!Q6="","",WB!Q6)</f>
        <v/>
      </c>
      <c r="O6" s="223"/>
      <c r="P6" s="227"/>
      <c r="Q6" s="223" t="str">
        <f aca="false">IF(WB!S6="","",WB!S6)</f>
        <v/>
      </c>
      <c r="R6" s="223" t="str">
        <f aca="false">IF(WB!T6="","",WB!T6)</f>
        <v/>
      </c>
      <c r="S6" s="223" t="str">
        <f aca="false">IF(WB!U6="","",WB!U6)</f>
        <v/>
      </c>
      <c r="T6" s="223"/>
      <c r="U6" s="227"/>
      <c r="V6" s="74"/>
      <c r="W6" s="74"/>
      <c r="X6" s="74"/>
      <c r="Y6" s="74"/>
      <c r="Z6" s="69"/>
      <c r="AA6" s="69"/>
      <c r="AB6" s="69"/>
    </row>
    <row r="7" customFormat="false" ht="13.5" hidden="false" customHeight="true" outlineLevel="0" collapsed="false">
      <c r="A7" s="265" t="s">
        <v>74</v>
      </c>
      <c r="B7" s="223" t="n">
        <f aca="false">IF(WB!G14="","",WB!G14)</f>
        <v>4</v>
      </c>
      <c r="C7" s="223" t="n">
        <f aca="false">IF(WB!H14="","",WB!H14)</f>
        <v>6</v>
      </c>
      <c r="D7" s="223" t="n">
        <f aca="false">IF(WB!I14="","",WB!I14)</f>
        <v>8</v>
      </c>
      <c r="E7" s="223"/>
      <c r="F7" s="264"/>
      <c r="G7" s="223" t="n">
        <f aca="false">IF(WB!K15="","",WB!K15)</f>
        <v>6</v>
      </c>
      <c r="H7" s="223" t="n">
        <f aca="false">IF(WB!L15="","",WB!L15)</f>
        <v>7</v>
      </c>
      <c r="I7" s="223" t="n">
        <f aca="false">IF(WB!M15="","",WB!M15)</f>
        <v>7</v>
      </c>
      <c r="J7" s="223"/>
      <c r="K7" s="264"/>
      <c r="L7" s="223" t="n">
        <f aca="false">IF(WB!O16="","",WB!O16)</f>
        <v>6</v>
      </c>
      <c r="M7" s="223" t="n">
        <f aca="false">IF(WB!P16="","",WB!P16)</f>
        <v>8</v>
      </c>
      <c r="N7" s="223" t="n">
        <f aca="false">IF(WB!Q16="","",WB!Q16)</f>
        <v>8</v>
      </c>
      <c r="O7" s="223"/>
      <c r="P7" s="264"/>
      <c r="Q7" s="223" t="n">
        <f aca="false">IF(WB!S17="","",WB!S17)</f>
        <v>8</v>
      </c>
      <c r="R7" s="223" t="n">
        <f aca="false">IF(WB!T17="","",WB!T17)</f>
        <v>12</v>
      </c>
      <c r="S7" s="223" t="n">
        <f aca="false">IF(WB!U17="","",WB!U17)</f>
        <v>8</v>
      </c>
      <c r="T7" s="223"/>
      <c r="U7" s="264"/>
      <c r="V7" s="223" t="n">
        <f aca="false">IF(WB!X14="","",WB!X14)</f>
        <v>7</v>
      </c>
      <c r="W7" s="223" t="n">
        <f aca="false">IF(WB!X15="","",WB!X15)</f>
        <v>7</v>
      </c>
      <c r="X7" s="223" t="n">
        <f aca="false">IF(WB!X16="","",WB!X16)</f>
        <v>8</v>
      </c>
      <c r="Y7" s="223" t="n">
        <f aca="false">IF(WB!X17="","",WB!X17)</f>
        <v>9</v>
      </c>
      <c r="Z7" s="69"/>
      <c r="AA7" s="69"/>
      <c r="AB7" s="69"/>
    </row>
    <row r="8" customFormat="false" ht="13.5" hidden="false" customHeight="true" outlineLevel="0" collapsed="false">
      <c r="V8" s="397"/>
      <c r="W8" s="397"/>
      <c r="X8" s="397"/>
      <c r="Y8" s="397"/>
      <c r="Z8" s="69"/>
      <c r="AA8" s="69"/>
      <c r="AB8" s="69"/>
    </row>
    <row r="9" customFormat="false" ht="14.25" hidden="false" customHeight="true" outlineLevel="0" collapsed="false">
      <c r="A9" s="327" t="s">
        <v>473</v>
      </c>
      <c r="B9" s="334"/>
      <c r="C9" s="334"/>
      <c r="D9" s="334"/>
      <c r="E9" s="334"/>
      <c r="F9" s="364"/>
      <c r="G9" s="334"/>
      <c r="H9" s="334"/>
      <c r="I9" s="334"/>
      <c r="J9" s="334"/>
      <c r="K9" s="364"/>
      <c r="L9" s="334"/>
      <c r="M9" s="334"/>
      <c r="N9" s="334"/>
      <c r="O9" s="334"/>
      <c r="P9" s="364"/>
      <c r="Q9" s="334"/>
      <c r="R9" s="334"/>
      <c r="S9" s="334"/>
      <c r="T9" s="334"/>
      <c r="U9" s="364"/>
      <c r="V9" s="335"/>
      <c r="W9" s="335"/>
      <c r="X9" s="335"/>
      <c r="Y9" s="335"/>
      <c r="Z9" s="69"/>
      <c r="AA9" s="69"/>
      <c r="AB9" s="69"/>
    </row>
    <row r="10" customFormat="false" ht="13.5" hidden="false" customHeight="true" outlineLevel="0" collapsed="false">
      <c r="A10" s="332" t="s">
        <v>474</v>
      </c>
      <c r="B10" s="309"/>
      <c r="C10" s="309"/>
      <c r="D10" s="309"/>
      <c r="E10" s="309"/>
      <c r="F10" s="280"/>
      <c r="G10" s="309"/>
      <c r="H10" s="309"/>
      <c r="I10" s="309"/>
      <c r="J10" s="309"/>
      <c r="K10" s="280"/>
      <c r="L10" s="309"/>
      <c r="M10" s="309"/>
      <c r="N10" s="309"/>
      <c r="O10" s="309"/>
      <c r="P10" s="280"/>
      <c r="Q10" s="309"/>
      <c r="R10" s="309"/>
      <c r="S10" s="309"/>
      <c r="T10" s="309"/>
      <c r="U10" s="280"/>
      <c r="V10" s="310"/>
      <c r="W10" s="310"/>
      <c r="X10" s="310"/>
      <c r="Y10" s="310"/>
      <c r="Z10" s="69"/>
      <c r="AA10" s="69"/>
      <c r="AB10" s="69"/>
    </row>
    <row r="11" customFormat="false" ht="14.25" hidden="false" customHeight="true" outlineLevel="0" collapsed="false">
      <c r="A11" s="265" t="s">
        <v>255</v>
      </c>
      <c r="B11" s="132"/>
      <c r="C11" s="132"/>
      <c r="D11" s="132"/>
      <c r="E11" s="132"/>
      <c r="F11" s="258"/>
      <c r="G11" s="132"/>
      <c r="H11" s="132"/>
      <c r="I11" s="132"/>
      <c r="J11" s="132"/>
      <c r="K11" s="258"/>
      <c r="L11" s="132"/>
      <c r="M11" s="132"/>
      <c r="N11" s="132"/>
      <c r="O11" s="132"/>
      <c r="P11" s="258"/>
      <c r="Q11" s="132"/>
      <c r="R11" s="132"/>
      <c r="S11" s="132"/>
      <c r="T11" s="132"/>
      <c r="U11" s="258"/>
      <c r="V11" s="164"/>
      <c r="W11" s="164"/>
      <c r="X11" s="164"/>
      <c r="Y11" s="164"/>
    </row>
    <row r="12" customFormat="false" ht="13.5" hidden="false" customHeight="true" outlineLevel="0" collapsed="false">
      <c r="A12" s="268" t="s">
        <v>256</v>
      </c>
      <c r="B12" s="131"/>
      <c r="C12" s="131"/>
      <c r="D12" s="131"/>
      <c r="E12" s="131"/>
      <c r="F12" s="258"/>
      <c r="G12" s="131"/>
      <c r="H12" s="131"/>
      <c r="I12" s="131"/>
      <c r="J12" s="131"/>
      <c r="K12" s="258"/>
      <c r="L12" s="131"/>
      <c r="M12" s="131"/>
      <c r="N12" s="131"/>
      <c r="O12" s="131"/>
      <c r="P12" s="258"/>
      <c r="Q12" s="131"/>
      <c r="R12" s="131"/>
      <c r="S12" s="131"/>
      <c r="T12" s="131"/>
      <c r="U12" s="258"/>
      <c r="V12" s="331"/>
      <c r="W12" s="331"/>
      <c r="X12" s="331"/>
      <c r="Y12" s="331"/>
    </row>
    <row r="13" customFormat="false" ht="13.5" hidden="false" customHeight="true" outlineLevel="0" collapsed="false">
      <c r="A13" s="269" t="s">
        <v>200</v>
      </c>
      <c r="B13" s="341"/>
      <c r="C13" s="341"/>
      <c r="D13" s="341"/>
      <c r="E13" s="341"/>
      <c r="F13" s="258"/>
      <c r="G13" s="341"/>
      <c r="H13" s="341"/>
      <c r="I13" s="341"/>
      <c r="J13" s="341"/>
      <c r="K13" s="258"/>
      <c r="L13" s="341"/>
      <c r="M13" s="341"/>
      <c r="N13" s="341"/>
      <c r="O13" s="341"/>
      <c r="P13" s="258"/>
      <c r="Q13" s="341"/>
      <c r="R13" s="341"/>
      <c r="S13" s="341"/>
      <c r="T13" s="341"/>
      <c r="U13" s="258"/>
      <c r="V13" s="342"/>
      <c r="W13" s="342"/>
      <c r="X13" s="342"/>
      <c r="Y13" s="342"/>
    </row>
    <row r="14" customFormat="false" ht="13.5" hidden="false" customHeight="true" outlineLevel="0" collapsed="false">
      <c r="A14" s="269" t="s">
        <v>201</v>
      </c>
      <c r="B14" s="303" t="str">
        <f aca="false">IF(B12="","",B12*B13)</f>
        <v/>
      </c>
      <c r="C14" s="303" t="str">
        <f aca="false">IF(C12="","",C12*C13)</f>
        <v/>
      </c>
      <c r="D14" s="303" t="str">
        <f aca="false">IF(D12="","",D12*D13)</f>
        <v/>
      </c>
      <c r="E14" s="303"/>
      <c r="F14" s="280"/>
      <c r="G14" s="303" t="str">
        <f aca="false">IF(G12="","",G12*G13)</f>
        <v/>
      </c>
      <c r="H14" s="303" t="str">
        <f aca="false">IF(H12="","",H12*H13)</f>
        <v/>
      </c>
      <c r="I14" s="303" t="str">
        <f aca="false">IF(I12="","",I12*I13)</f>
        <v/>
      </c>
      <c r="J14" s="303"/>
      <c r="K14" s="280"/>
      <c r="L14" s="303" t="str">
        <f aca="false">IF(L12="","",L12*L13)</f>
        <v/>
      </c>
      <c r="M14" s="303" t="str">
        <f aca="false">IF(M12="","",M12*M13)</f>
        <v/>
      </c>
      <c r="N14" s="303" t="str">
        <f aca="false">IF(N12="","",N12*N13)</f>
        <v/>
      </c>
      <c r="O14" s="303"/>
      <c r="P14" s="280"/>
      <c r="Q14" s="303" t="str">
        <f aca="false">IF(Q12="","",Q12*Q13)</f>
        <v/>
      </c>
      <c r="R14" s="303" t="str">
        <f aca="false">IF(R12="","",R12*R13)</f>
        <v/>
      </c>
      <c r="S14" s="303" t="str">
        <f aca="false">IF(S12="","",S12*S13)</f>
        <v/>
      </c>
      <c r="T14" s="303"/>
      <c r="U14" s="280"/>
      <c r="V14" s="304" t="str">
        <f aca="false">IF(V12="","",V12*V13)</f>
        <v/>
      </c>
      <c r="W14" s="304" t="str">
        <f aca="false">IF(W12="","",W12*W13)</f>
        <v/>
      </c>
      <c r="X14" s="304" t="str">
        <f aca="false">IF(X12="","",X12*X13)</f>
        <v/>
      </c>
      <c r="Y14" s="304" t="str">
        <f aca="false">IF(Y12="","",Y12*Y13)</f>
        <v/>
      </c>
    </row>
    <row r="15" customFormat="false" ht="13.5" hidden="false" customHeight="true" outlineLevel="0" collapsed="false">
      <c r="A15" s="269" t="s">
        <v>258</v>
      </c>
      <c r="B15" s="312"/>
      <c r="C15" s="312"/>
      <c r="D15" s="312"/>
      <c r="E15" s="312"/>
      <c r="F15" s="280"/>
      <c r="G15" s="312"/>
      <c r="H15" s="312"/>
      <c r="I15" s="312"/>
      <c r="J15" s="312"/>
      <c r="K15" s="280"/>
      <c r="L15" s="312"/>
      <c r="M15" s="312"/>
      <c r="N15" s="312"/>
      <c r="O15" s="312"/>
      <c r="P15" s="280"/>
      <c r="Q15" s="312"/>
      <c r="R15" s="312"/>
      <c r="S15" s="312"/>
      <c r="T15" s="312"/>
      <c r="U15" s="280"/>
      <c r="V15" s="313"/>
      <c r="W15" s="313"/>
      <c r="X15" s="313"/>
      <c r="Y15" s="313"/>
    </row>
    <row r="16" customFormat="false" ht="13.5" hidden="false" customHeight="true" outlineLevel="0" collapsed="false">
      <c r="A16" s="270" t="s">
        <v>228</v>
      </c>
      <c r="B16" s="306" t="str">
        <f aca="false">IF(B10="","",(B10-B12-B15)*B11/B$7/365/2100)</f>
        <v/>
      </c>
      <c r="C16" s="306" t="str">
        <f aca="false">IF(C10="","",(C10-C12-C15)*C11/C$7/365/2100)</f>
        <v/>
      </c>
      <c r="D16" s="306" t="str">
        <f aca="false">IF(D10="","",(D10-D12-D15)*D11/D$7/365/2100)</f>
        <v/>
      </c>
      <c r="E16" s="306"/>
      <c r="F16" s="258"/>
      <c r="G16" s="306" t="str">
        <f aca="false">IF(G10="","",(G10-G12-G15)*G11/G$7/365/2100)</f>
        <v/>
      </c>
      <c r="H16" s="306" t="str">
        <f aca="false">IF(H10="","",(H10-H12-H15)*H11/H$7/365/2100)</f>
        <v/>
      </c>
      <c r="I16" s="306" t="str">
        <f aca="false">IF(I10="","",(I10-I12-I15)*I11/I$7/365/2100)</f>
        <v/>
      </c>
      <c r="J16" s="306"/>
      <c r="K16" s="258"/>
      <c r="L16" s="306" t="str">
        <f aca="false">IF(L10="","",(L10-L12-L15)*L11/L$7/365/2100)</f>
        <v/>
      </c>
      <c r="M16" s="306" t="str">
        <f aca="false">IF(M10="","",(M10-M12-M15)*M11/M$7/365/2100)</f>
        <v/>
      </c>
      <c r="N16" s="306" t="str">
        <f aca="false">IF(N10="","",(N10-N12-N15)*N11/N$7/365/2100)</f>
        <v/>
      </c>
      <c r="O16" s="306"/>
      <c r="P16" s="258"/>
      <c r="Q16" s="306" t="str">
        <f aca="false">IF(Q10="","",(Q10-Q12-Q15)*Q11/Q$7/365/2100)</f>
        <v/>
      </c>
      <c r="R16" s="306" t="str">
        <f aca="false">IF(R10="","",(R10-R12-R15)*R11/R$7/365/2100)</f>
        <v/>
      </c>
      <c r="S16" s="306" t="str">
        <f aca="false">IF(S10="","",(S10-S12-S15)*S11/S$7/365/2100)</f>
        <v/>
      </c>
      <c r="T16" s="306"/>
      <c r="U16" s="258"/>
      <c r="V16" s="307" t="str">
        <f aca="false">IF(V10="","",(V10-V12-V15)*V11/V$7/365/2100)</f>
        <v/>
      </c>
      <c r="W16" s="307" t="str">
        <f aca="false">IF(W10="","",(W10-W12-W15)*W11/W$7/365/2100)</f>
        <v/>
      </c>
      <c r="X16" s="307" t="str">
        <f aca="false">IF(X10="","",(X10-X12-X15)*X11/X$7/365/2100)</f>
        <v/>
      </c>
      <c r="Y16" s="307" t="str">
        <f aca="false">IF(Y10="","",(Y10-Y12-Y15)*Y11/Y$7/365/2100)</f>
        <v/>
      </c>
    </row>
    <row r="17" customFormat="false" ht="13.5" hidden="false" customHeight="true" outlineLevel="0" collapsed="false">
      <c r="A17" s="332" t="s">
        <v>475</v>
      </c>
      <c r="B17" s="309"/>
      <c r="C17" s="309"/>
      <c r="D17" s="309"/>
      <c r="E17" s="309"/>
      <c r="F17" s="280"/>
      <c r="G17" s="309"/>
      <c r="H17" s="309"/>
      <c r="I17" s="309"/>
      <c r="J17" s="309"/>
      <c r="K17" s="280"/>
      <c r="L17" s="309"/>
      <c r="M17" s="309"/>
      <c r="N17" s="309"/>
      <c r="O17" s="309"/>
      <c r="P17" s="280"/>
      <c r="Q17" s="309"/>
      <c r="R17" s="309"/>
      <c r="S17" s="309"/>
      <c r="T17" s="309"/>
      <c r="U17" s="280"/>
      <c r="V17" s="310"/>
      <c r="W17" s="310"/>
      <c r="X17" s="310"/>
      <c r="Y17" s="310"/>
    </row>
    <row r="18" customFormat="false" ht="13.5" hidden="false" customHeight="true" outlineLevel="0" collapsed="false">
      <c r="A18" s="265" t="s">
        <v>255</v>
      </c>
      <c r="B18" s="132"/>
      <c r="C18" s="132"/>
      <c r="D18" s="132"/>
      <c r="E18" s="132"/>
      <c r="F18" s="258"/>
      <c r="G18" s="132"/>
      <c r="H18" s="132"/>
      <c r="I18" s="132"/>
      <c r="J18" s="132"/>
      <c r="K18" s="258"/>
      <c r="L18" s="132"/>
      <c r="M18" s="132"/>
      <c r="N18" s="132"/>
      <c r="O18" s="132"/>
      <c r="P18" s="258"/>
      <c r="Q18" s="132"/>
      <c r="R18" s="132"/>
      <c r="S18" s="132"/>
      <c r="T18" s="132"/>
      <c r="U18" s="258"/>
      <c r="V18" s="164"/>
      <c r="W18" s="164"/>
      <c r="X18" s="164"/>
      <c r="Y18" s="164"/>
    </row>
    <row r="19" customFormat="false" ht="13.5" hidden="false" customHeight="true" outlineLevel="0" collapsed="false">
      <c r="A19" s="268" t="s">
        <v>256</v>
      </c>
      <c r="B19" s="131"/>
      <c r="C19" s="131"/>
      <c r="D19" s="131"/>
      <c r="E19" s="131"/>
      <c r="F19" s="258"/>
      <c r="G19" s="131"/>
      <c r="H19" s="131"/>
      <c r="I19" s="131"/>
      <c r="J19" s="131"/>
      <c r="K19" s="258"/>
      <c r="L19" s="131"/>
      <c r="M19" s="131"/>
      <c r="N19" s="131"/>
      <c r="O19" s="131"/>
      <c r="P19" s="258"/>
      <c r="Q19" s="131"/>
      <c r="R19" s="131"/>
      <c r="S19" s="131"/>
      <c r="T19" s="131"/>
      <c r="U19" s="258"/>
      <c r="V19" s="331"/>
      <c r="W19" s="331"/>
      <c r="X19" s="331"/>
      <c r="Y19" s="331"/>
    </row>
    <row r="20" customFormat="false" ht="13.5" hidden="false" customHeight="true" outlineLevel="0" collapsed="false">
      <c r="A20" s="269" t="s">
        <v>200</v>
      </c>
      <c r="B20" s="341"/>
      <c r="C20" s="341"/>
      <c r="D20" s="341"/>
      <c r="E20" s="341"/>
      <c r="F20" s="258"/>
      <c r="G20" s="341"/>
      <c r="H20" s="341"/>
      <c r="I20" s="341"/>
      <c r="J20" s="341"/>
      <c r="K20" s="258"/>
      <c r="L20" s="341"/>
      <c r="M20" s="341"/>
      <c r="N20" s="341"/>
      <c r="O20" s="341"/>
      <c r="P20" s="258"/>
      <c r="Q20" s="341"/>
      <c r="R20" s="341"/>
      <c r="S20" s="341"/>
      <c r="T20" s="341"/>
      <c r="U20" s="258"/>
      <c r="V20" s="342"/>
      <c r="W20" s="342"/>
      <c r="X20" s="342"/>
      <c r="Y20" s="342"/>
    </row>
    <row r="21" customFormat="false" ht="13.5" hidden="false" customHeight="true" outlineLevel="0" collapsed="false">
      <c r="A21" s="269" t="s">
        <v>201</v>
      </c>
      <c r="B21" s="303" t="str">
        <f aca="false">IF(B19="","",B19*B20)</f>
        <v/>
      </c>
      <c r="C21" s="303" t="str">
        <f aca="false">IF(C19="","",C19*C20)</f>
        <v/>
      </c>
      <c r="D21" s="303" t="str">
        <f aca="false">IF(D19="","",D19*D20)</f>
        <v/>
      </c>
      <c r="E21" s="303"/>
      <c r="F21" s="280"/>
      <c r="G21" s="303" t="str">
        <f aca="false">IF(G19="","",G19*G20)</f>
        <v/>
      </c>
      <c r="H21" s="303" t="str">
        <f aca="false">IF(H19="","",H19*H20)</f>
        <v/>
      </c>
      <c r="I21" s="303" t="str">
        <f aca="false">IF(I19="","",I19*I20)</f>
        <v/>
      </c>
      <c r="J21" s="303"/>
      <c r="K21" s="280"/>
      <c r="L21" s="303" t="str">
        <f aca="false">IF(L19="","",L19*L20)</f>
        <v/>
      </c>
      <c r="M21" s="303" t="str">
        <f aca="false">IF(M19="","",M19*M20)</f>
        <v/>
      </c>
      <c r="N21" s="303" t="str">
        <f aca="false">IF(N19="","",N19*N20)</f>
        <v/>
      </c>
      <c r="O21" s="303"/>
      <c r="P21" s="280"/>
      <c r="Q21" s="303" t="str">
        <f aca="false">IF(Q19="","",Q19*Q20)</f>
        <v/>
      </c>
      <c r="R21" s="303" t="str">
        <f aca="false">IF(R19="","",R19*R20)</f>
        <v/>
      </c>
      <c r="S21" s="303" t="str">
        <f aca="false">IF(S19="","",S19*S20)</f>
        <v/>
      </c>
      <c r="T21" s="303"/>
      <c r="U21" s="280"/>
      <c r="V21" s="304" t="str">
        <f aca="false">IF(V19="","",V19*V20)</f>
        <v/>
      </c>
      <c r="W21" s="304" t="str">
        <f aca="false">IF(W19="","",W19*W20)</f>
        <v/>
      </c>
      <c r="X21" s="304" t="str">
        <f aca="false">IF(X19="","",X19*X20)</f>
        <v/>
      </c>
      <c r="Y21" s="304" t="str">
        <f aca="false">IF(Y19="","",Y19*Y20)</f>
        <v/>
      </c>
    </row>
    <row r="22" customFormat="false" ht="13.5" hidden="false" customHeight="true" outlineLevel="0" collapsed="false">
      <c r="A22" s="269" t="s">
        <v>258</v>
      </c>
      <c r="B22" s="312"/>
      <c r="C22" s="312"/>
      <c r="D22" s="312"/>
      <c r="E22" s="312"/>
      <c r="F22" s="280"/>
      <c r="G22" s="312"/>
      <c r="H22" s="312"/>
      <c r="I22" s="312"/>
      <c r="J22" s="312"/>
      <c r="K22" s="280"/>
      <c r="L22" s="312"/>
      <c r="M22" s="312"/>
      <c r="N22" s="312"/>
      <c r="O22" s="312"/>
      <c r="P22" s="280"/>
      <c r="Q22" s="312"/>
      <c r="R22" s="312"/>
      <c r="S22" s="312"/>
      <c r="T22" s="312"/>
      <c r="U22" s="280"/>
      <c r="V22" s="313"/>
      <c r="W22" s="313"/>
      <c r="X22" s="313"/>
      <c r="Y22" s="313"/>
    </row>
    <row r="23" customFormat="false" ht="13.5" hidden="false" customHeight="true" outlineLevel="0" collapsed="false">
      <c r="A23" s="270" t="s">
        <v>228</v>
      </c>
      <c r="B23" s="306" t="str">
        <f aca="false">IF(B17="","",(B17-B19-B22)*B18/B$7/365/2100)</f>
        <v/>
      </c>
      <c r="C23" s="306" t="str">
        <f aca="false">IF(C17="","",(C17-C19-C22)*C18/C$7/365/2100)</f>
        <v/>
      </c>
      <c r="D23" s="306" t="str">
        <f aca="false">IF(D17="","",(D17-D19-D22)*D18/D$7/365/2100)</f>
        <v/>
      </c>
      <c r="E23" s="306"/>
      <c r="F23" s="258"/>
      <c r="G23" s="306" t="str">
        <f aca="false">IF(G17="","",(G17-G19-G22)*G18/G$7/365/2100)</f>
        <v/>
      </c>
      <c r="H23" s="306" t="str">
        <f aca="false">IF(H17="","",(H17-H19-H22)*H18/H$7/365/2100)</f>
        <v/>
      </c>
      <c r="I23" s="306" t="str">
        <f aca="false">IF(I17="","",(I17-I19-I22)*I18/I$7/365/2100)</f>
        <v/>
      </c>
      <c r="J23" s="306"/>
      <c r="K23" s="258"/>
      <c r="L23" s="306" t="str">
        <f aca="false">IF(L17="","",(L17-L19-L22)*L18/L$7/365/2100)</f>
        <v/>
      </c>
      <c r="M23" s="306" t="str">
        <f aca="false">IF(M17="","",(M17-M19-M22)*M18/M$7/365/2100)</f>
        <v/>
      </c>
      <c r="N23" s="306" t="str">
        <f aca="false">IF(N17="","",(N17-N19-N22)*N18/N$7/365/2100)</f>
        <v/>
      </c>
      <c r="O23" s="306"/>
      <c r="P23" s="258"/>
      <c r="Q23" s="306" t="str">
        <f aca="false">IF(Q17="","",(Q17-Q19-Q22)*Q18/Q$7/365/2100)</f>
        <v/>
      </c>
      <c r="R23" s="306" t="str">
        <f aca="false">IF(R17="","",(R17-R19-R22)*R18/R$7/365/2100)</f>
        <v/>
      </c>
      <c r="S23" s="306" t="str">
        <f aca="false">IF(S17="","",(S17-S19-S22)*S18/S$7/365/2100)</f>
        <v/>
      </c>
      <c r="T23" s="306"/>
      <c r="U23" s="258"/>
      <c r="V23" s="307" t="str">
        <f aca="false">IF(V17="","",(V17-V19-V22)*V18/V$7/365/2100)</f>
        <v/>
      </c>
      <c r="W23" s="307" t="str">
        <f aca="false">IF(W17="","",(W17-W19-W22)*W18/W$7/365/2100)</f>
        <v/>
      </c>
      <c r="X23" s="307" t="str">
        <f aca="false">IF(X17="","",(X17-X19-X22)*X18/X$7/365/2100)</f>
        <v/>
      </c>
      <c r="Y23" s="307" t="str">
        <f aca="false">IF(Y17="","",(Y17-Y19-Y22)*Y18/Y$7/365/2100)</f>
        <v/>
      </c>
    </row>
    <row r="24" customFormat="false" ht="13.5" hidden="false" customHeight="true" outlineLevel="0" collapsed="false">
      <c r="A24" s="332" t="s">
        <v>476</v>
      </c>
      <c r="B24" s="309"/>
      <c r="C24" s="309"/>
      <c r="D24" s="309"/>
      <c r="E24" s="309"/>
      <c r="F24" s="280"/>
      <c r="G24" s="309"/>
      <c r="H24" s="309"/>
      <c r="I24" s="309"/>
      <c r="J24" s="309"/>
      <c r="K24" s="280"/>
      <c r="L24" s="309"/>
      <c r="M24" s="309"/>
      <c r="N24" s="309"/>
      <c r="O24" s="309"/>
      <c r="P24" s="280"/>
      <c r="Q24" s="309"/>
      <c r="R24" s="309"/>
      <c r="S24" s="309"/>
      <c r="T24" s="309"/>
      <c r="U24" s="280"/>
      <c r="V24" s="310"/>
      <c r="W24" s="310"/>
      <c r="X24" s="310"/>
      <c r="Y24" s="310"/>
    </row>
    <row r="25" customFormat="false" ht="13.5" hidden="false" customHeight="true" outlineLevel="0" collapsed="false">
      <c r="A25" s="265" t="s">
        <v>255</v>
      </c>
      <c r="B25" s="132"/>
      <c r="C25" s="132"/>
      <c r="D25" s="132"/>
      <c r="E25" s="132"/>
      <c r="F25" s="258"/>
      <c r="G25" s="132"/>
      <c r="H25" s="132"/>
      <c r="I25" s="132"/>
      <c r="J25" s="132"/>
      <c r="K25" s="258"/>
      <c r="L25" s="132"/>
      <c r="M25" s="132"/>
      <c r="N25" s="132"/>
      <c r="O25" s="132"/>
      <c r="P25" s="258"/>
      <c r="Q25" s="132"/>
      <c r="R25" s="132"/>
      <c r="S25" s="132"/>
      <c r="T25" s="132"/>
      <c r="U25" s="258"/>
      <c r="V25" s="164"/>
      <c r="W25" s="164"/>
      <c r="X25" s="164"/>
      <c r="Y25" s="164"/>
    </row>
    <row r="26" customFormat="false" ht="13.5" hidden="false" customHeight="true" outlineLevel="0" collapsed="false">
      <c r="A26" s="268" t="s">
        <v>256</v>
      </c>
      <c r="B26" s="131"/>
      <c r="C26" s="131"/>
      <c r="D26" s="131"/>
      <c r="E26" s="131"/>
      <c r="F26" s="258"/>
      <c r="G26" s="131"/>
      <c r="H26" s="131"/>
      <c r="I26" s="131"/>
      <c r="J26" s="131"/>
      <c r="K26" s="258"/>
      <c r="L26" s="131"/>
      <c r="M26" s="131"/>
      <c r="N26" s="131"/>
      <c r="O26" s="131"/>
      <c r="P26" s="258"/>
      <c r="Q26" s="131"/>
      <c r="R26" s="131"/>
      <c r="S26" s="131"/>
      <c r="T26" s="131"/>
      <c r="U26" s="258"/>
      <c r="V26" s="331"/>
      <c r="W26" s="331"/>
      <c r="X26" s="331"/>
      <c r="Y26" s="331"/>
    </row>
    <row r="27" customFormat="false" ht="13.5" hidden="false" customHeight="true" outlineLevel="0" collapsed="false">
      <c r="A27" s="269" t="s">
        <v>200</v>
      </c>
      <c r="B27" s="341"/>
      <c r="C27" s="341"/>
      <c r="D27" s="341"/>
      <c r="E27" s="341"/>
      <c r="F27" s="258"/>
      <c r="G27" s="341"/>
      <c r="H27" s="341"/>
      <c r="I27" s="341"/>
      <c r="J27" s="341"/>
      <c r="K27" s="258"/>
      <c r="L27" s="341"/>
      <c r="M27" s="341"/>
      <c r="N27" s="341"/>
      <c r="O27" s="341"/>
      <c r="P27" s="258"/>
      <c r="Q27" s="341"/>
      <c r="R27" s="341"/>
      <c r="S27" s="341"/>
      <c r="T27" s="341"/>
      <c r="U27" s="258"/>
      <c r="V27" s="342"/>
      <c r="W27" s="342"/>
      <c r="X27" s="342"/>
      <c r="Y27" s="342"/>
    </row>
    <row r="28" customFormat="false" ht="13.5" hidden="false" customHeight="true" outlineLevel="0" collapsed="false">
      <c r="A28" s="269" t="s">
        <v>201</v>
      </c>
      <c r="B28" s="303" t="str">
        <f aca="false">IF(B26="","",B26*B27)</f>
        <v/>
      </c>
      <c r="C28" s="303" t="str">
        <f aca="false">IF(C26="","",C26*C27)</f>
        <v/>
      </c>
      <c r="D28" s="303" t="str">
        <f aca="false">IF(D26="","",D26*D27)</f>
        <v/>
      </c>
      <c r="E28" s="303"/>
      <c r="F28" s="280"/>
      <c r="G28" s="303" t="str">
        <f aca="false">IF(G26="","",G26*G27)</f>
        <v/>
      </c>
      <c r="H28" s="303" t="str">
        <f aca="false">IF(H26="","",H26*H27)</f>
        <v/>
      </c>
      <c r="I28" s="303" t="str">
        <f aca="false">IF(I26="","",I26*I27)</f>
        <v/>
      </c>
      <c r="J28" s="303"/>
      <c r="K28" s="280"/>
      <c r="L28" s="303" t="str">
        <f aca="false">IF(L26="","",L26*L27)</f>
        <v/>
      </c>
      <c r="M28" s="303" t="str">
        <f aca="false">IF(M26="","",M26*M27)</f>
        <v/>
      </c>
      <c r="N28" s="303" t="str">
        <f aca="false">IF(N26="","",N26*N27)</f>
        <v/>
      </c>
      <c r="O28" s="303"/>
      <c r="P28" s="280"/>
      <c r="Q28" s="303" t="str">
        <f aca="false">IF(Q26="","",Q26*Q27)</f>
        <v/>
      </c>
      <c r="R28" s="303" t="str">
        <f aca="false">IF(R26="","",R26*R27)</f>
        <v/>
      </c>
      <c r="S28" s="303" t="str">
        <f aca="false">IF(S26="","",S26*S27)</f>
        <v/>
      </c>
      <c r="T28" s="303"/>
      <c r="U28" s="280"/>
      <c r="V28" s="304" t="str">
        <f aca="false">IF(V26="","",V26*V27)</f>
        <v/>
      </c>
      <c r="W28" s="304" t="str">
        <f aca="false">IF(W26="","",W26*W27)</f>
        <v/>
      </c>
      <c r="X28" s="304" t="str">
        <f aca="false">IF(X26="","",X26*X27)</f>
        <v/>
      </c>
      <c r="Y28" s="304" t="str">
        <f aca="false">IF(Y26="","",Y26*Y27)</f>
        <v/>
      </c>
    </row>
    <row r="29" customFormat="false" ht="13.5" hidden="false" customHeight="true" outlineLevel="0" collapsed="false">
      <c r="A29" s="269" t="s">
        <v>258</v>
      </c>
      <c r="B29" s="312"/>
      <c r="C29" s="312"/>
      <c r="D29" s="312"/>
      <c r="E29" s="312"/>
      <c r="F29" s="280"/>
      <c r="G29" s="312"/>
      <c r="H29" s="312"/>
      <c r="I29" s="312"/>
      <c r="J29" s="312"/>
      <c r="K29" s="280"/>
      <c r="L29" s="312"/>
      <c r="M29" s="312"/>
      <c r="N29" s="312"/>
      <c r="O29" s="312"/>
      <c r="P29" s="280"/>
      <c r="Q29" s="312"/>
      <c r="R29" s="312"/>
      <c r="S29" s="312"/>
      <c r="T29" s="312"/>
      <c r="U29" s="280"/>
      <c r="V29" s="313"/>
      <c r="W29" s="313"/>
      <c r="X29" s="313"/>
      <c r="Y29" s="313"/>
    </row>
    <row r="30" customFormat="false" ht="13.5" hidden="false" customHeight="true" outlineLevel="0" collapsed="false">
      <c r="A30" s="270" t="s">
        <v>228</v>
      </c>
      <c r="B30" s="306" t="str">
        <f aca="false">IF(B24="","",(B24-B26-B29)*B25/B$7/365/2100)</f>
        <v/>
      </c>
      <c r="C30" s="306" t="str">
        <f aca="false">IF(C24="","",(C24-C26-C29)*C25/C$7/365/2100)</f>
        <v/>
      </c>
      <c r="D30" s="306" t="str">
        <f aca="false">IF(D24="","",(D24-D26-D29)*D25/D$7/365/2100)</f>
        <v/>
      </c>
      <c r="E30" s="306"/>
      <c r="F30" s="258"/>
      <c r="G30" s="306" t="str">
        <f aca="false">IF(G24="","",(G24-G26-G29)*G25/G$7/365/2100)</f>
        <v/>
      </c>
      <c r="H30" s="306" t="str">
        <f aca="false">IF(H24="","",(H24-H26-H29)*H25/H$7/365/2100)</f>
        <v/>
      </c>
      <c r="I30" s="306" t="str">
        <f aca="false">IF(I24="","",(I24-I26-I29)*I25/I$7/365/2100)</f>
        <v/>
      </c>
      <c r="J30" s="306"/>
      <c r="K30" s="258"/>
      <c r="L30" s="306" t="str">
        <f aca="false">IF(L24="","",(L24-L26-L29)*L25/L$7/365/2100)</f>
        <v/>
      </c>
      <c r="M30" s="306" t="str">
        <f aca="false">IF(M24="","",(M24-M26-M29)*M25/M$7/365/2100)</f>
        <v/>
      </c>
      <c r="N30" s="306" t="str">
        <f aca="false">IF(N24="","",(N24-N26-N29)*N25/N$7/365/2100)</f>
        <v/>
      </c>
      <c r="O30" s="306"/>
      <c r="P30" s="258"/>
      <c r="Q30" s="306" t="str">
        <f aca="false">IF(Q24="","",(Q24-Q26-Q29)*Q25/Q$7/365/2100)</f>
        <v/>
      </c>
      <c r="R30" s="306" t="str">
        <f aca="false">IF(R24="","",(R24-R26-R29)*R25/R$7/365/2100)</f>
        <v/>
      </c>
      <c r="S30" s="306" t="str">
        <f aca="false">IF(S24="","",(S24-S26-S29)*S25/S$7/365/2100)</f>
        <v/>
      </c>
      <c r="T30" s="306"/>
      <c r="U30" s="258"/>
      <c r="V30" s="307" t="str">
        <f aca="false">IF(V24="","",(V24-V26-V29)*V25/V$7/365/2100)</f>
        <v/>
      </c>
      <c r="W30" s="307" t="str">
        <f aca="false">IF(W24="","",(W24-W26-W29)*W25/W$7/365/2100)</f>
        <v/>
      </c>
      <c r="X30" s="307" t="str">
        <f aca="false">IF(X24="","",(X24-X26-X29)*X25/X$7/365/2100)</f>
        <v/>
      </c>
      <c r="Y30" s="307" t="str">
        <f aca="false">IF(Y24="","",(Y24-Y26-Y29)*Y25/Y$7/365/2100)</f>
        <v/>
      </c>
    </row>
    <row r="31" customFormat="false" ht="13.5" hidden="false" customHeight="true" outlineLevel="0" collapsed="false">
      <c r="A31" s="332" t="s">
        <v>477</v>
      </c>
      <c r="B31" s="309"/>
      <c r="C31" s="309"/>
      <c r="D31" s="309"/>
      <c r="E31" s="309"/>
      <c r="F31" s="280"/>
      <c r="G31" s="309"/>
      <c r="H31" s="309"/>
      <c r="I31" s="309"/>
      <c r="J31" s="309"/>
      <c r="K31" s="280"/>
      <c r="L31" s="309"/>
      <c r="M31" s="309"/>
      <c r="N31" s="309"/>
      <c r="O31" s="309"/>
      <c r="P31" s="280"/>
      <c r="Q31" s="309"/>
      <c r="R31" s="309"/>
      <c r="S31" s="309"/>
      <c r="T31" s="309"/>
      <c r="U31" s="280"/>
      <c r="V31" s="310"/>
      <c r="W31" s="310"/>
      <c r="X31" s="310"/>
      <c r="Y31" s="310"/>
    </row>
    <row r="32" customFormat="false" ht="13.5" hidden="false" customHeight="true" outlineLevel="0" collapsed="false">
      <c r="A32" s="265" t="s">
        <v>255</v>
      </c>
      <c r="B32" s="132"/>
      <c r="C32" s="132"/>
      <c r="D32" s="132"/>
      <c r="E32" s="132"/>
      <c r="F32" s="258"/>
      <c r="G32" s="132"/>
      <c r="H32" s="132"/>
      <c r="I32" s="132"/>
      <c r="J32" s="132"/>
      <c r="K32" s="258"/>
      <c r="L32" s="132"/>
      <c r="M32" s="132"/>
      <c r="N32" s="132"/>
      <c r="O32" s="132"/>
      <c r="P32" s="258"/>
      <c r="Q32" s="132"/>
      <c r="R32" s="132"/>
      <c r="S32" s="132"/>
      <c r="T32" s="132"/>
      <c r="U32" s="258"/>
      <c r="V32" s="164"/>
      <c r="W32" s="164"/>
      <c r="X32" s="164"/>
      <c r="Y32" s="164"/>
    </row>
    <row r="33" customFormat="false" ht="13.5" hidden="false" customHeight="true" outlineLevel="0" collapsed="false">
      <c r="A33" s="268" t="s">
        <v>256</v>
      </c>
      <c r="B33" s="131"/>
      <c r="C33" s="131"/>
      <c r="D33" s="131"/>
      <c r="E33" s="131"/>
      <c r="F33" s="258"/>
      <c r="G33" s="131"/>
      <c r="H33" s="131"/>
      <c r="I33" s="131"/>
      <c r="J33" s="131"/>
      <c r="K33" s="258"/>
      <c r="L33" s="131"/>
      <c r="M33" s="131"/>
      <c r="N33" s="131"/>
      <c r="O33" s="131"/>
      <c r="P33" s="258"/>
      <c r="Q33" s="131"/>
      <c r="R33" s="131"/>
      <c r="S33" s="131"/>
      <c r="T33" s="131"/>
      <c r="U33" s="258"/>
      <c r="V33" s="331"/>
      <c r="W33" s="331"/>
      <c r="X33" s="331"/>
      <c r="Y33" s="331"/>
    </row>
    <row r="34" customFormat="false" ht="13.5" hidden="false" customHeight="true" outlineLevel="0" collapsed="false">
      <c r="A34" s="269" t="s">
        <v>200</v>
      </c>
      <c r="B34" s="341"/>
      <c r="C34" s="341"/>
      <c r="D34" s="341"/>
      <c r="E34" s="341"/>
      <c r="F34" s="258"/>
      <c r="G34" s="341"/>
      <c r="H34" s="341"/>
      <c r="I34" s="341"/>
      <c r="J34" s="341"/>
      <c r="K34" s="258"/>
      <c r="L34" s="341"/>
      <c r="M34" s="341"/>
      <c r="N34" s="341"/>
      <c r="O34" s="341"/>
      <c r="P34" s="258"/>
      <c r="Q34" s="341"/>
      <c r="R34" s="341"/>
      <c r="S34" s="341"/>
      <c r="T34" s="341"/>
      <c r="U34" s="258"/>
      <c r="V34" s="342"/>
      <c r="W34" s="342"/>
      <c r="X34" s="342"/>
      <c r="Y34" s="342"/>
    </row>
    <row r="35" customFormat="false" ht="13.5" hidden="false" customHeight="true" outlineLevel="0" collapsed="false">
      <c r="A35" s="269" t="s">
        <v>201</v>
      </c>
      <c r="B35" s="303" t="str">
        <f aca="false">IF(B33="","",B33*B34)</f>
        <v/>
      </c>
      <c r="C35" s="303" t="str">
        <f aca="false">IF(C33="","",C33*C34)</f>
        <v/>
      </c>
      <c r="D35" s="303" t="str">
        <f aca="false">IF(D33="","",D33*D34)</f>
        <v/>
      </c>
      <c r="E35" s="303"/>
      <c r="F35" s="280"/>
      <c r="G35" s="303" t="str">
        <f aca="false">IF(G33="","",G33*G34)</f>
        <v/>
      </c>
      <c r="H35" s="303" t="str">
        <f aca="false">IF(H33="","",H33*H34)</f>
        <v/>
      </c>
      <c r="I35" s="303" t="str">
        <f aca="false">IF(I33="","",I33*I34)</f>
        <v/>
      </c>
      <c r="J35" s="303"/>
      <c r="K35" s="280"/>
      <c r="L35" s="303" t="str">
        <f aca="false">IF(L33="","",L33*L34)</f>
        <v/>
      </c>
      <c r="M35" s="303" t="str">
        <f aca="false">IF(M33="","",M33*M34)</f>
        <v/>
      </c>
      <c r="N35" s="303" t="str">
        <f aca="false">IF(N33="","",N33*N34)</f>
        <v/>
      </c>
      <c r="O35" s="303"/>
      <c r="P35" s="280"/>
      <c r="Q35" s="303" t="str">
        <f aca="false">IF(Q33="","",Q33*Q34)</f>
        <v/>
      </c>
      <c r="R35" s="303" t="str">
        <f aca="false">IF(R33="","",R33*R34)</f>
        <v/>
      </c>
      <c r="S35" s="303" t="str">
        <f aca="false">IF(S33="","",S33*S34)</f>
        <v/>
      </c>
      <c r="T35" s="303"/>
      <c r="U35" s="280"/>
      <c r="V35" s="304" t="str">
        <f aca="false">IF(V33="","",V33*V34)</f>
        <v/>
      </c>
      <c r="W35" s="304" t="str">
        <f aca="false">IF(W33="","",W33*W34)</f>
        <v/>
      </c>
      <c r="X35" s="304" t="str">
        <f aca="false">IF(X33="","",X33*X34)</f>
        <v/>
      </c>
      <c r="Y35" s="304" t="str">
        <f aca="false">IF(Y33="","",Y33*Y34)</f>
        <v/>
      </c>
    </row>
    <row r="36" customFormat="false" ht="13.5" hidden="false" customHeight="true" outlineLevel="0" collapsed="false">
      <c r="A36" s="269" t="s">
        <v>258</v>
      </c>
      <c r="B36" s="312"/>
      <c r="C36" s="312"/>
      <c r="D36" s="312"/>
      <c r="E36" s="312"/>
      <c r="F36" s="280"/>
      <c r="G36" s="312"/>
      <c r="H36" s="312"/>
      <c r="I36" s="312"/>
      <c r="J36" s="312"/>
      <c r="K36" s="280"/>
      <c r="L36" s="312"/>
      <c r="M36" s="312"/>
      <c r="N36" s="312"/>
      <c r="O36" s="312"/>
      <c r="P36" s="280"/>
      <c r="Q36" s="312"/>
      <c r="R36" s="312"/>
      <c r="S36" s="312"/>
      <c r="T36" s="312"/>
      <c r="U36" s="280"/>
      <c r="V36" s="313"/>
      <c r="W36" s="313"/>
      <c r="X36" s="313"/>
      <c r="Y36" s="313"/>
    </row>
    <row r="37" customFormat="false" ht="13.5" hidden="false" customHeight="true" outlineLevel="0" collapsed="false">
      <c r="A37" s="270" t="s">
        <v>228</v>
      </c>
      <c r="B37" s="306" t="str">
        <f aca="false">IF(B31="","",(B31-B33-B36)*B32/B$7/365/2100)</f>
        <v/>
      </c>
      <c r="C37" s="306" t="str">
        <f aca="false">IF(C31="","",(C31-C33-C36)*C32/C$7/365/2100)</f>
        <v/>
      </c>
      <c r="D37" s="306" t="str">
        <f aca="false">IF(D31="","",(D31-D33-D36)*D32/D$7/365/2100)</f>
        <v/>
      </c>
      <c r="E37" s="306"/>
      <c r="F37" s="258"/>
      <c r="G37" s="306" t="str">
        <f aca="false">IF(G31="","",(G31-G33-G36)*G32/G$7/365/2100)</f>
        <v/>
      </c>
      <c r="H37" s="306" t="str">
        <f aca="false">IF(H31="","",(H31-H33-H36)*H32/H$7/365/2100)</f>
        <v/>
      </c>
      <c r="I37" s="306" t="str">
        <f aca="false">IF(I31="","",(I31-I33-I36)*I32/I$7/365/2100)</f>
        <v/>
      </c>
      <c r="J37" s="306"/>
      <c r="K37" s="258"/>
      <c r="L37" s="306" t="str">
        <f aca="false">IF(L31="","",(L31-L33-L36)*L32/L$7/365/2100)</f>
        <v/>
      </c>
      <c r="M37" s="306" t="str">
        <f aca="false">IF(M31="","",(M31-M33-M36)*M32/M$7/365/2100)</f>
        <v/>
      </c>
      <c r="N37" s="306" t="str">
        <f aca="false">IF(N31="","",(N31-N33-N36)*N32/N$7/365/2100)</f>
        <v/>
      </c>
      <c r="O37" s="306"/>
      <c r="P37" s="258"/>
      <c r="Q37" s="306" t="str">
        <f aca="false">IF(Q31="","",(Q31-Q33-Q36)*Q32/Q$7/365/2100)</f>
        <v/>
      </c>
      <c r="R37" s="306" t="str">
        <f aca="false">IF(R31="","",(R31-R33-R36)*R32/R$7/365/2100)</f>
        <v/>
      </c>
      <c r="S37" s="306" t="str">
        <f aca="false">IF(S31="","",(S31-S33-S36)*S32/S$7/365/2100)</f>
        <v/>
      </c>
      <c r="T37" s="306"/>
      <c r="U37" s="258"/>
      <c r="V37" s="307" t="str">
        <f aca="false">IF(V31="","",(V31-V33-V36)*V32/V$7/365/2100)</f>
        <v/>
      </c>
      <c r="W37" s="307" t="str">
        <f aca="false">IF(W31="","",(W31-W33-W36)*W32/W$7/365/2100)</f>
        <v/>
      </c>
      <c r="X37" s="307" t="str">
        <f aca="false">IF(X31="","",(X31-X33-X36)*X32/X$7/365/2100)</f>
        <v/>
      </c>
      <c r="Y37" s="307" t="str">
        <f aca="false">IF(Y31="","",(Y31-Y33-Y36)*Y32/Y$7/365/2100)</f>
        <v/>
      </c>
    </row>
    <row r="38" customFormat="false" ht="13.5" hidden="false" customHeight="true" outlineLevel="0" collapsed="false">
      <c r="A38" s="332" t="s">
        <v>478</v>
      </c>
      <c r="B38" s="309"/>
      <c r="C38" s="309"/>
      <c r="D38" s="309"/>
      <c r="E38" s="309"/>
      <c r="F38" s="280"/>
      <c r="G38" s="309"/>
      <c r="H38" s="309"/>
      <c r="I38" s="309"/>
      <c r="J38" s="309"/>
      <c r="K38" s="280"/>
      <c r="L38" s="309"/>
      <c r="M38" s="309"/>
      <c r="N38" s="309"/>
      <c r="O38" s="309"/>
      <c r="P38" s="280"/>
      <c r="Q38" s="309"/>
      <c r="R38" s="309"/>
      <c r="S38" s="309"/>
      <c r="T38" s="309"/>
      <c r="U38" s="280"/>
      <c r="V38" s="310"/>
      <c r="W38" s="310"/>
      <c r="X38" s="310"/>
      <c r="Y38" s="310"/>
    </row>
    <row r="39" customFormat="false" ht="13.5" hidden="false" customHeight="true" outlineLevel="0" collapsed="false">
      <c r="A39" s="265" t="s">
        <v>255</v>
      </c>
      <c r="B39" s="132"/>
      <c r="C39" s="132"/>
      <c r="D39" s="132"/>
      <c r="E39" s="132"/>
      <c r="F39" s="258"/>
      <c r="G39" s="132"/>
      <c r="H39" s="132"/>
      <c r="I39" s="132"/>
      <c r="J39" s="132"/>
      <c r="K39" s="258"/>
      <c r="L39" s="132"/>
      <c r="M39" s="132"/>
      <c r="N39" s="132"/>
      <c r="O39" s="132"/>
      <c r="P39" s="258"/>
      <c r="Q39" s="132"/>
      <c r="R39" s="132"/>
      <c r="S39" s="132"/>
      <c r="T39" s="132"/>
      <c r="U39" s="258"/>
      <c r="V39" s="164"/>
      <c r="W39" s="164"/>
      <c r="X39" s="164"/>
      <c r="Y39" s="164"/>
    </row>
    <row r="40" customFormat="false" ht="13.5" hidden="false" customHeight="true" outlineLevel="0" collapsed="false">
      <c r="A40" s="268" t="s">
        <v>256</v>
      </c>
      <c r="B40" s="131"/>
      <c r="C40" s="131"/>
      <c r="D40" s="131"/>
      <c r="E40" s="131"/>
      <c r="F40" s="258"/>
      <c r="G40" s="131"/>
      <c r="H40" s="131"/>
      <c r="I40" s="131"/>
      <c r="J40" s="131"/>
      <c r="K40" s="258"/>
      <c r="L40" s="131"/>
      <c r="M40" s="131"/>
      <c r="N40" s="131"/>
      <c r="O40" s="131"/>
      <c r="P40" s="258"/>
      <c r="Q40" s="131"/>
      <c r="R40" s="131"/>
      <c r="S40" s="131"/>
      <c r="T40" s="131"/>
      <c r="U40" s="258"/>
      <c r="V40" s="331"/>
      <c r="W40" s="331"/>
      <c r="X40" s="331"/>
      <c r="Y40" s="331"/>
    </row>
    <row r="41" customFormat="false" ht="13.5" hidden="false" customHeight="true" outlineLevel="0" collapsed="false">
      <c r="A41" s="269" t="s">
        <v>200</v>
      </c>
      <c r="B41" s="341"/>
      <c r="C41" s="341"/>
      <c r="D41" s="341"/>
      <c r="E41" s="341"/>
      <c r="F41" s="258"/>
      <c r="G41" s="341"/>
      <c r="H41" s="341"/>
      <c r="I41" s="341"/>
      <c r="J41" s="341"/>
      <c r="K41" s="258"/>
      <c r="L41" s="341"/>
      <c r="M41" s="341"/>
      <c r="N41" s="341"/>
      <c r="O41" s="341"/>
      <c r="P41" s="258"/>
      <c r="Q41" s="341"/>
      <c r="R41" s="341"/>
      <c r="S41" s="341"/>
      <c r="T41" s="341"/>
      <c r="U41" s="258"/>
      <c r="V41" s="342"/>
      <c r="W41" s="342"/>
      <c r="X41" s="342"/>
      <c r="Y41" s="342"/>
    </row>
    <row r="42" customFormat="false" ht="13.5" hidden="false" customHeight="true" outlineLevel="0" collapsed="false">
      <c r="A42" s="269" t="s">
        <v>201</v>
      </c>
      <c r="B42" s="303" t="str">
        <f aca="false">IF(B40="","",B40*B41)</f>
        <v/>
      </c>
      <c r="C42" s="303" t="str">
        <f aca="false">IF(C40="","",C40*C41)</f>
        <v/>
      </c>
      <c r="D42" s="303" t="str">
        <f aca="false">IF(D40="","",D40*D41)</f>
        <v/>
      </c>
      <c r="E42" s="303"/>
      <c r="F42" s="280"/>
      <c r="G42" s="303" t="str">
        <f aca="false">IF(G40="","",G40*G41)</f>
        <v/>
      </c>
      <c r="H42" s="303" t="str">
        <f aca="false">IF(H40="","",H40*H41)</f>
        <v/>
      </c>
      <c r="I42" s="303" t="str">
        <f aca="false">IF(I40="","",I40*I41)</f>
        <v/>
      </c>
      <c r="J42" s="303"/>
      <c r="K42" s="280"/>
      <c r="L42" s="303" t="str">
        <f aca="false">IF(L40="","",L40*L41)</f>
        <v/>
      </c>
      <c r="M42" s="303" t="str">
        <f aca="false">IF(M40="","",M40*M41)</f>
        <v/>
      </c>
      <c r="N42" s="303" t="str">
        <f aca="false">IF(N40="","",N40*N41)</f>
        <v/>
      </c>
      <c r="O42" s="303"/>
      <c r="P42" s="280"/>
      <c r="Q42" s="303" t="str">
        <f aca="false">IF(Q40="","",Q40*Q41)</f>
        <v/>
      </c>
      <c r="R42" s="303" t="str">
        <f aca="false">IF(R40="","",R40*R41)</f>
        <v/>
      </c>
      <c r="S42" s="303" t="str">
        <f aca="false">IF(S40="","",S40*S41)</f>
        <v/>
      </c>
      <c r="T42" s="303"/>
      <c r="U42" s="280"/>
      <c r="V42" s="304" t="str">
        <f aca="false">IF(V40="","",V40*V41)</f>
        <v/>
      </c>
      <c r="W42" s="304" t="str">
        <f aca="false">IF(W40="","",W40*W41)</f>
        <v/>
      </c>
      <c r="X42" s="304" t="str">
        <f aca="false">IF(X40="","",X40*X41)</f>
        <v/>
      </c>
      <c r="Y42" s="304" t="str">
        <f aca="false">IF(Y40="","",Y40*Y41)</f>
        <v/>
      </c>
    </row>
    <row r="43" customFormat="false" ht="13.5" hidden="false" customHeight="true" outlineLevel="0" collapsed="false">
      <c r="A43" s="269" t="s">
        <v>258</v>
      </c>
      <c r="B43" s="312"/>
      <c r="C43" s="312"/>
      <c r="D43" s="312"/>
      <c r="E43" s="312"/>
      <c r="F43" s="280"/>
      <c r="G43" s="312"/>
      <c r="H43" s="312"/>
      <c r="I43" s="312"/>
      <c r="J43" s="312"/>
      <c r="K43" s="280"/>
      <c r="L43" s="312"/>
      <c r="M43" s="312"/>
      <c r="N43" s="312"/>
      <c r="O43" s="312"/>
      <c r="P43" s="280"/>
      <c r="Q43" s="312"/>
      <c r="R43" s="312"/>
      <c r="S43" s="312"/>
      <c r="T43" s="312"/>
      <c r="U43" s="280"/>
      <c r="V43" s="313"/>
      <c r="W43" s="313"/>
      <c r="X43" s="313"/>
      <c r="Y43" s="313"/>
    </row>
    <row r="44" customFormat="false" ht="14.25" hidden="false" customHeight="true" outlineLevel="0" collapsed="false">
      <c r="A44" s="270" t="s">
        <v>228</v>
      </c>
      <c r="B44" s="306" t="str">
        <f aca="false">IF(B38="","",(B38-B40-B43)*B39/B$7/365/2100)</f>
        <v/>
      </c>
      <c r="C44" s="306" t="str">
        <f aca="false">IF(C38="","",(C38-C40-C43)*C39/C$7/365/2100)</f>
        <v/>
      </c>
      <c r="D44" s="306" t="str">
        <f aca="false">IF(D38="","",(D38-D40-D43)*D39/D$7/365/2100)</f>
        <v/>
      </c>
      <c r="E44" s="306"/>
      <c r="F44" s="258"/>
      <c r="G44" s="306" t="str">
        <f aca="false">IF(G38="","",(G38-G40-G43)*G39/G$7/365/2100)</f>
        <v/>
      </c>
      <c r="H44" s="306" t="str">
        <f aca="false">IF(H38="","",(H38-H40-H43)*H39/H$7/365/2100)</f>
        <v/>
      </c>
      <c r="I44" s="306" t="str">
        <f aca="false">IF(I38="","",(I38-I40-I43)*I39/I$7/365/2100)</f>
        <v/>
      </c>
      <c r="J44" s="306"/>
      <c r="K44" s="258"/>
      <c r="L44" s="306" t="str">
        <f aca="false">IF(L38="","",(L38-L40-L43)*L39/L$7/365/2100)</f>
        <v/>
      </c>
      <c r="M44" s="306" t="str">
        <f aca="false">IF(M38="","",(M38-M40-M43)*M39/M$7/365/2100)</f>
        <v/>
      </c>
      <c r="N44" s="306" t="str">
        <f aca="false">IF(N38="","",(N38-N40-N43)*N39/N$7/365/2100)</f>
        <v/>
      </c>
      <c r="O44" s="306"/>
      <c r="P44" s="258"/>
      <c r="Q44" s="306" t="str">
        <f aca="false">IF(Q38="","",(Q38-Q40-Q43)*Q39/Q$7/365/2100)</f>
        <v/>
      </c>
      <c r="R44" s="306" t="str">
        <f aca="false">IF(R38="","",(R38-R40-R43)*R39/R$7/365/2100)</f>
        <v/>
      </c>
      <c r="S44" s="306" t="str">
        <f aca="false">IF(S38="","",(S38-S40-S43)*S39/S$7/365/2100)</f>
        <v/>
      </c>
      <c r="T44" s="306"/>
      <c r="U44" s="258"/>
      <c r="V44" s="307" t="str">
        <f aca="false">IF(V38="","",(V38-V40-V43)*V39/V$7/365/2100)</f>
        <v/>
      </c>
      <c r="W44" s="307" t="str">
        <f aca="false">IF(W38="","",(W38-W40-W43)*W39/W$7/365/2100)</f>
        <v/>
      </c>
      <c r="X44" s="307" t="str">
        <f aca="false">IF(X38="","",(X38-X40-X43)*X39/X$7/365/2100)</f>
        <v/>
      </c>
      <c r="Y44" s="307" t="str">
        <f aca="false">IF(Y38="","",(Y38-Y40-Y43)*Y39/Y$7/365/2100)</f>
        <v/>
      </c>
    </row>
    <row r="45" customFormat="false" ht="14.25" hidden="false" customHeight="true" outlineLevel="0" collapsed="false">
      <c r="A45" s="218" t="s">
        <v>479</v>
      </c>
      <c r="B45" s="404" t="n">
        <f aca="false">SUM(B14,B21,B28,B35,B42)</f>
        <v>0</v>
      </c>
      <c r="C45" s="404" t="n">
        <f aca="false">SUM(C14,C21,C28,C35,C42)</f>
        <v>0</v>
      </c>
      <c r="D45" s="404" t="n">
        <f aca="false">SUM(D14,D21,D28,D35,D42)</f>
        <v>0</v>
      </c>
      <c r="E45" s="404"/>
      <c r="F45" s="405"/>
      <c r="G45" s="404" t="n">
        <f aca="false">SUM(G14,G21,G28,G35,G42)</f>
        <v>0</v>
      </c>
      <c r="H45" s="404" t="n">
        <f aca="false">SUM(H14,H21,H28,H35,H42)</f>
        <v>0</v>
      </c>
      <c r="I45" s="404" t="n">
        <f aca="false">SUM(I14,I21,I28,I35,I42)</f>
        <v>0</v>
      </c>
      <c r="J45" s="404"/>
      <c r="K45" s="405"/>
      <c r="L45" s="404" t="n">
        <f aca="false">SUM(L14,L21,L28,L35,L42)</f>
        <v>0</v>
      </c>
      <c r="M45" s="404" t="n">
        <f aca="false">SUM(M14,M21,M28,M35,M42)</f>
        <v>0</v>
      </c>
      <c r="N45" s="404" t="n">
        <f aca="false">SUM(N14,N21,N28,N35,N42)</f>
        <v>0</v>
      </c>
      <c r="O45" s="404"/>
      <c r="P45" s="405"/>
      <c r="Q45" s="404" t="n">
        <f aca="false">SUM(Q14,Q21,Q28,Q35,Q42)</f>
        <v>0</v>
      </c>
      <c r="R45" s="404" t="n">
        <f aca="false">SUM(R14,R21,R28,R35,R42)</f>
        <v>0</v>
      </c>
      <c r="S45" s="404" t="n">
        <f aca="false">SUM(S14,S21,S28,S35,S42)</f>
        <v>0</v>
      </c>
      <c r="T45" s="404"/>
      <c r="U45" s="405"/>
      <c r="V45" s="406" t="n">
        <f aca="false">SUM(V14,V21,V28,V35,V42)</f>
        <v>0</v>
      </c>
      <c r="W45" s="406" t="n">
        <f aca="false">SUM(W14,W21,W28,W35,W42)</f>
        <v>0</v>
      </c>
      <c r="X45" s="406" t="n">
        <f aca="false">SUM(X14,X21,X28,X35,X42)</f>
        <v>0</v>
      </c>
      <c r="Y45" s="406" t="n">
        <f aca="false">SUM(Y14,Y21,Y28,Y35,Y42)</f>
        <v>0</v>
      </c>
    </row>
    <row r="46" customFormat="false" ht="14.25" hidden="false" customHeight="true" outlineLevel="0" collapsed="false">
      <c r="A46" s="218" t="s">
        <v>480</v>
      </c>
      <c r="B46" s="407" t="n">
        <f aca="false">SUM(B16,B23,B30,B37,B44)</f>
        <v>0</v>
      </c>
      <c r="C46" s="407" t="n">
        <f aca="false">SUM(C16,C23,C30,C37,C44)</f>
        <v>0</v>
      </c>
      <c r="D46" s="407" t="n">
        <f aca="false">SUM(D16,D23,D30,D37,D44)</f>
        <v>0</v>
      </c>
      <c r="E46" s="407"/>
      <c r="F46" s="405"/>
      <c r="G46" s="407" t="n">
        <f aca="false">SUM(G16,G23,G30,G37,G44)</f>
        <v>0</v>
      </c>
      <c r="H46" s="407" t="n">
        <f aca="false">SUM(H16,H23,H30,H37,H44)</f>
        <v>0</v>
      </c>
      <c r="I46" s="407" t="n">
        <f aca="false">SUM(I16,I23,I30,I37,I44)</f>
        <v>0</v>
      </c>
      <c r="J46" s="407"/>
      <c r="K46" s="405"/>
      <c r="L46" s="407" t="n">
        <f aca="false">SUM(L16,L23,L30,L37,L44)</f>
        <v>0</v>
      </c>
      <c r="M46" s="407" t="n">
        <f aca="false">SUM(M16,M23,M30,M37,M44)</f>
        <v>0</v>
      </c>
      <c r="N46" s="407" t="n">
        <f aca="false">SUM(N16,N23,N30,N37,N44)</f>
        <v>0</v>
      </c>
      <c r="O46" s="407"/>
      <c r="P46" s="405"/>
      <c r="Q46" s="407" t="n">
        <f aca="false">SUM(Q16,Q23,Q30,Q37,Q44)</f>
        <v>0</v>
      </c>
      <c r="R46" s="407" t="n">
        <f aca="false">SUM(R16,R23,R30,R37,R44)</f>
        <v>0</v>
      </c>
      <c r="S46" s="407" t="n">
        <f aca="false">SUM(S16,S23,S30,S37,S44)</f>
        <v>0</v>
      </c>
      <c r="T46" s="407"/>
      <c r="U46" s="405"/>
      <c r="V46" s="408" t="n">
        <f aca="false">SUM(V16,V23,V30,V37,V44)</f>
        <v>0</v>
      </c>
      <c r="W46" s="408" t="n">
        <f aca="false">SUM(W16,W23,W30,W37,W44)</f>
        <v>0</v>
      </c>
      <c r="X46" s="408" t="n">
        <f aca="false">SUM(X16,X23,X30,X37,X44)</f>
        <v>0</v>
      </c>
      <c r="Y46" s="408" t="n">
        <f aca="false">SUM(Y16,Y23,Y30,Y37,Y44)</f>
        <v>0</v>
      </c>
    </row>
    <row r="47" customFormat="false" ht="12" hidden="false" customHeight="true" outlineLevel="0" collapsed="false">
      <c r="V47" s="397"/>
      <c r="W47" s="397"/>
      <c r="X47" s="397"/>
      <c r="Y47" s="397"/>
    </row>
    <row r="48" customFormat="false" ht="13.5" hidden="false" customHeight="true" outlineLevel="0" collapsed="false">
      <c r="A48" s="327" t="s">
        <v>481</v>
      </c>
      <c r="B48" s="334"/>
      <c r="C48" s="334"/>
      <c r="D48" s="334"/>
      <c r="E48" s="334"/>
      <c r="F48" s="364"/>
      <c r="G48" s="334"/>
      <c r="H48" s="334"/>
      <c r="I48" s="334"/>
      <c r="J48" s="334"/>
      <c r="K48" s="364"/>
      <c r="L48" s="334"/>
      <c r="M48" s="334"/>
      <c r="N48" s="334"/>
      <c r="O48" s="334"/>
      <c r="P48" s="364"/>
      <c r="Q48" s="334"/>
      <c r="R48" s="334"/>
      <c r="S48" s="334"/>
      <c r="T48" s="334"/>
      <c r="U48" s="364"/>
      <c r="V48" s="335"/>
      <c r="W48" s="335"/>
      <c r="X48" s="335"/>
      <c r="Y48" s="335"/>
    </row>
    <row r="49" customFormat="false" ht="13.5" hidden="false" customHeight="true" outlineLevel="0" collapsed="false">
      <c r="A49" s="332" t="s">
        <v>482</v>
      </c>
      <c r="B49" s="309"/>
      <c r="C49" s="309"/>
      <c r="D49" s="309"/>
      <c r="E49" s="309"/>
      <c r="F49" s="280"/>
      <c r="G49" s="309"/>
      <c r="H49" s="309"/>
      <c r="I49" s="309"/>
      <c r="J49" s="309"/>
      <c r="K49" s="280"/>
      <c r="L49" s="309"/>
      <c r="M49" s="309"/>
      <c r="N49" s="309"/>
      <c r="O49" s="309"/>
      <c r="P49" s="280"/>
      <c r="Q49" s="309"/>
      <c r="R49" s="309"/>
      <c r="S49" s="309"/>
      <c r="T49" s="309"/>
      <c r="U49" s="280"/>
      <c r="V49" s="310"/>
      <c r="W49" s="310"/>
      <c r="X49" s="310"/>
      <c r="Y49" s="310"/>
    </row>
    <row r="50" customFormat="false" ht="13.5" hidden="false" customHeight="true" outlineLevel="0" collapsed="false">
      <c r="A50" s="265" t="s">
        <v>255</v>
      </c>
      <c r="B50" s="132" t="n">
        <v>950</v>
      </c>
      <c r="C50" s="132" t="n">
        <v>950</v>
      </c>
      <c r="D50" s="132" t="n">
        <v>950</v>
      </c>
      <c r="E50" s="132"/>
      <c r="F50" s="258"/>
      <c r="G50" s="132" t="n">
        <v>950</v>
      </c>
      <c r="H50" s="132" t="n">
        <v>950</v>
      </c>
      <c r="I50" s="132" t="n">
        <v>950</v>
      </c>
      <c r="J50" s="132"/>
      <c r="K50" s="258"/>
      <c r="L50" s="132" t="n">
        <v>950</v>
      </c>
      <c r="M50" s="132" t="n">
        <v>950</v>
      </c>
      <c r="N50" s="132" t="n">
        <v>950</v>
      </c>
      <c r="O50" s="132"/>
      <c r="P50" s="258"/>
      <c r="Q50" s="132" t="n">
        <v>950</v>
      </c>
      <c r="R50" s="132" t="n">
        <v>950</v>
      </c>
      <c r="S50" s="132" t="n">
        <v>950</v>
      </c>
      <c r="T50" s="132"/>
      <c r="U50" s="258"/>
      <c r="V50" s="164" t="n">
        <v>950</v>
      </c>
      <c r="W50" s="164" t="n">
        <v>950</v>
      </c>
      <c r="X50" s="164" t="n">
        <v>950</v>
      </c>
      <c r="Y50" s="164" t="n">
        <v>950</v>
      </c>
    </row>
    <row r="51" customFormat="false" ht="13.5" hidden="false" customHeight="true" outlineLevel="0" collapsed="false">
      <c r="A51" s="268" t="s">
        <v>256</v>
      </c>
      <c r="B51" s="131"/>
      <c r="C51" s="131"/>
      <c r="D51" s="131"/>
      <c r="E51" s="131"/>
      <c r="F51" s="258"/>
      <c r="G51" s="131"/>
      <c r="H51" s="131"/>
      <c r="I51" s="131"/>
      <c r="J51" s="131"/>
      <c r="K51" s="258"/>
      <c r="L51" s="131"/>
      <c r="M51" s="131"/>
      <c r="N51" s="131"/>
      <c r="O51" s="131"/>
      <c r="P51" s="258"/>
      <c r="Q51" s="131"/>
      <c r="R51" s="131"/>
      <c r="S51" s="131"/>
      <c r="T51" s="131"/>
      <c r="U51" s="258"/>
      <c r="V51" s="331"/>
      <c r="W51" s="331"/>
      <c r="X51" s="331"/>
      <c r="Y51" s="331"/>
    </row>
    <row r="52" customFormat="false" ht="13.5" hidden="false" customHeight="true" outlineLevel="0" collapsed="false">
      <c r="A52" s="269" t="s">
        <v>200</v>
      </c>
      <c r="B52" s="341"/>
      <c r="C52" s="341"/>
      <c r="D52" s="341"/>
      <c r="E52" s="341"/>
      <c r="F52" s="258"/>
      <c r="G52" s="341"/>
      <c r="H52" s="341"/>
      <c r="I52" s="341"/>
      <c r="J52" s="341"/>
      <c r="K52" s="258"/>
      <c r="L52" s="341"/>
      <c r="M52" s="341"/>
      <c r="N52" s="341"/>
      <c r="O52" s="341"/>
      <c r="P52" s="258"/>
      <c r="Q52" s="341"/>
      <c r="R52" s="341"/>
      <c r="S52" s="341"/>
      <c r="T52" s="341"/>
      <c r="U52" s="258"/>
      <c r="V52" s="342"/>
      <c r="W52" s="342"/>
      <c r="X52" s="342"/>
      <c r="Y52" s="342"/>
    </row>
    <row r="53" customFormat="false" ht="13.5" hidden="false" customHeight="true" outlineLevel="0" collapsed="false">
      <c r="A53" s="269" t="s">
        <v>201</v>
      </c>
      <c r="B53" s="303" t="str">
        <f aca="false">IF(B51="","",B51*B52)</f>
        <v/>
      </c>
      <c r="C53" s="303" t="str">
        <f aca="false">IF(C51="","",C51*C52)</f>
        <v/>
      </c>
      <c r="D53" s="303" t="str">
        <f aca="false">IF(D51="","",D51*D52)</f>
        <v/>
      </c>
      <c r="E53" s="303"/>
      <c r="F53" s="280"/>
      <c r="G53" s="303" t="str">
        <f aca="false">IF(G51="","",G51*G52)</f>
        <v/>
      </c>
      <c r="H53" s="303" t="str">
        <f aca="false">IF(H51="","",H51*H52)</f>
        <v/>
      </c>
      <c r="I53" s="303" t="str">
        <f aca="false">IF(I51="","",I51*I52)</f>
        <v/>
      </c>
      <c r="J53" s="303"/>
      <c r="K53" s="280"/>
      <c r="L53" s="303" t="str">
        <f aca="false">IF(L51="","",L51*L52)</f>
        <v/>
      </c>
      <c r="M53" s="303" t="str">
        <f aca="false">IF(M51="","",M51*M52)</f>
        <v/>
      </c>
      <c r="N53" s="303" t="str">
        <f aca="false">IF(N51="","",N51*N52)</f>
        <v/>
      </c>
      <c r="O53" s="303"/>
      <c r="P53" s="280"/>
      <c r="Q53" s="303" t="str">
        <f aca="false">IF(Q51="","",Q51*Q52)</f>
        <v/>
      </c>
      <c r="R53" s="303" t="str">
        <f aca="false">IF(R51="","",R51*R52)</f>
        <v/>
      </c>
      <c r="S53" s="303" t="str">
        <f aca="false">IF(S51="","",S51*S52)</f>
        <v/>
      </c>
      <c r="T53" s="303"/>
      <c r="U53" s="280"/>
      <c r="V53" s="304" t="str">
        <f aca="false">IF(V51="","",V51*V52)</f>
        <v/>
      </c>
      <c r="W53" s="304" t="str">
        <f aca="false">IF(W51="","",W51*W52)</f>
        <v/>
      </c>
      <c r="X53" s="304" t="str">
        <f aca="false">IF(X51="","",X51*X52)</f>
        <v/>
      </c>
      <c r="Y53" s="304" t="str">
        <f aca="false">IF(Y51="","",Y51*Y52)</f>
        <v/>
      </c>
    </row>
    <row r="54" customFormat="false" ht="13.5" hidden="false" customHeight="true" outlineLevel="0" collapsed="false">
      <c r="A54" s="269" t="s">
        <v>258</v>
      </c>
      <c r="B54" s="312"/>
      <c r="C54" s="312"/>
      <c r="D54" s="312"/>
      <c r="E54" s="312"/>
      <c r="F54" s="280"/>
      <c r="G54" s="312"/>
      <c r="H54" s="312"/>
      <c r="I54" s="312"/>
      <c r="J54" s="312"/>
      <c r="K54" s="280"/>
      <c r="L54" s="312"/>
      <c r="M54" s="312"/>
      <c r="N54" s="312"/>
      <c r="O54" s="312"/>
      <c r="P54" s="280"/>
      <c r="Q54" s="312"/>
      <c r="R54" s="312"/>
      <c r="S54" s="312"/>
      <c r="T54" s="312"/>
      <c r="U54" s="280"/>
      <c r="V54" s="313"/>
      <c r="W54" s="313"/>
      <c r="X54" s="313"/>
      <c r="Y54" s="313"/>
    </row>
    <row r="55" customFormat="false" ht="13.5" hidden="false" customHeight="true" outlineLevel="0" collapsed="false">
      <c r="A55" s="270" t="s">
        <v>228</v>
      </c>
      <c r="B55" s="306" t="str">
        <f aca="false">IF(B49="","",(B49-B51-B54)*B50/B$7/365/2100)</f>
        <v/>
      </c>
      <c r="C55" s="306" t="str">
        <f aca="false">IF(C49="","",(C49-C51-C54)*C50/C$7/365/2100)</f>
        <v/>
      </c>
      <c r="D55" s="306" t="str">
        <f aca="false">IF(D49="","",(D49-D51-D54)*D50/D$7/365/2100)</f>
        <v/>
      </c>
      <c r="E55" s="306"/>
      <c r="F55" s="258"/>
      <c r="G55" s="306" t="str">
        <f aca="false">IF(G49="","",(G49-G51-G54)*G50/G$7/365/2100)</f>
        <v/>
      </c>
      <c r="H55" s="306" t="str">
        <f aca="false">IF(H49="","",(H49-H51-H54)*H50/H$7/365/2100)</f>
        <v/>
      </c>
      <c r="I55" s="306" t="str">
        <f aca="false">IF(I49="","",(I49-I51-I54)*I50/I$7/365/2100)</f>
        <v/>
      </c>
      <c r="J55" s="306"/>
      <c r="K55" s="258"/>
      <c r="L55" s="306" t="str">
        <f aca="false">IF(L49="","",(L49-L51-L54)*L50/L$7/365/2100)</f>
        <v/>
      </c>
      <c r="M55" s="306" t="str">
        <f aca="false">IF(M49="","",(M49-M51-M54)*M50/M$7/365/2100)</f>
        <v/>
      </c>
      <c r="N55" s="306" t="str">
        <f aca="false">IF(N49="","",(N49-N51-N54)*N50/N$7/365/2100)</f>
        <v/>
      </c>
      <c r="O55" s="306"/>
      <c r="P55" s="258"/>
      <c r="Q55" s="306" t="str">
        <f aca="false">IF(Q49="","",(Q49-Q51-Q54)*Q50/Q$7/365/2100)</f>
        <v/>
      </c>
      <c r="R55" s="306" t="str">
        <f aca="false">IF(R49="","",(R49-R51-R54)*R50/R$7/365/2100)</f>
        <v/>
      </c>
      <c r="S55" s="306" t="str">
        <f aca="false">IF(S49="","",(S49-S51-S54)*S50/S$7/365/2100)</f>
        <v/>
      </c>
      <c r="T55" s="306"/>
      <c r="U55" s="258"/>
      <c r="V55" s="307" t="str">
        <f aca="false">IF(V49="","",(V49-V51-V54)*V50/V$7/365/2100)</f>
        <v/>
      </c>
      <c r="W55" s="307" t="str">
        <f aca="false">IF(W49="","",(W49-W51-W54)*W50/W$7/365/2100)</f>
        <v/>
      </c>
      <c r="X55" s="307" t="str">
        <f aca="false">IF(X49="","",(X49-X51-X54)*X50/X$7/365/2100)</f>
        <v/>
      </c>
      <c r="Y55" s="307" t="str">
        <f aca="false">IF(Y49="","",(Y49-Y51-Y54)*Y50/Y$7/365/2100)</f>
        <v/>
      </c>
    </row>
    <row r="56" customFormat="false" ht="13.5" hidden="false" customHeight="true" outlineLevel="0" collapsed="false">
      <c r="A56" s="332" t="s">
        <v>483</v>
      </c>
      <c r="B56" s="309"/>
      <c r="C56" s="309"/>
      <c r="D56" s="309"/>
      <c r="E56" s="309"/>
      <c r="F56" s="280"/>
      <c r="G56" s="309"/>
      <c r="H56" s="309"/>
      <c r="I56" s="309"/>
      <c r="J56" s="309"/>
      <c r="K56" s="280"/>
      <c r="L56" s="309"/>
      <c r="M56" s="309"/>
      <c r="N56" s="309"/>
      <c r="O56" s="309"/>
      <c r="P56" s="280"/>
      <c r="Q56" s="309"/>
      <c r="R56" s="309"/>
      <c r="S56" s="309"/>
      <c r="T56" s="309"/>
      <c r="U56" s="280"/>
      <c r="V56" s="310"/>
      <c r="W56" s="310"/>
      <c r="X56" s="310"/>
      <c r="Y56" s="310"/>
    </row>
    <row r="57" customFormat="false" ht="13.5" hidden="false" customHeight="true" outlineLevel="0" collapsed="false">
      <c r="A57" s="265" t="s">
        <v>255</v>
      </c>
      <c r="B57" s="132" t="n">
        <v>3090</v>
      </c>
      <c r="C57" s="132" t="n">
        <v>3090</v>
      </c>
      <c r="D57" s="132" t="n">
        <v>3090</v>
      </c>
      <c r="E57" s="132"/>
      <c r="F57" s="258"/>
      <c r="G57" s="132" t="n">
        <v>3090</v>
      </c>
      <c r="H57" s="132" t="n">
        <v>3090</v>
      </c>
      <c r="I57" s="132" t="n">
        <v>3090</v>
      </c>
      <c r="J57" s="132"/>
      <c r="K57" s="258"/>
      <c r="L57" s="132" t="n">
        <v>3090</v>
      </c>
      <c r="M57" s="132" t="n">
        <v>3090</v>
      </c>
      <c r="N57" s="132" t="n">
        <v>3090</v>
      </c>
      <c r="O57" s="132"/>
      <c r="P57" s="258"/>
      <c r="Q57" s="132" t="n">
        <v>3090</v>
      </c>
      <c r="R57" s="132" t="n">
        <v>3090</v>
      </c>
      <c r="S57" s="132" t="n">
        <v>3090</v>
      </c>
      <c r="T57" s="132"/>
      <c r="U57" s="258"/>
      <c r="V57" s="164" t="n">
        <v>3090</v>
      </c>
      <c r="W57" s="164" t="n">
        <v>3090</v>
      </c>
      <c r="X57" s="164" t="n">
        <v>3090</v>
      </c>
      <c r="Y57" s="164" t="n">
        <v>3090</v>
      </c>
    </row>
    <row r="58" customFormat="false" ht="13.5" hidden="false" customHeight="true" outlineLevel="0" collapsed="false">
      <c r="A58" s="268" t="s">
        <v>256</v>
      </c>
      <c r="B58" s="131"/>
      <c r="C58" s="131"/>
      <c r="D58" s="131"/>
      <c r="E58" s="131"/>
      <c r="F58" s="258"/>
      <c r="G58" s="131"/>
      <c r="H58" s="131"/>
      <c r="I58" s="131"/>
      <c r="J58" s="131"/>
      <c r="K58" s="258"/>
      <c r="L58" s="131"/>
      <c r="M58" s="131"/>
      <c r="N58" s="131"/>
      <c r="O58" s="131"/>
      <c r="P58" s="258"/>
      <c r="Q58" s="131"/>
      <c r="R58" s="131"/>
      <c r="S58" s="131"/>
      <c r="T58" s="131"/>
      <c r="U58" s="258"/>
      <c r="V58" s="331"/>
      <c r="W58" s="331"/>
      <c r="X58" s="331"/>
      <c r="Y58" s="331"/>
    </row>
    <row r="59" customFormat="false" ht="13.5" hidden="false" customHeight="true" outlineLevel="0" collapsed="false">
      <c r="A59" s="269" t="s">
        <v>200</v>
      </c>
      <c r="B59" s="341"/>
      <c r="C59" s="341"/>
      <c r="D59" s="341"/>
      <c r="E59" s="341"/>
      <c r="F59" s="258"/>
      <c r="G59" s="341"/>
      <c r="H59" s="341"/>
      <c r="I59" s="341"/>
      <c r="J59" s="341"/>
      <c r="K59" s="258"/>
      <c r="L59" s="341"/>
      <c r="M59" s="341"/>
      <c r="N59" s="341"/>
      <c r="O59" s="341"/>
      <c r="P59" s="258"/>
      <c r="Q59" s="341"/>
      <c r="R59" s="341"/>
      <c r="S59" s="341"/>
      <c r="T59" s="341"/>
      <c r="U59" s="258"/>
      <c r="V59" s="342"/>
      <c r="W59" s="342"/>
      <c r="X59" s="342"/>
      <c r="Y59" s="342"/>
    </row>
    <row r="60" customFormat="false" ht="13.5" hidden="false" customHeight="true" outlineLevel="0" collapsed="false">
      <c r="A60" s="269" t="s">
        <v>201</v>
      </c>
      <c r="B60" s="303" t="str">
        <f aca="false">IF(B58="","",B58*B59)</f>
        <v/>
      </c>
      <c r="C60" s="303" t="str">
        <f aca="false">IF(C58="","",C58*C59)</f>
        <v/>
      </c>
      <c r="D60" s="303" t="str">
        <f aca="false">IF(D58="","",D58*D59)</f>
        <v/>
      </c>
      <c r="E60" s="303"/>
      <c r="F60" s="280"/>
      <c r="G60" s="303" t="str">
        <f aca="false">IF(G58="","",G58*G59)</f>
        <v/>
      </c>
      <c r="H60" s="303" t="str">
        <f aca="false">IF(H58="","",H58*H59)</f>
        <v/>
      </c>
      <c r="I60" s="303" t="str">
        <f aca="false">IF(I58="","",I58*I59)</f>
        <v/>
      </c>
      <c r="J60" s="303"/>
      <c r="K60" s="280"/>
      <c r="L60" s="303" t="str">
        <f aca="false">IF(L58="","",L58*L59)</f>
        <v/>
      </c>
      <c r="M60" s="303" t="str">
        <f aca="false">IF(M58="","",M58*M59)</f>
        <v/>
      </c>
      <c r="N60" s="303" t="str">
        <f aca="false">IF(N58="","",N58*N59)</f>
        <v/>
      </c>
      <c r="O60" s="303"/>
      <c r="P60" s="280"/>
      <c r="Q60" s="303" t="str">
        <f aca="false">IF(Q58="","",Q58*Q59)</f>
        <v/>
      </c>
      <c r="R60" s="303" t="str">
        <f aca="false">IF(R58="","",R58*R59)</f>
        <v/>
      </c>
      <c r="S60" s="303" t="str">
        <f aca="false">IF(S58="","",S58*S59)</f>
        <v/>
      </c>
      <c r="T60" s="303"/>
      <c r="U60" s="280"/>
      <c r="V60" s="304" t="str">
        <f aca="false">IF(V58="","",V58*V59)</f>
        <v/>
      </c>
      <c r="W60" s="304" t="str">
        <f aca="false">IF(W58="","",W58*W59)</f>
        <v/>
      </c>
      <c r="X60" s="304" t="str">
        <f aca="false">IF(X58="","",X58*X59)</f>
        <v/>
      </c>
      <c r="Y60" s="304" t="str">
        <f aca="false">IF(Y58="","",Y58*Y59)</f>
        <v/>
      </c>
    </row>
    <row r="61" customFormat="false" ht="13.5" hidden="false" customHeight="true" outlineLevel="0" collapsed="false">
      <c r="A61" s="269" t="s">
        <v>258</v>
      </c>
      <c r="B61" s="312"/>
      <c r="C61" s="312"/>
      <c r="D61" s="312"/>
      <c r="E61" s="312"/>
      <c r="F61" s="280"/>
      <c r="G61" s="312"/>
      <c r="H61" s="312"/>
      <c r="I61" s="312"/>
      <c r="J61" s="312"/>
      <c r="K61" s="280"/>
      <c r="L61" s="312"/>
      <c r="M61" s="312"/>
      <c r="N61" s="312"/>
      <c r="O61" s="312"/>
      <c r="P61" s="280"/>
      <c r="Q61" s="312"/>
      <c r="R61" s="312"/>
      <c r="S61" s="312"/>
      <c r="T61" s="312"/>
      <c r="U61" s="280"/>
      <c r="V61" s="313"/>
      <c r="W61" s="313"/>
      <c r="X61" s="313"/>
      <c r="Y61" s="313"/>
    </row>
    <row r="62" customFormat="false" ht="13.5" hidden="false" customHeight="true" outlineLevel="0" collapsed="false">
      <c r="A62" s="270" t="s">
        <v>228</v>
      </c>
      <c r="B62" s="306" t="str">
        <f aca="false">IF(B56="","",(B56-B58-B61)*B57/B$7/365/2100)</f>
        <v/>
      </c>
      <c r="C62" s="306" t="str">
        <f aca="false">IF(C56="","",(C56-C58-C61)*C57/C$7/365/2100)</f>
        <v/>
      </c>
      <c r="D62" s="306" t="str">
        <f aca="false">IF(D56="","",(D56-D58-D61)*D57/D$7/365/2100)</f>
        <v/>
      </c>
      <c r="E62" s="306"/>
      <c r="F62" s="258"/>
      <c r="G62" s="306" t="str">
        <f aca="false">IF(G56="","",(G56-G58-G61)*G57/G$7/365/2100)</f>
        <v/>
      </c>
      <c r="H62" s="306" t="str">
        <f aca="false">IF(H56="","",(H56-H58-H61)*H57/H$7/365/2100)</f>
        <v/>
      </c>
      <c r="I62" s="306" t="str">
        <f aca="false">IF(I56="","",(I56-I58-I61)*I57/I$7/365/2100)</f>
        <v/>
      </c>
      <c r="J62" s="306"/>
      <c r="K62" s="258"/>
      <c r="L62" s="306" t="str">
        <f aca="false">IF(L56="","",(L56-L58-L61)*L57/L$7/365/2100)</f>
        <v/>
      </c>
      <c r="M62" s="306" t="str">
        <f aca="false">IF(M56="","",(M56-M58-M61)*M57/M$7/365/2100)</f>
        <v/>
      </c>
      <c r="N62" s="306" t="str">
        <f aca="false">IF(N56="","",(N56-N58-N61)*N57/N$7/365/2100)</f>
        <v/>
      </c>
      <c r="O62" s="306"/>
      <c r="P62" s="258"/>
      <c r="Q62" s="306" t="str">
        <f aca="false">IF(Q56="","",(Q56-Q58-Q61)*Q57/Q$7/365/2100)</f>
        <v/>
      </c>
      <c r="R62" s="306" t="str">
        <f aca="false">IF(R56="","",(R56-R58-R61)*R57/R$7/365/2100)</f>
        <v/>
      </c>
      <c r="S62" s="306" t="str">
        <f aca="false">IF(S56="","",(S56-S58-S61)*S57/S$7/365/2100)</f>
        <v/>
      </c>
      <c r="T62" s="306"/>
      <c r="U62" s="258"/>
      <c r="V62" s="307" t="str">
        <f aca="false">IF(V56="","",(V56-V58-V61)*V57/V$7/365/2100)</f>
        <v/>
      </c>
      <c r="W62" s="307" t="str">
        <f aca="false">IF(W56="","",(W56-W58-W61)*W57/W$7/365/2100)</f>
        <v/>
      </c>
      <c r="X62" s="307" t="str">
        <f aca="false">IF(X56="","",(X56-X58-X61)*X57/X$7/365/2100)</f>
        <v/>
      </c>
      <c r="Y62" s="307" t="str">
        <f aca="false">IF(Y56="","",(Y56-Y58-Y61)*Y57/Y$7/365/2100)</f>
        <v/>
      </c>
    </row>
    <row r="63" customFormat="false" ht="13.5" hidden="false" customHeight="true" outlineLevel="0" collapsed="false">
      <c r="A63" s="332" t="s">
        <v>484</v>
      </c>
      <c r="B63" s="309"/>
      <c r="C63" s="309"/>
      <c r="D63" s="309"/>
      <c r="E63" s="309"/>
      <c r="F63" s="280"/>
      <c r="G63" s="309"/>
      <c r="H63" s="309"/>
      <c r="I63" s="309"/>
      <c r="J63" s="309"/>
      <c r="K63" s="280"/>
      <c r="L63" s="309"/>
      <c r="M63" s="309"/>
      <c r="N63" s="309"/>
      <c r="O63" s="309"/>
      <c r="P63" s="280"/>
      <c r="Q63" s="309"/>
      <c r="R63" s="309"/>
      <c r="S63" s="309"/>
      <c r="T63" s="309"/>
      <c r="U63" s="280"/>
      <c r="V63" s="310"/>
      <c r="W63" s="310"/>
      <c r="X63" s="310"/>
      <c r="Y63" s="310"/>
    </row>
    <row r="64" customFormat="false" ht="13.5" hidden="false" customHeight="true" outlineLevel="0" collapsed="false">
      <c r="A64" s="265" t="s">
        <v>255</v>
      </c>
      <c r="B64" s="132"/>
      <c r="C64" s="132"/>
      <c r="D64" s="132"/>
      <c r="E64" s="132"/>
      <c r="F64" s="258"/>
      <c r="G64" s="132"/>
      <c r="H64" s="132"/>
      <c r="I64" s="132"/>
      <c r="J64" s="132"/>
      <c r="K64" s="258"/>
      <c r="L64" s="132"/>
      <c r="M64" s="132"/>
      <c r="N64" s="132"/>
      <c r="O64" s="132"/>
      <c r="P64" s="258"/>
      <c r="Q64" s="132"/>
      <c r="R64" s="132"/>
      <c r="S64" s="132"/>
      <c r="T64" s="132"/>
      <c r="U64" s="258"/>
      <c r="V64" s="164"/>
      <c r="W64" s="164"/>
      <c r="X64" s="164"/>
      <c r="Y64" s="164"/>
    </row>
    <row r="65" customFormat="false" ht="13.5" hidden="false" customHeight="true" outlineLevel="0" collapsed="false">
      <c r="A65" s="268" t="s">
        <v>256</v>
      </c>
      <c r="B65" s="131"/>
      <c r="C65" s="131"/>
      <c r="D65" s="131"/>
      <c r="E65" s="131"/>
      <c r="F65" s="258"/>
      <c r="G65" s="131"/>
      <c r="H65" s="131"/>
      <c r="I65" s="131"/>
      <c r="J65" s="131"/>
      <c r="K65" s="258"/>
      <c r="L65" s="131"/>
      <c r="M65" s="131"/>
      <c r="N65" s="131"/>
      <c r="O65" s="131"/>
      <c r="P65" s="258"/>
      <c r="Q65" s="131"/>
      <c r="R65" s="131"/>
      <c r="S65" s="131"/>
      <c r="T65" s="131"/>
      <c r="U65" s="258"/>
      <c r="V65" s="331"/>
      <c r="W65" s="331"/>
      <c r="X65" s="331"/>
      <c r="Y65" s="331"/>
    </row>
    <row r="66" customFormat="false" ht="13.5" hidden="false" customHeight="true" outlineLevel="0" collapsed="false">
      <c r="A66" s="269" t="s">
        <v>200</v>
      </c>
      <c r="B66" s="341"/>
      <c r="C66" s="341"/>
      <c r="D66" s="341"/>
      <c r="E66" s="341"/>
      <c r="F66" s="258"/>
      <c r="G66" s="341"/>
      <c r="H66" s="341"/>
      <c r="I66" s="341"/>
      <c r="J66" s="341"/>
      <c r="K66" s="258"/>
      <c r="L66" s="341"/>
      <c r="M66" s="341"/>
      <c r="N66" s="341"/>
      <c r="O66" s="341"/>
      <c r="P66" s="258"/>
      <c r="Q66" s="341"/>
      <c r="R66" s="341"/>
      <c r="S66" s="341"/>
      <c r="T66" s="341"/>
      <c r="U66" s="258"/>
      <c r="V66" s="342"/>
      <c r="W66" s="342"/>
      <c r="X66" s="342"/>
      <c r="Y66" s="342"/>
    </row>
    <row r="67" customFormat="false" ht="13.5" hidden="false" customHeight="true" outlineLevel="0" collapsed="false">
      <c r="A67" s="269" t="s">
        <v>201</v>
      </c>
      <c r="B67" s="303" t="str">
        <f aca="false">IF(B65="","",B65*B66)</f>
        <v/>
      </c>
      <c r="C67" s="303" t="str">
        <f aca="false">IF(C65="","",C65*C66)</f>
        <v/>
      </c>
      <c r="D67" s="303" t="str">
        <f aca="false">IF(D65="","",D65*D66)</f>
        <v/>
      </c>
      <c r="E67" s="303"/>
      <c r="F67" s="280"/>
      <c r="G67" s="303" t="str">
        <f aca="false">IF(G65="","",G65*G66)</f>
        <v/>
      </c>
      <c r="H67" s="303" t="str">
        <f aca="false">IF(H65="","",H65*H66)</f>
        <v/>
      </c>
      <c r="I67" s="303" t="str">
        <f aca="false">IF(I65="","",I65*I66)</f>
        <v/>
      </c>
      <c r="J67" s="303"/>
      <c r="K67" s="280"/>
      <c r="L67" s="303" t="str">
        <f aca="false">IF(L65="","",L65*L66)</f>
        <v/>
      </c>
      <c r="M67" s="303" t="str">
        <f aca="false">IF(M65="","",M65*M66)</f>
        <v/>
      </c>
      <c r="N67" s="303" t="str">
        <f aca="false">IF(N65="","",N65*N66)</f>
        <v/>
      </c>
      <c r="O67" s="303"/>
      <c r="P67" s="280"/>
      <c r="Q67" s="303" t="str">
        <f aca="false">IF(Q65="","",Q65*Q66)</f>
        <v/>
      </c>
      <c r="R67" s="303" t="str">
        <f aca="false">IF(R65="","",R65*R66)</f>
        <v/>
      </c>
      <c r="S67" s="303" t="str">
        <f aca="false">IF(S65="","",S65*S66)</f>
        <v/>
      </c>
      <c r="T67" s="303"/>
      <c r="U67" s="280"/>
      <c r="V67" s="304" t="str">
        <f aca="false">IF(V65="","",V65*V66)</f>
        <v/>
      </c>
      <c r="W67" s="304" t="str">
        <f aca="false">IF(W65="","",W65*W66)</f>
        <v/>
      </c>
      <c r="X67" s="304" t="str">
        <f aca="false">IF(X65="","",X65*X66)</f>
        <v/>
      </c>
      <c r="Y67" s="304" t="str">
        <f aca="false">IF(Y65="","",Y65*Y66)</f>
        <v/>
      </c>
    </row>
    <row r="68" customFormat="false" ht="13.5" hidden="false" customHeight="true" outlineLevel="0" collapsed="false">
      <c r="A68" s="269" t="s">
        <v>258</v>
      </c>
      <c r="B68" s="312"/>
      <c r="C68" s="312"/>
      <c r="D68" s="312"/>
      <c r="E68" s="312"/>
      <c r="F68" s="280"/>
      <c r="G68" s="312"/>
      <c r="H68" s="312"/>
      <c r="I68" s="312"/>
      <c r="J68" s="312"/>
      <c r="K68" s="280"/>
      <c r="L68" s="312"/>
      <c r="M68" s="312"/>
      <c r="N68" s="312"/>
      <c r="O68" s="312"/>
      <c r="P68" s="280"/>
      <c r="Q68" s="312"/>
      <c r="R68" s="312"/>
      <c r="S68" s="312"/>
      <c r="T68" s="312"/>
      <c r="U68" s="280"/>
      <c r="V68" s="313"/>
      <c r="W68" s="313"/>
      <c r="X68" s="313"/>
      <c r="Y68" s="313"/>
    </row>
    <row r="69" customFormat="false" ht="13.5" hidden="false" customHeight="true" outlineLevel="0" collapsed="false">
      <c r="A69" s="270" t="s">
        <v>228</v>
      </c>
      <c r="B69" s="306" t="str">
        <f aca="false">IF(B63="","",(B63-B65-B68)*B64/B$7/365/2100)</f>
        <v/>
      </c>
      <c r="C69" s="306" t="str">
        <f aca="false">IF(C63="","",(C63-C65-C68)*C64/C$7/365/2100)</f>
        <v/>
      </c>
      <c r="D69" s="306" t="str">
        <f aca="false">IF(D63="","",(D63-D65-D68)*D64/D$7/365/2100)</f>
        <v/>
      </c>
      <c r="E69" s="306"/>
      <c r="F69" s="258"/>
      <c r="G69" s="306" t="str">
        <f aca="false">IF(G63="","",(G63-G65-G68)*G64/G$7/365/2100)</f>
        <v/>
      </c>
      <c r="H69" s="306" t="str">
        <f aca="false">IF(H63="","",(H63-H65-H68)*H64/H$7/365/2100)</f>
        <v/>
      </c>
      <c r="I69" s="306" t="str">
        <f aca="false">IF(I63="","",(I63-I65-I68)*I64/I$7/365/2100)</f>
        <v/>
      </c>
      <c r="J69" s="306"/>
      <c r="K69" s="258"/>
      <c r="L69" s="306" t="str">
        <f aca="false">IF(L63="","",(L63-L65-L68)*L64/L$7/365/2100)</f>
        <v/>
      </c>
      <c r="M69" s="306" t="str">
        <f aca="false">IF(M63="","",(M63-M65-M68)*M64/M$7/365/2100)</f>
        <v/>
      </c>
      <c r="N69" s="306" t="str">
        <f aca="false">IF(N63="","",(N63-N65-N68)*N64/N$7/365/2100)</f>
        <v/>
      </c>
      <c r="O69" s="306"/>
      <c r="P69" s="258"/>
      <c r="Q69" s="306" t="str">
        <f aca="false">IF(Q63="","",(Q63-Q65-Q68)*Q64/Q$7/365/2100)</f>
        <v/>
      </c>
      <c r="R69" s="306" t="str">
        <f aca="false">IF(R63="","",(R63-R65-R68)*R64/R$7/365/2100)</f>
        <v/>
      </c>
      <c r="S69" s="306" t="str">
        <f aca="false">IF(S63="","",(S63-S65-S68)*S64/S$7/365/2100)</f>
        <v/>
      </c>
      <c r="T69" s="306"/>
      <c r="U69" s="258"/>
      <c r="V69" s="307" t="str">
        <f aca="false">IF(V63="","",(V63-V65-V68)*V64/V$7/365/2100)</f>
        <v/>
      </c>
      <c r="W69" s="307" t="str">
        <f aca="false">IF(W63="","",(W63-W65-W68)*W64/W$7/365/2100)</f>
        <v/>
      </c>
      <c r="X69" s="307" t="str">
        <f aca="false">IF(X63="","",(X63-X65-X68)*X64/X$7/365/2100)</f>
        <v/>
      </c>
      <c r="Y69" s="307" t="str">
        <f aca="false">IF(Y63="","",(Y63-Y65-Y68)*Y64/Y$7/365/2100)</f>
        <v/>
      </c>
    </row>
    <row r="70" customFormat="false" ht="13.5" hidden="false" customHeight="true" outlineLevel="0" collapsed="false">
      <c r="A70" s="332" t="s">
        <v>485</v>
      </c>
      <c r="B70" s="309"/>
      <c r="C70" s="309"/>
      <c r="D70" s="309"/>
      <c r="E70" s="309"/>
      <c r="F70" s="280"/>
      <c r="G70" s="309"/>
      <c r="H70" s="309"/>
      <c r="I70" s="309"/>
      <c r="J70" s="309"/>
      <c r="K70" s="280"/>
      <c r="L70" s="309"/>
      <c r="M70" s="309"/>
      <c r="N70" s="309"/>
      <c r="O70" s="309"/>
      <c r="P70" s="280"/>
      <c r="Q70" s="309"/>
      <c r="R70" s="309"/>
      <c r="S70" s="309"/>
      <c r="T70" s="309"/>
      <c r="U70" s="280"/>
      <c r="V70" s="310"/>
      <c r="W70" s="310"/>
      <c r="X70" s="310"/>
      <c r="Y70" s="310"/>
    </row>
    <row r="71" customFormat="false" ht="13.5" hidden="false" customHeight="true" outlineLevel="0" collapsed="false">
      <c r="A71" s="265" t="s">
        <v>255</v>
      </c>
      <c r="B71" s="132"/>
      <c r="C71" s="132"/>
      <c r="D71" s="132"/>
      <c r="E71" s="132"/>
      <c r="F71" s="258"/>
      <c r="G71" s="132"/>
      <c r="H71" s="132"/>
      <c r="I71" s="132"/>
      <c r="J71" s="132"/>
      <c r="K71" s="258"/>
      <c r="L71" s="132"/>
      <c r="M71" s="132"/>
      <c r="N71" s="132"/>
      <c r="O71" s="132"/>
      <c r="P71" s="258"/>
      <c r="Q71" s="132"/>
      <c r="R71" s="132"/>
      <c r="S71" s="132"/>
      <c r="T71" s="132"/>
      <c r="U71" s="258"/>
      <c r="V71" s="164"/>
      <c r="W71" s="164"/>
      <c r="X71" s="164"/>
      <c r="Y71" s="164"/>
    </row>
    <row r="72" customFormat="false" ht="13.5" hidden="false" customHeight="true" outlineLevel="0" collapsed="false">
      <c r="A72" s="268" t="s">
        <v>256</v>
      </c>
      <c r="B72" s="131"/>
      <c r="C72" s="131"/>
      <c r="D72" s="131"/>
      <c r="E72" s="131"/>
      <c r="F72" s="258"/>
      <c r="G72" s="131"/>
      <c r="H72" s="131"/>
      <c r="I72" s="131"/>
      <c r="J72" s="131"/>
      <c r="K72" s="258"/>
      <c r="L72" s="131"/>
      <c r="M72" s="131"/>
      <c r="N72" s="131"/>
      <c r="O72" s="131"/>
      <c r="P72" s="258"/>
      <c r="Q72" s="131"/>
      <c r="R72" s="131"/>
      <c r="S72" s="131"/>
      <c r="T72" s="131"/>
      <c r="U72" s="258"/>
      <c r="V72" s="331"/>
      <c r="W72" s="331"/>
      <c r="X72" s="331"/>
      <c r="Y72" s="331"/>
    </row>
    <row r="73" customFormat="false" ht="13.5" hidden="false" customHeight="true" outlineLevel="0" collapsed="false">
      <c r="A73" s="269" t="s">
        <v>200</v>
      </c>
      <c r="B73" s="341"/>
      <c r="C73" s="341"/>
      <c r="D73" s="341"/>
      <c r="E73" s="341"/>
      <c r="F73" s="258"/>
      <c r="G73" s="341"/>
      <c r="H73" s="341"/>
      <c r="I73" s="341"/>
      <c r="J73" s="341"/>
      <c r="K73" s="258"/>
      <c r="L73" s="341"/>
      <c r="M73" s="341"/>
      <c r="N73" s="341"/>
      <c r="O73" s="341"/>
      <c r="P73" s="258"/>
      <c r="Q73" s="341"/>
      <c r="R73" s="341"/>
      <c r="S73" s="341"/>
      <c r="T73" s="341"/>
      <c r="U73" s="258"/>
      <c r="V73" s="342"/>
      <c r="W73" s="342"/>
      <c r="X73" s="342"/>
      <c r="Y73" s="342"/>
    </row>
    <row r="74" customFormat="false" ht="13.5" hidden="false" customHeight="true" outlineLevel="0" collapsed="false">
      <c r="A74" s="269" t="s">
        <v>201</v>
      </c>
      <c r="B74" s="303" t="str">
        <f aca="false">IF(B72="","",B72*B73)</f>
        <v/>
      </c>
      <c r="C74" s="303" t="str">
        <f aca="false">IF(C72="","",C72*C73)</f>
        <v/>
      </c>
      <c r="D74" s="303" t="str">
        <f aca="false">IF(D72="","",D72*D73)</f>
        <v/>
      </c>
      <c r="E74" s="303"/>
      <c r="F74" s="280"/>
      <c r="G74" s="303" t="str">
        <f aca="false">IF(G72="","",G72*G73)</f>
        <v/>
      </c>
      <c r="H74" s="303" t="str">
        <f aca="false">IF(H72="","",H72*H73)</f>
        <v/>
      </c>
      <c r="I74" s="303" t="str">
        <f aca="false">IF(I72="","",I72*I73)</f>
        <v/>
      </c>
      <c r="J74" s="303"/>
      <c r="K74" s="280"/>
      <c r="L74" s="303" t="str">
        <f aca="false">IF(L72="","",L72*L73)</f>
        <v/>
      </c>
      <c r="M74" s="303" t="str">
        <f aca="false">IF(M72="","",M72*M73)</f>
        <v/>
      </c>
      <c r="N74" s="303" t="str">
        <f aca="false">IF(N72="","",N72*N73)</f>
        <v/>
      </c>
      <c r="O74" s="303"/>
      <c r="P74" s="280"/>
      <c r="Q74" s="303" t="str">
        <f aca="false">IF(Q72="","",Q72*Q73)</f>
        <v/>
      </c>
      <c r="R74" s="303" t="str">
        <f aca="false">IF(R72="","",R72*R73)</f>
        <v/>
      </c>
      <c r="S74" s="303" t="str">
        <f aca="false">IF(S72="","",S72*S73)</f>
        <v/>
      </c>
      <c r="T74" s="303"/>
      <c r="U74" s="280"/>
      <c r="V74" s="304" t="str">
        <f aca="false">IF(V72="","",V72*V73)</f>
        <v/>
      </c>
      <c r="W74" s="304" t="str">
        <f aca="false">IF(W72="","",W72*W73)</f>
        <v/>
      </c>
      <c r="X74" s="304" t="str">
        <f aca="false">IF(X72="","",X72*X73)</f>
        <v/>
      </c>
      <c r="Y74" s="304" t="str">
        <f aca="false">IF(Y72="","",Y72*Y73)</f>
        <v/>
      </c>
    </row>
    <row r="75" customFormat="false" ht="13.5" hidden="false" customHeight="true" outlineLevel="0" collapsed="false">
      <c r="A75" s="269" t="s">
        <v>258</v>
      </c>
      <c r="B75" s="312"/>
      <c r="C75" s="312"/>
      <c r="D75" s="312"/>
      <c r="E75" s="312"/>
      <c r="F75" s="280"/>
      <c r="G75" s="312"/>
      <c r="H75" s="312"/>
      <c r="I75" s="312"/>
      <c r="J75" s="312"/>
      <c r="K75" s="280"/>
      <c r="L75" s="312"/>
      <c r="M75" s="312"/>
      <c r="N75" s="312"/>
      <c r="O75" s="312"/>
      <c r="P75" s="280"/>
      <c r="Q75" s="312"/>
      <c r="R75" s="312"/>
      <c r="S75" s="312"/>
      <c r="T75" s="312"/>
      <c r="U75" s="280"/>
      <c r="V75" s="313"/>
      <c r="W75" s="313"/>
      <c r="X75" s="313"/>
      <c r="Y75" s="313"/>
    </row>
    <row r="76" customFormat="false" ht="13.5" hidden="false" customHeight="true" outlineLevel="0" collapsed="false">
      <c r="A76" s="270" t="s">
        <v>228</v>
      </c>
      <c r="B76" s="306" t="str">
        <f aca="false">IF(B70="","",(B70-B72-B75)*B71/B$7/365/2100)</f>
        <v/>
      </c>
      <c r="C76" s="306" t="str">
        <f aca="false">IF(C70="","",(C70-C72-C75)*C71/C$7/365/2100)</f>
        <v/>
      </c>
      <c r="D76" s="306" t="str">
        <f aca="false">IF(D70="","",(D70-D72-D75)*D71/D$7/365/2100)</f>
        <v/>
      </c>
      <c r="E76" s="306"/>
      <c r="F76" s="258"/>
      <c r="G76" s="306" t="str">
        <f aca="false">IF(G70="","",(G70-G72-G75)*G71/G$7/365/2100)</f>
        <v/>
      </c>
      <c r="H76" s="306" t="str">
        <f aca="false">IF(H70="","",(H70-H72-H75)*H71/H$7/365/2100)</f>
        <v/>
      </c>
      <c r="I76" s="306" t="str">
        <f aca="false">IF(I70="","",(I70-I72-I75)*I71/I$7/365/2100)</f>
        <v/>
      </c>
      <c r="J76" s="306"/>
      <c r="K76" s="258"/>
      <c r="L76" s="306" t="str">
        <f aca="false">IF(L70="","",(L70-L72-L75)*L71/L$7/365/2100)</f>
        <v/>
      </c>
      <c r="M76" s="306" t="str">
        <f aca="false">IF(M70="","",(M70-M72-M75)*M71/M$7/365/2100)</f>
        <v/>
      </c>
      <c r="N76" s="306" t="str">
        <f aca="false">IF(N70="","",(N70-N72-N75)*N71/N$7/365/2100)</f>
        <v/>
      </c>
      <c r="O76" s="306"/>
      <c r="P76" s="258"/>
      <c r="Q76" s="306" t="str">
        <f aca="false">IF(Q70="","",(Q70-Q72-Q75)*Q71/Q$7/365/2100)</f>
        <v/>
      </c>
      <c r="R76" s="306" t="str">
        <f aca="false">IF(R70="","",(R70-R72-R75)*R71/R$7/365/2100)</f>
        <v/>
      </c>
      <c r="S76" s="306" t="str">
        <f aca="false">IF(S70="","",(S70-S72-S75)*S71/S$7/365/2100)</f>
        <v/>
      </c>
      <c r="T76" s="306"/>
      <c r="U76" s="258"/>
      <c r="V76" s="307" t="str">
        <f aca="false">IF(V70="","",(V70-V72-V75)*V71/V$7/365/2100)</f>
        <v/>
      </c>
      <c r="W76" s="307" t="str">
        <f aca="false">IF(W70="","",(W70-W72-W75)*W71/W$7/365/2100)</f>
        <v/>
      </c>
      <c r="X76" s="307" t="str">
        <f aca="false">IF(X70="","",(X70-X72-X75)*X71/X$7/365/2100)</f>
        <v/>
      </c>
      <c r="Y76" s="307" t="str">
        <f aca="false">IF(Y70="","",(Y70-Y72-Y75)*Y71/Y$7/365/2100)</f>
        <v/>
      </c>
    </row>
    <row r="77" customFormat="false" ht="13.5" hidden="false" customHeight="true" outlineLevel="0" collapsed="false">
      <c r="A77" s="332" t="s">
        <v>486</v>
      </c>
      <c r="B77" s="309"/>
      <c r="C77" s="309"/>
      <c r="D77" s="309"/>
      <c r="E77" s="309"/>
      <c r="F77" s="280"/>
      <c r="G77" s="309"/>
      <c r="H77" s="309"/>
      <c r="I77" s="309"/>
      <c r="J77" s="309"/>
      <c r="K77" s="280"/>
      <c r="L77" s="309"/>
      <c r="M77" s="309"/>
      <c r="N77" s="309"/>
      <c r="O77" s="309"/>
      <c r="P77" s="280"/>
      <c r="Q77" s="309"/>
      <c r="R77" s="309"/>
      <c r="S77" s="309"/>
      <c r="T77" s="309"/>
      <c r="U77" s="280"/>
      <c r="V77" s="310"/>
      <c r="W77" s="310"/>
      <c r="X77" s="310"/>
      <c r="Y77" s="310"/>
    </row>
    <row r="78" customFormat="false" ht="13.5" hidden="false" customHeight="true" outlineLevel="0" collapsed="false">
      <c r="A78" s="265" t="s">
        <v>255</v>
      </c>
      <c r="B78" s="132"/>
      <c r="C78" s="132"/>
      <c r="D78" s="132"/>
      <c r="E78" s="132"/>
      <c r="F78" s="258"/>
      <c r="G78" s="132"/>
      <c r="H78" s="132"/>
      <c r="I78" s="132"/>
      <c r="J78" s="132"/>
      <c r="K78" s="258"/>
      <c r="L78" s="132"/>
      <c r="M78" s="132"/>
      <c r="N78" s="132"/>
      <c r="O78" s="132"/>
      <c r="P78" s="258"/>
      <c r="Q78" s="132"/>
      <c r="R78" s="132"/>
      <c r="S78" s="132"/>
      <c r="T78" s="132"/>
      <c r="U78" s="258"/>
      <c r="V78" s="164"/>
      <c r="W78" s="164"/>
      <c r="X78" s="164"/>
      <c r="Y78" s="164"/>
    </row>
    <row r="79" customFormat="false" ht="13.5" hidden="false" customHeight="true" outlineLevel="0" collapsed="false">
      <c r="A79" s="268" t="s">
        <v>256</v>
      </c>
      <c r="B79" s="131"/>
      <c r="C79" s="131"/>
      <c r="D79" s="131"/>
      <c r="E79" s="131"/>
      <c r="F79" s="258"/>
      <c r="G79" s="131"/>
      <c r="H79" s="131"/>
      <c r="I79" s="131"/>
      <c r="J79" s="131"/>
      <c r="K79" s="258"/>
      <c r="L79" s="131"/>
      <c r="M79" s="131"/>
      <c r="N79" s="131"/>
      <c r="O79" s="131"/>
      <c r="P79" s="258"/>
      <c r="Q79" s="131"/>
      <c r="R79" s="131"/>
      <c r="S79" s="131"/>
      <c r="T79" s="131"/>
      <c r="U79" s="258"/>
      <c r="V79" s="331"/>
      <c r="W79" s="331"/>
      <c r="X79" s="331"/>
      <c r="Y79" s="331"/>
    </row>
    <row r="80" customFormat="false" ht="13.5" hidden="false" customHeight="true" outlineLevel="0" collapsed="false">
      <c r="A80" s="269" t="s">
        <v>200</v>
      </c>
      <c r="B80" s="341"/>
      <c r="C80" s="341"/>
      <c r="D80" s="341"/>
      <c r="E80" s="341"/>
      <c r="F80" s="258"/>
      <c r="G80" s="341"/>
      <c r="H80" s="341"/>
      <c r="I80" s="341"/>
      <c r="J80" s="341"/>
      <c r="K80" s="258"/>
      <c r="L80" s="341"/>
      <c r="M80" s="341"/>
      <c r="N80" s="341"/>
      <c r="O80" s="341"/>
      <c r="P80" s="258"/>
      <c r="Q80" s="341"/>
      <c r="R80" s="341"/>
      <c r="S80" s="341"/>
      <c r="T80" s="341"/>
      <c r="U80" s="258"/>
      <c r="V80" s="342"/>
      <c r="W80" s="342"/>
      <c r="X80" s="342"/>
      <c r="Y80" s="342"/>
    </row>
    <row r="81" customFormat="false" ht="13.5" hidden="false" customHeight="true" outlineLevel="0" collapsed="false">
      <c r="A81" s="269" t="s">
        <v>201</v>
      </c>
      <c r="B81" s="303" t="str">
        <f aca="false">IF(B79="","",B79*B80)</f>
        <v/>
      </c>
      <c r="C81" s="303" t="str">
        <f aca="false">IF(C79="","",C79*C80)</f>
        <v/>
      </c>
      <c r="D81" s="303" t="str">
        <f aca="false">IF(D79="","",D79*D80)</f>
        <v/>
      </c>
      <c r="E81" s="303"/>
      <c r="F81" s="280"/>
      <c r="G81" s="303" t="str">
        <f aca="false">IF(G79="","",G79*G80)</f>
        <v/>
      </c>
      <c r="H81" s="303" t="str">
        <f aca="false">IF(H79="","",H79*H80)</f>
        <v/>
      </c>
      <c r="I81" s="303" t="str">
        <f aca="false">IF(I79="","",I79*I80)</f>
        <v/>
      </c>
      <c r="J81" s="303"/>
      <c r="K81" s="280"/>
      <c r="L81" s="303" t="str">
        <f aca="false">IF(L79="","",L79*L80)</f>
        <v/>
      </c>
      <c r="M81" s="303" t="str">
        <f aca="false">IF(M79="","",M79*M80)</f>
        <v/>
      </c>
      <c r="N81" s="303" t="str">
        <f aca="false">IF(N79="","",N79*N80)</f>
        <v/>
      </c>
      <c r="O81" s="303"/>
      <c r="P81" s="280"/>
      <c r="Q81" s="303" t="str">
        <f aca="false">IF(Q79="","",Q79*Q80)</f>
        <v/>
      </c>
      <c r="R81" s="303" t="str">
        <f aca="false">IF(R79="","",R79*R80)</f>
        <v/>
      </c>
      <c r="S81" s="303" t="str">
        <f aca="false">IF(S79="","",S79*S80)</f>
        <v/>
      </c>
      <c r="T81" s="303"/>
      <c r="U81" s="280"/>
      <c r="V81" s="304" t="str">
        <f aca="false">IF(V79="","",V79*V80)</f>
        <v/>
      </c>
      <c r="W81" s="304" t="str">
        <f aca="false">IF(W79="","",W79*W80)</f>
        <v/>
      </c>
      <c r="X81" s="304" t="str">
        <f aca="false">IF(X79="","",X79*X80)</f>
        <v/>
      </c>
      <c r="Y81" s="304" t="str">
        <f aca="false">IF(Y79="","",Y79*Y80)</f>
        <v/>
      </c>
    </row>
    <row r="82" customFormat="false" ht="13.5" hidden="false" customHeight="true" outlineLevel="0" collapsed="false">
      <c r="A82" s="269" t="s">
        <v>258</v>
      </c>
      <c r="B82" s="312"/>
      <c r="C82" s="312"/>
      <c r="D82" s="312"/>
      <c r="E82" s="312"/>
      <c r="F82" s="280"/>
      <c r="G82" s="312"/>
      <c r="H82" s="312"/>
      <c r="I82" s="312"/>
      <c r="J82" s="312"/>
      <c r="K82" s="280"/>
      <c r="L82" s="312"/>
      <c r="M82" s="312"/>
      <c r="N82" s="312"/>
      <c r="O82" s="312"/>
      <c r="P82" s="280"/>
      <c r="Q82" s="312"/>
      <c r="R82" s="312"/>
      <c r="S82" s="312"/>
      <c r="T82" s="312"/>
      <c r="U82" s="280"/>
      <c r="V82" s="313"/>
      <c r="W82" s="313"/>
      <c r="X82" s="313"/>
      <c r="Y82" s="313"/>
    </row>
    <row r="83" customFormat="false" ht="14.25" hidden="false" customHeight="true" outlineLevel="0" collapsed="false">
      <c r="A83" s="270" t="s">
        <v>228</v>
      </c>
      <c r="B83" s="306" t="str">
        <f aca="false">IF(B77="","",(B77-B79-B82)*B78/B$7/365/2100)</f>
        <v/>
      </c>
      <c r="C83" s="306" t="str">
        <f aca="false">IF(C77="","",(C77-C79-C82)*C78/C$7/365/2100)</f>
        <v/>
      </c>
      <c r="D83" s="306" t="str">
        <f aca="false">IF(D77="","",(D77-D79-D82)*D78/D$7/365/2100)</f>
        <v/>
      </c>
      <c r="E83" s="306"/>
      <c r="F83" s="258"/>
      <c r="G83" s="306" t="str">
        <f aca="false">IF(G77="","",(G77-G79-G82)*G78/G$7/365/2100)</f>
        <v/>
      </c>
      <c r="H83" s="306" t="str">
        <f aca="false">IF(H77="","",(H77-H79-H82)*H78/H$7/365/2100)</f>
        <v/>
      </c>
      <c r="I83" s="306" t="str">
        <f aca="false">IF(I77="","",(I77-I79-I82)*I78/I$7/365/2100)</f>
        <v/>
      </c>
      <c r="J83" s="306"/>
      <c r="K83" s="258"/>
      <c r="L83" s="306" t="str">
        <f aca="false">IF(L77="","",(L77-L79-L82)*L78/L$7/365/2100)</f>
        <v/>
      </c>
      <c r="M83" s="306" t="str">
        <f aca="false">IF(M77="","",(M77-M79-M82)*M78/M$7/365/2100)</f>
        <v/>
      </c>
      <c r="N83" s="306" t="str">
        <f aca="false">IF(N77="","",(N77-N79-N82)*N78/N$7/365/2100)</f>
        <v/>
      </c>
      <c r="O83" s="306"/>
      <c r="P83" s="258"/>
      <c r="Q83" s="306" t="str">
        <f aca="false">IF(Q77="","",(Q77-Q79-Q82)*Q78/Q$7/365/2100)</f>
        <v/>
      </c>
      <c r="R83" s="306" t="str">
        <f aca="false">IF(R77="","",(R77-R79-R82)*R78/R$7/365/2100)</f>
        <v/>
      </c>
      <c r="S83" s="306" t="str">
        <f aca="false">IF(S77="","",(S77-S79-S82)*S78/S$7/365/2100)</f>
        <v/>
      </c>
      <c r="T83" s="306"/>
      <c r="U83" s="258"/>
      <c r="V83" s="307" t="str">
        <f aca="false">IF(V77="","",(V77-V79-V82)*V78/V$7/365/2100)</f>
        <v/>
      </c>
      <c r="W83" s="307" t="str">
        <f aca="false">IF(W77="","",(W77-W79-W82)*W78/W$7/365/2100)</f>
        <v/>
      </c>
      <c r="X83" s="307" t="str">
        <f aca="false">IF(X77="","",(X77-X79-X82)*X78/X$7/365/2100)</f>
        <v/>
      </c>
      <c r="Y83" s="307" t="str">
        <f aca="false">IF(Y77="","",(Y77-Y79-Y82)*Y78/Y$7/365/2100)</f>
        <v/>
      </c>
    </row>
    <row r="84" customFormat="false" ht="14.25" hidden="false" customHeight="true" outlineLevel="0" collapsed="false">
      <c r="A84" s="218" t="s">
        <v>487</v>
      </c>
      <c r="B84" s="404" t="n">
        <f aca="false">SUM(B53,B60,B67,B74,B81)</f>
        <v>0</v>
      </c>
      <c r="C84" s="404" t="n">
        <f aca="false">SUM(C53,C60,C67,C74,C81)</f>
        <v>0</v>
      </c>
      <c r="D84" s="404" t="n">
        <f aca="false">SUM(D53,D60,D67,D74,D81)</f>
        <v>0</v>
      </c>
      <c r="E84" s="404"/>
      <c r="F84" s="405"/>
      <c r="G84" s="404" t="n">
        <f aca="false">SUM(G53,G60,G67,G74,G81)</f>
        <v>0</v>
      </c>
      <c r="H84" s="404" t="n">
        <f aca="false">SUM(H53,H60,H67,H74,H81)</f>
        <v>0</v>
      </c>
      <c r="I84" s="404" t="n">
        <f aca="false">SUM(I53,I60,I67,I74,I81)</f>
        <v>0</v>
      </c>
      <c r="J84" s="404"/>
      <c r="K84" s="405"/>
      <c r="L84" s="404" t="n">
        <f aca="false">SUM(L53,L60,L67,L74,L81)</f>
        <v>0</v>
      </c>
      <c r="M84" s="404" t="n">
        <f aca="false">SUM(M53,M60,M67,M74,M81)</f>
        <v>0</v>
      </c>
      <c r="N84" s="404" t="n">
        <f aca="false">SUM(N53,N60,N67,N74,N81)</f>
        <v>0</v>
      </c>
      <c r="O84" s="404"/>
      <c r="P84" s="405"/>
      <c r="Q84" s="404" t="n">
        <f aca="false">SUM(Q53,Q60,Q67,Q74,Q81)</f>
        <v>0</v>
      </c>
      <c r="R84" s="404" t="n">
        <f aca="false">SUM(R53,R60,R67,R74,R81)</f>
        <v>0</v>
      </c>
      <c r="S84" s="404" t="n">
        <f aca="false">SUM(S53,S60,S67,S74,S81)</f>
        <v>0</v>
      </c>
      <c r="T84" s="404"/>
      <c r="U84" s="405"/>
      <c r="V84" s="406" t="n">
        <f aca="false">SUM(V53,V60,V67,V74,V81)</f>
        <v>0</v>
      </c>
      <c r="W84" s="406" t="n">
        <f aca="false">SUM(W53,W60,W67,W74,W81)</f>
        <v>0</v>
      </c>
      <c r="X84" s="406" t="n">
        <f aca="false">SUM(X53,X60,X67,X74,X81)</f>
        <v>0</v>
      </c>
      <c r="Y84" s="406" t="n">
        <f aca="false">SUM(Y53,Y60,Y67,Y74,Y81)</f>
        <v>0</v>
      </c>
    </row>
    <row r="85" customFormat="false" ht="14.25" hidden="false" customHeight="true" outlineLevel="0" collapsed="false">
      <c r="A85" s="218" t="s">
        <v>488</v>
      </c>
      <c r="B85" s="407" t="n">
        <f aca="false">SUM(B55,B62,B69,B76,B83)</f>
        <v>0</v>
      </c>
      <c r="C85" s="407" t="n">
        <f aca="false">SUM(C55,C62,C69,C76,C83)</f>
        <v>0</v>
      </c>
      <c r="D85" s="407" t="n">
        <f aca="false">SUM(D55,D62,D69,D76,D83)</f>
        <v>0</v>
      </c>
      <c r="E85" s="407"/>
      <c r="F85" s="405"/>
      <c r="G85" s="407" t="n">
        <f aca="false">SUM(G55,G62,G69,G76,G83)</f>
        <v>0</v>
      </c>
      <c r="H85" s="407" t="n">
        <f aca="false">SUM(H55,H62,H69,H76,H83)</f>
        <v>0</v>
      </c>
      <c r="I85" s="407" t="n">
        <f aca="false">SUM(I55,I62,I69,I76,I83)</f>
        <v>0</v>
      </c>
      <c r="J85" s="407"/>
      <c r="K85" s="405"/>
      <c r="L85" s="407" t="n">
        <f aca="false">SUM(L55,L62,L69,L76,L83)</f>
        <v>0</v>
      </c>
      <c r="M85" s="407" t="n">
        <f aca="false">SUM(M55,M62,M69,M76,M83)</f>
        <v>0</v>
      </c>
      <c r="N85" s="407" t="n">
        <f aca="false">SUM(N55,N62,N69,N76,N83)</f>
        <v>0</v>
      </c>
      <c r="O85" s="407"/>
      <c r="P85" s="405"/>
      <c r="Q85" s="407" t="n">
        <f aca="false">SUM(Q55,Q62,Q69,Q76,Q83)</f>
        <v>0</v>
      </c>
      <c r="R85" s="407" t="n">
        <f aca="false">SUM(R55,R62,R69,R76,R83)</f>
        <v>0</v>
      </c>
      <c r="S85" s="407" t="n">
        <f aca="false">SUM(S55,S62,S69,S76,S83)</f>
        <v>0</v>
      </c>
      <c r="T85" s="407"/>
      <c r="U85" s="405"/>
      <c r="V85" s="408" t="n">
        <f aca="false">SUM(V55,V62,V69,V76,V83)</f>
        <v>0</v>
      </c>
      <c r="W85" s="408" t="n">
        <f aca="false">SUM(W55,W62,W69,W76,W83)</f>
        <v>0</v>
      </c>
      <c r="X85" s="408" t="n">
        <f aca="false">SUM(X55,X62,X69,X76,X83)</f>
        <v>0</v>
      </c>
      <c r="Y85" s="408" t="n">
        <f aca="false">SUM(Y55,Y62,Y69,Y76,Y83)</f>
        <v>0</v>
      </c>
    </row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4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7.5"/>
    <col collapsed="false" customWidth="true" hidden="false" outlineLevel="0" max="2" min="2" style="0" width="1.88"/>
    <col collapsed="false" customWidth="true" hidden="false" outlineLevel="0" max="6" min="3" style="0" width="9.51"/>
    <col collapsed="false" customWidth="true" hidden="false" outlineLevel="0" max="7" min="7" style="0" width="1.88"/>
    <col collapsed="false" customWidth="true" hidden="false" outlineLevel="0" max="11" min="8" style="0" width="9.51"/>
    <col collapsed="false" customWidth="true" hidden="false" outlineLevel="0" max="12" min="12" style="0" width="1.88"/>
    <col collapsed="false" customWidth="true" hidden="false" outlineLevel="0" max="16" min="13" style="0" width="9.51"/>
    <col collapsed="false" customWidth="true" hidden="false" outlineLevel="0" max="17" min="17" style="0" width="40.75"/>
    <col collapsed="false" customWidth="true" hidden="false" outlineLevel="0" max="21" min="18" style="0" width="7.75"/>
    <col collapsed="false" customWidth="true" hidden="false" outlineLevel="0" max="36" min="22" style="0" width="9.13"/>
  </cols>
  <sheetData>
    <row r="1" customFormat="false" ht="15" hidden="false" customHeight="true" outlineLevel="0" collapsed="false">
      <c r="A1" s="23" t="str">
        <f aca="false">IF(Data!A1="","",Data!A1)</f>
        <v>SAMPLE HEA BASELINES 2015</v>
      </c>
      <c r="B1" s="211"/>
      <c r="C1" s="23" t="str">
        <f aca="false">IF(Data!V1="","",Data!V1)</f>
        <v>Kasungu Lilongwe Plains (KAS)</v>
      </c>
      <c r="D1" s="22"/>
      <c r="E1" s="22"/>
      <c r="F1" s="22"/>
      <c r="G1" s="409"/>
      <c r="H1" s="23" t="str">
        <f aca="false">IF(C1="","",C1)</f>
        <v>Kasungu Lilongwe Plains (KAS)</v>
      </c>
      <c r="I1" s="22"/>
      <c r="J1" s="22"/>
      <c r="K1" s="22"/>
      <c r="L1" s="409"/>
      <c r="M1" s="23"/>
      <c r="N1" s="22"/>
      <c r="O1" s="22"/>
      <c r="P1" s="22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customFormat="false" ht="14.25" hidden="false" customHeight="true" outlineLevel="0" collapsed="false">
      <c r="A2" s="213"/>
      <c r="B2" s="216"/>
      <c r="C2" s="33" t="s">
        <v>144</v>
      </c>
      <c r="D2" s="217"/>
      <c r="E2" s="217"/>
      <c r="F2" s="217"/>
      <c r="G2" s="375"/>
      <c r="H2" s="33" t="s">
        <v>489</v>
      </c>
      <c r="I2" s="217"/>
      <c r="J2" s="217"/>
      <c r="K2" s="217"/>
      <c r="L2" s="375"/>
      <c r="M2" s="33"/>
      <c r="N2" s="217"/>
      <c r="O2" s="217"/>
      <c r="P2" s="217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customFormat="false" ht="14.25" hidden="false" customHeight="true" outlineLevel="0" collapsed="false">
      <c r="A3" s="218" t="s">
        <v>45</v>
      </c>
      <c r="B3" s="219"/>
      <c r="C3" s="220" t="s">
        <v>149</v>
      </c>
      <c r="D3" s="48"/>
      <c r="E3" s="48"/>
      <c r="F3" s="48"/>
      <c r="G3" s="410"/>
      <c r="H3" s="220" t="s">
        <v>490</v>
      </c>
      <c r="I3" s="48"/>
      <c r="J3" s="48"/>
      <c r="K3" s="48"/>
      <c r="L3" s="410"/>
      <c r="M3" s="220" t="s">
        <v>491</v>
      </c>
      <c r="N3" s="48"/>
      <c r="O3" s="48"/>
      <c r="P3" s="48"/>
      <c r="Q3" s="1"/>
      <c r="R3" s="1"/>
      <c r="S3" s="1"/>
      <c r="T3" s="1"/>
      <c r="U3" s="69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customFormat="false" ht="28.5" hidden="false" customHeight="true" outlineLevel="0" collapsed="false">
      <c r="A4" s="239" t="s">
        <v>51</v>
      </c>
      <c r="B4" s="224"/>
      <c r="C4" s="59" t="s">
        <v>151</v>
      </c>
      <c r="D4" s="59" t="s">
        <v>146</v>
      </c>
      <c r="E4" s="59" t="s">
        <v>492</v>
      </c>
      <c r="F4" s="59" t="s">
        <v>148</v>
      </c>
      <c r="G4" s="411"/>
      <c r="H4" s="59" t="s">
        <v>151</v>
      </c>
      <c r="I4" s="59" t="s">
        <v>146</v>
      </c>
      <c r="J4" s="59" t="s">
        <v>492</v>
      </c>
      <c r="K4" s="59" t="s">
        <v>148</v>
      </c>
      <c r="L4" s="411"/>
      <c r="M4" s="59" t="s">
        <v>151</v>
      </c>
      <c r="N4" s="59" t="s">
        <v>146</v>
      </c>
      <c r="O4" s="59" t="s">
        <v>492</v>
      </c>
      <c r="P4" s="59" t="s">
        <v>148</v>
      </c>
      <c r="Q4" s="412" t="s">
        <v>493</v>
      </c>
      <c r="R4" s="69"/>
      <c r="S4" s="1"/>
      <c r="T4" s="1"/>
      <c r="U4" s="1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</row>
    <row r="5" customFormat="false" ht="27" hidden="false" customHeight="true" outlineLevel="0" collapsed="false">
      <c r="A5" s="225" t="s">
        <v>494</v>
      </c>
      <c r="B5" s="226"/>
      <c r="C5" s="63"/>
      <c r="D5" s="74"/>
      <c r="E5" s="74"/>
      <c r="F5" s="74"/>
      <c r="G5" s="413"/>
      <c r="H5" s="63"/>
      <c r="I5" s="74"/>
      <c r="J5" s="74"/>
      <c r="K5" s="74"/>
      <c r="L5" s="413"/>
      <c r="M5" s="63"/>
      <c r="N5" s="74"/>
      <c r="O5" s="74"/>
      <c r="P5" s="74"/>
      <c r="Q5" s="412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</row>
    <row r="6" customFormat="false" ht="14.25" hidden="false" customHeight="true" outlineLevel="0" collapsed="false">
      <c r="A6" s="225" t="s">
        <v>153</v>
      </c>
      <c r="B6" s="227"/>
      <c r="C6" s="74"/>
      <c r="D6" s="74"/>
      <c r="E6" s="74"/>
      <c r="F6" s="74"/>
      <c r="G6" s="414"/>
      <c r="H6" s="74"/>
      <c r="I6" s="74"/>
      <c r="J6" s="74"/>
      <c r="K6" s="74"/>
      <c r="L6" s="414"/>
      <c r="M6" s="74"/>
      <c r="N6" s="74"/>
      <c r="O6" s="74"/>
      <c r="P6" s="74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</row>
    <row r="7" customFormat="false" ht="15.75" hidden="false" customHeight="true" outlineLevel="0" collapsed="false">
      <c r="A7" s="228" t="s">
        <v>62</v>
      </c>
      <c r="B7" s="231"/>
      <c r="C7" s="232"/>
      <c r="D7" s="232"/>
      <c r="E7" s="232"/>
      <c r="F7" s="232"/>
      <c r="G7" s="231"/>
      <c r="H7" s="232"/>
      <c r="I7" s="232"/>
      <c r="J7" s="232"/>
      <c r="K7" s="232"/>
      <c r="L7" s="231"/>
      <c r="M7" s="232"/>
      <c r="N7" s="232"/>
      <c r="O7" s="232"/>
      <c r="P7" s="232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</row>
    <row r="8" customFormat="false" ht="15.75" hidden="false" customHeight="true" outlineLevel="0" collapsed="false">
      <c r="A8" s="221" t="s">
        <v>154</v>
      </c>
      <c r="B8" s="234"/>
      <c r="C8" s="415" t="str">
        <f aca="false">IF(Data!V8="","",Data!V8)</f>
        <v>April 2014 - Mar 2015</v>
      </c>
      <c r="D8" s="415" t="str">
        <f aca="false">IF(Data!W8="","",Data!W8)</f>
        <v>April 2014 - Mar 2015</v>
      </c>
      <c r="E8" s="415" t="str">
        <f aca="false">IF(Data!X8="","",Data!X8)</f>
        <v>April 2014 - Mar 2015</v>
      </c>
      <c r="F8" s="415" t="str">
        <f aca="false">IF(Data!Y8="","",Data!Y8)</f>
        <v>April 2014 - Mar 2015</v>
      </c>
      <c r="G8" s="414"/>
      <c r="H8" s="416"/>
      <c r="I8" s="416"/>
      <c r="J8" s="416"/>
      <c r="K8" s="416"/>
      <c r="L8" s="414"/>
      <c r="M8" s="416"/>
      <c r="N8" s="416"/>
      <c r="O8" s="416"/>
      <c r="P8" s="416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</row>
    <row r="9" customFormat="false" ht="15.75" hidden="false" customHeight="true" outlineLevel="0" collapsed="false">
      <c r="A9" s="228" t="s">
        <v>155</v>
      </c>
      <c r="B9" s="231"/>
      <c r="C9" s="417" t="str">
        <f aca="false">IF(Data!V9="","",Data!V9)</f>
        <v/>
      </c>
      <c r="D9" s="417" t="str">
        <f aca="false">IF(Data!W9="","",Data!W9)</f>
        <v/>
      </c>
      <c r="E9" s="417" t="str">
        <f aca="false">IF(Data!X9="","",Data!X9)</f>
        <v/>
      </c>
      <c r="F9" s="417" t="str">
        <f aca="false">IF(Data!Y9="","",Data!Y9)</f>
        <v/>
      </c>
      <c r="G9" s="414"/>
      <c r="H9" s="418" t="s">
        <v>495</v>
      </c>
      <c r="I9" s="419"/>
      <c r="J9" s="419"/>
      <c r="K9" s="419"/>
      <c r="L9" s="414"/>
      <c r="M9" s="419"/>
      <c r="N9" s="419"/>
      <c r="O9" s="419"/>
      <c r="P9" s="41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</row>
    <row r="10" customFormat="false" ht="15.75" hidden="false" customHeight="true" outlineLevel="0" collapsed="false">
      <c r="A10" s="235" t="s">
        <v>156</v>
      </c>
      <c r="B10" s="237"/>
      <c r="C10" s="236" t="n">
        <f aca="false">SUM(C11:C16)</f>
        <v>0.935596067468083</v>
      </c>
      <c r="D10" s="236" t="n">
        <f aca="false">SUM(D11:D16)</f>
        <v>1.02662828068214</v>
      </c>
      <c r="E10" s="236" t="e">
        <f aca="false">SUM(E11:E16)</f>
        <v>#REF!</v>
      </c>
      <c r="F10" s="236" t="e">
        <f aca="false">SUM(F11:F16)</f>
        <v>#REF!</v>
      </c>
      <c r="G10" s="237"/>
      <c r="H10" s="420" t="n">
        <f aca="false">Data!V10</f>
        <v>0.935596067468083</v>
      </c>
      <c r="I10" s="420" t="n">
        <f aca="false">Data!W10</f>
        <v>1.02662828068214</v>
      </c>
      <c r="J10" s="420" t="e">
        <f aca="false">Data!X10</f>
        <v>#REF!</v>
      </c>
      <c r="K10" s="420" t="e">
        <f aca="false">Data!Y10</f>
        <v>#REF!</v>
      </c>
      <c r="L10" s="237"/>
      <c r="M10" s="236" t="e">
        <f aca="false">SUM(M11:M16)</f>
        <v>#REF!</v>
      </c>
      <c r="N10" s="236" t="e">
        <f aca="false">SUM(N11:N16)</f>
        <v>#REF!</v>
      </c>
      <c r="O10" s="236" t="e">
        <f aca="false">SUM(O11:O16)</f>
        <v>#REF!</v>
      </c>
      <c r="P10" s="236" t="e">
        <f aca="false">SUM(P11:P16)</f>
        <v>#REF!</v>
      </c>
      <c r="Q10" s="1"/>
      <c r="R10" s="421"/>
      <c r="S10" s="421"/>
      <c r="T10" s="421"/>
      <c r="U10" s="69" t="n">
        <v>10</v>
      </c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</row>
    <row r="11" customFormat="false" ht="15.75" hidden="false" customHeight="true" outlineLevel="0" collapsed="false">
      <c r="A11" s="239" t="s">
        <v>102</v>
      </c>
      <c r="B11" s="26"/>
      <c r="C11" s="240" t="n">
        <f aca="false">SUM(C700:C719)</f>
        <v>0.530267449445532</v>
      </c>
      <c r="D11" s="240" t="n">
        <f aca="false">SUM(D700:D719)</f>
        <v>0.587510949585314</v>
      </c>
      <c r="E11" s="240" t="n">
        <f aca="false">SUM(E700:E719)</f>
        <v>0.806849315068493</v>
      </c>
      <c r="F11" s="240" t="n">
        <f aca="false">SUM(F700:F719)</f>
        <v>0.872581720663912</v>
      </c>
      <c r="G11" s="26"/>
      <c r="H11" s="422" t="n">
        <f aca="false">Data!V11</f>
        <v>0.530267449445532</v>
      </c>
      <c r="I11" s="422" t="n">
        <f aca="false">Data!W11</f>
        <v>0.587510949585314</v>
      </c>
      <c r="J11" s="422" t="n">
        <f aca="false">Data!X11</f>
        <v>0.806849315068493</v>
      </c>
      <c r="K11" s="422" t="n">
        <f aca="false">Data!Y11</f>
        <v>0.872581720663912</v>
      </c>
      <c r="L11" s="26"/>
      <c r="M11" s="240" t="n">
        <f aca="false">SUM(M700:M719)</f>
        <v>0.044028981455596</v>
      </c>
      <c r="N11" s="240" t="n">
        <f aca="false">SUM(N700:N719)</f>
        <v>0.0915655577299413</v>
      </c>
      <c r="O11" s="240" t="n">
        <f aca="false">SUM(O700:O719)</f>
        <v>0.268297455968689</v>
      </c>
      <c r="P11" s="240" t="n">
        <f aca="false">SUM(P700:P719)</f>
        <v>0.824993114445169</v>
      </c>
      <c r="Q11" s="423" t="s">
        <v>496</v>
      </c>
      <c r="R11" s="421"/>
      <c r="S11" s="421"/>
      <c r="T11" s="421"/>
      <c r="U11" s="69" t="n">
        <v>11</v>
      </c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</row>
    <row r="12" customFormat="false" ht="15.75" hidden="false" customHeight="true" outlineLevel="0" collapsed="false">
      <c r="A12" s="239" t="s">
        <v>157</v>
      </c>
      <c r="B12" s="26"/>
      <c r="C12" s="240" t="n">
        <f aca="false">SUM(C690:C699)</f>
        <v>0</v>
      </c>
      <c r="D12" s="240" t="n">
        <f aca="false">SUM(D690:D699)</f>
        <v>0</v>
      </c>
      <c r="E12" s="240" t="e">
        <f aca="false">SUM(E690:E699)</f>
        <v>#REF!</v>
      </c>
      <c r="F12" s="240" t="e">
        <f aca="false">SUM(F690:F699)</f>
        <v>#REF!</v>
      </c>
      <c r="G12" s="26"/>
      <c r="H12" s="422" t="n">
        <f aca="false">Data!V12</f>
        <v>0</v>
      </c>
      <c r="I12" s="422" t="n">
        <f aca="false">Data!W12</f>
        <v>0</v>
      </c>
      <c r="J12" s="422" t="e">
        <f aca="false">Data!X12</f>
        <v>#REF!</v>
      </c>
      <c r="K12" s="422" t="e">
        <f aca="false">Data!Y12</f>
        <v>#REF!</v>
      </c>
      <c r="L12" s="26"/>
      <c r="M12" s="240" t="n">
        <f aca="false">SUM(M690:M699)</f>
        <v>0</v>
      </c>
      <c r="N12" s="240" t="n">
        <f aca="false">SUM(N690:N699)</f>
        <v>0</v>
      </c>
      <c r="O12" s="240" t="n">
        <f aca="false">SUM(O690:O699)</f>
        <v>-0.00626223091976517</v>
      </c>
      <c r="P12" s="240" t="n">
        <f aca="false">SUM(P690:P699)</f>
        <v>-0.00278321374211787</v>
      </c>
      <c r="Q12" s="69"/>
      <c r="R12" s="421"/>
      <c r="S12" s="421"/>
      <c r="T12" s="421"/>
      <c r="U12" s="69" t="n">
        <v>12</v>
      </c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</row>
    <row r="13" customFormat="false" ht="15.75" hidden="false" customHeight="true" outlineLevel="0" collapsed="false">
      <c r="A13" s="239" t="s">
        <v>158</v>
      </c>
      <c r="B13" s="26"/>
      <c r="C13" s="240" t="n">
        <f aca="false">SUM(C723:C727)</f>
        <v>0.216791948560246</v>
      </c>
      <c r="D13" s="240" t="n">
        <f aca="false">SUM(D723:D727)</f>
        <v>0.314603336128972</v>
      </c>
      <c r="E13" s="240" t="n">
        <f aca="false">SUM(E723:E727)</f>
        <v>0</v>
      </c>
      <c r="F13" s="240" t="n">
        <f aca="false">SUM(F723:F727)</f>
        <v>0</v>
      </c>
      <c r="G13" s="26"/>
      <c r="H13" s="422" t="n">
        <f aca="false">Data!V13</f>
        <v>0.216791948560246</v>
      </c>
      <c r="I13" s="422" t="n">
        <f aca="false">Data!W13</f>
        <v>0.314603336128972</v>
      </c>
      <c r="J13" s="422" t="n">
        <f aca="false">Data!X13</f>
        <v>0</v>
      </c>
      <c r="K13" s="422" t="n">
        <f aca="false">Data!Y13</f>
        <v>0</v>
      </c>
      <c r="L13" s="26"/>
      <c r="M13" s="240" t="n">
        <f aca="false">SUM(M723:M727)</f>
        <v>0.0132602739726027</v>
      </c>
      <c r="N13" s="240" t="n">
        <f aca="false">SUM(N723:N727)</f>
        <v>0.0309815021899171</v>
      </c>
      <c r="O13" s="240" t="n">
        <f aca="false">SUM(O723:O727)</f>
        <v>0</v>
      </c>
      <c r="P13" s="240" t="n">
        <f aca="false">SUM(P723:P727)</f>
        <v>0</v>
      </c>
      <c r="Q13" s="69"/>
      <c r="R13" s="421"/>
      <c r="S13" s="421"/>
      <c r="T13" s="421"/>
      <c r="U13" s="69" t="n">
        <v>13</v>
      </c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</row>
    <row r="14" customFormat="false" ht="15.75" hidden="false" customHeight="true" outlineLevel="0" collapsed="false">
      <c r="A14" s="239" t="s">
        <v>159</v>
      </c>
      <c r="B14" s="26"/>
      <c r="C14" s="240" t="n">
        <f aca="false">SUM(C728:C740)</f>
        <v>0.168967197838039</v>
      </c>
      <c r="D14" s="240" t="n">
        <f aca="false">SUM(D728:D740)</f>
        <v>0.12451399496785</v>
      </c>
      <c r="E14" s="240" t="n">
        <f aca="false">SUM(E728:E740)</f>
        <v>0.242493476842792</v>
      </c>
      <c r="F14" s="240" t="n">
        <f aca="false">SUM(F728:F740)</f>
        <v>0.207406537653113</v>
      </c>
      <c r="G14" s="26"/>
      <c r="H14" s="422" t="n">
        <f aca="false">Data!V14</f>
        <v>0.168967197838039</v>
      </c>
      <c r="I14" s="422" t="n">
        <f aca="false">Data!W14</f>
        <v>0.12451399496785</v>
      </c>
      <c r="J14" s="422" t="n">
        <f aca="false">Data!X14</f>
        <v>0.242493476842792</v>
      </c>
      <c r="K14" s="422" t="n">
        <f aca="false">Data!Y14</f>
        <v>0.207406537653113</v>
      </c>
      <c r="L14" s="26"/>
      <c r="M14" s="424"/>
      <c r="N14" s="424"/>
      <c r="O14" s="424"/>
      <c r="P14" s="424"/>
      <c r="Q14" s="69"/>
      <c r="R14" s="421"/>
      <c r="S14" s="421"/>
      <c r="T14" s="421"/>
      <c r="U14" s="69" t="n">
        <v>14</v>
      </c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</row>
    <row r="15" customFormat="false" ht="15.75" hidden="false" customHeight="true" outlineLevel="0" collapsed="false">
      <c r="A15" s="239" t="s">
        <v>160</v>
      </c>
      <c r="B15" s="26"/>
      <c r="C15" s="240" t="n">
        <f aca="false">SUM(C741:C745)</f>
        <v>0.0195694716242661</v>
      </c>
      <c r="D15" s="240" t="n">
        <f aca="false">SUM(D741:D745)</f>
        <v>0</v>
      </c>
      <c r="E15" s="240" t="n">
        <f aca="false">SUM(E741:E745)</f>
        <v>0</v>
      </c>
      <c r="F15" s="240" t="n">
        <f aca="false">SUM(F741:F745)</f>
        <v>0</v>
      </c>
      <c r="G15" s="26"/>
      <c r="H15" s="422" t="n">
        <f aca="false">Data!V15</f>
        <v>0.0195694716242661</v>
      </c>
      <c r="I15" s="422" t="n">
        <f aca="false">Data!W15</f>
        <v>0</v>
      </c>
      <c r="J15" s="422" t="n">
        <f aca="false">Data!X15</f>
        <v>0</v>
      </c>
      <c r="K15" s="422" t="n">
        <f aca="false">Data!Y15</f>
        <v>0</v>
      </c>
      <c r="L15" s="26"/>
      <c r="M15" s="240" t="n">
        <f aca="false">SUM(M741:M745)</f>
        <v>0</v>
      </c>
      <c r="N15" s="240" t="n">
        <f aca="false">SUM(N741:N745)</f>
        <v>0</v>
      </c>
      <c r="O15" s="240" t="n">
        <f aca="false">SUM(O741:O745)</f>
        <v>0</v>
      </c>
      <c r="P15" s="240" t="n">
        <f aca="false">SUM(P741:P745)</f>
        <v>0</v>
      </c>
      <c r="Q15" s="69"/>
      <c r="R15" s="421"/>
      <c r="S15" s="421"/>
      <c r="T15" s="421"/>
      <c r="U15" s="69" t="n">
        <v>15</v>
      </c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</row>
    <row r="16" customFormat="false" ht="15.75" hidden="false" customHeight="true" outlineLevel="0" collapsed="false">
      <c r="A16" s="239" t="s">
        <v>161</v>
      </c>
      <c r="B16" s="26"/>
      <c r="C16" s="240" t="n">
        <f aca="false">SUM(C746:C749)+SUM(C720:C721)</f>
        <v>0</v>
      </c>
      <c r="D16" s="240" t="n">
        <f aca="false">SUM(D746:D749)+SUM(D720:D721)</f>
        <v>0</v>
      </c>
      <c r="E16" s="240" t="n">
        <f aca="false">SUM(E746:E749)+SUM(E720:E721)</f>
        <v>0</v>
      </c>
      <c r="F16" s="240" t="n">
        <f aca="false">SUM(F746:F749)+SUM(F720:F721)</f>
        <v>0</v>
      </c>
      <c r="G16" s="26"/>
      <c r="H16" s="422" t="n">
        <f aca="false">Data!V16</f>
        <v>0</v>
      </c>
      <c r="I16" s="422" t="n">
        <f aca="false">Data!W16</f>
        <v>0</v>
      </c>
      <c r="J16" s="422" t="n">
        <f aca="false">Data!X16</f>
        <v>0</v>
      </c>
      <c r="K16" s="422" t="n">
        <f aca="false">Data!Y16</f>
        <v>0</v>
      </c>
      <c r="L16" s="26"/>
      <c r="M16" s="240" t="e">
        <f aca="false">SUM(M746:M749)+SUM(M720:M721)</f>
        <v>#REF!</v>
      </c>
      <c r="N16" s="240" t="e">
        <f aca="false">SUM(N746:N749)+SUM(N720:N721)</f>
        <v>#REF!</v>
      </c>
      <c r="O16" s="240" t="e">
        <f aca="false">SUM(O746:O749)+SUM(O720:O721)</f>
        <v>#REF!</v>
      </c>
      <c r="P16" s="240" t="e">
        <f aca="false">SUM(P746:P749)+SUM(P720:P721)</f>
        <v>#REF!</v>
      </c>
      <c r="Q16" s="69"/>
      <c r="R16" s="421"/>
      <c r="S16" s="421"/>
      <c r="T16" s="421"/>
      <c r="U16" s="69" t="n">
        <v>16</v>
      </c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</row>
    <row r="17" customFormat="false" ht="15.75" hidden="false" customHeight="true" outlineLevel="0" collapsed="false">
      <c r="A17" s="235" t="s">
        <v>162</v>
      </c>
      <c r="B17" s="425"/>
      <c r="C17" s="426" t="e">
        <f aca="false">SUM(C18:C24)</f>
        <v>#REF!</v>
      </c>
      <c r="D17" s="426" t="e">
        <f aca="false">SUM(D18:D24)</f>
        <v>#REF!</v>
      </c>
      <c r="E17" s="426" t="e">
        <f aca="false">SUM(E18:E24)</f>
        <v>#REF!</v>
      </c>
      <c r="F17" s="426" t="e">
        <f aca="false">SUM(F18:F24)</f>
        <v>#REF!</v>
      </c>
      <c r="G17" s="425"/>
      <c r="H17" s="427" t="e">
        <f aca="false">Data!V17</f>
        <v>#REF!</v>
      </c>
      <c r="I17" s="427" t="e">
        <f aca="false">Data!W17</f>
        <v>#REF!</v>
      </c>
      <c r="J17" s="427" t="e">
        <f aca="false">Data!X17</f>
        <v>#REF!</v>
      </c>
      <c r="K17" s="427" t="e">
        <f aca="false">Data!Y17</f>
        <v>#REF!</v>
      </c>
      <c r="L17" s="425"/>
      <c r="M17" s="426" t="e">
        <f aca="false">SUM(M18:M24)</f>
        <v>#REF!</v>
      </c>
      <c r="N17" s="426" t="e">
        <f aca="false">SUM(N18:N24)</f>
        <v>#REF!</v>
      </c>
      <c r="O17" s="426" t="e">
        <f aca="false">SUM(O18:O24)</f>
        <v>#REF!</v>
      </c>
      <c r="P17" s="426" t="e">
        <f aca="false">SUM(P18:P24)</f>
        <v>#REF!</v>
      </c>
      <c r="Q17" s="69"/>
      <c r="R17" s="248"/>
      <c r="S17" s="248"/>
      <c r="T17" s="248"/>
      <c r="U17" s="69" t="n">
        <v>17</v>
      </c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</row>
    <row r="18" customFormat="false" ht="15.75" hidden="false" customHeight="true" outlineLevel="0" collapsed="false">
      <c r="A18" s="245" t="s">
        <v>96</v>
      </c>
      <c r="B18" s="425"/>
      <c r="C18" s="428" t="n">
        <f aca="false">SUM(C781:C799)+SUM(C802:C813)</f>
        <v>34050</v>
      </c>
      <c r="D18" s="428" t="n">
        <f aca="false">SUM(D781:D799)+SUM(D802:D813)</f>
        <v>56850</v>
      </c>
      <c r="E18" s="428" t="n">
        <f aca="false">SUM(E781:E799)+SUM(E802:E813)</f>
        <v>642600</v>
      </c>
      <c r="F18" s="428" t="n">
        <f aca="false">SUM(F781:F799)+SUM(F802:F813)</f>
        <v>906100</v>
      </c>
      <c r="G18" s="425"/>
      <c r="H18" s="427" t="n">
        <f aca="false">Data!V18</f>
        <v>34050</v>
      </c>
      <c r="I18" s="427" t="n">
        <f aca="false">Data!W18</f>
        <v>56850</v>
      </c>
      <c r="J18" s="427" t="n">
        <f aca="false">Data!X18</f>
        <v>642600</v>
      </c>
      <c r="K18" s="427" t="n">
        <f aca="false">Data!Y18</f>
        <v>906100</v>
      </c>
      <c r="L18" s="425"/>
      <c r="M18" s="428" t="n">
        <f aca="false">SUM(M781:M799)+SUM(M802:M813)</f>
        <v>-3255</v>
      </c>
      <c r="N18" s="428" t="n">
        <f aca="false">SUM(N781:N799)+SUM(N802:N813)</f>
        <v>-8455</v>
      </c>
      <c r="O18" s="428" t="n">
        <f aca="false">SUM(O781:O799)+SUM(O802:O813)</f>
        <v>-36262.5</v>
      </c>
      <c r="P18" s="428" t="n">
        <f aca="false">SUM(P781:P799)+SUM(P802:P813)</f>
        <v>-98560</v>
      </c>
      <c r="Q18" s="248"/>
      <c r="R18" s="248"/>
      <c r="S18" s="248"/>
      <c r="T18" s="248"/>
      <c r="U18" s="69" t="n">
        <v>18</v>
      </c>
      <c r="V18" s="248"/>
      <c r="W18" s="248"/>
      <c r="X18" s="248"/>
      <c r="Y18" s="248"/>
      <c r="Z18" s="248"/>
      <c r="AA18" s="248"/>
      <c r="AB18" s="248"/>
      <c r="AC18" s="248"/>
      <c r="AD18" s="248"/>
      <c r="AE18" s="248"/>
      <c r="AF18" s="248"/>
      <c r="AG18" s="248"/>
      <c r="AH18" s="248"/>
      <c r="AI18" s="248"/>
      <c r="AJ18" s="248"/>
    </row>
    <row r="19" customFormat="false" ht="15.75" hidden="false" customHeight="true" outlineLevel="0" collapsed="false">
      <c r="A19" s="245" t="s">
        <v>163</v>
      </c>
      <c r="B19" s="425"/>
      <c r="C19" s="428" t="n">
        <f aca="false">SUM(C754:C769)</f>
        <v>0</v>
      </c>
      <c r="D19" s="428" t="n">
        <f aca="false">SUM(D754:D769)</f>
        <v>0</v>
      </c>
      <c r="E19" s="428" t="n">
        <f aca="false">SUM(E754:E769)</f>
        <v>26400</v>
      </c>
      <c r="F19" s="428" t="n">
        <f aca="false">SUM(F754:F769)</f>
        <v>13200</v>
      </c>
      <c r="G19" s="425"/>
      <c r="H19" s="427" t="n">
        <f aca="false">Data!V19</f>
        <v>0</v>
      </c>
      <c r="I19" s="427" t="n">
        <f aca="false">Data!W19</f>
        <v>0</v>
      </c>
      <c r="J19" s="427" t="n">
        <f aca="false">Data!X19</f>
        <v>26400</v>
      </c>
      <c r="K19" s="427" t="n">
        <f aca="false">Data!Y19</f>
        <v>13200</v>
      </c>
      <c r="L19" s="425"/>
      <c r="M19" s="428" t="n">
        <f aca="false">SUM(M754:M769)</f>
        <v>0</v>
      </c>
      <c r="N19" s="428" t="n">
        <f aca="false">SUM(N754:N769)</f>
        <v>0</v>
      </c>
      <c r="O19" s="428" t="n">
        <f aca="false">SUM(O754:O769)</f>
        <v>13200</v>
      </c>
      <c r="P19" s="428" t="n">
        <f aca="false">SUM(P754:P769)</f>
        <v>6600</v>
      </c>
      <c r="Q19" s="248"/>
      <c r="R19" s="248"/>
      <c r="S19" s="248"/>
      <c r="T19" s="248"/>
      <c r="U19" s="69" t="n">
        <v>19</v>
      </c>
      <c r="V19" s="248"/>
      <c r="W19" s="248"/>
      <c r="X19" s="248"/>
      <c r="Y19" s="248"/>
      <c r="Z19" s="248"/>
      <c r="AA19" s="248"/>
      <c r="AB19" s="248"/>
      <c r="AC19" s="248"/>
      <c r="AD19" s="248"/>
      <c r="AE19" s="248"/>
      <c r="AF19" s="248"/>
      <c r="AG19" s="248"/>
      <c r="AH19" s="248"/>
      <c r="AI19" s="248"/>
      <c r="AJ19" s="248"/>
    </row>
    <row r="20" customFormat="false" ht="15.75" hidden="false" customHeight="true" outlineLevel="0" collapsed="false">
      <c r="A20" s="245" t="s">
        <v>99</v>
      </c>
      <c r="B20" s="425"/>
      <c r="C20" s="428" t="e">
        <f aca="false">SUM(C770:C780)</f>
        <v>#REF!</v>
      </c>
      <c r="D20" s="428" t="e">
        <f aca="false">SUM(D770:D780)</f>
        <v>#REF!</v>
      </c>
      <c r="E20" s="428" t="e">
        <f aca="false">SUM(E770:E780)</f>
        <v>#REF!</v>
      </c>
      <c r="F20" s="428" t="e">
        <f aca="false">SUM(F770:F780)</f>
        <v>#REF!</v>
      </c>
      <c r="G20" s="425"/>
      <c r="H20" s="427" t="e">
        <f aca="false">Data!V20</f>
        <v>#REF!</v>
      </c>
      <c r="I20" s="427" t="e">
        <f aca="false">Data!W20</f>
        <v>#REF!</v>
      </c>
      <c r="J20" s="427" t="e">
        <f aca="false">Data!X20</f>
        <v>#REF!</v>
      </c>
      <c r="K20" s="427" t="e">
        <f aca="false">Data!Y20</f>
        <v>#REF!</v>
      </c>
      <c r="L20" s="425"/>
      <c r="M20" s="428" t="e">
        <f aca="false">SUM(M770:M780)</f>
        <v>#REF!</v>
      </c>
      <c r="N20" s="428" t="e">
        <f aca="false">SUM(N770:N780)</f>
        <v>#REF!</v>
      </c>
      <c r="O20" s="428" t="e">
        <f aca="false">SUM(O770:O780)</f>
        <v>#REF!</v>
      </c>
      <c r="P20" s="428" t="e">
        <f aca="false">SUM(P770:P780)</f>
        <v>#REF!</v>
      </c>
      <c r="Q20" s="248"/>
      <c r="R20" s="248"/>
      <c r="S20" s="248"/>
      <c r="T20" s="248"/>
      <c r="U20" s="69" t="n">
        <v>20</v>
      </c>
      <c r="V20" s="248"/>
      <c r="W20" s="248"/>
      <c r="X20" s="248"/>
      <c r="Y20" s="248"/>
      <c r="Z20" s="248"/>
      <c r="AA20" s="248"/>
      <c r="AB20" s="248"/>
      <c r="AC20" s="248"/>
      <c r="AD20" s="248"/>
      <c r="AE20" s="248"/>
      <c r="AF20" s="248"/>
      <c r="AG20" s="248"/>
      <c r="AH20" s="248"/>
      <c r="AI20" s="248"/>
      <c r="AJ20" s="248"/>
    </row>
    <row r="21" customFormat="false" ht="15.75" hidden="false" customHeight="true" outlineLevel="0" collapsed="false">
      <c r="A21" s="245" t="s">
        <v>164</v>
      </c>
      <c r="B21" s="425"/>
      <c r="C21" s="428" t="n">
        <f aca="false">SUM(C814:C819)</f>
        <v>54900</v>
      </c>
      <c r="D21" s="428" t="n">
        <f aca="false">SUM(D814:D819)</f>
        <v>54500</v>
      </c>
      <c r="E21" s="428" t="n">
        <f aca="false">SUM(E814:E819)</f>
        <v>0</v>
      </c>
      <c r="F21" s="428" t="n">
        <f aca="false">SUM(F814:F819)</f>
        <v>0</v>
      </c>
      <c r="G21" s="425"/>
      <c r="H21" s="427" t="n">
        <f aca="false">Data!V21</f>
        <v>32400</v>
      </c>
      <c r="I21" s="427" t="n">
        <f aca="false">Data!W21</f>
        <v>49500</v>
      </c>
      <c r="J21" s="427" t="n">
        <f aca="false">Data!X21</f>
        <v>0</v>
      </c>
      <c r="K21" s="427" t="n">
        <f aca="false">Data!Y21</f>
        <v>0</v>
      </c>
      <c r="L21" s="425"/>
      <c r="M21" s="428" t="n">
        <f aca="false">SUM(M814:M819)</f>
        <v>7740</v>
      </c>
      <c r="N21" s="428" t="n">
        <f aca="false">SUM(N814:N819)</f>
        <v>11200</v>
      </c>
      <c r="O21" s="428" t="n">
        <f aca="false">SUM(O814:O819)</f>
        <v>0</v>
      </c>
      <c r="P21" s="428" t="n">
        <f aca="false">SUM(P814:P819)</f>
        <v>0</v>
      </c>
      <c r="Q21" s="248"/>
      <c r="R21" s="248"/>
      <c r="S21" s="248"/>
      <c r="T21" s="248"/>
      <c r="U21" s="69" t="n">
        <v>21</v>
      </c>
      <c r="V21" s="248"/>
      <c r="W21" s="248"/>
      <c r="X21" s="248"/>
      <c r="Y21" s="248"/>
      <c r="Z21" s="248"/>
      <c r="AA21" s="248"/>
      <c r="AB21" s="248"/>
      <c r="AC21" s="248"/>
      <c r="AD21" s="248"/>
      <c r="AE21" s="248"/>
      <c r="AF21" s="248"/>
      <c r="AG21" s="248"/>
      <c r="AH21" s="248"/>
      <c r="AI21" s="248"/>
      <c r="AJ21" s="248"/>
    </row>
    <row r="22" customFormat="false" ht="15.75" hidden="false" customHeight="true" outlineLevel="0" collapsed="false">
      <c r="A22" s="245" t="s">
        <v>165</v>
      </c>
      <c r="B22" s="425"/>
      <c r="C22" s="428" t="n">
        <f aca="false">SUM(C820:C824)</f>
        <v>0</v>
      </c>
      <c r="D22" s="428" t="n">
        <f aca="false">SUM(D820:D824)</f>
        <v>21000</v>
      </c>
      <c r="E22" s="428" t="n">
        <f aca="false">SUM(E820:E824)</f>
        <v>45000</v>
      </c>
      <c r="F22" s="428" t="n">
        <f aca="false">SUM(F820:F824)</f>
        <v>137800</v>
      </c>
      <c r="G22" s="425"/>
      <c r="H22" s="427" t="n">
        <f aca="false">Data!V22</f>
        <v>22500</v>
      </c>
      <c r="I22" s="427" t="n">
        <f aca="false">Data!W22</f>
        <v>26000</v>
      </c>
      <c r="J22" s="427" t="n">
        <f aca="false">Data!X22</f>
        <v>45000</v>
      </c>
      <c r="K22" s="427" t="n">
        <f aca="false">Data!Y22</f>
        <v>137800</v>
      </c>
      <c r="L22" s="425"/>
      <c r="M22" s="428" t="n">
        <f aca="false">SUM(M820:M824)</f>
        <v>0</v>
      </c>
      <c r="N22" s="428" t="n">
        <f aca="false">SUM(N820:N824)</f>
        <v>4200</v>
      </c>
      <c r="O22" s="428" t="n">
        <f aca="false">SUM(O820:O824)</f>
        <v>0</v>
      </c>
      <c r="P22" s="428" t="n">
        <f aca="false">SUM(P820:P824)</f>
        <v>0</v>
      </c>
      <c r="Q22" s="248"/>
      <c r="R22" s="248"/>
      <c r="S22" s="248"/>
      <c r="T22" s="248"/>
      <c r="U22" s="69" t="n">
        <v>22</v>
      </c>
      <c r="V22" s="248"/>
      <c r="W22" s="248"/>
      <c r="X22" s="248"/>
      <c r="Y22" s="248"/>
      <c r="Z22" s="248"/>
      <c r="AA22" s="248"/>
      <c r="AB22" s="248"/>
      <c r="AC22" s="248"/>
      <c r="AD22" s="248"/>
      <c r="AE22" s="248"/>
      <c r="AF22" s="248"/>
      <c r="AG22" s="248"/>
      <c r="AH22" s="248"/>
      <c r="AI22" s="248"/>
      <c r="AJ22" s="248"/>
    </row>
    <row r="23" customFormat="false" ht="15.75" hidden="false" customHeight="true" outlineLevel="0" collapsed="false">
      <c r="A23" s="245" t="s">
        <v>166</v>
      </c>
      <c r="B23" s="425"/>
      <c r="C23" s="428" t="n">
        <f aca="false">SUM(C825:C826)</f>
        <v>0</v>
      </c>
      <c r="D23" s="428" t="n">
        <f aca="false">SUM(D825:D826)</f>
        <v>0</v>
      </c>
      <c r="E23" s="428" t="n">
        <f aca="false">SUM(E825:E826)</f>
        <v>0</v>
      </c>
      <c r="F23" s="428" t="n">
        <f aca="false">SUM(F825:F826)</f>
        <v>0</v>
      </c>
      <c r="G23" s="425"/>
      <c r="H23" s="427" t="n">
        <f aca="false">Data!V23</f>
        <v>0</v>
      </c>
      <c r="I23" s="427" t="n">
        <f aca="false">Data!W23</f>
        <v>0</v>
      </c>
      <c r="J23" s="427" t="n">
        <f aca="false">Data!X23</f>
        <v>0</v>
      </c>
      <c r="K23" s="427" t="n">
        <f aca="false">Data!Y23</f>
        <v>0</v>
      </c>
      <c r="L23" s="425"/>
      <c r="M23" s="428" t="n">
        <f aca="false">SUM(M825:M826)</f>
        <v>0</v>
      </c>
      <c r="N23" s="428" t="n">
        <f aca="false">SUM(N825:N826)</f>
        <v>0</v>
      </c>
      <c r="O23" s="428" t="n">
        <f aca="false">SUM(O825:O826)</f>
        <v>0</v>
      </c>
      <c r="P23" s="428" t="n">
        <f aca="false">SUM(P825:P826)</f>
        <v>0</v>
      </c>
      <c r="Q23" s="248"/>
      <c r="R23" s="248"/>
      <c r="S23" s="248"/>
      <c r="T23" s="248"/>
      <c r="U23" s="69" t="n">
        <v>23</v>
      </c>
      <c r="V23" s="248"/>
      <c r="W23" s="248"/>
      <c r="X23" s="248"/>
      <c r="Y23" s="248"/>
      <c r="Z23" s="248"/>
      <c r="AA23" s="248"/>
      <c r="AB23" s="248"/>
      <c r="AC23" s="248"/>
      <c r="AD23" s="248"/>
      <c r="AE23" s="248"/>
      <c r="AF23" s="248"/>
      <c r="AG23" s="248"/>
      <c r="AH23" s="248"/>
      <c r="AI23" s="248"/>
      <c r="AJ23" s="248"/>
    </row>
    <row r="24" customFormat="false" ht="15.75" hidden="false" customHeight="true" outlineLevel="0" collapsed="false">
      <c r="A24" s="245" t="s">
        <v>167</v>
      </c>
      <c r="B24" s="425"/>
      <c r="C24" s="428" t="n">
        <f aca="false">SUM(C827:C829)+SUM(C800:C801)</f>
        <v>0</v>
      </c>
      <c r="D24" s="428" t="n">
        <f aca="false">SUM(D827:D829)+SUM(D800:D801)</f>
        <v>0</v>
      </c>
      <c r="E24" s="428" t="n">
        <f aca="false">SUM(E827:E829)+SUM(E800:E801)</f>
        <v>0</v>
      </c>
      <c r="F24" s="428" t="n">
        <f aca="false">SUM(F827:F829)+SUM(F800:F801)</f>
        <v>230000</v>
      </c>
      <c r="G24" s="425"/>
      <c r="H24" s="427" t="n">
        <f aca="false">Data!V24</f>
        <v>0</v>
      </c>
      <c r="I24" s="427" t="n">
        <f aca="false">Data!W24</f>
        <v>0</v>
      </c>
      <c r="J24" s="427" t="n">
        <f aca="false">Data!X24</f>
        <v>0</v>
      </c>
      <c r="K24" s="427" t="n">
        <f aca="false">Data!Y24</f>
        <v>230000</v>
      </c>
      <c r="L24" s="425"/>
      <c r="M24" s="428" t="e">
        <f aca="false">SUM(M827:M829)+SUM(M800:M801)</f>
        <v>#REF!</v>
      </c>
      <c r="N24" s="428" t="e">
        <f aca="false">SUM(N827:N829)+SUM(N800:N801)</f>
        <v>#REF!</v>
      </c>
      <c r="O24" s="428" t="e">
        <f aca="false">SUM(O827:O829)+SUM(O800:O801)</f>
        <v>#REF!</v>
      </c>
      <c r="P24" s="428" t="e">
        <f aca="false">SUM(P827:P829)+SUM(P800:P801)</f>
        <v>#REF!</v>
      </c>
      <c r="Q24" s="69"/>
      <c r="R24" s="248"/>
      <c r="S24" s="248"/>
      <c r="T24" s="248"/>
      <c r="U24" s="69" t="n">
        <v>24</v>
      </c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</row>
    <row r="25" customFormat="false" ht="15.75" hidden="false" customHeight="true" outlineLevel="0" collapsed="false">
      <c r="A25" s="235" t="s">
        <v>168</v>
      </c>
      <c r="B25" s="425"/>
      <c r="C25" s="426" t="n">
        <f aca="false">SUM(C26:C35)</f>
        <v>87672.5</v>
      </c>
      <c r="D25" s="426" t="n">
        <f aca="false">SUM(D26:D35)</f>
        <v>138978.56</v>
      </c>
      <c r="E25" s="426" t="n">
        <f aca="false">SUM(E26:E35)</f>
        <v>693344</v>
      </c>
      <c r="F25" s="426" t="n">
        <f aca="false">SUM(F26:F35)</f>
        <v>1310312</v>
      </c>
      <c r="G25" s="425"/>
      <c r="H25" s="427" t="n">
        <f aca="false">Data!V25</f>
        <v>87672.5</v>
      </c>
      <c r="I25" s="427" t="n">
        <f aca="false">Data!W25</f>
        <v>138978.56</v>
      </c>
      <c r="J25" s="427" t="n">
        <f aca="false">Data!X25</f>
        <v>693344</v>
      </c>
      <c r="K25" s="427" t="n">
        <f aca="false">Data!Y25</f>
        <v>1310312</v>
      </c>
      <c r="L25" s="425"/>
      <c r="M25" s="426" t="n">
        <f aca="false">SUM(M26:M35)</f>
        <v>-8425</v>
      </c>
      <c r="N25" s="426" t="n">
        <f aca="false">SUM(N26:N35)</f>
        <v>-43725</v>
      </c>
      <c r="O25" s="426" t="n">
        <f aca="false">SUM(O26:O35)</f>
        <v>-216722.857142857</v>
      </c>
      <c r="P25" s="426" t="n">
        <f aca="false">SUM(P26:P35)</f>
        <v>-259690.714285714</v>
      </c>
      <c r="Q25" s="69"/>
      <c r="R25" s="248"/>
      <c r="S25" s="248"/>
      <c r="T25" s="248"/>
      <c r="U25" s="69" t="n">
        <v>25</v>
      </c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</row>
    <row r="26" customFormat="false" ht="15.75" hidden="false" customHeight="true" outlineLevel="0" collapsed="false">
      <c r="A26" s="225" t="s">
        <v>169</v>
      </c>
      <c r="B26" s="429"/>
      <c r="C26" s="430" t="n">
        <f aca="false">C833</f>
        <v>20250</v>
      </c>
      <c r="D26" s="431" t="n">
        <f aca="false">D833</f>
        <v>14398.56</v>
      </c>
      <c r="E26" s="431" t="n">
        <f aca="false">E833</f>
        <v>26190</v>
      </c>
      <c r="F26" s="431" t="n">
        <f aca="false">F833</f>
        <v>41580</v>
      </c>
      <c r="G26" s="429"/>
      <c r="H26" s="427" t="n">
        <f aca="false">Data!V26</f>
        <v>20250</v>
      </c>
      <c r="I26" s="427" t="n">
        <f aca="false">Data!W26</f>
        <v>14398.56</v>
      </c>
      <c r="J26" s="427" t="n">
        <f aca="false">Data!X26</f>
        <v>26190</v>
      </c>
      <c r="K26" s="427" t="n">
        <f aca="false">Data!Y26</f>
        <v>41580</v>
      </c>
      <c r="L26" s="429"/>
      <c r="M26" s="424"/>
      <c r="N26" s="424"/>
      <c r="O26" s="424"/>
      <c r="P26" s="424"/>
      <c r="Q26" s="69"/>
      <c r="R26" s="248"/>
      <c r="S26" s="248"/>
      <c r="T26" s="248"/>
      <c r="U26" s="69" t="n">
        <v>26</v>
      </c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</row>
    <row r="27" customFormat="false" ht="15.75" hidden="false" customHeight="true" outlineLevel="0" collapsed="false">
      <c r="A27" s="225" t="s">
        <v>170</v>
      </c>
      <c r="B27" s="429"/>
      <c r="C27" s="430" t="n">
        <f aca="false">C834</f>
        <v>13772.5</v>
      </c>
      <c r="D27" s="431" t="n">
        <f aca="false">D834</f>
        <v>23380</v>
      </c>
      <c r="E27" s="431" t="n">
        <f aca="false">E834</f>
        <v>131814</v>
      </c>
      <c r="F27" s="431" t="n">
        <f aca="false">F834</f>
        <v>192952</v>
      </c>
      <c r="G27" s="429"/>
      <c r="H27" s="427" t="n">
        <f aca="false">Data!V27</f>
        <v>13772.5</v>
      </c>
      <c r="I27" s="427" t="n">
        <f aca="false">Data!W27</f>
        <v>23380</v>
      </c>
      <c r="J27" s="427" t="n">
        <f aca="false">Data!X27</f>
        <v>131814</v>
      </c>
      <c r="K27" s="427" t="n">
        <f aca="false">Data!Y27</f>
        <v>192952</v>
      </c>
      <c r="L27" s="429"/>
      <c r="M27" s="431" t="n">
        <f aca="false">M834</f>
        <v>0</v>
      </c>
      <c r="N27" s="431" t="n">
        <f aca="false">N834</f>
        <v>0</v>
      </c>
      <c r="O27" s="431" t="n">
        <f aca="false">O834</f>
        <v>0</v>
      </c>
      <c r="P27" s="431" t="n">
        <f aca="false">P834</f>
        <v>0</v>
      </c>
      <c r="Q27" s="69"/>
      <c r="R27" s="248"/>
      <c r="S27" s="248"/>
      <c r="T27" s="248"/>
      <c r="U27" s="69" t="n">
        <v>27</v>
      </c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</row>
    <row r="28" customFormat="false" ht="15.75" hidden="false" customHeight="true" outlineLevel="0" collapsed="false">
      <c r="A28" s="225" t="s">
        <v>171</v>
      </c>
      <c r="B28" s="432"/>
      <c r="C28" s="430" t="n">
        <f aca="false">C835</f>
        <v>23350</v>
      </c>
      <c r="D28" s="431" t="n">
        <f aca="false">D835</f>
        <v>31200</v>
      </c>
      <c r="E28" s="431" t="n">
        <f aca="false">E835</f>
        <v>61460</v>
      </c>
      <c r="F28" s="431" t="n">
        <f aca="false">F835</f>
        <v>86980</v>
      </c>
      <c r="G28" s="432"/>
      <c r="H28" s="427" t="n">
        <f aca="false">Data!V28</f>
        <v>23350</v>
      </c>
      <c r="I28" s="427" t="n">
        <f aca="false">Data!W28</f>
        <v>31200</v>
      </c>
      <c r="J28" s="427" t="n">
        <f aca="false">Data!X28</f>
        <v>61460</v>
      </c>
      <c r="K28" s="427" t="n">
        <f aca="false">Data!Y28</f>
        <v>86980</v>
      </c>
      <c r="L28" s="432"/>
      <c r="M28" s="431" t="n">
        <f aca="false">M835</f>
        <v>1150</v>
      </c>
      <c r="N28" s="431" t="n">
        <f aca="false">N835</f>
        <v>-6700</v>
      </c>
      <c r="O28" s="431" t="n">
        <f aca="false">O835</f>
        <v>-33460</v>
      </c>
      <c r="P28" s="431" t="n">
        <f aca="false">P835</f>
        <v>-55480</v>
      </c>
      <c r="Q28" s="69"/>
      <c r="R28" s="248"/>
      <c r="S28" s="248"/>
      <c r="T28" s="248"/>
      <c r="U28" s="69" t="n">
        <v>28</v>
      </c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</row>
    <row r="29" customFormat="false" ht="15.75" hidden="false" customHeight="true" outlineLevel="0" collapsed="false">
      <c r="A29" s="225" t="s">
        <v>172</v>
      </c>
      <c r="B29" s="26"/>
      <c r="C29" s="430" t="n">
        <f aca="false">C836</f>
        <v>100</v>
      </c>
      <c r="D29" s="431" t="n">
        <f aca="false">D836</f>
        <v>100</v>
      </c>
      <c r="E29" s="431" t="n">
        <f aca="false">E836</f>
        <v>100</v>
      </c>
      <c r="F29" s="431" t="n">
        <f aca="false">F836</f>
        <v>100</v>
      </c>
      <c r="G29" s="432"/>
      <c r="H29" s="427" t="n">
        <f aca="false">Data!V29</f>
        <v>100</v>
      </c>
      <c r="I29" s="427" t="n">
        <f aca="false">Data!W29</f>
        <v>100</v>
      </c>
      <c r="J29" s="427" t="n">
        <f aca="false">Data!X29</f>
        <v>100</v>
      </c>
      <c r="K29" s="427" t="n">
        <f aca="false">Data!Y29</f>
        <v>100</v>
      </c>
      <c r="L29" s="432"/>
      <c r="M29" s="431" t="n">
        <f aca="false">M836</f>
        <v>0</v>
      </c>
      <c r="N29" s="431" t="n">
        <f aca="false">N836</f>
        <v>0</v>
      </c>
      <c r="O29" s="431" t="n">
        <f aca="false">O836</f>
        <v>0</v>
      </c>
      <c r="P29" s="431" t="n">
        <f aca="false">P836</f>
        <v>0</v>
      </c>
      <c r="Q29" s="69"/>
      <c r="R29" s="248"/>
      <c r="S29" s="248"/>
      <c r="T29" s="248"/>
      <c r="U29" s="69" t="n">
        <v>29</v>
      </c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</row>
    <row r="30" customFormat="false" ht="15.75" hidden="false" customHeight="true" outlineLevel="0" collapsed="false">
      <c r="A30" s="225" t="s">
        <v>173</v>
      </c>
      <c r="B30" s="433"/>
      <c r="C30" s="430" t="n">
        <f aca="false">C837</f>
        <v>3300</v>
      </c>
      <c r="D30" s="431" t="n">
        <f aca="false">D837</f>
        <v>11700</v>
      </c>
      <c r="E30" s="431" t="n">
        <f aca="false">E837</f>
        <v>208480</v>
      </c>
      <c r="F30" s="431" t="n">
        <f aca="false">F837</f>
        <v>671400</v>
      </c>
      <c r="G30" s="432"/>
      <c r="H30" s="427" t="n">
        <f aca="false">Data!V30</f>
        <v>3300</v>
      </c>
      <c r="I30" s="427" t="n">
        <f aca="false">Data!W30</f>
        <v>11700</v>
      </c>
      <c r="J30" s="427" t="n">
        <f aca="false">Data!X30</f>
        <v>208480</v>
      </c>
      <c r="K30" s="427" t="n">
        <f aca="false">Data!Y30</f>
        <v>671400</v>
      </c>
      <c r="L30" s="432"/>
      <c r="M30" s="431" t="n">
        <f aca="false">M837</f>
        <v>0</v>
      </c>
      <c r="N30" s="431" t="n">
        <f aca="false">N837</f>
        <v>0</v>
      </c>
      <c r="O30" s="431" t="n">
        <f aca="false">O837</f>
        <v>-17220</v>
      </c>
      <c r="P30" s="431" t="n">
        <f aca="false">P837</f>
        <v>-21000</v>
      </c>
      <c r="Q30" s="69"/>
      <c r="R30" s="248"/>
      <c r="S30" s="248"/>
      <c r="T30" s="248"/>
      <c r="U30" s="69" t="n">
        <v>30</v>
      </c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</row>
    <row r="31" customFormat="false" ht="15.75" hidden="false" customHeight="true" outlineLevel="0" collapsed="false">
      <c r="A31" s="225" t="s">
        <v>174</v>
      </c>
      <c r="B31" s="237"/>
      <c r="C31" s="430" t="n">
        <f aca="false">C838</f>
        <v>10400</v>
      </c>
      <c r="D31" s="431" t="n">
        <f aca="false">D838</f>
        <v>13500</v>
      </c>
      <c r="E31" s="431" t="n">
        <f aca="false">E838</f>
        <v>86000</v>
      </c>
      <c r="F31" s="431" t="n">
        <f aca="false">F838</f>
        <v>117000</v>
      </c>
      <c r="G31" s="432"/>
      <c r="H31" s="427" t="n">
        <f aca="false">Data!V31</f>
        <v>10400</v>
      </c>
      <c r="I31" s="427" t="n">
        <f aca="false">Data!W31</f>
        <v>13500</v>
      </c>
      <c r="J31" s="427" t="n">
        <f aca="false">Data!X31</f>
        <v>86000</v>
      </c>
      <c r="K31" s="427" t="n">
        <f aca="false">Data!Y31</f>
        <v>117000</v>
      </c>
      <c r="L31" s="432"/>
      <c r="M31" s="431" t="n">
        <f aca="false">M838</f>
        <v>0</v>
      </c>
      <c r="N31" s="431" t="n">
        <f aca="false">N838</f>
        <v>0</v>
      </c>
      <c r="O31" s="431" t="n">
        <f aca="false">O838</f>
        <v>0</v>
      </c>
      <c r="P31" s="431" t="n">
        <f aca="false">P838</f>
        <v>0</v>
      </c>
      <c r="Q31" s="69"/>
      <c r="R31" s="248"/>
      <c r="S31" s="248"/>
      <c r="T31" s="248"/>
      <c r="U31" s="69" t="n">
        <v>31</v>
      </c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</row>
    <row r="32" customFormat="false" ht="15.75" hidden="false" customHeight="true" outlineLevel="0" collapsed="false">
      <c r="A32" s="225" t="s">
        <v>175</v>
      </c>
      <c r="B32" s="258"/>
      <c r="C32" s="430" t="n">
        <f aca="false">C839</f>
        <v>6800</v>
      </c>
      <c r="D32" s="431" t="n">
        <f aca="false">D839</f>
        <v>20000</v>
      </c>
      <c r="E32" s="431" t="n">
        <f aca="false">E839</f>
        <v>81500</v>
      </c>
      <c r="F32" s="431" t="n">
        <f aca="false">F839</f>
        <v>102000</v>
      </c>
      <c r="G32" s="432"/>
      <c r="H32" s="427" t="n">
        <f aca="false">Data!V32</f>
        <v>6800</v>
      </c>
      <c r="I32" s="427" t="n">
        <f aca="false">Data!W32</f>
        <v>20000</v>
      </c>
      <c r="J32" s="427" t="n">
        <f aca="false">Data!X32</f>
        <v>81500</v>
      </c>
      <c r="K32" s="427" t="n">
        <f aca="false">Data!Y32</f>
        <v>102000</v>
      </c>
      <c r="L32" s="432"/>
      <c r="M32" s="431" t="n">
        <f aca="false">M839</f>
        <v>-1800</v>
      </c>
      <c r="N32" s="431" t="n">
        <f aca="false">N839</f>
        <v>-15000</v>
      </c>
      <c r="O32" s="431" t="n">
        <f aca="false">O839</f>
        <v>-75785.7142857143</v>
      </c>
      <c r="P32" s="431" t="n">
        <f aca="false">P839</f>
        <v>-95571.4285714286</v>
      </c>
      <c r="Q32" s="69"/>
      <c r="R32" s="248"/>
      <c r="S32" s="248"/>
      <c r="T32" s="248"/>
      <c r="U32" s="69" t="n">
        <v>32</v>
      </c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</row>
    <row r="33" customFormat="false" ht="15.75" hidden="false" customHeight="true" outlineLevel="0" collapsed="false">
      <c r="A33" s="225" t="s">
        <v>176</v>
      </c>
      <c r="B33" s="258"/>
      <c r="C33" s="430" t="n">
        <f aca="false">SUM(C677)</f>
        <v>1500</v>
      </c>
      <c r="D33" s="431" t="n">
        <f aca="false">SUM(D677)</f>
        <v>3000</v>
      </c>
      <c r="E33" s="431" t="n">
        <f aca="false">SUM(E677)</f>
        <v>12400</v>
      </c>
      <c r="F33" s="431" t="n">
        <f aca="false">SUM(F677)</f>
        <v>18300</v>
      </c>
      <c r="G33" s="432"/>
      <c r="H33" s="427" t="n">
        <f aca="false">Data!V33</f>
        <v>1500</v>
      </c>
      <c r="I33" s="427" t="n">
        <f aca="false">Data!W33</f>
        <v>3000</v>
      </c>
      <c r="J33" s="427" t="n">
        <f aca="false">Data!X33</f>
        <v>12400</v>
      </c>
      <c r="K33" s="427" t="n">
        <f aca="false">Data!Y33</f>
        <v>18300</v>
      </c>
      <c r="L33" s="432"/>
      <c r="M33" s="431" t="n">
        <f aca="false">SUM(M677)</f>
        <v>-750</v>
      </c>
      <c r="N33" s="431" t="n">
        <f aca="false">SUM(N677)</f>
        <v>-1500</v>
      </c>
      <c r="O33" s="431" t="n">
        <f aca="false">SUM(O677)</f>
        <v>-6200</v>
      </c>
      <c r="P33" s="431" t="n">
        <f aca="false">SUM(P677)</f>
        <v>-9150</v>
      </c>
      <c r="Q33" s="69"/>
      <c r="R33" s="248"/>
      <c r="S33" s="248"/>
      <c r="T33" s="248"/>
      <c r="U33" s="69" t="n">
        <v>33</v>
      </c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</row>
    <row r="34" customFormat="false" ht="15.75" hidden="false" customHeight="true" outlineLevel="0" collapsed="false">
      <c r="A34" s="225" t="s">
        <v>177</v>
      </c>
      <c r="B34" s="258"/>
      <c r="C34" s="430" t="n">
        <f aca="false">SUM(C678)</f>
        <v>2800</v>
      </c>
      <c r="D34" s="431" t="n">
        <f aca="false">SUM(D678)</f>
        <v>9000</v>
      </c>
      <c r="E34" s="431" t="n">
        <f aca="false">SUM(E678)</f>
        <v>17000</v>
      </c>
      <c r="F34" s="431" t="n">
        <f aca="false">SUM(F678)</f>
        <v>22000</v>
      </c>
      <c r="G34" s="432"/>
      <c r="H34" s="427" t="n">
        <f aca="false">Data!V34</f>
        <v>2800</v>
      </c>
      <c r="I34" s="427" t="n">
        <f aca="false">Data!W34</f>
        <v>9000</v>
      </c>
      <c r="J34" s="427" t="n">
        <f aca="false">Data!X34</f>
        <v>17000</v>
      </c>
      <c r="K34" s="427" t="n">
        <f aca="false">Data!Y34</f>
        <v>22000</v>
      </c>
      <c r="L34" s="432"/>
      <c r="M34" s="431" t="n">
        <f aca="false">SUM(M678)</f>
        <v>-2800</v>
      </c>
      <c r="N34" s="431" t="n">
        <f aca="false">SUM(N678)</f>
        <v>-9000</v>
      </c>
      <c r="O34" s="431" t="n">
        <f aca="false">SUM(O678)</f>
        <v>-17000</v>
      </c>
      <c r="P34" s="431" t="n">
        <f aca="false">SUM(P678)</f>
        <v>-22000</v>
      </c>
      <c r="Q34" s="69"/>
      <c r="R34" s="248"/>
      <c r="S34" s="248"/>
      <c r="T34" s="248"/>
      <c r="U34" s="69" t="n">
        <v>34</v>
      </c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</row>
    <row r="35" customFormat="false" ht="15.75" hidden="false" customHeight="true" outlineLevel="0" collapsed="false">
      <c r="A35" s="225" t="s">
        <v>178</v>
      </c>
      <c r="B35" s="258"/>
      <c r="C35" s="430" t="n">
        <f aca="false">SUM(C679:C680)</f>
        <v>5400</v>
      </c>
      <c r="D35" s="430" t="n">
        <f aca="false">SUM(D679:D680)</f>
        <v>12700</v>
      </c>
      <c r="E35" s="430" t="n">
        <f aca="false">SUM(E679:E680)</f>
        <v>68400</v>
      </c>
      <c r="F35" s="430" t="n">
        <f aca="false">SUM(F679:F680)</f>
        <v>58000</v>
      </c>
      <c r="G35" s="432"/>
      <c r="H35" s="427" t="n">
        <f aca="false">Data!V35</f>
        <v>5400</v>
      </c>
      <c r="I35" s="427" t="n">
        <f aca="false">Data!W35</f>
        <v>12700</v>
      </c>
      <c r="J35" s="427" t="n">
        <f aca="false">Data!X35</f>
        <v>68400</v>
      </c>
      <c r="K35" s="427" t="n">
        <f aca="false">Data!Y35</f>
        <v>58000</v>
      </c>
      <c r="L35" s="432"/>
      <c r="M35" s="431" t="n">
        <f aca="false">SUM(M679:M681)</f>
        <v>-4225</v>
      </c>
      <c r="N35" s="431" t="n">
        <f aca="false">SUM(N679:N681)</f>
        <v>-11525</v>
      </c>
      <c r="O35" s="431" t="n">
        <f aca="false">SUM(O679:O681)</f>
        <v>-67057.1428571429</v>
      </c>
      <c r="P35" s="431" t="n">
        <f aca="false">SUM(P679:P681)</f>
        <v>-56489.2857142857</v>
      </c>
      <c r="Q35" s="69"/>
      <c r="R35" s="248"/>
      <c r="S35" s="248"/>
      <c r="T35" s="248"/>
      <c r="U35" s="69" t="n">
        <v>35</v>
      </c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</row>
    <row r="36" customFormat="false" ht="15.75" hidden="false" customHeight="true" outlineLevel="0" collapsed="false">
      <c r="A36" s="225" t="s">
        <v>179</v>
      </c>
      <c r="B36" s="258"/>
      <c r="C36" s="240" t="e">
        <f aca="false">C26/C17</f>
        <v>#REF!</v>
      </c>
      <c r="D36" s="240" t="e">
        <f aca="false">D26/D17</f>
        <v>#REF!</v>
      </c>
      <c r="E36" s="240" t="e">
        <f aca="false">E26/E17</f>
        <v>#REF!</v>
      </c>
      <c r="F36" s="240" t="e">
        <f aca="false">F26/F17</f>
        <v>#REF!</v>
      </c>
      <c r="G36" s="26"/>
      <c r="H36" s="434"/>
      <c r="I36" s="434"/>
      <c r="J36" s="434"/>
      <c r="K36" s="434"/>
      <c r="L36" s="26"/>
      <c r="M36" s="424"/>
      <c r="N36" s="424"/>
      <c r="O36" s="424"/>
      <c r="P36" s="424"/>
      <c r="Q36" s="69"/>
      <c r="R36" s="69"/>
      <c r="S36" s="69"/>
      <c r="T36" s="69"/>
      <c r="U36" s="69" t="n">
        <v>36</v>
      </c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</row>
    <row r="37" customFormat="false" ht="15.75" hidden="false" customHeight="true" outlineLevel="0" collapsed="false">
      <c r="A37" s="259" t="s">
        <v>180</v>
      </c>
      <c r="B37" s="264"/>
      <c r="C37" s="435" t="e">
        <f aca="false">C17-C25</f>
        <v>#REF!</v>
      </c>
      <c r="D37" s="435" t="e">
        <f aca="false">D17-D25</f>
        <v>#REF!</v>
      </c>
      <c r="E37" s="435" t="e">
        <f aca="false">E17-E25</f>
        <v>#REF!</v>
      </c>
      <c r="F37" s="435" t="e">
        <f aca="false">F17-F25</f>
        <v>#REF!</v>
      </c>
      <c r="G37" s="433"/>
      <c r="H37" s="436"/>
      <c r="I37" s="436"/>
      <c r="J37" s="436"/>
      <c r="K37" s="436"/>
      <c r="L37" s="433"/>
      <c r="M37" s="436"/>
      <c r="N37" s="436"/>
      <c r="O37" s="436"/>
      <c r="P37" s="436"/>
      <c r="Q37" s="69"/>
      <c r="R37" s="69"/>
      <c r="S37" s="69"/>
      <c r="T37" s="69"/>
      <c r="U37" s="69" t="n">
        <v>37</v>
      </c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</row>
    <row r="38" customFormat="false" ht="15.75" hidden="false" customHeight="true" outlineLevel="0" collapsed="false">
      <c r="A38" s="263" t="s">
        <v>72</v>
      </c>
      <c r="B38" s="264"/>
      <c r="C38" s="236"/>
      <c r="D38" s="236"/>
      <c r="E38" s="236"/>
      <c r="F38" s="236"/>
      <c r="G38" s="237"/>
      <c r="H38" s="236"/>
      <c r="I38" s="236"/>
      <c r="J38" s="236"/>
      <c r="K38" s="236"/>
      <c r="L38" s="237"/>
      <c r="M38" s="236"/>
      <c r="N38" s="236"/>
      <c r="O38" s="236"/>
      <c r="P38" s="236"/>
      <c r="Q38" s="1"/>
      <c r="R38" s="1"/>
      <c r="S38" s="1"/>
      <c r="T38" s="1"/>
      <c r="U38" s="69" t="n">
        <v>38</v>
      </c>
      <c r="V38" s="1"/>
      <c r="W38" s="1"/>
      <c r="X38" s="1"/>
      <c r="Y38" s="1"/>
      <c r="Z38" s="1"/>
      <c r="AA38" s="1"/>
      <c r="AB38" s="69"/>
      <c r="AC38" s="69"/>
      <c r="AD38" s="69"/>
      <c r="AE38" s="69"/>
      <c r="AF38" s="69"/>
      <c r="AG38" s="69"/>
      <c r="AH38" s="69"/>
      <c r="AI38" s="69"/>
      <c r="AJ38" s="69"/>
    </row>
    <row r="39" customFormat="false" ht="15.75" hidden="false" customHeight="true" outlineLevel="0" collapsed="false">
      <c r="A39" s="265" t="s">
        <v>497</v>
      </c>
      <c r="B39" s="264"/>
      <c r="C39" s="437" t="n">
        <f aca="false">IF(WB!X9="","",WB!X9)</f>
        <v>0.31</v>
      </c>
      <c r="D39" s="437" t="n">
        <f aca="false">IF(WB!X10="","",WB!X10)</f>
        <v>0.35</v>
      </c>
      <c r="E39" s="437" t="n">
        <f aca="false">IF(WB!X11="","",WB!X11)</f>
        <v>0.2</v>
      </c>
      <c r="F39" s="437" t="n">
        <f aca="false">IF(WB!X12="","",WB!X12)</f>
        <v>0.14</v>
      </c>
      <c r="G39" s="258"/>
      <c r="H39" s="438"/>
      <c r="I39" s="438"/>
      <c r="J39" s="438"/>
      <c r="K39" s="438"/>
      <c r="L39" s="258"/>
      <c r="M39" s="439"/>
      <c r="N39" s="439"/>
      <c r="O39" s="439"/>
      <c r="P39" s="439"/>
      <c r="Q39" s="1"/>
      <c r="R39" s="421"/>
      <c r="S39" s="421"/>
      <c r="T39" s="421"/>
      <c r="U39" s="69" t="n">
        <v>39</v>
      </c>
      <c r="V39" s="1"/>
      <c r="W39" s="1"/>
      <c r="X39" s="1"/>
      <c r="Y39" s="1"/>
      <c r="Z39" s="1"/>
      <c r="AA39" s="1"/>
      <c r="AB39" s="69"/>
      <c r="AC39" s="69"/>
      <c r="AD39" s="69"/>
      <c r="AE39" s="69"/>
      <c r="AF39" s="69"/>
      <c r="AG39" s="69"/>
      <c r="AH39" s="69"/>
      <c r="AI39" s="69"/>
      <c r="AJ39" s="69"/>
    </row>
    <row r="40" customFormat="false" ht="15.75" hidden="false" customHeight="true" outlineLevel="0" collapsed="false">
      <c r="A40" s="265" t="s">
        <v>74</v>
      </c>
      <c r="B40" s="264"/>
      <c r="C40" s="223" t="n">
        <f aca="false">IF(WB!X14="","",WB!X14)</f>
        <v>7</v>
      </c>
      <c r="D40" s="223" t="n">
        <f aca="false">IF(WB!X15="","",WB!X15)</f>
        <v>7</v>
      </c>
      <c r="E40" s="223" t="n">
        <f aca="false">IF(WB!X16="","",WB!X16)</f>
        <v>8</v>
      </c>
      <c r="F40" s="223" t="n">
        <f aca="false">IF(WB!X17="","",WB!X17)</f>
        <v>9</v>
      </c>
      <c r="G40" s="258"/>
      <c r="H40" s="438" t="n">
        <f aca="false">SUM(C40)</f>
        <v>7</v>
      </c>
      <c r="I40" s="438" t="n">
        <f aca="false">SUM(D40)</f>
        <v>7</v>
      </c>
      <c r="J40" s="438" t="n">
        <f aca="false">SUM(E40)</f>
        <v>8</v>
      </c>
      <c r="K40" s="438" t="n">
        <f aca="false">SUM(F40)</f>
        <v>9</v>
      </c>
      <c r="L40" s="258"/>
      <c r="M40" s="439"/>
      <c r="N40" s="439"/>
      <c r="O40" s="439"/>
      <c r="P40" s="439"/>
      <c r="Q40" s="1"/>
      <c r="R40" s="248"/>
      <c r="S40" s="248"/>
      <c r="T40" s="248"/>
      <c r="U40" s="69" t="n">
        <v>40</v>
      </c>
      <c r="V40" s="1"/>
      <c r="W40" s="1"/>
      <c r="X40" s="1"/>
      <c r="Y40" s="1"/>
      <c r="Z40" s="1"/>
      <c r="AA40" s="1"/>
      <c r="AB40" s="69"/>
      <c r="AC40" s="69"/>
      <c r="AD40" s="69"/>
      <c r="AE40" s="69"/>
      <c r="AF40" s="69"/>
      <c r="AG40" s="69"/>
      <c r="AH40" s="69"/>
      <c r="AI40" s="69"/>
      <c r="AJ40" s="69"/>
    </row>
    <row r="41" customFormat="false" ht="15.75" hidden="false" customHeight="true" outlineLevel="0" collapsed="false">
      <c r="A41" s="265" t="s">
        <v>498</v>
      </c>
      <c r="B41" s="264"/>
      <c r="C41" s="223" t="n">
        <f aca="false">IF(WB!X18="","",WB!X18)</f>
        <v>2</v>
      </c>
      <c r="D41" s="223" t="n">
        <f aca="false">IF(WB!X19="","",WB!X19)</f>
        <v>2.5</v>
      </c>
      <c r="E41" s="223" t="n">
        <f aca="false">IF(WB!X20="","",WB!X20)</f>
        <v>4</v>
      </c>
      <c r="F41" s="223" t="n">
        <f aca="false">IF(WB!X21="","",WB!X21)</f>
        <v>5</v>
      </c>
      <c r="G41" s="258"/>
      <c r="H41" s="438"/>
      <c r="I41" s="438"/>
      <c r="J41" s="438"/>
      <c r="K41" s="438"/>
      <c r="L41" s="258"/>
      <c r="M41" s="439"/>
      <c r="N41" s="439"/>
      <c r="O41" s="439"/>
      <c r="P41" s="439"/>
      <c r="Q41" s="1"/>
      <c r="R41" s="248"/>
      <c r="S41" s="248"/>
      <c r="T41" s="248"/>
      <c r="U41" s="69" t="n">
        <v>41</v>
      </c>
      <c r="V41" s="1"/>
      <c r="W41" s="1"/>
      <c r="X41" s="1"/>
      <c r="Y41" s="1"/>
      <c r="Z41" s="1"/>
      <c r="AA41" s="1"/>
      <c r="AB41" s="69"/>
      <c r="AC41" s="69"/>
      <c r="AD41" s="69"/>
      <c r="AE41" s="69"/>
      <c r="AF41" s="69"/>
      <c r="AG41" s="69"/>
      <c r="AH41" s="69"/>
      <c r="AI41" s="69"/>
      <c r="AJ41" s="69"/>
    </row>
    <row r="42" customFormat="false" ht="15.75" hidden="false" customHeight="true" outlineLevel="0" collapsed="false">
      <c r="A42" s="265" t="s">
        <v>499</v>
      </c>
      <c r="B42" s="264"/>
      <c r="C42" s="223" t="n">
        <f aca="false">IF(WB!X22="","",WB!X22)</f>
        <v>1.75</v>
      </c>
      <c r="D42" s="223" t="n">
        <f aca="false">IF(WB!X23="","",WB!X23)</f>
        <v>2</v>
      </c>
      <c r="E42" s="223" t="n">
        <f aca="false">IF(WB!X24="","",WB!X24)</f>
        <v>5</v>
      </c>
      <c r="F42" s="223" t="n">
        <f aca="false">IF(WB!X25="","",WB!X25)</f>
        <v>7</v>
      </c>
      <c r="G42" s="258"/>
      <c r="H42" s="438"/>
      <c r="I42" s="438"/>
      <c r="J42" s="438"/>
      <c r="K42" s="438"/>
      <c r="L42" s="258"/>
      <c r="M42" s="439"/>
      <c r="N42" s="439"/>
      <c r="O42" s="439"/>
      <c r="P42" s="439"/>
      <c r="Q42" s="1"/>
      <c r="R42" s="248"/>
      <c r="S42" s="248"/>
      <c r="T42" s="248"/>
      <c r="U42" s="69" t="n">
        <v>42</v>
      </c>
      <c r="V42" s="1"/>
      <c r="W42" s="1"/>
      <c r="X42" s="1"/>
      <c r="Y42" s="1"/>
      <c r="Z42" s="1"/>
      <c r="AA42" s="1"/>
      <c r="AB42" s="69"/>
      <c r="AC42" s="69"/>
      <c r="AD42" s="69"/>
      <c r="AE42" s="69"/>
      <c r="AF42" s="69"/>
      <c r="AG42" s="69"/>
      <c r="AH42" s="69"/>
      <c r="AI42" s="69"/>
      <c r="AJ42" s="69"/>
    </row>
    <row r="43" customFormat="false" ht="15.75" hidden="false" customHeight="true" outlineLevel="0" collapsed="false">
      <c r="A43" s="265" t="s">
        <v>500</v>
      </c>
      <c r="B43" s="264"/>
      <c r="C43" s="223" t="n">
        <f aca="false">IF(WB!X26="","",WB!X26)</f>
        <v>1.5</v>
      </c>
      <c r="D43" s="223" t="n">
        <f aca="false">IF(WB!X27="","",WB!X27)</f>
        <v>1.7</v>
      </c>
      <c r="E43" s="223" t="n">
        <f aca="false">IF(WB!X28="","",WB!X28)</f>
        <v>4.5</v>
      </c>
      <c r="F43" s="223" t="n">
        <f aca="false">IF(WB!X29="","",WB!X29)</f>
        <v>7</v>
      </c>
      <c r="G43" s="258"/>
      <c r="H43" s="438"/>
      <c r="I43" s="438"/>
      <c r="J43" s="438"/>
      <c r="K43" s="438"/>
      <c r="L43" s="258"/>
      <c r="M43" s="439"/>
      <c r="N43" s="439"/>
      <c r="O43" s="439"/>
      <c r="P43" s="439"/>
      <c r="Q43" s="1"/>
      <c r="R43" s="248"/>
      <c r="S43" s="248"/>
      <c r="T43" s="248"/>
      <c r="U43" s="69" t="n">
        <v>43</v>
      </c>
      <c r="V43" s="1"/>
      <c r="W43" s="1"/>
      <c r="X43" s="1"/>
      <c r="Y43" s="1"/>
      <c r="Z43" s="1"/>
      <c r="AA43" s="1"/>
      <c r="AB43" s="69"/>
      <c r="AC43" s="69"/>
      <c r="AD43" s="69"/>
      <c r="AE43" s="69"/>
      <c r="AF43" s="69"/>
      <c r="AG43" s="69"/>
      <c r="AH43" s="69"/>
      <c r="AI43" s="69"/>
      <c r="AJ43" s="69"/>
    </row>
    <row r="44" customFormat="false" ht="15.75" hidden="false" customHeight="true" outlineLevel="0" collapsed="false">
      <c r="A44" s="265" t="s">
        <v>501</v>
      </c>
      <c r="B44" s="264"/>
      <c r="C44" s="223" t="n">
        <f aca="false">IF(WB!X30="","",WB!X30)</f>
        <v>0.25</v>
      </c>
      <c r="D44" s="223" t="n">
        <f aca="false">IF(WB!X31="","",WB!X31)</f>
        <v>0.3</v>
      </c>
      <c r="E44" s="223" t="n">
        <f aca="false">IF(WB!X32="","",WB!X32)</f>
        <v>0.5</v>
      </c>
      <c r="F44" s="223" t="n">
        <f aca="false">IF(WB!X33="","",WB!X33)</f>
        <v>1</v>
      </c>
      <c r="G44" s="258"/>
      <c r="H44" s="438"/>
      <c r="I44" s="438"/>
      <c r="J44" s="438"/>
      <c r="K44" s="438"/>
      <c r="L44" s="258"/>
      <c r="M44" s="439"/>
      <c r="N44" s="439"/>
      <c r="O44" s="439"/>
      <c r="P44" s="439"/>
      <c r="Q44" s="1"/>
      <c r="R44" s="248"/>
      <c r="S44" s="248"/>
      <c r="T44" s="248"/>
      <c r="U44" s="69" t="n">
        <v>44</v>
      </c>
      <c r="V44" s="1"/>
      <c r="W44" s="1"/>
      <c r="X44" s="1"/>
      <c r="Y44" s="1"/>
      <c r="Z44" s="1"/>
      <c r="AA44" s="1"/>
      <c r="AB44" s="69"/>
      <c r="AC44" s="69"/>
      <c r="AD44" s="69"/>
      <c r="AE44" s="69"/>
      <c r="AF44" s="69"/>
      <c r="AG44" s="69"/>
      <c r="AH44" s="69"/>
      <c r="AI44" s="69"/>
      <c r="AJ44" s="69"/>
    </row>
    <row r="45" customFormat="false" ht="15.75" hidden="false" customHeight="true" outlineLevel="0" collapsed="false">
      <c r="A45" s="265" t="s">
        <v>186</v>
      </c>
      <c r="B45" s="264"/>
      <c r="C45" s="223" t="e">
        <f aca="false">IF(#REF!="","",#REF!)</f>
        <v>#REF!</v>
      </c>
      <c r="D45" s="223" t="e">
        <f aca="false">IF(#REF!="","",#REF!)</f>
        <v>#REF!</v>
      </c>
      <c r="E45" s="223" t="e">
        <f aca="false">IF(#REF!="","",#REF!)</f>
        <v>#REF!</v>
      </c>
      <c r="F45" s="223" t="e">
        <f aca="false">IF(#REF!="","",#REF!)</f>
        <v>#REF!</v>
      </c>
      <c r="G45" s="258"/>
      <c r="H45" s="440" t="e">
        <f aca="false">SUM(C45)</f>
        <v>#REF!</v>
      </c>
      <c r="I45" s="440" t="e">
        <f aca="false">SUM(D45)</f>
        <v>#REF!</v>
      </c>
      <c r="J45" s="440" t="e">
        <f aca="false">SUM(E45)</f>
        <v>#REF!</v>
      </c>
      <c r="K45" s="440" t="e">
        <f aca="false">SUM(F45)</f>
        <v>#REF!</v>
      </c>
      <c r="L45" s="258"/>
      <c r="M45" s="439"/>
      <c r="N45" s="439"/>
      <c r="O45" s="439"/>
      <c r="P45" s="439"/>
      <c r="Q45" s="1"/>
      <c r="R45" s="248"/>
      <c r="S45" s="248"/>
      <c r="T45" s="248"/>
      <c r="U45" s="69" t="n">
        <v>45</v>
      </c>
      <c r="V45" s="1"/>
      <c r="W45" s="1"/>
      <c r="X45" s="1"/>
      <c r="Y45" s="1"/>
      <c r="Z45" s="1"/>
      <c r="AA45" s="1"/>
      <c r="AB45" s="69"/>
      <c r="AC45" s="69"/>
      <c r="AD45" s="69"/>
      <c r="AE45" s="69"/>
      <c r="AF45" s="69"/>
      <c r="AG45" s="69"/>
      <c r="AH45" s="69"/>
      <c r="AI45" s="69"/>
      <c r="AJ45" s="69"/>
    </row>
    <row r="46" customFormat="false" ht="15.75" hidden="false" customHeight="true" outlineLevel="0" collapsed="false">
      <c r="A46" s="268" t="s">
        <v>187</v>
      </c>
      <c r="B46" s="264"/>
      <c r="C46" s="223" t="n">
        <f aca="false">IF(WB!X38="","",WB!X38)</f>
        <v>0</v>
      </c>
      <c r="D46" s="223" t="n">
        <f aca="false">IF(WB!X46="","",WB!X46)</f>
        <v>0</v>
      </c>
      <c r="E46" s="223" t="n">
        <f aca="false">IF(WB!X54="","",WB!X54)</f>
        <v>2</v>
      </c>
      <c r="F46" s="223" t="n">
        <f aca="false">IF(WB!X62="","",WB!X62)</f>
        <v>7.5</v>
      </c>
      <c r="G46" s="264"/>
      <c r="H46" s="440" t="n">
        <f aca="false">SUM(C46)</f>
        <v>0</v>
      </c>
      <c r="I46" s="440" t="n">
        <f aca="false">SUM(D46)</f>
        <v>0</v>
      </c>
      <c r="J46" s="440" t="n">
        <f aca="false">SUM(E46)</f>
        <v>2</v>
      </c>
      <c r="K46" s="440" t="n">
        <f aca="false">SUM(F46)</f>
        <v>7.5</v>
      </c>
      <c r="L46" s="264"/>
      <c r="M46" s="441"/>
      <c r="N46" s="441"/>
      <c r="O46" s="441"/>
      <c r="P46" s="441"/>
      <c r="Q46" s="1"/>
      <c r="R46" s="248"/>
      <c r="S46" s="248"/>
      <c r="T46" s="248"/>
      <c r="U46" s="69" t="n">
        <v>46</v>
      </c>
      <c r="V46" s="1"/>
      <c r="W46" s="1"/>
      <c r="X46" s="1"/>
      <c r="Y46" s="1"/>
      <c r="Z46" s="1"/>
      <c r="AA46" s="1"/>
      <c r="AB46" s="69"/>
      <c r="AC46" s="69"/>
      <c r="AD46" s="69"/>
      <c r="AE46" s="69"/>
      <c r="AF46" s="69"/>
      <c r="AG46" s="69"/>
      <c r="AH46" s="69"/>
      <c r="AI46" s="69"/>
      <c r="AJ46" s="69"/>
    </row>
    <row r="47" customFormat="false" ht="15.75" hidden="false" customHeight="true" outlineLevel="0" collapsed="false">
      <c r="A47" s="265" t="s">
        <v>188</v>
      </c>
      <c r="B47" s="264"/>
      <c r="C47" s="223" t="n">
        <f aca="false">IF(WB!X34="","",WB!X34)</f>
        <v>0</v>
      </c>
      <c r="D47" s="223" t="n">
        <f aca="false">IF(WB!X35="","",WB!X35)</f>
        <v>0</v>
      </c>
      <c r="E47" s="223" t="n">
        <f aca="false">IF(WB!X36="","",WB!X36)</f>
        <v>0</v>
      </c>
      <c r="F47" s="223" t="n">
        <f aca="false">IF(WB!X37="","",WB!X37)</f>
        <v>2</v>
      </c>
      <c r="G47" s="264"/>
      <c r="H47" s="440"/>
      <c r="I47" s="440"/>
      <c r="J47" s="440"/>
      <c r="K47" s="440"/>
      <c r="L47" s="264"/>
      <c r="M47" s="441"/>
      <c r="N47" s="441"/>
      <c r="O47" s="441"/>
      <c r="P47" s="441"/>
      <c r="Q47" s="1"/>
      <c r="R47" s="248"/>
      <c r="S47" s="248"/>
      <c r="T47" s="248"/>
      <c r="U47" s="69" t="n">
        <v>47</v>
      </c>
      <c r="V47" s="1"/>
      <c r="W47" s="1"/>
      <c r="X47" s="1"/>
      <c r="Y47" s="1"/>
      <c r="Z47" s="1"/>
      <c r="AA47" s="1"/>
      <c r="AB47" s="69"/>
      <c r="AC47" s="69"/>
      <c r="AD47" s="69"/>
      <c r="AE47" s="69"/>
      <c r="AF47" s="69"/>
      <c r="AG47" s="69"/>
      <c r="AH47" s="69"/>
      <c r="AI47" s="69"/>
      <c r="AJ47" s="69"/>
    </row>
    <row r="48" customFormat="false" ht="15.75" hidden="false" customHeight="true" outlineLevel="0" collapsed="false">
      <c r="A48" s="268" t="s">
        <v>189</v>
      </c>
      <c r="B48" s="264"/>
      <c r="C48" s="223" t="n">
        <f aca="false">IF(WB!X70="","",WB!X70)</f>
        <v>0</v>
      </c>
      <c r="D48" s="223" t="n">
        <f aca="false">IF(WB!X78="","",WB!X78)</f>
        <v>1.5</v>
      </c>
      <c r="E48" s="223" t="n">
        <f aca="false">IF(WB!X86="","",WB!X86)</f>
        <v>7</v>
      </c>
      <c r="F48" s="223" t="n">
        <f aca="false">IF(WB!X94="","",WB!X94)</f>
        <v>13</v>
      </c>
      <c r="G48" s="264"/>
      <c r="H48" s="440" t="n">
        <f aca="false">SUM(C48)</f>
        <v>0</v>
      </c>
      <c r="I48" s="440" t="n">
        <f aca="false">SUM(D48)</f>
        <v>1.5</v>
      </c>
      <c r="J48" s="440" t="n">
        <f aca="false">SUM(E48)</f>
        <v>7</v>
      </c>
      <c r="K48" s="440" t="n">
        <f aca="false">SUM(F48)</f>
        <v>13</v>
      </c>
      <c r="L48" s="264"/>
      <c r="M48" s="441"/>
      <c r="N48" s="441"/>
      <c r="O48" s="441"/>
      <c r="P48" s="441"/>
      <c r="Q48" s="1"/>
      <c r="R48" s="248"/>
      <c r="S48" s="248"/>
      <c r="T48" s="248"/>
      <c r="U48" s="69" t="n">
        <v>48</v>
      </c>
      <c r="V48" s="1"/>
      <c r="W48" s="1"/>
      <c r="X48" s="1"/>
      <c r="Y48" s="1"/>
      <c r="Z48" s="1"/>
      <c r="AA48" s="1"/>
      <c r="AB48" s="69"/>
      <c r="AC48" s="69"/>
      <c r="AD48" s="69"/>
      <c r="AE48" s="69"/>
      <c r="AF48" s="69"/>
      <c r="AG48" s="69"/>
      <c r="AH48" s="69"/>
      <c r="AI48" s="69"/>
      <c r="AJ48" s="69"/>
    </row>
    <row r="49" customFormat="false" ht="15.75" hidden="false" customHeight="true" outlineLevel="0" collapsed="false">
      <c r="A49" s="268" t="s">
        <v>190</v>
      </c>
      <c r="B49" s="264"/>
      <c r="C49" s="223" t="e">
        <f aca="false">IF(#REF!="","",#REF!)</f>
        <v>#REF!</v>
      </c>
      <c r="D49" s="223" t="e">
        <f aca="false">IF(#REF!="","",#REF!)</f>
        <v>#REF!</v>
      </c>
      <c r="E49" s="223" t="e">
        <f aca="false">IF(#REF!="","",#REF!)</f>
        <v>#REF!</v>
      </c>
      <c r="F49" s="223" t="e">
        <f aca="false">IF(#REF!="","",#REF!)</f>
        <v>#REF!</v>
      </c>
      <c r="G49" s="264"/>
      <c r="H49" s="440" t="e">
        <f aca="false">SUM(C49)</f>
        <v>#REF!</v>
      </c>
      <c r="I49" s="440" t="e">
        <f aca="false">SUM(D49)</f>
        <v>#REF!</v>
      </c>
      <c r="J49" s="440" t="e">
        <f aca="false">SUM(E49)</f>
        <v>#REF!</v>
      </c>
      <c r="K49" s="440" t="e">
        <f aca="false">SUM(F49)</f>
        <v>#REF!</v>
      </c>
      <c r="L49" s="264"/>
      <c r="M49" s="441"/>
      <c r="N49" s="441"/>
      <c r="O49" s="441"/>
      <c r="P49" s="441"/>
      <c r="Q49" s="1"/>
      <c r="R49" s="248"/>
      <c r="S49" s="248"/>
      <c r="T49" s="248"/>
      <c r="U49" s="69" t="n">
        <v>49</v>
      </c>
      <c r="V49" s="1"/>
      <c r="W49" s="1"/>
      <c r="X49" s="1"/>
      <c r="Y49" s="1"/>
      <c r="Z49" s="1"/>
      <c r="AA49" s="1"/>
      <c r="AB49" s="69"/>
      <c r="AC49" s="69"/>
      <c r="AD49" s="69"/>
      <c r="AE49" s="69"/>
      <c r="AF49" s="69"/>
      <c r="AG49" s="69"/>
      <c r="AH49" s="69"/>
      <c r="AI49" s="69"/>
      <c r="AJ49" s="69"/>
    </row>
    <row r="50" customFormat="false" ht="15.75" hidden="false" customHeight="true" outlineLevel="0" collapsed="false">
      <c r="A50" s="268" t="s">
        <v>191</v>
      </c>
      <c r="B50" s="264"/>
      <c r="C50" s="223" t="e">
        <f aca="false">IF(#REF!="","",#REF!)</f>
        <v>#REF!</v>
      </c>
      <c r="D50" s="223" t="e">
        <f aca="false">IF(#REF!="","",#REF!)</f>
        <v>#REF!</v>
      </c>
      <c r="E50" s="223" t="e">
        <f aca="false">IF(#REF!="","",#REF!)</f>
        <v>#REF!</v>
      </c>
      <c r="F50" s="223" t="e">
        <f aca="false">IF(#REF!="","",#REF!)</f>
        <v>#REF!</v>
      </c>
      <c r="G50" s="264"/>
      <c r="H50" s="440"/>
      <c r="I50" s="440"/>
      <c r="J50" s="440"/>
      <c r="K50" s="440"/>
      <c r="L50" s="264"/>
      <c r="M50" s="441"/>
      <c r="N50" s="441"/>
      <c r="O50" s="441"/>
      <c r="P50" s="441"/>
      <c r="Q50" s="1"/>
      <c r="R50" s="248"/>
      <c r="S50" s="248"/>
      <c r="T50" s="248"/>
      <c r="U50" s="69" t="n">
        <v>50</v>
      </c>
      <c r="V50" s="1"/>
      <c r="W50" s="1"/>
      <c r="X50" s="1"/>
      <c r="Y50" s="1"/>
      <c r="Z50" s="1"/>
      <c r="AA50" s="1"/>
      <c r="AB50" s="69"/>
      <c r="AC50" s="69"/>
      <c r="AD50" s="69"/>
      <c r="AE50" s="69"/>
      <c r="AF50" s="69"/>
      <c r="AG50" s="69"/>
      <c r="AH50" s="69"/>
      <c r="AI50" s="69"/>
      <c r="AJ50" s="69"/>
    </row>
    <row r="51" customFormat="false" ht="15.75" hidden="false" customHeight="true" outlineLevel="0" collapsed="false">
      <c r="A51" s="269" t="s">
        <v>192</v>
      </c>
      <c r="B51" s="264"/>
      <c r="C51" s="223" t="n">
        <f aca="false">IF(WB!X102="","",WB!X102)</f>
        <v>4</v>
      </c>
      <c r="D51" s="223" t="n">
        <f aca="false">IF(WB!X103="","",WB!X103)</f>
        <v>8</v>
      </c>
      <c r="E51" s="223" t="n">
        <f aca="false">IF(WB!X104="","",WB!X104)</f>
        <v>20</v>
      </c>
      <c r="F51" s="223" t="n">
        <f aca="false">IF(WB!X105="","",WB!X105)</f>
        <v>25</v>
      </c>
      <c r="G51" s="264"/>
      <c r="H51" s="440"/>
      <c r="I51" s="440"/>
      <c r="J51" s="440"/>
      <c r="K51" s="440"/>
      <c r="L51" s="264"/>
      <c r="M51" s="441"/>
      <c r="N51" s="441"/>
      <c r="O51" s="441"/>
      <c r="P51" s="441"/>
      <c r="Q51" s="1"/>
      <c r="R51" s="248"/>
      <c r="S51" s="248"/>
      <c r="T51" s="248"/>
      <c r="U51" s="69" t="n">
        <v>51</v>
      </c>
      <c r="V51" s="1"/>
      <c r="W51" s="1"/>
      <c r="X51" s="1"/>
      <c r="Y51" s="1"/>
      <c r="Z51" s="1"/>
      <c r="AA51" s="1"/>
      <c r="AB51" s="69"/>
      <c r="AC51" s="69"/>
      <c r="AD51" s="69"/>
      <c r="AE51" s="69"/>
      <c r="AF51" s="69"/>
      <c r="AG51" s="69"/>
      <c r="AH51" s="69"/>
      <c r="AI51" s="69"/>
      <c r="AJ51" s="69"/>
    </row>
    <row r="52" customFormat="false" ht="15.75" hidden="false" customHeight="true" outlineLevel="0" collapsed="false">
      <c r="A52" s="270" t="e">
        <f aca="false">#REF!</f>
        <v>#REF!</v>
      </c>
      <c r="B52" s="264"/>
      <c r="C52" s="223" t="e">
        <f aca="false">IF(#REF!="","",#REF!)</f>
        <v>#REF!</v>
      </c>
      <c r="D52" s="223" t="e">
        <f aca="false">IF(#REF!="","",#REF!)</f>
        <v>#REF!</v>
      </c>
      <c r="E52" s="223" t="e">
        <f aca="false">IF(#REF!="","",#REF!)</f>
        <v>#REF!</v>
      </c>
      <c r="F52" s="223" t="e">
        <f aca="false">IF(#REF!="","",#REF!)</f>
        <v>#REF!</v>
      </c>
      <c r="G52" s="264"/>
      <c r="H52" s="440"/>
      <c r="I52" s="440"/>
      <c r="J52" s="440"/>
      <c r="K52" s="440"/>
      <c r="L52" s="264"/>
      <c r="M52" s="441"/>
      <c r="N52" s="441"/>
      <c r="O52" s="441"/>
      <c r="P52" s="441"/>
      <c r="Q52" s="1"/>
      <c r="R52" s="248"/>
      <c r="S52" s="248"/>
      <c r="T52" s="248"/>
      <c r="U52" s="69" t="n">
        <v>52</v>
      </c>
      <c r="V52" s="1"/>
      <c r="W52" s="1"/>
      <c r="X52" s="1"/>
      <c r="Y52" s="1"/>
      <c r="Z52" s="1"/>
      <c r="AA52" s="1"/>
      <c r="AB52" s="69"/>
      <c r="AC52" s="69"/>
      <c r="AD52" s="69"/>
      <c r="AE52" s="69"/>
      <c r="AF52" s="69"/>
      <c r="AG52" s="69"/>
      <c r="AH52" s="69"/>
      <c r="AI52" s="69"/>
      <c r="AJ52" s="69"/>
    </row>
    <row r="53" customFormat="false" ht="15.75" hidden="false" customHeight="true" outlineLevel="0" collapsed="false">
      <c r="A53" s="268" t="e">
        <f aca="false">#REF!</f>
        <v>#REF!</v>
      </c>
      <c r="B53" s="271"/>
      <c r="C53" s="223" t="e">
        <f aca="false">IF(#REF!="","",#REF!)</f>
        <v>#REF!</v>
      </c>
      <c r="D53" s="223" t="e">
        <f aca="false">IF(#REF!="","",#REF!)</f>
        <v>#REF!</v>
      </c>
      <c r="E53" s="223" t="e">
        <f aca="false">IF(#REF!="","",#REF!)</f>
        <v>#REF!</v>
      </c>
      <c r="F53" s="223" t="e">
        <f aca="false">IF(#REF!="","",#REF!)</f>
        <v>#REF!</v>
      </c>
      <c r="G53" s="264"/>
      <c r="H53" s="440"/>
      <c r="I53" s="440"/>
      <c r="J53" s="440"/>
      <c r="K53" s="440"/>
      <c r="L53" s="264"/>
      <c r="M53" s="441"/>
      <c r="N53" s="441"/>
      <c r="O53" s="441"/>
      <c r="P53" s="441"/>
      <c r="Q53" s="1"/>
      <c r="R53" s="248"/>
      <c r="S53" s="248"/>
      <c r="T53" s="248"/>
      <c r="U53" s="69" t="n">
        <v>53</v>
      </c>
      <c r="V53" s="1"/>
      <c r="W53" s="1"/>
      <c r="X53" s="1"/>
      <c r="Y53" s="1"/>
      <c r="Z53" s="1"/>
      <c r="AA53" s="1"/>
      <c r="AB53" s="69"/>
      <c r="AC53" s="69"/>
      <c r="AD53" s="69"/>
      <c r="AE53" s="69"/>
      <c r="AF53" s="69"/>
      <c r="AG53" s="69"/>
      <c r="AH53" s="69"/>
      <c r="AI53" s="69"/>
      <c r="AJ53" s="69"/>
    </row>
    <row r="54" customFormat="false" ht="15.75" hidden="false" customHeight="true" outlineLevel="0" collapsed="false">
      <c r="A54" s="268" t="e">
        <f aca="false">#REF!</f>
        <v>#REF!</v>
      </c>
      <c r="B54" s="258"/>
      <c r="C54" s="223" t="e">
        <f aca="false">IF(#REF!="","",#REF!)</f>
        <v>#REF!</v>
      </c>
      <c r="D54" s="223" t="e">
        <f aca="false">IF(#REF!="","",#REF!)</f>
        <v>#REF!</v>
      </c>
      <c r="E54" s="223" t="e">
        <f aca="false">IF(#REF!="","",#REF!)</f>
        <v>#REF!</v>
      </c>
      <c r="F54" s="223" t="e">
        <f aca="false">IF(#REF!="","",#REF!)</f>
        <v>#REF!</v>
      </c>
      <c r="G54" s="264"/>
      <c r="H54" s="440"/>
      <c r="I54" s="440"/>
      <c r="J54" s="440"/>
      <c r="K54" s="440"/>
      <c r="L54" s="264"/>
      <c r="M54" s="441"/>
      <c r="N54" s="441"/>
      <c r="O54" s="441"/>
      <c r="P54" s="441"/>
      <c r="Q54" s="1"/>
      <c r="R54" s="248"/>
      <c r="S54" s="248"/>
      <c r="T54" s="248"/>
      <c r="U54" s="69" t="n">
        <v>54</v>
      </c>
      <c r="V54" s="1"/>
      <c r="W54" s="1"/>
      <c r="X54" s="1"/>
      <c r="Y54" s="1"/>
      <c r="Z54" s="1"/>
      <c r="AA54" s="1"/>
      <c r="AB54" s="69"/>
      <c r="AC54" s="69"/>
      <c r="AD54" s="69"/>
      <c r="AE54" s="69"/>
      <c r="AF54" s="69"/>
      <c r="AG54" s="69"/>
      <c r="AH54" s="69"/>
      <c r="AI54" s="69"/>
      <c r="AJ54" s="69"/>
    </row>
    <row r="55" customFormat="false" ht="15.75" hidden="false" customHeight="true" outlineLevel="0" collapsed="false">
      <c r="A55" s="268" t="str">
        <f aca="false">WB!A106</f>
        <v>Main food crops</v>
      </c>
      <c r="B55" s="272"/>
      <c r="C55" s="223" t="n">
        <f aca="false">IF(WB!X106="","",WB!X106)</f>
        <v>3</v>
      </c>
      <c r="D55" s="223" t="n">
        <f aca="false">IF(WB!X107="","",WB!X107)</f>
        <v>3</v>
      </c>
      <c r="E55" s="223" t="n">
        <f aca="false">IF(WB!X108="","",WB!X108)</f>
        <v>4</v>
      </c>
      <c r="F55" s="223" t="n">
        <f aca="false">IF(WB!X109="","",WB!X109)</f>
        <v>4</v>
      </c>
      <c r="G55" s="264"/>
      <c r="H55" s="440"/>
      <c r="I55" s="440"/>
      <c r="J55" s="440"/>
      <c r="K55" s="440"/>
      <c r="L55" s="264"/>
      <c r="M55" s="441"/>
      <c r="N55" s="441"/>
      <c r="O55" s="441"/>
      <c r="P55" s="441"/>
      <c r="Q55" s="1"/>
      <c r="R55" s="248"/>
      <c r="S55" s="248"/>
      <c r="T55" s="248"/>
      <c r="U55" s="69" t="n">
        <v>55</v>
      </c>
      <c r="V55" s="1"/>
      <c r="W55" s="1"/>
      <c r="X55" s="1"/>
      <c r="Y55" s="1"/>
      <c r="Z55" s="1"/>
      <c r="AA55" s="1"/>
      <c r="AB55" s="69"/>
      <c r="AC55" s="69"/>
      <c r="AD55" s="69"/>
      <c r="AE55" s="69"/>
      <c r="AF55" s="69"/>
      <c r="AG55" s="69"/>
      <c r="AH55" s="69"/>
      <c r="AI55" s="69"/>
      <c r="AJ55" s="69"/>
    </row>
    <row r="56" customFormat="false" ht="15.75" hidden="false" customHeight="true" outlineLevel="0" collapsed="false">
      <c r="A56" s="268" t="str">
        <f aca="false">WB!A110</f>
        <v>Main cash crops</v>
      </c>
      <c r="B56" s="273"/>
      <c r="C56" s="223" t="n">
        <f aca="false">IF(WB!X110="","",WB!X110)</f>
        <v>2</v>
      </c>
      <c r="D56" s="223" t="n">
        <f aca="false">IF(WB!X111="","",WB!X111)</f>
        <v>2</v>
      </c>
      <c r="E56" s="223" t="n">
        <f aca="false">IF(WB!X112="","",WB!X112)</f>
        <v>3</v>
      </c>
      <c r="F56" s="223" t="n">
        <f aca="false">IF(WB!X113="","",WB!X113)</f>
        <v>3</v>
      </c>
      <c r="G56" s="264"/>
      <c r="H56" s="440"/>
      <c r="I56" s="440"/>
      <c r="J56" s="440"/>
      <c r="K56" s="440"/>
      <c r="L56" s="264"/>
      <c r="M56" s="441"/>
      <c r="N56" s="441"/>
      <c r="O56" s="441"/>
      <c r="P56" s="441"/>
      <c r="Q56" s="1"/>
      <c r="R56" s="248"/>
      <c r="S56" s="248"/>
      <c r="T56" s="248"/>
      <c r="U56" s="69" t="n">
        <v>56</v>
      </c>
      <c r="V56" s="1"/>
      <c r="W56" s="1"/>
      <c r="X56" s="1"/>
      <c r="Y56" s="1"/>
      <c r="Z56" s="1"/>
      <c r="AA56" s="1"/>
      <c r="AB56" s="69"/>
      <c r="AC56" s="69"/>
      <c r="AD56" s="69"/>
      <c r="AE56" s="69"/>
      <c r="AF56" s="69"/>
      <c r="AG56" s="69"/>
      <c r="AH56" s="69"/>
      <c r="AI56" s="69"/>
      <c r="AJ56" s="69"/>
    </row>
    <row r="57" customFormat="false" ht="15.75" hidden="false" customHeight="true" outlineLevel="0" collapsed="false">
      <c r="A57" s="274" t="str">
        <f aca="false">WB!A114</f>
        <v>Main source of cash income 1st</v>
      </c>
      <c r="B57" s="275"/>
      <c r="C57" s="223" t="str">
        <f aca="false">IF(WB!X114="","",WB!X114)</f>
        <v>Hiring out labour</v>
      </c>
      <c r="D57" s="223" t="str">
        <f aca="false">IF(WB!X115="","",WB!X115)</f>
        <v>Crop sales</v>
      </c>
      <c r="E57" s="223" t="str">
        <f aca="false">IF(WB!X116="","",WB!X116)</f>
        <v>Crop sales</v>
      </c>
      <c r="F57" s="223" t="str">
        <f aca="false">IF(WB!X117="","",WB!X117)</f>
        <v>Crop sales</v>
      </c>
      <c r="G57" s="264"/>
      <c r="H57" s="199"/>
      <c r="I57" s="199"/>
      <c r="J57" s="199"/>
      <c r="K57" s="199"/>
      <c r="L57" s="264"/>
      <c r="M57" s="442"/>
      <c r="N57" s="442"/>
      <c r="O57" s="442"/>
      <c r="P57" s="442"/>
      <c r="Q57" s="1"/>
      <c r="R57" s="248"/>
      <c r="S57" s="248"/>
      <c r="T57" s="248"/>
      <c r="U57" s="69" t="n">
        <v>57</v>
      </c>
      <c r="V57" s="1"/>
      <c r="W57" s="1"/>
      <c r="X57" s="1"/>
      <c r="Y57" s="1"/>
      <c r="Z57" s="1"/>
      <c r="AA57" s="1"/>
      <c r="AB57" s="69"/>
      <c r="AC57" s="69"/>
      <c r="AD57" s="69"/>
      <c r="AE57" s="69"/>
      <c r="AF57" s="69"/>
      <c r="AG57" s="69"/>
      <c r="AH57" s="69"/>
      <c r="AI57" s="69"/>
      <c r="AJ57" s="69"/>
    </row>
    <row r="58" customFormat="false" ht="15.75" hidden="false" customHeight="true" outlineLevel="0" collapsed="false">
      <c r="A58" s="276" t="s">
        <v>193</v>
      </c>
      <c r="B58" s="275"/>
      <c r="C58" s="277"/>
      <c r="D58" s="277"/>
      <c r="E58" s="277"/>
      <c r="F58" s="277"/>
      <c r="G58" s="271"/>
      <c r="H58" s="443"/>
      <c r="I58" s="443"/>
      <c r="J58" s="443"/>
      <c r="K58" s="443"/>
      <c r="L58" s="271"/>
      <c r="M58" s="444"/>
      <c r="N58" s="444"/>
      <c r="O58" s="444"/>
      <c r="P58" s="444"/>
      <c r="Q58" s="1"/>
      <c r="R58" s="1"/>
      <c r="S58" s="1"/>
      <c r="T58" s="1"/>
      <c r="U58" s="69" t="n">
        <v>58</v>
      </c>
      <c r="V58" s="1"/>
      <c r="W58" s="1"/>
      <c r="X58" s="1"/>
      <c r="Y58" s="1"/>
      <c r="Z58" s="1"/>
      <c r="AA58" s="1"/>
      <c r="AB58" s="69"/>
      <c r="AC58" s="69"/>
      <c r="AD58" s="69"/>
      <c r="AE58" s="69"/>
      <c r="AF58" s="69"/>
      <c r="AG58" s="69"/>
      <c r="AH58" s="69"/>
      <c r="AI58" s="69"/>
      <c r="AJ58" s="69"/>
    </row>
    <row r="59" customFormat="false" ht="15.75" hidden="false" customHeight="true" outlineLevel="0" collapsed="false">
      <c r="A59" s="279" t="s">
        <v>194</v>
      </c>
      <c r="B59" s="275"/>
      <c r="C59" s="132"/>
      <c r="D59" s="132"/>
      <c r="E59" s="132"/>
      <c r="F59" s="132"/>
      <c r="G59" s="258"/>
      <c r="H59" s="439"/>
      <c r="I59" s="439"/>
      <c r="J59" s="439"/>
      <c r="K59" s="439"/>
      <c r="L59" s="258"/>
      <c r="M59" s="439"/>
      <c r="N59" s="439"/>
      <c r="O59" s="439"/>
      <c r="P59" s="439"/>
      <c r="Q59" s="1"/>
      <c r="R59" s="1"/>
      <c r="S59" s="1"/>
      <c r="T59" s="1"/>
      <c r="U59" s="69" t="n">
        <v>59</v>
      </c>
      <c r="V59" s="1"/>
      <c r="W59" s="1"/>
      <c r="X59" s="1"/>
      <c r="Y59" s="1"/>
      <c r="Z59" s="1"/>
      <c r="AA59" s="1"/>
      <c r="AB59" s="1"/>
      <c r="AC59" s="1"/>
      <c r="AD59" s="1"/>
      <c r="AE59" s="69"/>
      <c r="AF59" s="69"/>
      <c r="AG59" s="69"/>
      <c r="AH59" s="69"/>
      <c r="AI59" s="69"/>
      <c r="AJ59" s="69"/>
    </row>
    <row r="60" customFormat="false" ht="15.75" hidden="false" customHeight="true" outlineLevel="0" collapsed="false">
      <c r="A60" s="268" t="s">
        <v>195</v>
      </c>
      <c r="B60" s="280"/>
      <c r="C60" s="192" t="e">
        <f aca="false">IF(Data!V60="","",Data!V60)</f>
        <v>#REF!</v>
      </c>
      <c r="D60" s="192" t="e">
        <f aca="false">IF(Data!W60="","",Data!W60)</f>
        <v>#REF!</v>
      </c>
      <c r="E60" s="192" t="e">
        <f aca="false">IF(Data!X60="","",Data!X60)</f>
        <v>#REF!</v>
      </c>
      <c r="F60" s="192" t="e">
        <f aca="false">IF(Data!Y60="","",Data!Y60)</f>
        <v>#REF!</v>
      </c>
      <c r="G60" s="272"/>
      <c r="H60" s="441"/>
      <c r="I60" s="441"/>
      <c r="J60" s="441"/>
      <c r="K60" s="441"/>
      <c r="L60" s="272"/>
      <c r="M60" s="441"/>
      <c r="N60" s="441"/>
      <c r="O60" s="441"/>
      <c r="P60" s="441"/>
      <c r="Q60" s="1"/>
      <c r="R60" s="445"/>
      <c r="S60" s="445"/>
      <c r="T60" s="445"/>
      <c r="U60" s="69" t="n">
        <v>60</v>
      </c>
      <c r="V60" s="1"/>
      <c r="W60" s="1"/>
      <c r="X60" s="1"/>
      <c r="Y60" s="1"/>
      <c r="Z60" s="1"/>
      <c r="AA60" s="1"/>
      <c r="AB60" s="1"/>
      <c r="AC60" s="1"/>
      <c r="AD60" s="1"/>
      <c r="AE60" s="69"/>
      <c r="AF60" s="69"/>
      <c r="AG60" s="69"/>
      <c r="AH60" s="69"/>
      <c r="AI60" s="69"/>
      <c r="AJ60" s="69"/>
    </row>
    <row r="61" customFormat="false" ht="15.75" hidden="false" customHeight="true" outlineLevel="0" collapsed="false">
      <c r="A61" s="282" t="s">
        <v>196</v>
      </c>
      <c r="B61" s="272"/>
      <c r="C61" s="192" t="str">
        <f aca="false">IF(Data!V61="","",Data!V61)</f>
        <v/>
      </c>
      <c r="D61" s="192" t="str">
        <f aca="false">IF(Data!W61="","",Data!W61)</f>
        <v/>
      </c>
      <c r="E61" s="192" t="str">
        <f aca="false">IF(Data!X61="","",Data!X61)</f>
        <v/>
      </c>
      <c r="F61" s="192" t="str">
        <f aca="false">IF(Data!Y61="","",Data!Y61)</f>
        <v/>
      </c>
      <c r="G61" s="272"/>
      <c r="H61" s="441"/>
      <c r="I61" s="441"/>
      <c r="J61" s="441"/>
      <c r="K61" s="441"/>
      <c r="L61" s="272"/>
      <c r="M61" s="441"/>
      <c r="N61" s="441"/>
      <c r="O61" s="441"/>
      <c r="P61" s="441"/>
      <c r="Q61" s="1"/>
      <c r="R61" s="248"/>
      <c r="S61" s="248"/>
      <c r="T61" s="248"/>
      <c r="U61" s="69" t="n">
        <v>61</v>
      </c>
      <c r="V61" s="1"/>
      <c r="W61" s="1"/>
      <c r="X61" s="1"/>
      <c r="Y61" s="1"/>
      <c r="Z61" s="1"/>
      <c r="AA61" s="1"/>
      <c r="AB61" s="1"/>
      <c r="AC61" s="1"/>
      <c r="AD61" s="1"/>
      <c r="AE61" s="69"/>
      <c r="AF61" s="69"/>
      <c r="AG61" s="69"/>
      <c r="AH61" s="69"/>
      <c r="AI61" s="69"/>
      <c r="AJ61" s="69"/>
    </row>
    <row r="62" customFormat="false" ht="15.75" hidden="false" customHeight="true" outlineLevel="0" collapsed="false">
      <c r="A62" s="269" t="s">
        <v>197</v>
      </c>
      <c r="B62" s="275"/>
      <c r="C62" s="283" t="str">
        <f aca="false">IF(Data!V62="","",Data!V62)</f>
        <v/>
      </c>
      <c r="D62" s="283" t="str">
        <f aca="false">IF(Data!W62="","",Data!W62)</f>
        <v/>
      </c>
      <c r="E62" s="283" t="str">
        <f aca="false">IF(Data!X62="","",Data!X62)</f>
        <v/>
      </c>
      <c r="F62" s="283" t="str">
        <f aca="false">IF(Data!Y62="","",Data!Y62)</f>
        <v/>
      </c>
      <c r="G62" s="275"/>
      <c r="H62" s="441"/>
      <c r="I62" s="441"/>
      <c r="J62" s="441"/>
      <c r="K62" s="441"/>
      <c r="L62" s="275"/>
      <c r="M62" s="446"/>
      <c r="N62" s="446"/>
      <c r="O62" s="446"/>
      <c r="P62" s="446"/>
      <c r="Q62" s="1"/>
      <c r="R62" s="445"/>
      <c r="S62" s="445"/>
      <c r="T62" s="445"/>
      <c r="U62" s="69" t="n">
        <v>62</v>
      </c>
      <c r="V62" s="1"/>
      <c r="W62" s="1"/>
      <c r="X62" s="1"/>
      <c r="Y62" s="1"/>
      <c r="Z62" s="1"/>
      <c r="AA62" s="1"/>
      <c r="AB62" s="1"/>
      <c r="AC62" s="1"/>
      <c r="AD62" s="1"/>
      <c r="AE62" s="69"/>
      <c r="AF62" s="69"/>
      <c r="AG62" s="69"/>
      <c r="AH62" s="69"/>
      <c r="AI62" s="69"/>
      <c r="AJ62" s="69"/>
    </row>
    <row r="63" customFormat="false" ht="15.75" hidden="false" customHeight="true" outlineLevel="0" collapsed="false">
      <c r="A63" s="269" t="s">
        <v>198</v>
      </c>
      <c r="B63" s="275"/>
      <c r="C63" s="284" t="str">
        <f aca="false">IF(C62="","",C60*C61*C62)</f>
        <v/>
      </c>
      <c r="D63" s="284" t="str">
        <f aca="false">IF(D62="","",D60*D61*D62)</f>
        <v/>
      </c>
      <c r="E63" s="284" t="str">
        <f aca="false">IF(E62="","",E60*E61*E62)</f>
        <v/>
      </c>
      <c r="F63" s="284" t="str">
        <f aca="false">IF(F62="","",F60*F61*F62)</f>
        <v/>
      </c>
      <c r="G63" s="273"/>
      <c r="H63" s="441"/>
      <c r="I63" s="441"/>
      <c r="J63" s="441"/>
      <c r="K63" s="441"/>
      <c r="L63" s="273"/>
      <c r="M63" s="446"/>
      <c r="N63" s="446"/>
      <c r="O63" s="446"/>
      <c r="P63" s="446"/>
      <c r="Q63" s="1"/>
      <c r="R63" s="248"/>
      <c r="S63" s="248"/>
      <c r="T63" s="248"/>
      <c r="U63" s="69" t="n">
        <v>63</v>
      </c>
      <c r="V63" s="1"/>
      <c r="W63" s="1"/>
      <c r="X63" s="1"/>
      <c r="Y63" s="1"/>
      <c r="Z63" s="1"/>
      <c r="AA63" s="1"/>
      <c r="AB63" s="1"/>
      <c r="AC63" s="1"/>
      <c r="AD63" s="1"/>
      <c r="AE63" s="69"/>
      <c r="AF63" s="69"/>
      <c r="AG63" s="69"/>
      <c r="AH63" s="69"/>
      <c r="AI63" s="69"/>
      <c r="AJ63" s="69"/>
    </row>
    <row r="64" customFormat="false" ht="15.75" hidden="false" customHeight="true" outlineLevel="0" collapsed="false">
      <c r="A64" s="269" t="s">
        <v>199</v>
      </c>
      <c r="B64" s="275"/>
      <c r="C64" s="283" t="str">
        <f aca="false">IF(Data!V64="","",Data!V64)</f>
        <v/>
      </c>
      <c r="D64" s="283" t="str">
        <f aca="false">IF(Data!W64="","",Data!W64)</f>
        <v/>
      </c>
      <c r="E64" s="283" t="str">
        <f aca="false">IF(Data!X64="","",Data!X64)</f>
        <v/>
      </c>
      <c r="F64" s="283" t="str">
        <f aca="false">IF(Data!Y64="","",Data!Y64)</f>
        <v/>
      </c>
      <c r="G64" s="275"/>
      <c r="H64" s="447" t="str">
        <f aca="false">IF(SUM(C64)&gt;0,MIN(C63-H68-SUM(C68)*(H68=""),C64*'Exp factors'!C$8),"")</f>
        <v/>
      </c>
      <c r="I64" s="447" t="str">
        <f aca="false">IF(SUM(D64)&gt;0,MIN(D63-I68-SUM(D68)*(I68=""),D64*'Exp factors'!D$8),"")</f>
        <v/>
      </c>
      <c r="J64" s="447" t="str">
        <f aca="false">IF(SUM(E64)&gt;0,MIN(E63-J68-SUM(E68)*(J68=""),E64*'Exp factors'!E$8),"")</f>
        <v/>
      </c>
      <c r="K64" s="447" t="str">
        <f aca="false">IF(SUM(F64)&gt;0,MIN(F63-K68-SUM(F68)*(K68=""),F64*'Exp factors'!F$8),"")</f>
        <v/>
      </c>
      <c r="L64" s="275"/>
      <c r="M64" s="446"/>
      <c r="N64" s="446"/>
      <c r="O64" s="446"/>
      <c r="P64" s="446"/>
      <c r="Q64" s="1"/>
      <c r="R64" s="248"/>
      <c r="S64" s="248"/>
      <c r="T64" s="248"/>
      <c r="U64" s="69" t="n">
        <v>64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customFormat="false" ht="15.75" hidden="false" customHeight="true" outlineLevel="0" collapsed="false">
      <c r="A65" s="269" t="s">
        <v>200</v>
      </c>
      <c r="B65" s="275"/>
      <c r="C65" s="283" t="str">
        <f aca="false">IF(Data!V65="","",Data!V65)</f>
        <v/>
      </c>
      <c r="D65" s="283" t="str">
        <f aca="false">IF(Data!W65="","",Data!W65)</f>
        <v/>
      </c>
      <c r="E65" s="283" t="str">
        <f aca="false">IF(Data!X65="","",Data!X65)</f>
        <v/>
      </c>
      <c r="F65" s="283" t="str">
        <f aca="false">IF(Data!Y65="","",Data!Y65)</f>
        <v/>
      </c>
      <c r="G65" s="275"/>
      <c r="H65" s="441"/>
      <c r="I65" s="441"/>
      <c r="J65" s="441"/>
      <c r="K65" s="441"/>
      <c r="L65" s="275"/>
      <c r="M65" s="446"/>
      <c r="N65" s="446"/>
      <c r="O65" s="446"/>
      <c r="P65" s="446"/>
      <c r="Q65" s="1"/>
      <c r="R65" s="445"/>
      <c r="S65" s="445"/>
      <c r="T65" s="445"/>
      <c r="U65" s="69" t="n">
        <v>65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customFormat="false" ht="15.75" hidden="false" customHeight="true" outlineLevel="0" collapsed="false">
      <c r="A66" s="269" t="s">
        <v>201</v>
      </c>
      <c r="B66" s="287"/>
      <c r="C66" s="284" t="str">
        <f aca="false">IF(SUM(C64)=0,"",C64*C65)</f>
        <v/>
      </c>
      <c r="D66" s="284" t="str">
        <f aca="false">IF(SUM(D64)=0,"",D64*D65)</f>
        <v/>
      </c>
      <c r="E66" s="284" t="str">
        <f aca="false">IF(SUM(E64)=0,"",E64*E65)</f>
        <v/>
      </c>
      <c r="F66" s="284" t="str">
        <f aca="false">IF(SUM(F64)=0,"",F64*F65)</f>
        <v/>
      </c>
      <c r="G66" s="273"/>
      <c r="H66" s="284" t="str">
        <f aca="false">IF(H64="","",H64*C65)</f>
        <v/>
      </c>
      <c r="I66" s="284" t="str">
        <f aca="false">IF(I64="","",I64*D65)</f>
        <v/>
      </c>
      <c r="J66" s="284" t="str">
        <f aca="false">IF(J64="","",J64*E65)</f>
        <v/>
      </c>
      <c r="K66" s="284" t="str">
        <f aca="false">IF(K64="","",K64*F65)</f>
        <v/>
      </c>
      <c r="L66" s="273"/>
      <c r="M66" s="284" t="str">
        <f aca="false">IF(H66="","",SUM(H66)-SUM(C66))</f>
        <v/>
      </c>
      <c r="N66" s="284" t="str">
        <f aca="false">IF(I66="","",SUM(I66)-SUM(D66))</f>
        <v/>
      </c>
      <c r="O66" s="284" t="str">
        <f aca="false">IF(J66="","",SUM(J66)-SUM(E66))</f>
        <v/>
      </c>
      <c r="P66" s="284" t="str">
        <f aca="false">IF(K66="","",SUM(K66)-SUM(F66))</f>
        <v/>
      </c>
      <c r="Q66" s="1"/>
      <c r="R66" s="248"/>
      <c r="S66" s="248"/>
      <c r="T66" s="248"/>
      <c r="U66" s="69" t="n">
        <v>66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customFormat="false" ht="15.75" hidden="false" customHeight="true" outlineLevel="0" collapsed="false">
      <c r="A67" s="270" t="s">
        <v>202</v>
      </c>
      <c r="B67" s="290"/>
      <c r="C67" s="289" t="n">
        <f aca="false">IF(Data!V67="","",Data!V67)</f>
        <v>0</v>
      </c>
      <c r="D67" s="289" t="n">
        <f aca="false">IF(Data!W67="","",Data!W67)</f>
        <v>0</v>
      </c>
      <c r="E67" s="289" t="n">
        <f aca="false">IF(Data!X67="","",Data!X67)</f>
        <v>0</v>
      </c>
      <c r="F67" s="289" t="n">
        <f aca="false">IF(Data!Y67="","",Data!Y67)</f>
        <v>0</v>
      </c>
      <c r="G67" s="280"/>
      <c r="H67" s="441"/>
      <c r="I67" s="441"/>
      <c r="J67" s="441"/>
      <c r="K67" s="441"/>
      <c r="L67" s="280"/>
      <c r="M67" s="441"/>
      <c r="N67" s="441"/>
      <c r="O67" s="441"/>
      <c r="P67" s="441"/>
      <c r="Q67" s="1"/>
      <c r="R67" s="248"/>
      <c r="S67" s="248"/>
      <c r="T67" s="248"/>
      <c r="U67" s="69" t="n">
        <v>67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customFormat="false" ht="15.75" hidden="false" customHeight="true" outlineLevel="0" collapsed="false">
      <c r="A68" s="270" t="s">
        <v>203</v>
      </c>
      <c r="B68" s="290"/>
      <c r="C68" s="289" t="str">
        <f aca="false">IF(Data!V68="","",Data!V68)</f>
        <v/>
      </c>
      <c r="D68" s="289" t="str">
        <f aca="false">IF(Data!W68="","",Data!W68)</f>
        <v/>
      </c>
      <c r="E68" s="289" t="str">
        <f aca="false">IF(Data!X68="","",Data!X68)</f>
        <v/>
      </c>
      <c r="F68" s="289" t="str">
        <f aca="false">IF(Data!Y68="","",Data!Y68)</f>
        <v/>
      </c>
      <c r="G68" s="280"/>
      <c r="H68" s="289"/>
      <c r="I68" s="289"/>
      <c r="J68" s="289"/>
      <c r="K68" s="289"/>
      <c r="L68" s="280"/>
      <c r="M68" s="441"/>
      <c r="N68" s="441"/>
      <c r="O68" s="441"/>
      <c r="P68" s="441"/>
      <c r="Q68" s="1"/>
      <c r="R68" s="248"/>
      <c r="S68" s="248"/>
      <c r="T68" s="248"/>
      <c r="U68" s="69" t="n">
        <v>68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customFormat="false" ht="15.75" hidden="false" customHeight="true" outlineLevel="0" collapsed="false">
      <c r="A69" s="282" t="s">
        <v>204</v>
      </c>
      <c r="B69" s="292"/>
      <c r="C69" s="192" t="str">
        <f aca="false">IF(Data!V69="","",Data!V69)</f>
        <v/>
      </c>
      <c r="D69" s="192" t="str">
        <f aca="false">IF(Data!W69="","",Data!W69)</f>
        <v/>
      </c>
      <c r="E69" s="192" t="str">
        <f aca="false">IF(Data!X69="","",Data!X69)</f>
        <v/>
      </c>
      <c r="F69" s="192" t="str">
        <f aca="false">IF(Data!Y69="","",Data!Y69)</f>
        <v/>
      </c>
      <c r="G69" s="272"/>
      <c r="H69" s="441"/>
      <c r="I69" s="441"/>
      <c r="J69" s="441"/>
      <c r="K69" s="441"/>
      <c r="L69" s="272"/>
      <c r="M69" s="441"/>
      <c r="N69" s="441"/>
      <c r="O69" s="441"/>
      <c r="P69" s="441"/>
      <c r="Q69" s="1"/>
      <c r="R69" s="248"/>
      <c r="S69" s="248"/>
      <c r="T69" s="248"/>
      <c r="U69" s="69" t="n">
        <v>69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customFormat="false" ht="15.75" hidden="false" customHeight="true" outlineLevel="0" collapsed="false">
      <c r="A70" s="269" t="s">
        <v>197</v>
      </c>
      <c r="B70" s="292"/>
      <c r="C70" s="283" t="str">
        <f aca="false">IF(Data!V70="","",Data!V70)</f>
        <v/>
      </c>
      <c r="D70" s="283" t="str">
        <f aca="false">IF(Data!W70="","",Data!W70)</f>
        <v/>
      </c>
      <c r="E70" s="283" t="str">
        <f aca="false">IF(Data!X70="","",Data!X70)</f>
        <v/>
      </c>
      <c r="F70" s="283" t="str">
        <f aca="false">IF(Data!Y70="","",Data!Y70)</f>
        <v/>
      </c>
      <c r="G70" s="275"/>
      <c r="H70" s="441"/>
      <c r="I70" s="441"/>
      <c r="J70" s="441"/>
      <c r="K70" s="441"/>
      <c r="L70" s="275"/>
      <c r="M70" s="446"/>
      <c r="N70" s="446"/>
      <c r="O70" s="446"/>
      <c r="P70" s="446"/>
      <c r="Q70" s="1"/>
      <c r="R70" s="445"/>
      <c r="S70" s="445"/>
      <c r="T70" s="445"/>
      <c r="U70" s="69" t="n">
        <v>70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customFormat="false" ht="15.75" hidden="false" customHeight="true" outlineLevel="0" collapsed="false">
      <c r="A71" s="269" t="s">
        <v>198</v>
      </c>
      <c r="B71" s="293"/>
      <c r="C71" s="284" t="str">
        <f aca="false">IF(C70="","",C60*C69*C70)</f>
        <v/>
      </c>
      <c r="D71" s="284" t="str">
        <f aca="false">IF(D70="","",D60*D69*D70)</f>
        <v/>
      </c>
      <c r="E71" s="284" t="str">
        <f aca="false">IF(E70="","",E60*E69*E70)</f>
        <v/>
      </c>
      <c r="F71" s="284" t="str">
        <f aca="false">IF(F70="","",F60*F69*F70)</f>
        <v/>
      </c>
      <c r="G71" s="275"/>
      <c r="H71" s="441"/>
      <c r="I71" s="441"/>
      <c r="J71" s="441"/>
      <c r="K71" s="441"/>
      <c r="L71" s="275"/>
      <c r="M71" s="446"/>
      <c r="N71" s="446"/>
      <c r="O71" s="446"/>
      <c r="P71" s="446"/>
      <c r="Q71" s="1"/>
      <c r="R71" s="248"/>
      <c r="S71" s="248"/>
      <c r="T71" s="248"/>
      <c r="U71" s="69" t="n">
        <v>71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customFormat="false" ht="15.75" hidden="false" customHeight="true" outlineLevel="0" collapsed="false">
      <c r="A72" s="269" t="s">
        <v>199</v>
      </c>
      <c r="B72" s="272"/>
      <c r="C72" s="283" t="str">
        <f aca="false">IF(Data!V72="","",Data!V72)</f>
        <v/>
      </c>
      <c r="D72" s="283" t="str">
        <f aca="false">IF(Data!W72="","",Data!W72)</f>
        <v/>
      </c>
      <c r="E72" s="283" t="str">
        <f aca="false">IF(Data!X72="","",Data!X72)</f>
        <v/>
      </c>
      <c r="F72" s="283" t="str">
        <f aca="false">IF(Data!Y72="","",Data!Y72)</f>
        <v/>
      </c>
      <c r="G72" s="275"/>
      <c r="H72" s="447" t="str">
        <f aca="false">IF(SUM(C72)&gt;0,MIN(C71-H76-SUM(C76)*(H76=""),C72*'Exp factors'!C$8),"")</f>
        <v/>
      </c>
      <c r="I72" s="447" t="str">
        <f aca="false">IF(SUM(D72)&gt;0,MIN(D71-I76-SUM(D76)*(I76=""),D72*'Exp factors'!D$8),"")</f>
        <v/>
      </c>
      <c r="J72" s="447" t="str">
        <f aca="false">IF(SUM(E72)&gt;0,MIN(E71-J76-SUM(E76)*(J76=""),E72*'Exp factors'!E$8),"")</f>
        <v/>
      </c>
      <c r="K72" s="447" t="str">
        <f aca="false">IF(SUM(F72)&gt;0,MIN(F71-K76-SUM(F76)*(K76=""),F72*'Exp factors'!F$8),"")</f>
        <v/>
      </c>
      <c r="L72" s="275"/>
      <c r="M72" s="446"/>
      <c r="N72" s="446"/>
      <c r="O72" s="446"/>
      <c r="P72" s="446"/>
      <c r="Q72" s="1"/>
      <c r="R72" s="248"/>
      <c r="S72" s="248"/>
      <c r="T72" s="248"/>
      <c r="U72" s="69" t="n">
        <v>72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customFormat="false" ht="15.75" hidden="false" customHeight="true" outlineLevel="0" collapsed="false">
      <c r="A73" s="269" t="s">
        <v>200</v>
      </c>
      <c r="B73" s="294"/>
      <c r="C73" s="283" t="str">
        <f aca="false">IF(Data!V73="","",Data!V73)</f>
        <v/>
      </c>
      <c r="D73" s="283" t="str">
        <f aca="false">IF(Data!W73="","",Data!W73)</f>
        <v/>
      </c>
      <c r="E73" s="283" t="str">
        <f aca="false">IF(Data!X73="","",Data!X73)</f>
        <v/>
      </c>
      <c r="F73" s="283" t="str">
        <f aca="false">IF(Data!Y73="","",Data!Y73)</f>
        <v/>
      </c>
      <c r="G73" s="275"/>
      <c r="H73" s="441"/>
      <c r="I73" s="441"/>
      <c r="J73" s="441"/>
      <c r="K73" s="441"/>
      <c r="L73" s="275"/>
      <c r="M73" s="446"/>
      <c r="N73" s="446"/>
      <c r="O73" s="446"/>
      <c r="P73" s="446"/>
      <c r="Q73" s="1"/>
      <c r="R73" s="445"/>
      <c r="S73" s="445"/>
      <c r="T73" s="445"/>
      <c r="U73" s="69" t="n">
        <v>73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customFormat="false" ht="15.75" hidden="false" customHeight="true" outlineLevel="0" collapsed="false">
      <c r="A74" s="295" t="s">
        <v>201</v>
      </c>
      <c r="B74" s="280"/>
      <c r="C74" s="284" t="str">
        <f aca="false">IF(SUM(C72)=0,"",C72*C73)</f>
        <v/>
      </c>
      <c r="D74" s="284" t="str">
        <f aca="false">IF(SUM(D72)=0,"",D72*D73)</f>
        <v/>
      </c>
      <c r="E74" s="284" t="str">
        <f aca="false">IF(SUM(E72)=0,"",E72*E73)</f>
        <v/>
      </c>
      <c r="F74" s="284" t="str">
        <f aca="false">IF(SUM(F72)=0,"",F72*F73)</f>
        <v/>
      </c>
      <c r="G74" s="273"/>
      <c r="H74" s="284" t="str">
        <f aca="false">IF(H72="","",H72*C73)</f>
        <v/>
      </c>
      <c r="I74" s="284" t="str">
        <f aca="false">IF(I72="","",I72*D73)</f>
        <v/>
      </c>
      <c r="J74" s="284" t="str">
        <f aca="false">IF(J72="","",J72*E73)</f>
        <v/>
      </c>
      <c r="K74" s="284" t="str">
        <f aca="false">IF(K72="","",K72*F73)</f>
        <v/>
      </c>
      <c r="L74" s="273"/>
      <c r="M74" s="284" t="str">
        <f aca="false">IF(H74="","",SUM(H74)-SUM(C74))</f>
        <v/>
      </c>
      <c r="N74" s="284" t="str">
        <f aca="false">IF(I74="","",SUM(I74)-SUM(D74))</f>
        <v/>
      </c>
      <c r="O74" s="284" t="str">
        <f aca="false">IF(J74="","",SUM(J74)-SUM(E74))</f>
        <v/>
      </c>
      <c r="P74" s="284" t="str">
        <f aca="false">IF(K74="","",SUM(K74)-SUM(F74))</f>
        <v/>
      </c>
      <c r="Q74" s="1"/>
      <c r="R74" s="248"/>
      <c r="S74" s="248"/>
      <c r="T74" s="248"/>
      <c r="U74" s="69" t="n">
        <v>74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customFormat="false" ht="15.75" hidden="false" customHeight="true" outlineLevel="0" collapsed="false">
      <c r="A75" s="270" t="s">
        <v>202</v>
      </c>
      <c r="B75" s="280"/>
      <c r="C75" s="289" t="n">
        <f aca="false">IF(Data!V75="","",Data!V75)</f>
        <v>0</v>
      </c>
      <c r="D75" s="289" t="n">
        <f aca="false">IF(Data!W75="","",Data!W75)</f>
        <v>0</v>
      </c>
      <c r="E75" s="289" t="n">
        <f aca="false">IF(Data!X75="","",Data!X75)</f>
        <v>0</v>
      </c>
      <c r="F75" s="289" t="n">
        <f aca="false">IF(Data!Y75="","",Data!Y75)</f>
        <v>0</v>
      </c>
      <c r="G75" s="290"/>
      <c r="H75" s="441"/>
      <c r="I75" s="441"/>
      <c r="J75" s="441"/>
      <c r="K75" s="441"/>
      <c r="L75" s="290"/>
      <c r="M75" s="441"/>
      <c r="N75" s="441"/>
      <c r="O75" s="441"/>
      <c r="P75" s="441"/>
      <c r="Q75" s="1"/>
      <c r="R75" s="248"/>
      <c r="S75" s="248"/>
      <c r="T75" s="248"/>
      <c r="U75" s="69" t="n">
        <v>75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customFormat="false" ht="15.75" hidden="false" customHeight="true" outlineLevel="0" collapsed="false">
      <c r="A76" s="270" t="s">
        <v>203</v>
      </c>
      <c r="B76" s="296"/>
      <c r="C76" s="289" t="str">
        <f aca="false">IF(Data!V76="","",Data!V76)</f>
        <v/>
      </c>
      <c r="D76" s="289" t="str">
        <f aca="false">IF(Data!W76="","",Data!W76)</f>
        <v/>
      </c>
      <c r="E76" s="289" t="str">
        <f aca="false">IF(Data!X76="","",Data!X76)</f>
        <v/>
      </c>
      <c r="F76" s="289" t="str">
        <f aca="false">IF(Data!Y76="","",Data!Y76)</f>
        <v/>
      </c>
      <c r="G76" s="290"/>
      <c r="H76" s="289"/>
      <c r="I76" s="289"/>
      <c r="J76" s="289"/>
      <c r="K76" s="289"/>
      <c r="L76" s="290"/>
      <c r="M76" s="446"/>
      <c r="N76" s="446"/>
      <c r="O76" s="446"/>
      <c r="P76" s="446"/>
      <c r="Q76" s="1"/>
      <c r="R76" s="248"/>
      <c r="S76" s="248"/>
      <c r="T76" s="248"/>
      <c r="U76" s="69" t="n">
        <v>76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customFormat="false" ht="15.75" hidden="false" customHeight="true" outlineLevel="0" collapsed="false">
      <c r="A77" s="270" t="s">
        <v>205</v>
      </c>
      <c r="B77" s="258"/>
      <c r="C77" s="297" t="str">
        <f aca="false">IF(SUM(C63,C71)&gt;0,SUM(C64,C72)/SUM(C63,C71),"")</f>
        <v/>
      </c>
      <c r="D77" s="297" t="str">
        <f aca="false">IF(SUM(D63,D71)&gt;0,SUM(D64,D72)/SUM(D63,D71),"")</f>
        <v/>
      </c>
      <c r="E77" s="297" t="str">
        <f aca="false">IF(SUM(E63,E71)&gt;0,SUM(E64,E72)/SUM(E63,E71),"")</f>
        <v/>
      </c>
      <c r="F77" s="297" t="str">
        <f aca="false">IF(SUM(F63,F71)&gt;0,SUM(F64,F72)/SUM(F63,F71),"")</f>
        <v/>
      </c>
      <c r="G77" s="290"/>
      <c r="H77" s="297" t="str">
        <f aca="false">IF(SUM(C63,C71)&gt;0,SUM(H64,SUM(C64)*(SUM(H64)=0),H72,SUM(C72)*(SUM(H72)=0))/SUM(C63,C71),"")</f>
        <v/>
      </c>
      <c r="I77" s="297" t="str">
        <f aca="false">IF(SUM(D63,D71)&gt;0,SUM(I64,SUM(D64)*(SUM(I64)=0),I72,SUM(D72)*(SUM(I72)=0))/SUM(D63,D71),"")</f>
        <v/>
      </c>
      <c r="J77" s="297" t="str">
        <f aca="false">IF(SUM(E63,E71)&gt;0,SUM(J64,SUM(E64)*(SUM(J64)=0),J72,SUM(E72)*(SUM(J72)=0))/SUM(E63,E71),"")</f>
        <v/>
      </c>
      <c r="K77" s="297" t="str">
        <f aca="false">IF(SUM(F63,F71)&gt;0,SUM(K64,SUM(F64)*(SUM(K64)=0),K72,SUM(F72)*(SUM(K72)=0))/SUM(F63,F71),"")</f>
        <v/>
      </c>
      <c r="L77" s="290"/>
      <c r="M77" s="446"/>
      <c r="N77" s="446"/>
      <c r="O77" s="446"/>
      <c r="P77" s="446"/>
      <c r="Q77" s="1"/>
      <c r="R77" s="421"/>
      <c r="S77" s="421"/>
      <c r="T77" s="421"/>
      <c r="U77" s="69" t="n">
        <v>77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customFormat="false" ht="15.75" hidden="false" customHeight="true" outlineLevel="0" collapsed="false">
      <c r="A78" s="270" t="s">
        <v>206</v>
      </c>
      <c r="B78" s="272"/>
      <c r="C78" s="299" t="str">
        <f aca="false">IF(SUM(C63,C71)=0,"",SUM(C63,-SUM(C64)*C67,-SUM(C68)*C67,C71,-SUM(C72)*C75,-SUM(C76)*C75)*0.049)</f>
        <v/>
      </c>
      <c r="D78" s="299" t="str">
        <f aca="false">IF(SUM(D63,D71)=0,"",SUM(D63,-SUM(D64)*D67,-SUM(D68)*D67,D71,-SUM(D72)*D75,-SUM(D76)*D75)*0.049)</f>
        <v/>
      </c>
      <c r="E78" s="299" t="str">
        <f aca="false">IF(SUM(E63,E71)=0,"",SUM(E63,-SUM(E64)*E67,-SUM(E68)*E67,E71,-SUM(E72)*E75,-SUM(E76)*E75)*0.049)</f>
        <v/>
      </c>
      <c r="F78" s="299" t="str">
        <f aca="false">IF(SUM(F63,F71)=0,"",SUM(F63,-SUM(F64)*F67,-SUM(F68)*F67,F71,-SUM(F72)*F75,-SUM(F76)*F75)*0.049)</f>
        <v/>
      </c>
      <c r="G78" s="292"/>
      <c r="H78" s="299" t="str">
        <f aca="false">IF(SUM(C63,C71)=0,"",(SUM(C63)-(SUM(C64)*(H64="")+SUM(C68)*(H68="")+SUM(H64,H68))*C67+SUM(C71)-(SUM(C72)*(H72="")+SUM(C76)*(H76="")+SUM(H72,H76))*C75)*0.049)</f>
        <v/>
      </c>
      <c r="I78" s="299" t="str">
        <f aca="false">IF(SUM(D63,D71)=0,"",(SUM(D63)-(SUM(D64)*(I64="")+SUM(D68)*(I68="")+SUM(I64,I68))*D67+SUM(D71)-(SUM(D72)*(I72="")+SUM(D76)*(I76="")+SUM(I72,I76))*D75)*0.049)</f>
        <v/>
      </c>
      <c r="J78" s="299" t="str">
        <f aca="false">IF(SUM(E63,E71)=0,"",(SUM(E63)-(SUM(E64)*(J64="")+SUM(E68)*(J68="")+SUM(J64,J68))*E67+SUM(E71)-(SUM(E72)*(J72="")+SUM(E76)*(J76="")+SUM(J72,J76))*E75)*0.049)</f>
        <v/>
      </c>
      <c r="K78" s="299" t="str">
        <f aca="false">IF(SUM(F63,F71)=0,"",(SUM(F63)-(SUM(F64)*(K64="")+SUM(F68)*(K68="")+SUM(K64,K68))*F67+SUM(F71)-(SUM(F72)*(K72="")+SUM(F76)*(K76="")+SUM(K72,K76))*F75)*0.049)</f>
        <v/>
      </c>
      <c r="L78" s="292"/>
      <c r="M78" s="446"/>
      <c r="N78" s="446"/>
      <c r="O78" s="446"/>
      <c r="P78" s="446"/>
      <c r="Q78" s="1"/>
      <c r="R78" s="248"/>
      <c r="S78" s="248"/>
      <c r="T78" s="248"/>
      <c r="U78" s="69" t="n">
        <v>78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customFormat="false" ht="15.75" hidden="false" customHeight="true" outlineLevel="0" collapsed="false">
      <c r="A79" s="268" t="s">
        <v>207</v>
      </c>
      <c r="B79" s="272"/>
      <c r="C79" s="301" t="str">
        <f aca="false">IF(Data!V79="","",Data!V79)</f>
        <v/>
      </c>
      <c r="D79" s="301" t="str">
        <f aca="false">IF(Data!W79="","",Data!W79)</f>
        <v/>
      </c>
      <c r="E79" s="301" t="str">
        <f aca="false">IF(Data!X79="","",Data!X79)</f>
        <v/>
      </c>
      <c r="F79" s="301" t="str">
        <f aca="false">IF(Data!Y79="","",Data!Y79)</f>
        <v/>
      </c>
      <c r="G79" s="292"/>
      <c r="H79" s="301"/>
      <c r="I79" s="301"/>
      <c r="J79" s="301"/>
      <c r="K79" s="301"/>
      <c r="L79" s="292"/>
      <c r="M79" s="448"/>
      <c r="N79" s="448"/>
      <c r="O79" s="448"/>
      <c r="P79" s="448"/>
      <c r="Q79" s="1"/>
      <c r="R79" s="445"/>
      <c r="S79" s="445"/>
      <c r="T79" s="445"/>
      <c r="U79" s="69" t="n">
        <v>79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customFormat="false" ht="15.75" hidden="false" customHeight="true" outlineLevel="0" collapsed="false">
      <c r="A80" s="270" t="s">
        <v>208</v>
      </c>
      <c r="B80" s="275"/>
      <c r="C80" s="301" t="str">
        <f aca="false">IF(Data!V80="","",Data!V80)</f>
        <v/>
      </c>
      <c r="D80" s="301" t="str">
        <f aca="false">IF(Data!W80="","",Data!W80)</f>
        <v/>
      </c>
      <c r="E80" s="301" t="str">
        <f aca="false">IF(Data!X80="","",Data!X80)</f>
        <v/>
      </c>
      <c r="F80" s="301" t="str">
        <f aca="false">IF(Data!Y80="","",Data!Y80)</f>
        <v/>
      </c>
      <c r="G80" s="293"/>
      <c r="H80" s="449" t="str">
        <f aca="false">IF(SUM(C80)&gt;0,MIN(H78-H79-SUM(C79)*(H79=""),C80*'Exp factors'!C$8),"")</f>
        <v/>
      </c>
      <c r="I80" s="449" t="str">
        <f aca="false">IF(SUM(D80)&gt;0,MIN(I78-I79-SUM(D79)*(I79=""),D80*'Exp factors'!D$8),"")</f>
        <v/>
      </c>
      <c r="J80" s="449" t="str">
        <f aca="false">IF(SUM(E80)&gt;0,MIN(J78-J79-SUM(E79)*(J79=""),E80*'Exp factors'!E$8),"")</f>
        <v/>
      </c>
      <c r="K80" s="449" t="str">
        <f aca="false">IF(SUM(F80)&gt;0,MIN(K78-K79-SUM(F79)*(K79=""),F80*'Exp factors'!F$8),"")</f>
        <v/>
      </c>
      <c r="L80" s="293"/>
      <c r="M80" s="448"/>
      <c r="N80" s="448"/>
      <c r="O80" s="448"/>
      <c r="P80" s="448"/>
      <c r="Q80" s="1"/>
      <c r="R80" s="445"/>
      <c r="S80" s="445"/>
      <c r="T80" s="445"/>
      <c r="U80" s="69" t="n">
        <v>80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customFormat="false" ht="15.75" hidden="false" customHeight="true" outlineLevel="0" collapsed="false">
      <c r="A81" s="269" t="s">
        <v>209</v>
      </c>
      <c r="B81" s="273"/>
      <c r="C81" s="192" t="str">
        <f aca="false">IF(Data!V81="","",Data!V81)</f>
        <v/>
      </c>
      <c r="D81" s="192" t="str">
        <f aca="false">IF(Data!W81="","",Data!W81)</f>
        <v/>
      </c>
      <c r="E81" s="192" t="str">
        <f aca="false">IF(Data!X81="","",Data!X81)</f>
        <v/>
      </c>
      <c r="F81" s="192" t="str">
        <f aca="false">IF(Data!Y81="","",Data!Y81)</f>
        <v/>
      </c>
      <c r="G81" s="272"/>
      <c r="H81" s="441"/>
      <c r="I81" s="441"/>
      <c r="J81" s="441"/>
      <c r="K81" s="441"/>
      <c r="L81" s="272"/>
      <c r="M81" s="441"/>
      <c r="N81" s="441"/>
      <c r="O81" s="441"/>
      <c r="P81" s="441"/>
      <c r="Q81" s="1"/>
      <c r="R81" s="445"/>
      <c r="S81" s="445"/>
      <c r="T81" s="445"/>
      <c r="U81" s="69" t="n">
        <v>81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customFormat="false" ht="15.75" hidden="false" customHeight="true" outlineLevel="0" collapsed="false">
      <c r="A82" s="268" t="s">
        <v>210</v>
      </c>
      <c r="B82" s="280"/>
      <c r="C82" s="284" t="str">
        <f aca="false">IF(SUM(C80)=0,"",C80*C81)</f>
        <v/>
      </c>
      <c r="D82" s="284" t="str">
        <f aca="false">IF(SUM(D80)=0,"",D80*D81)</f>
        <v/>
      </c>
      <c r="E82" s="284" t="str">
        <f aca="false">IF(SUM(E80)=0,"",E80*E81)</f>
        <v/>
      </c>
      <c r="F82" s="284" t="str">
        <f aca="false">IF(SUM(F80)=0,"",F80*F81)</f>
        <v/>
      </c>
      <c r="G82" s="273"/>
      <c r="H82" s="284" t="str">
        <f aca="false">IF(H80="","",H80*C81)</f>
        <v/>
      </c>
      <c r="I82" s="284" t="str">
        <f aca="false">IF(I80="","",I80*D81)</f>
        <v/>
      </c>
      <c r="J82" s="284" t="str">
        <f aca="false">IF(J80="","",J80*E81)</f>
        <v/>
      </c>
      <c r="K82" s="284" t="str">
        <f aca="false">IF(K80="","",K80*F81)</f>
        <v/>
      </c>
      <c r="L82" s="273"/>
      <c r="M82" s="284" t="str">
        <f aca="false">IF(H82="","",SUM(H82)-SUM(C82))</f>
        <v/>
      </c>
      <c r="N82" s="284" t="str">
        <f aca="false">IF(I82="","",SUM(I82)-SUM(D82))</f>
        <v/>
      </c>
      <c r="O82" s="284" t="str">
        <f aca="false">IF(J82="","",SUM(J82)-SUM(E82))</f>
        <v/>
      </c>
      <c r="P82" s="284" t="str">
        <f aca="false">IF(K82="","",SUM(K82)-SUM(F82))</f>
        <v/>
      </c>
      <c r="Q82" s="305"/>
      <c r="R82" s="248"/>
      <c r="S82" s="248"/>
      <c r="T82" s="248"/>
      <c r="U82" s="69" t="n">
        <v>82</v>
      </c>
      <c r="V82" s="305"/>
      <c r="W82" s="305"/>
      <c r="X82" s="305"/>
      <c r="Y82" s="305"/>
      <c r="Z82" s="305"/>
      <c r="AA82" s="305"/>
      <c r="AB82" s="305"/>
      <c r="AC82" s="305"/>
      <c r="AD82" s="305"/>
      <c r="AE82" s="305"/>
      <c r="AF82" s="305"/>
      <c r="AG82" s="305"/>
      <c r="AH82" s="305"/>
      <c r="AI82" s="305"/>
      <c r="AJ82" s="305"/>
    </row>
    <row r="83" customFormat="false" ht="15.75" hidden="false" customHeight="true" outlineLevel="0" collapsed="false">
      <c r="A83" s="268" t="s">
        <v>211</v>
      </c>
      <c r="B83" s="272"/>
      <c r="C83" s="306" t="str">
        <f aca="false">IF(C78="","",(SUM(C63)*710-SUM(C64,C68)*(710-370*(C67=0))-SUM(C79,C80)*7865)/2100/365/C$40)</f>
        <v/>
      </c>
      <c r="D83" s="306" t="str">
        <f aca="false">IF(D78="","",(SUM(D63)*710-SUM(D64,D68)*(710-370*(D67=0))-SUM(D79,D80)*7865)/2100/365/D$40)</f>
        <v/>
      </c>
      <c r="E83" s="306" t="str">
        <f aca="false">IF(E78="","",(SUM(E63)*710-SUM(E64,E68)*(710-370*(E67=0))-SUM(E79,E80)*7865)/2100/365/E$40)</f>
        <v/>
      </c>
      <c r="F83" s="306" t="str">
        <f aca="false">IF(F78="","",(SUM(F63)*710-SUM(F64,F68)*(710-370*(F67=0))-SUM(F79,F80)*7865)/2100/365/F$40)</f>
        <v/>
      </c>
      <c r="G83" s="280"/>
      <c r="H83" s="306" t="str">
        <f aca="false">IF(AND(H64="",H68="",H72="",H76="",H80=""),"",(SUM(C63)*710-(SUM(H64,H68)+SUM(C64)*(H64="")+SUM(C68)*(H68=""))*(710-370*(C67=0))-(SUM(H79)+SUM(C79)*(H79="")+SUM(H80)-SUM(C80)*(H80=""))*7865)/2100/365/C$40)</f>
        <v/>
      </c>
      <c r="I83" s="306" t="str">
        <f aca="false">IF(AND(I64="",I68="",I72="",I76="",I80=""),"",(SUM(D63)*710-(SUM(I64,I68)+SUM(D64)*(I64="")+SUM(D68)*(I68=""))*(710-370*(D67=0))-(SUM(I79)+SUM(D79)*(I79="")+SUM(I80)-SUM(D80)*(I80=""))*7865)/2100/365/D$40)</f>
        <v/>
      </c>
      <c r="J83" s="306" t="str">
        <f aca="false">IF(AND(J64="",J68="",J72="",J76="",J80=""),"",(SUM(E63)*710-(SUM(J64,J68)+SUM(E64)*(J64="")+SUM(E68)*(J68=""))*(710-370*(E67=0))-(SUM(J79)+SUM(E79)*(J79="")+SUM(J80)-SUM(E80)*(J80=""))*7865)/2100/365/E$40)</f>
        <v/>
      </c>
      <c r="K83" s="306" t="str">
        <f aca="false">IF(AND(K64="",K68="",K72="",K76="",K80=""),"",(SUM(F63)*710-(SUM(K64,K68)+SUM(F64)*(K64="")+SUM(F68)*(K68=""))*(710-370*(F67=0))-(SUM(K79)+SUM(F79)*(K79="")+SUM(K80)-SUM(F80)*(K80=""))*7865)/2100/365/F$40)</f>
        <v/>
      </c>
      <c r="L83" s="280"/>
      <c r="M83" s="362" t="str">
        <f aca="false">IF(H83="","",SUM(H83)-SUM(C83))</f>
        <v/>
      </c>
      <c r="N83" s="362" t="str">
        <f aca="false">IF(I83="","",SUM(I83)-SUM(D83))</f>
        <v/>
      </c>
      <c r="O83" s="362" t="str">
        <f aca="false">IF(J83="","",SUM(J83)-SUM(E83))</f>
        <v/>
      </c>
      <c r="P83" s="362" t="str">
        <f aca="false">IF(K83="","",SUM(K83)-SUM(F83))</f>
        <v/>
      </c>
      <c r="Q83" s="1"/>
      <c r="R83" s="421"/>
      <c r="S83" s="421"/>
      <c r="T83" s="421"/>
      <c r="U83" s="69" t="n">
        <v>83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customFormat="false" ht="15.75" hidden="false" customHeight="true" outlineLevel="0" collapsed="false">
      <c r="A84" s="268" t="s">
        <v>212</v>
      </c>
      <c r="B84" s="272"/>
      <c r="C84" s="306" t="str">
        <f aca="false">IF(C78="","",(SUM(C71)*710-SUM(C72,C76)*(710-370*(C75=0)))/2100/365/C$40)</f>
        <v/>
      </c>
      <c r="D84" s="306" t="str">
        <f aca="false">IF(D78="","",(SUM(D71)*710-SUM(D72,D76)*(710-370*(D75=0)))/2100/365/D$40)</f>
        <v/>
      </c>
      <c r="E84" s="306" t="str">
        <f aca="false">IF(E78="","",(SUM(E71)*710-SUM(E72,E76)*(710-370*(E75=0)))/2100/365/E$40)</f>
        <v/>
      </c>
      <c r="F84" s="306" t="str">
        <f aca="false">IF(F78="","",(SUM(F71)*710-SUM(F72,F76)*(710-370*(F75=0)))/2100/365/F$40)</f>
        <v/>
      </c>
      <c r="G84" s="280"/>
      <c r="H84" s="306" t="str">
        <f aca="false">IF(AND(H64="",H68="",H72="",H76="",H80=""),"",(SUM(C71)*710-(SUM(H72,H76)+SUM(C72)*(H72="")+SUM(C76)*(H76=""))*(710-370*(C75=0)))/2100/365/C$40)</f>
        <v/>
      </c>
      <c r="I84" s="306" t="str">
        <f aca="false">IF(AND(I64="",I68="",I72="",I76="",I80=""),"",(SUM(D71)*710-(SUM(I72,I76)+SUM(D72)*(I72="")+SUM(D76)*(I76=""))*(710-370*(D75=0)))/2100/365/D$40)</f>
        <v/>
      </c>
      <c r="J84" s="306" t="str">
        <f aca="false">IF(AND(J64="",J68="",J72="",J76="",J80=""),"",(SUM(E71)*710-(SUM(J72,J76)+SUM(E72)*(J72="")+SUM(E76)*(J76=""))*(710-370*(E75=0)))/2100/365/E$40)</f>
        <v/>
      </c>
      <c r="K84" s="306" t="str">
        <f aca="false">IF(AND(K64="",K68="",K72="",K76="",K80=""),"",(SUM(F71)*710-(SUM(K72,K76)+SUM(F72)*(K72="")+SUM(F76)*(K76=""))*(710-370*(F75=0)))/2100/365/F$40)</f>
        <v/>
      </c>
      <c r="L84" s="280"/>
      <c r="M84" s="362" t="str">
        <f aca="false">IF(H84="","",SUM(H84)-SUM(C84))</f>
        <v/>
      </c>
      <c r="N84" s="362" t="str">
        <f aca="false">IF(I84="","",SUM(I84)-SUM(D84))</f>
        <v/>
      </c>
      <c r="O84" s="362" t="str">
        <f aca="false">IF(J84="","",SUM(J84)-SUM(E84))</f>
        <v/>
      </c>
      <c r="P84" s="362" t="str">
        <f aca="false">IF(K84="","",SUM(K84)-SUM(F84))</f>
        <v/>
      </c>
      <c r="Q84" s="1"/>
      <c r="R84" s="421"/>
      <c r="S84" s="421"/>
      <c r="T84" s="421"/>
      <c r="U84" s="69" t="n">
        <v>84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customFormat="false" ht="15.75" hidden="false" customHeight="true" outlineLevel="0" collapsed="false">
      <c r="A85" s="308" t="s">
        <v>213</v>
      </c>
      <c r="B85" s="272"/>
      <c r="C85" s="297" t="str">
        <f aca="false">IF(SUM(C78)&gt;0,SUM(C80)/C78,"")</f>
        <v/>
      </c>
      <c r="D85" s="297" t="str">
        <f aca="false">IF(SUM(D78)&gt;0,SUM(D80)/D78,"")</f>
        <v/>
      </c>
      <c r="E85" s="297" t="str">
        <f aca="false">IF(SUM(E78)&gt;0,SUM(E80)/E78,"")</f>
        <v/>
      </c>
      <c r="F85" s="297" t="str">
        <f aca="false">IF(SUM(F78)&gt;0,SUM(F80)/F78,"")</f>
        <v/>
      </c>
      <c r="G85" s="280"/>
      <c r="H85" s="297" t="str">
        <f aca="false">IF(H78="","",SUM(H80)/H78)</f>
        <v/>
      </c>
      <c r="I85" s="297" t="str">
        <f aca="false">IF(I78="","",SUM(I80)/I78)</f>
        <v/>
      </c>
      <c r="J85" s="297" t="str">
        <f aca="false">IF(J78="","",SUM(J80)/J78)</f>
        <v/>
      </c>
      <c r="K85" s="297" t="str">
        <f aca="false">IF(K78="","",SUM(K80)/K78)</f>
        <v/>
      </c>
      <c r="L85" s="280"/>
      <c r="M85" s="441"/>
      <c r="N85" s="441"/>
      <c r="O85" s="441"/>
      <c r="P85" s="441"/>
      <c r="Q85" s="1"/>
      <c r="R85" s="421"/>
      <c r="S85" s="421"/>
      <c r="T85" s="421"/>
      <c r="U85" s="69" t="n">
        <v>85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customFormat="false" ht="15.75" hidden="false" customHeight="true" outlineLevel="0" collapsed="false">
      <c r="A86" s="279" t="s">
        <v>214</v>
      </c>
      <c r="B86" s="273"/>
      <c r="C86" s="132"/>
      <c r="D86" s="132"/>
      <c r="E86" s="132"/>
      <c r="F86" s="192"/>
      <c r="G86" s="258"/>
      <c r="H86" s="441"/>
      <c r="I86" s="441"/>
      <c r="J86" s="441"/>
      <c r="K86" s="441"/>
      <c r="L86" s="258"/>
      <c r="M86" s="439"/>
      <c r="N86" s="439"/>
      <c r="O86" s="439"/>
      <c r="P86" s="439"/>
      <c r="Q86" s="1"/>
      <c r="R86" s="1"/>
      <c r="S86" s="1"/>
      <c r="T86" s="1"/>
      <c r="U86" s="69" t="n">
        <v>86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customFormat="false" ht="15.75" hidden="false" customHeight="true" outlineLevel="0" collapsed="false">
      <c r="A87" s="268" t="s">
        <v>195</v>
      </c>
      <c r="B87" s="272"/>
      <c r="C87" s="192" t="str">
        <f aca="false">IF(Data!V87="","",Data!V87)</f>
        <v/>
      </c>
      <c r="D87" s="192" t="str">
        <f aca="false">IF(Data!W87="","",Data!W87)</f>
        <v/>
      </c>
      <c r="E87" s="192" t="n">
        <f aca="false">IF(Data!X87="","",Data!X87)</f>
        <v>1</v>
      </c>
      <c r="F87" s="192" t="n">
        <f aca="false">IF(Data!Y87="","",Data!Y87)</f>
        <v>3</v>
      </c>
      <c r="G87" s="272"/>
      <c r="H87" s="441"/>
      <c r="I87" s="441"/>
      <c r="J87" s="441"/>
      <c r="K87" s="441"/>
      <c r="L87" s="272"/>
      <c r="M87" s="441"/>
      <c r="N87" s="441"/>
      <c r="O87" s="441"/>
      <c r="P87" s="441"/>
      <c r="Q87" s="1"/>
      <c r="R87" s="445"/>
      <c r="S87" s="445"/>
      <c r="T87" s="445"/>
      <c r="U87" s="69" t="n">
        <v>87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customFormat="false" ht="15.75" hidden="false" customHeight="true" outlineLevel="0" collapsed="false">
      <c r="A88" s="282" t="s">
        <v>196</v>
      </c>
      <c r="B88" s="280"/>
      <c r="C88" s="192" t="str">
        <f aca="false">IF(Data!V88="","",Data!V88)</f>
        <v/>
      </c>
      <c r="D88" s="192" t="str">
        <f aca="false">IF(Data!W88="","",Data!W88)</f>
        <v/>
      </c>
      <c r="E88" s="192" t="n">
        <f aca="false">IF(Data!X88="","",Data!X88)</f>
        <v>120</v>
      </c>
      <c r="F88" s="192" t="n">
        <f aca="false">IF(Data!Y88="","",Data!Y88)</f>
        <v>120</v>
      </c>
      <c r="G88" s="272"/>
      <c r="H88" s="441"/>
      <c r="I88" s="441"/>
      <c r="J88" s="441"/>
      <c r="K88" s="441"/>
      <c r="L88" s="272"/>
      <c r="M88" s="441"/>
      <c r="N88" s="441"/>
      <c r="O88" s="441"/>
      <c r="P88" s="441"/>
      <c r="Q88" s="1"/>
      <c r="R88" s="248"/>
      <c r="S88" s="248"/>
      <c r="T88" s="248"/>
      <c r="U88" s="69" t="n">
        <v>88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customFormat="false" ht="15.75" hidden="false" customHeight="true" outlineLevel="0" collapsed="false">
      <c r="A89" s="269" t="s">
        <v>197</v>
      </c>
      <c r="B89" s="272"/>
      <c r="C89" s="283" t="str">
        <f aca="false">IF(Data!V89="","",Data!V89)</f>
        <v/>
      </c>
      <c r="D89" s="283" t="str">
        <f aca="false">IF(Data!W89="","",Data!W89)</f>
        <v/>
      </c>
      <c r="E89" s="283" t="n">
        <f aca="false">IF(Data!X89="","",Data!X89)</f>
        <v>2</v>
      </c>
      <c r="F89" s="283" t="n">
        <f aca="false">IF(Data!Y89="","",Data!Y89)</f>
        <v>2</v>
      </c>
      <c r="G89" s="275"/>
      <c r="H89" s="441"/>
      <c r="I89" s="441"/>
      <c r="J89" s="441"/>
      <c r="K89" s="441"/>
      <c r="L89" s="275"/>
      <c r="M89" s="446"/>
      <c r="N89" s="446"/>
      <c r="O89" s="446"/>
      <c r="P89" s="446"/>
      <c r="Q89" s="1"/>
      <c r="R89" s="445"/>
      <c r="S89" s="445"/>
      <c r="T89" s="445"/>
      <c r="U89" s="69" t="n">
        <v>89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customFormat="false" ht="15.75" hidden="false" customHeight="true" outlineLevel="0" collapsed="false">
      <c r="A90" s="269" t="s">
        <v>198</v>
      </c>
      <c r="B90" s="272"/>
      <c r="C90" s="284" t="str">
        <f aca="false">IF(C89="","",C87*C88*C89)</f>
        <v/>
      </c>
      <c r="D90" s="284" t="str">
        <f aca="false">IF(D89="","",D87*D88*D89)</f>
        <v/>
      </c>
      <c r="E90" s="284" t="n">
        <f aca="false">IF(E89="","",E87*E88*E89)</f>
        <v>240</v>
      </c>
      <c r="F90" s="303" t="n">
        <f aca="false">IF(F89="","",F87*F88*F89)</f>
        <v>720</v>
      </c>
      <c r="G90" s="273"/>
      <c r="H90" s="441"/>
      <c r="I90" s="441"/>
      <c r="J90" s="441"/>
      <c r="K90" s="441"/>
      <c r="L90" s="273"/>
      <c r="M90" s="446"/>
      <c r="N90" s="446"/>
      <c r="O90" s="446"/>
      <c r="P90" s="446"/>
      <c r="Q90" s="1"/>
      <c r="R90" s="248"/>
      <c r="S90" s="248"/>
      <c r="T90" s="248"/>
      <c r="U90" s="69" t="n">
        <v>90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customFormat="false" ht="15.75" hidden="false" customHeight="true" outlineLevel="0" collapsed="false">
      <c r="A91" s="269" t="s">
        <v>199</v>
      </c>
      <c r="B91" s="280"/>
      <c r="C91" s="192" t="str">
        <f aca="false">IF(Data!V91="","",Data!V91)</f>
        <v/>
      </c>
      <c r="D91" s="192" t="str">
        <f aca="false">IF(Data!W91="","",Data!W91)</f>
        <v/>
      </c>
      <c r="E91" s="192" t="n">
        <f aca="false">IF(Data!X91="","",Data!X91)</f>
        <v>120</v>
      </c>
      <c r="F91" s="192" t="n">
        <f aca="false">IF(Data!Y91="","",Data!Y91)</f>
        <v>60</v>
      </c>
      <c r="G91" s="275"/>
      <c r="H91" s="447" t="str">
        <f aca="false">IF(SUM(C91)&gt;0,MIN(C90-H95-SUM(C95)*(H95=""),C91*'Exp factors'!C$8),"")</f>
        <v/>
      </c>
      <c r="I91" s="447" t="str">
        <f aca="false">IF(SUM(D91)&gt;0,MIN(D90-I95-SUM(D95)*(I95=""),D91*'Exp factors'!D$8),"")</f>
        <v/>
      </c>
      <c r="J91" s="447" t="n">
        <f aca="false">IF(SUM(E91)&gt;0,MIN(E90-J95-SUM(E95)*(J95=""),E91*'Exp factors'!E$8),"")</f>
        <v>180</v>
      </c>
      <c r="K91" s="447" t="n">
        <f aca="false">IF(SUM(F91)&gt;0,MIN(F90-K95-SUM(F95)*(K95=""),F91*'Exp factors'!F$8),"")</f>
        <v>90</v>
      </c>
      <c r="L91" s="275"/>
      <c r="M91" s="446"/>
      <c r="N91" s="446"/>
      <c r="O91" s="446"/>
      <c r="P91" s="446"/>
      <c r="Q91" s="1"/>
      <c r="R91" s="248"/>
      <c r="S91" s="248"/>
      <c r="T91" s="248"/>
      <c r="U91" s="69" t="n">
        <v>91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customFormat="false" ht="15.75" hidden="false" customHeight="true" outlineLevel="0" collapsed="false">
      <c r="A92" s="269" t="s">
        <v>200</v>
      </c>
      <c r="B92" s="272"/>
      <c r="C92" s="192" t="str">
        <f aca="false">IF(Data!V92="","",Data!V92)</f>
        <v/>
      </c>
      <c r="D92" s="192" t="str">
        <f aca="false">IF(Data!W92="","",Data!W92)</f>
        <v/>
      </c>
      <c r="E92" s="403" t="n">
        <f aca="false">IF(Data!X92="","",Data!X92)</f>
        <v>220</v>
      </c>
      <c r="F92" s="403" t="n">
        <f aca="false">IF(Data!Y92="","",Data!Y92)</f>
        <v>220</v>
      </c>
      <c r="G92" s="275"/>
      <c r="H92" s="441"/>
      <c r="I92" s="441"/>
      <c r="J92" s="441"/>
      <c r="K92" s="441"/>
      <c r="L92" s="275"/>
      <c r="M92" s="446"/>
      <c r="N92" s="446"/>
      <c r="O92" s="446"/>
      <c r="P92" s="446"/>
      <c r="Q92" s="1"/>
      <c r="R92" s="445"/>
      <c r="S92" s="445"/>
      <c r="T92" s="445"/>
      <c r="U92" s="69" t="n">
        <v>92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customFormat="false" ht="15.75" hidden="false" customHeight="true" outlineLevel="0" collapsed="false">
      <c r="A93" s="269" t="s">
        <v>201</v>
      </c>
      <c r="B93" s="272"/>
      <c r="C93" s="284" t="str">
        <f aca="false">IF(SUM(C91)=0,"",C91*C92)</f>
        <v/>
      </c>
      <c r="D93" s="284" t="str">
        <f aca="false">IF(SUM(D91)=0,"",D91*D92)</f>
        <v/>
      </c>
      <c r="E93" s="284" t="n">
        <f aca="false">IF(SUM(E91)=0,"",E91*E92)</f>
        <v>26400</v>
      </c>
      <c r="F93" s="284" t="n">
        <f aca="false">IF(SUM(F91)=0,"",F91*F92)</f>
        <v>13200</v>
      </c>
      <c r="G93" s="273"/>
      <c r="H93" s="284" t="str">
        <f aca="false">IF(H91="","",H91*C92)</f>
        <v/>
      </c>
      <c r="I93" s="284" t="str">
        <f aca="false">IF(I91="","",I91*D92)</f>
        <v/>
      </c>
      <c r="J93" s="284" t="n">
        <f aca="false">IF(J91="","",J91*E92)</f>
        <v>39600</v>
      </c>
      <c r="K93" s="284" t="n">
        <f aca="false">IF(K91="","",K91*F92)</f>
        <v>19800</v>
      </c>
      <c r="L93" s="273"/>
      <c r="M93" s="284" t="str">
        <f aca="false">IF(H93="","",SUM(H93)-SUM(C93))</f>
        <v/>
      </c>
      <c r="N93" s="284" t="str">
        <f aca="false">IF(I93="","",SUM(I93)-SUM(D93))</f>
        <v/>
      </c>
      <c r="O93" s="284" t="n">
        <f aca="false">IF(J93="","",SUM(J93)-SUM(E93))</f>
        <v>13200</v>
      </c>
      <c r="P93" s="284" t="n">
        <f aca="false">IF(K93="","",SUM(K93)-SUM(F93))</f>
        <v>6600</v>
      </c>
      <c r="Q93" s="1"/>
      <c r="R93" s="248"/>
      <c r="S93" s="248"/>
      <c r="T93" s="248"/>
      <c r="U93" s="69" t="n">
        <v>93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customFormat="false" ht="15.75" hidden="false" customHeight="true" outlineLevel="0" collapsed="false">
      <c r="A94" s="270" t="s">
        <v>202</v>
      </c>
      <c r="B94" s="272"/>
      <c r="C94" s="289" t="n">
        <f aca="false">IF(Data!V94="","",Data!V94)</f>
        <v>1</v>
      </c>
      <c r="D94" s="289" t="n">
        <f aca="false">IF(Data!W94="","",Data!W94)</f>
        <v>1</v>
      </c>
      <c r="E94" s="289" t="n">
        <f aca="false">IF(Data!X94="","",Data!X94)</f>
        <v>1</v>
      </c>
      <c r="F94" s="289" t="n">
        <f aca="false">IF(Data!Y94="","",Data!Y94)</f>
        <v>1</v>
      </c>
      <c r="G94" s="280"/>
      <c r="H94" s="441"/>
      <c r="I94" s="441"/>
      <c r="J94" s="441"/>
      <c r="K94" s="441"/>
      <c r="L94" s="280"/>
      <c r="M94" s="441"/>
      <c r="N94" s="441"/>
      <c r="O94" s="441"/>
      <c r="P94" s="441"/>
      <c r="Q94" s="1"/>
      <c r="R94" s="248"/>
      <c r="S94" s="248"/>
      <c r="T94" s="248"/>
      <c r="U94" s="69" t="n">
        <v>94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customFormat="false" ht="15.75" hidden="false" customHeight="true" outlineLevel="0" collapsed="false">
      <c r="A95" s="270" t="s">
        <v>203</v>
      </c>
      <c r="B95" s="290"/>
      <c r="C95" s="192" t="str">
        <f aca="false">IF(Data!V95="","",Data!V95)</f>
        <v/>
      </c>
      <c r="D95" s="192" t="str">
        <f aca="false">IF(Data!W95="","",Data!W95)</f>
        <v/>
      </c>
      <c r="E95" s="289" t="n">
        <f aca="false">IF(Data!X95="","",Data!X95)</f>
        <v>0</v>
      </c>
      <c r="F95" s="289" t="n">
        <f aca="false">IF(Data!Y95="","",Data!Y95)</f>
        <v>0</v>
      </c>
      <c r="G95" s="280"/>
      <c r="H95" s="289"/>
      <c r="I95" s="289"/>
      <c r="J95" s="289"/>
      <c r="K95" s="289"/>
      <c r="L95" s="280"/>
      <c r="M95" s="441"/>
      <c r="N95" s="441"/>
      <c r="O95" s="441"/>
      <c r="P95" s="441"/>
      <c r="Q95" s="1"/>
      <c r="R95" s="248"/>
      <c r="S95" s="248"/>
      <c r="T95" s="248"/>
      <c r="U95" s="69" t="n">
        <v>95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customFormat="false" ht="15.75" hidden="false" customHeight="true" outlineLevel="0" collapsed="false">
      <c r="A96" s="282" t="s">
        <v>204</v>
      </c>
      <c r="B96" s="272"/>
      <c r="C96" s="192" t="str">
        <f aca="false">IF(Data!V96="","",Data!V96)</f>
        <v/>
      </c>
      <c r="D96" s="192" t="str">
        <f aca="false">IF(Data!W96="","",Data!W96)</f>
        <v/>
      </c>
      <c r="E96" s="192" t="str">
        <f aca="false">IF(Data!X96="","",Data!X96)</f>
        <v/>
      </c>
      <c r="F96" s="192" t="str">
        <f aca="false">IF(Data!Y96="","",Data!Y96)</f>
        <v/>
      </c>
      <c r="G96" s="272"/>
      <c r="H96" s="441"/>
      <c r="I96" s="441"/>
      <c r="J96" s="441"/>
      <c r="K96" s="441"/>
      <c r="L96" s="272"/>
      <c r="M96" s="441"/>
      <c r="N96" s="441"/>
      <c r="O96" s="441"/>
      <c r="P96" s="441"/>
      <c r="Q96" s="1"/>
      <c r="R96" s="248"/>
      <c r="S96" s="248"/>
      <c r="T96" s="248"/>
      <c r="U96" s="69" t="n">
        <v>96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customFormat="false" ht="15.75" hidden="false" customHeight="true" outlineLevel="0" collapsed="false">
      <c r="A97" s="269" t="s">
        <v>197</v>
      </c>
      <c r="B97" s="272"/>
      <c r="C97" s="192" t="str">
        <f aca="false">IF(Data!V97="","",Data!V97)</f>
        <v/>
      </c>
      <c r="D97" s="192" t="str">
        <f aca="false">IF(Data!W97="","",Data!W97)</f>
        <v/>
      </c>
      <c r="E97" s="192" t="str">
        <f aca="false">IF(Data!X97="","",Data!X97)</f>
        <v/>
      </c>
      <c r="F97" s="192" t="str">
        <f aca="false">IF(Data!Y97="","",Data!Y97)</f>
        <v/>
      </c>
      <c r="G97" s="275"/>
      <c r="H97" s="441"/>
      <c r="I97" s="441"/>
      <c r="J97" s="441"/>
      <c r="K97" s="441"/>
      <c r="L97" s="275"/>
      <c r="M97" s="446"/>
      <c r="N97" s="446"/>
      <c r="O97" s="446"/>
      <c r="P97" s="446"/>
      <c r="Q97" s="1"/>
      <c r="R97" s="445"/>
      <c r="S97" s="445"/>
      <c r="T97" s="445"/>
      <c r="U97" s="69" t="n">
        <v>97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customFormat="false" ht="15.75" hidden="false" customHeight="true" outlineLevel="0" collapsed="false">
      <c r="A98" s="269" t="s">
        <v>198</v>
      </c>
      <c r="B98" s="272"/>
      <c r="C98" s="286" t="str">
        <f aca="false">IF(C97="","",C$87*C96*C97)</f>
        <v/>
      </c>
      <c r="D98" s="286" t="str">
        <f aca="false">IF(D97="","",D$87*D96*D97)</f>
        <v/>
      </c>
      <c r="E98" s="286" t="str">
        <f aca="false">IF(E97="","",E$87*E96*E97)</f>
        <v/>
      </c>
      <c r="F98" s="440" t="str">
        <f aca="false">IF(F97="","",F$87*F96*F97)</f>
        <v/>
      </c>
      <c r="G98" s="275"/>
      <c r="H98" s="441"/>
      <c r="I98" s="441"/>
      <c r="J98" s="441"/>
      <c r="K98" s="441"/>
      <c r="L98" s="275"/>
      <c r="M98" s="446"/>
      <c r="N98" s="446"/>
      <c r="O98" s="446"/>
      <c r="P98" s="446"/>
      <c r="Q98" s="1"/>
      <c r="R98" s="248"/>
      <c r="S98" s="248"/>
      <c r="T98" s="248"/>
      <c r="U98" s="69" t="n">
        <v>98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customFormat="false" ht="15.75" hidden="false" customHeight="true" outlineLevel="0" collapsed="false">
      <c r="A99" s="269" t="s">
        <v>199</v>
      </c>
      <c r="B99" s="275"/>
      <c r="C99" s="192" t="str">
        <f aca="false">IF(Data!V99="","",Data!V99)</f>
        <v/>
      </c>
      <c r="D99" s="192" t="str">
        <f aca="false">IF(Data!W99="","",Data!W99)</f>
        <v/>
      </c>
      <c r="E99" s="192" t="str">
        <f aca="false">IF(Data!X99="","",Data!X99)</f>
        <v/>
      </c>
      <c r="F99" s="192" t="n">
        <f aca="false">IF(Data!Y99="","",Data!Y99)</f>
        <v>0</v>
      </c>
      <c r="G99" s="275"/>
      <c r="H99" s="447" t="str">
        <f aca="false">IF(SUM(C99)&gt;0,MIN(C98-H103-SUM(C103)*(H103=""),C99*'Exp factors'!C$8),"")</f>
        <v/>
      </c>
      <c r="I99" s="447" t="str">
        <f aca="false">IF(SUM(D99)&gt;0,MIN(D98-I103-SUM(D103)*(I103=""),D99*'Exp factors'!D$8),"")</f>
        <v/>
      </c>
      <c r="J99" s="447" t="str">
        <f aca="false">IF(SUM(E99)&gt;0,MIN(E98-J103-SUM(E103)*(J103=""),E99*'Exp factors'!E$8),"")</f>
        <v/>
      </c>
      <c r="K99" s="447" t="str">
        <f aca="false">IF(SUM(F99)&gt;0,MIN(F98-K103-SUM(F103)*(K103=""),F99*'Exp factors'!F$8),"")</f>
        <v/>
      </c>
      <c r="L99" s="275"/>
      <c r="M99" s="446"/>
      <c r="N99" s="446"/>
      <c r="O99" s="446"/>
      <c r="P99" s="446"/>
      <c r="Q99" s="1"/>
      <c r="R99" s="248"/>
      <c r="S99" s="248"/>
      <c r="T99" s="248"/>
      <c r="U99" s="69" t="n">
        <v>99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customFormat="false" ht="15.75" hidden="false" customHeight="true" outlineLevel="0" collapsed="false">
      <c r="A100" s="269" t="s">
        <v>200</v>
      </c>
      <c r="B100" s="272"/>
      <c r="C100" s="192" t="str">
        <f aca="false">IF(Data!V100="","",Data!V100)</f>
        <v/>
      </c>
      <c r="D100" s="192" t="str">
        <f aca="false">IF(Data!W100="","",Data!W100)</f>
        <v/>
      </c>
      <c r="E100" s="192" t="str">
        <f aca="false">IF(Data!X100="","",Data!X100)</f>
        <v/>
      </c>
      <c r="F100" s="192" t="str">
        <f aca="false">IF(Data!Y100="","",Data!Y100)</f>
        <v/>
      </c>
      <c r="G100" s="275"/>
      <c r="H100" s="441"/>
      <c r="I100" s="441"/>
      <c r="J100" s="441"/>
      <c r="K100" s="441"/>
      <c r="L100" s="275"/>
      <c r="M100" s="446"/>
      <c r="N100" s="446"/>
      <c r="O100" s="446"/>
      <c r="P100" s="446"/>
      <c r="Q100" s="1"/>
      <c r="R100" s="445"/>
      <c r="S100" s="445"/>
      <c r="T100" s="445"/>
      <c r="U100" s="69" t="n">
        <v>100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customFormat="false" ht="15.75" hidden="false" customHeight="true" outlineLevel="0" collapsed="false">
      <c r="A101" s="295" t="s">
        <v>201</v>
      </c>
      <c r="B101" s="272"/>
      <c r="C101" s="284" t="str">
        <f aca="false">IF(SUM(C99)=0,"",C99*C100)</f>
        <v/>
      </c>
      <c r="D101" s="284" t="str">
        <f aca="false">IF(SUM(D99)=0,"",D99*D100)</f>
        <v/>
      </c>
      <c r="E101" s="284" t="str">
        <f aca="false">IF(SUM(E99)=0,"",E99*E100)</f>
        <v/>
      </c>
      <c r="F101" s="284" t="str">
        <f aca="false">IF(SUM(F99)=0,"",F99*F100)</f>
        <v/>
      </c>
      <c r="G101" s="273"/>
      <c r="H101" s="284" t="str">
        <f aca="false">IF(H99="","",H99*C100)</f>
        <v/>
      </c>
      <c r="I101" s="284" t="str">
        <f aca="false">IF(I99="","",I99*D100)</f>
        <v/>
      </c>
      <c r="J101" s="284" t="str">
        <f aca="false">IF(J99="","",J99*E100)</f>
        <v/>
      </c>
      <c r="K101" s="284" t="str">
        <f aca="false">IF(K99="","",K99*F100)</f>
        <v/>
      </c>
      <c r="L101" s="273"/>
      <c r="M101" s="284" t="str">
        <f aca="false">IF(H101="","",SUM(H101)-SUM(C101))</f>
        <v/>
      </c>
      <c r="N101" s="284" t="str">
        <f aca="false">IF(I101="","",SUM(I101)-SUM(D101))</f>
        <v/>
      </c>
      <c r="O101" s="284" t="str">
        <f aca="false">IF(J101="","",SUM(J101)-SUM(E101))</f>
        <v/>
      </c>
      <c r="P101" s="284" t="str">
        <f aca="false">IF(K101="","",SUM(K101)-SUM(F101))</f>
        <v/>
      </c>
      <c r="Q101" s="1"/>
      <c r="R101" s="248"/>
      <c r="S101" s="248"/>
      <c r="T101" s="248"/>
      <c r="U101" s="69" t="n">
        <v>101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customFormat="false" ht="15.75" hidden="false" customHeight="true" outlineLevel="0" collapsed="false">
      <c r="A102" s="270" t="s">
        <v>202</v>
      </c>
      <c r="B102" s="272"/>
      <c r="C102" s="289" t="n">
        <f aca="false">IF(Data!V102="","",Data!V102)</f>
        <v>1</v>
      </c>
      <c r="D102" s="289" t="n">
        <f aca="false">IF(Data!W102="","",Data!W102)</f>
        <v>1</v>
      </c>
      <c r="E102" s="289" t="n">
        <f aca="false">IF(Data!X102="","",Data!X102)</f>
        <v>1</v>
      </c>
      <c r="F102" s="289" t="n">
        <f aca="false">IF(Data!Y102="","",Data!Y102)</f>
        <v>1</v>
      </c>
      <c r="G102" s="290"/>
      <c r="H102" s="441"/>
      <c r="I102" s="441"/>
      <c r="J102" s="441"/>
      <c r="K102" s="441"/>
      <c r="L102" s="290"/>
      <c r="M102" s="441"/>
      <c r="N102" s="441"/>
      <c r="O102" s="441"/>
      <c r="P102" s="441"/>
      <c r="Q102" s="1"/>
      <c r="R102" s="248"/>
      <c r="S102" s="248"/>
      <c r="T102" s="248"/>
      <c r="U102" s="69" t="n">
        <v>102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customFormat="false" ht="15.75" hidden="false" customHeight="true" outlineLevel="0" collapsed="false">
      <c r="A103" s="270" t="s">
        <v>203</v>
      </c>
      <c r="B103" s="290"/>
      <c r="C103" s="192" t="str">
        <f aca="false">IF(Data!V103="","",Data!V103)</f>
        <v/>
      </c>
      <c r="D103" s="192" t="str">
        <f aca="false">IF(Data!W103="","",Data!W103)</f>
        <v/>
      </c>
      <c r="E103" s="192" t="str">
        <f aca="false">IF(Data!X103="","",Data!X103)</f>
        <v/>
      </c>
      <c r="F103" s="192" t="str">
        <f aca="false">IF(Data!Y103="","",Data!Y103)</f>
        <v/>
      </c>
      <c r="G103" s="280"/>
      <c r="H103" s="289"/>
      <c r="I103" s="289"/>
      <c r="J103" s="289"/>
      <c r="K103" s="289"/>
      <c r="L103" s="280"/>
      <c r="M103" s="441"/>
      <c r="N103" s="441"/>
      <c r="O103" s="441"/>
      <c r="P103" s="441"/>
      <c r="Q103" s="1"/>
      <c r="R103" s="248"/>
      <c r="S103" s="248"/>
      <c r="T103" s="248"/>
      <c r="U103" s="69" t="n">
        <v>103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customFormat="false" ht="15.75" hidden="false" customHeight="true" outlineLevel="0" collapsed="false">
      <c r="A104" s="270" t="s">
        <v>215</v>
      </c>
      <c r="B104" s="290"/>
      <c r="C104" s="297" t="str">
        <f aca="false">IF(SUM(C90,C98)&gt;0,SUM(C91,C99)/SUM(C90,C98),"")</f>
        <v/>
      </c>
      <c r="D104" s="297" t="str">
        <f aca="false">IF(SUM(D90,D98)&gt;0,SUM(D91,D99)/SUM(D90,D98),"")</f>
        <v/>
      </c>
      <c r="E104" s="297" t="n">
        <f aca="false">IF(SUM(E90,E98)&gt;0,SUM(E91,E99)/SUM(E90,E98),"")</f>
        <v>0.5</v>
      </c>
      <c r="F104" s="297" t="n">
        <f aca="false">IF(SUM(F90,F98)&gt;0,SUM(F91,F99)/SUM(F90,F98),"")</f>
        <v>0.0833333333333333</v>
      </c>
      <c r="G104" s="290"/>
      <c r="H104" s="297" t="str">
        <f aca="false">IF(SUM(C90,C98)&gt;0,SUM(H91,SUM(C91)*(SUM(H91)=0),H99,SUM(C99)*(SUM(H99)=0))/SUM(C90,C98),"")</f>
        <v/>
      </c>
      <c r="I104" s="297" t="str">
        <f aca="false">IF(SUM(D90,D98)&gt;0,SUM(I91,SUM(D91)*(SUM(I91)=0),I99,SUM(D99)*(SUM(I99)=0))/SUM(D90,D98),"")</f>
        <v/>
      </c>
      <c r="J104" s="297" t="n">
        <f aca="false">IF(SUM(E90,E98)&gt;0,SUM(J91,SUM(E91)*(SUM(J91)=0),J99,SUM(E99)*(SUM(J99)=0))/SUM(E90,E98),"")</f>
        <v>0.75</v>
      </c>
      <c r="K104" s="297" t="n">
        <f aca="false">IF(SUM(F90,F98)&gt;0,SUM(K91,SUM(F91)*(SUM(K91)=0),K99,SUM(F99)*(SUM(K99)=0))/SUM(F90,F98),"")</f>
        <v>0.125</v>
      </c>
      <c r="L104" s="290"/>
      <c r="M104" s="446"/>
      <c r="N104" s="446"/>
      <c r="O104" s="446"/>
      <c r="P104" s="446"/>
      <c r="Q104" s="1"/>
      <c r="R104" s="421"/>
      <c r="S104" s="421"/>
      <c r="T104" s="421"/>
      <c r="U104" s="69" t="n">
        <v>104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customFormat="false" ht="15.75" hidden="false" customHeight="true" outlineLevel="0" collapsed="false">
      <c r="A105" s="270" t="s">
        <v>206</v>
      </c>
      <c r="B105" s="272"/>
      <c r="C105" s="299" t="str">
        <f aca="false">IF(SUM(C90,C98)=0,"",SUM(C90,-SUM(C91)*C94,-SUM(C95)*C94,C98,-SUM(C99)*C102,-SUM(C103)*C102)*0.04)</f>
        <v/>
      </c>
      <c r="D105" s="299" t="str">
        <f aca="false">IF(SUM(D90,D98)=0,"",SUM(D90,-SUM(D91)*D94,-SUM(D95)*D94,D98,-SUM(D99)*D102,-SUM(D103)*D102)*0.04)</f>
        <v/>
      </c>
      <c r="E105" s="299" t="n">
        <f aca="false">IF(SUM(E90,E98)=0,"",SUM(E90,-SUM(E91)*E94,-SUM(E95)*E94,E98,-SUM(E99)*E102,-SUM(E103)*E102)*0.04)</f>
        <v>4.8</v>
      </c>
      <c r="F105" s="299" t="n">
        <f aca="false">IF(SUM(F90,F98)=0,"",SUM(F90,-SUM(F91)*F94,-SUM(F95)*F94,F98,-SUM(F99)*F102,-SUM(F103)*F102)*0.04)</f>
        <v>26.4</v>
      </c>
      <c r="G105" s="292"/>
      <c r="H105" s="299" t="str">
        <f aca="false">IF(SUM(C90,C98)=0,"",(SUM(C90)-(SUM(C91)*(H91="")+SUM(C95)*(H95="")+SUM(H91,H95))*C94+SUM(C98)-(SUM(C99)*(H99="")+SUM(C103)*(H103="")+SUM(H99,H103))*C102)*0.04)</f>
        <v/>
      </c>
      <c r="I105" s="299" t="str">
        <f aca="false">IF(SUM(D90,D98)=0,"",(SUM(D90)-(SUM(D91)*(I91="")+SUM(D95)*(I95="")+SUM(I91,I95))*D94+SUM(D98)-(SUM(D99)*(I99="")+SUM(D103)*(I103="")+SUM(I99,I103))*D102)*0.04)</f>
        <v/>
      </c>
      <c r="J105" s="299" t="n">
        <f aca="false">IF(SUM(E90,E98)=0,"",(SUM(E90)-(SUM(E91)*(J91="")+SUM(E95)*(J95="")+SUM(J91,J95))*E94+SUM(E98)-(SUM(E99)*(J99="")+SUM(E103)*(J103="")+SUM(J99,J103))*E102)*0.04)</f>
        <v>2.4</v>
      </c>
      <c r="K105" s="299" t="n">
        <f aca="false">IF(SUM(F90,F98)=0,"",(SUM(F90)-(SUM(F91)*(K91="")+SUM(F95)*(K95="")+SUM(K91,K95))*F94+SUM(F98)-(SUM(F99)*(K99="")+SUM(F103)*(K103="")+SUM(K99,K103))*F102)*0.04)</f>
        <v>25.2</v>
      </c>
      <c r="L105" s="292"/>
      <c r="M105" s="446"/>
      <c r="N105" s="446"/>
      <c r="O105" s="446"/>
      <c r="P105" s="446"/>
      <c r="Q105" s="1"/>
      <c r="R105" s="248"/>
      <c r="S105" s="248"/>
      <c r="T105" s="248"/>
      <c r="U105" s="69" t="n">
        <v>105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customFormat="false" ht="15.75" hidden="false" customHeight="true" outlineLevel="0" collapsed="false">
      <c r="A106" s="268" t="s">
        <v>207</v>
      </c>
      <c r="B106" s="275"/>
      <c r="C106" s="192" t="str">
        <f aca="false">IF(Data!V106="","",Data!V106)</f>
        <v/>
      </c>
      <c r="D106" s="192" t="str">
        <f aca="false">IF(Data!W106="","",Data!W106)</f>
        <v/>
      </c>
      <c r="E106" s="192" t="str">
        <f aca="false">IF(Data!X106="","",Data!X106)</f>
        <v/>
      </c>
      <c r="F106" s="192" t="str">
        <f aca="false">IF(Data!Y106="","",Data!Y106)</f>
        <v/>
      </c>
      <c r="G106" s="292"/>
      <c r="H106" s="301"/>
      <c r="I106" s="301"/>
      <c r="J106" s="301"/>
      <c r="K106" s="301"/>
      <c r="L106" s="292"/>
      <c r="M106" s="448"/>
      <c r="N106" s="448"/>
      <c r="O106" s="448"/>
      <c r="P106" s="448"/>
      <c r="Q106" s="1"/>
      <c r="R106" s="445"/>
      <c r="S106" s="445"/>
      <c r="T106" s="445"/>
      <c r="U106" s="69" t="n">
        <v>106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customFormat="false" ht="15.75" hidden="false" customHeight="true" outlineLevel="0" collapsed="false">
      <c r="A107" s="270" t="s">
        <v>208</v>
      </c>
      <c r="B107" s="275"/>
      <c r="C107" s="192" t="str">
        <f aca="false">IF(Data!V107="","",Data!V107)</f>
        <v/>
      </c>
      <c r="D107" s="192" t="str">
        <f aca="false">IF(Data!W107="","",Data!W107)</f>
        <v/>
      </c>
      <c r="E107" s="192" t="str">
        <f aca="false">IF(Data!X107="","",Data!X107)</f>
        <v/>
      </c>
      <c r="F107" s="192" t="str">
        <f aca="false">IF(Data!Y107="","",Data!Y107)</f>
        <v/>
      </c>
      <c r="G107" s="293"/>
      <c r="H107" s="449" t="str">
        <f aca="false">IF(SUM(C107)&gt;0,MIN(H105-H106-SUM(C106)*(H106=""),C107*'Exp factors'!C$8),"")</f>
        <v/>
      </c>
      <c r="I107" s="449" t="str">
        <f aca="false">IF(SUM(D107)&gt;0,MIN(I105-I106-SUM(D106)*(I106=""),D107*'Exp factors'!D$8),"")</f>
        <v/>
      </c>
      <c r="J107" s="449" t="str">
        <f aca="false">IF(SUM(E107)&gt;0,MIN(J105-J106-SUM(E106)*(J106=""),E107*'Exp factors'!E$8),"")</f>
        <v/>
      </c>
      <c r="K107" s="449" t="str">
        <f aca="false">IF(SUM(F107)&gt;0,MIN(K105-K106-SUM(F106)*(K106=""),F107*'Exp factors'!F$8),"")</f>
        <v/>
      </c>
      <c r="L107" s="293"/>
      <c r="M107" s="448"/>
      <c r="N107" s="448"/>
      <c r="O107" s="448"/>
      <c r="P107" s="448"/>
      <c r="Q107" s="1"/>
      <c r="R107" s="445"/>
      <c r="S107" s="445"/>
      <c r="T107" s="445"/>
      <c r="U107" s="69" t="n">
        <v>107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customFormat="false" ht="15.75" hidden="false" customHeight="true" outlineLevel="0" collapsed="false">
      <c r="A108" s="269" t="s">
        <v>209</v>
      </c>
      <c r="B108" s="275"/>
      <c r="C108" s="283" t="str">
        <f aca="false">IF(Data!V108="","",Data!V108)</f>
        <v/>
      </c>
      <c r="D108" s="283" t="str">
        <f aca="false">IF(Data!W108="","",Data!W108)</f>
        <v/>
      </c>
      <c r="E108" s="283" t="str">
        <f aca="false">IF(Data!X108="","",Data!X108)</f>
        <v/>
      </c>
      <c r="F108" s="283" t="str">
        <f aca="false">IF(Data!Y108="","",Data!Y108)</f>
        <v/>
      </c>
      <c r="G108" s="272"/>
      <c r="H108" s="441"/>
      <c r="I108" s="441"/>
      <c r="J108" s="441"/>
      <c r="K108" s="441"/>
      <c r="L108" s="272"/>
      <c r="M108" s="441"/>
      <c r="N108" s="441"/>
      <c r="O108" s="441"/>
      <c r="P108" s="441"/>
      <c r="Q108" s="1"/>
      <c r="R108" s="445"/>
      <c r="S108" s="445"/>
      <c r="T108" s="445"/>
      <c r="U108" s="69" t="n">
        <v>108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customFormat="false" ht="15.75" hidden="false" customHeight="true" outlineLevel="0" collapsed="false">
      <c r="A109" s="268" t="s">
        <v>210</v>
      </c>
      <c r="B109" s="275"/>
      <c r="C109" s="284" t="str">
        <f aca="false">IF(SUM(C107)=0,"",C107*C108)</f>
        <v/>
      </c>
      <c r="D109" s="284" t="str">
        <f aca="false">IF(SUM(D107)=0,"",D107*D108)</f>
        <v/>
      </c>
      <c r="E109" s="284" t="str">
        <f aca="false">IF(SUM(E107)=0,"",E107*E108)</f>
        <v/>
      </c>
      <c r="F109" s="284" t="str">
        <f aca="false">IF(SUM(F107)=0,"",F107*F108)</f>
        <v/>
      </c>
      <c r="G109" s="273"/>
      <c r="H109" s="284" t="str">
        <f aca="false">IF(H107="","",H107*C108)</f>
        <v/>
      </c>
      <c r="I109" s="284" t="str">
        <f aca="false">IF(I107="","",I107*D108)</f>
        <v/>
      </c>
      <c r="J109" s="284" t="str">
        <f aca="false">IF(J107="","",J107*E108)</f>
        <v/>
      </c>
      <c r="K109" s="284" t="str">
        <f aca="false">IF(K107="","",K107*F108)</f>
        <v/>
      </c>
      <c r="L109" s="273"/>
      <c r="M109" s="284" t="str">
        <f aca="false">IF(H109="","",SUM(H109)-SUM(C109))</f>
        <v/>
      </c>
      <c r="N109" s="284" t="str">
        <f aca="false">IF(I109="","",SUM(I109)-SUM(D109))</f>
        <v/>
      </c>
      <c r="O109" s="284" t="str">
        <f aca="false">IF(J109="","",SUM(J109)-SUM(E109))</f>
        <v/>
      </c>
      <c r="P109" s="284" t="str">
        <f aca="false">IF(K109="","",SUM(K109)-SUM(F109))</f>
        <v/>
      </c>
      <c r="Q109" s="305"/>
      <c r="R109" s="248"/>
      <c r="S109" s="248"/>
      <c r="T109" s="248"/>
      <c r="U109" s="69" t="n">
        <v>109</v>
      </c>
      <c r="V109" s="305"/>
      <c r="W109" s="305"/>
      <c r="X109" s="305"/>
      <c r="Y109" s="305"/>
      <c r="Z109" s="305"/>
      <c r="AA109" s="305"/>
      <c r="AB109" s="305"/>
      <c r="AC109" s="305"/>
      <c r="AD109" s="305"/>
      <c r="AE109" s="305"/>
      <c r="AF109" s="305"/>
      <c r="AG109" s="305"/>
      <c r="AH109" s="305"/>
      <c r="AI109" s="305"/>
      <c r="AJ109" s="305"/>
    </row>
    <row r="110" customFormat="false" ht="15.75" hidden="false" customHeight="true" outlineLevel="0" collapsed="false">
      <c r="A110" s="268" t="s">
        <v>211</v>
      </c>
      <c r="B110" s="272"/>
      <c r="C110" s="306" t="str">
        <f aca="false">IF(C105="","",(SUM(C90)*640-SUM(C91,C95)*(640-300*(C94=0))-SUM(C106,C107)*7865)/2100/365/C$40)</f>
        <v/>
      </c>
      <c r="D110" s="306" t="str">
        <f aca="false">IF(D105="","",(SUM(D90)*640-SUM(D91,D95)*(640-300*(D94=0))-SUM(D106,D107)*7865)/2100/365/D$40)</f>
        <v/>
      </c>
      <c r="E110" s="306" t="n">
        <f aca="false">IF(E105="","",(SUM(E90)*640-SUM(E91,E95)*(640-300*(E94=0))-SUM(E106,E107)*7865)/2100/365/E$40)</f>
        <v>0.0125244618395303</v>
      </c>
      <c r="F110" s="306" t="n">
        <f aca="false">IF(F105="","",(SUM(F90)*640-SUM(F91,F95)*(640-300*(F94=0))-SUM(F106,F107)*7865)/2100/365/F$40)</f>
        <v>0.0612307023265927</v>
      </c>
      <c r="G110" s="280"/>
      <c r="H110" s="306" t="str">
        <f aca="false">IF(AND(H91="",H95="",H99="",H103="",H107=""),"",(SUM(C90)*640-(SUM(H91,H95)+SUM(C91)*(H91="")+SUM(C95)*(H95=""))*(640-300*(C94=0))-(SUM(H106)+SUM(C106)*(H106="")+SUM(H107)-SUM(C107)*(H107=""))*7865)/2100/365/C$40)</f>
        <v/>
      </c>
      <c r="I110" s="306" t="str">
        <f aca="false">IF(AND(I91="",I95="",I99="",I103="",I107=""),"",(SUM(D90)*640-(SUM(I91,I95)+SUM(D91)*(I91="")+SUM(D95)*(I95=""))*(640-300*(D94=0))-(SUM(I106)+SUM(D106)*(I106="")+SUM(I107)-SUM(D107)*(I107=""))*7865)/2100/365/D$40)</f>
        <v/>
      </c>
      <c r="J110" s="306" t="n">
        <f aca="false">IF(AND(J91="",J95="",J99="",J103="",J107=""),"",(SUM(E90)*640-(SUM(J91,J95)+SUM(E91)*(J91="")+SUM(E95)*(J95=""))*(640-300*(E94=0))-(SUM(J106)+SUM(E106)*(J106="")+SUM(J107)-SUM(E107)*(J107=""))*7865)/2100/365/E$40)</f>
        <v>0.00626223091976517</v>
      </c>
      <c r="K110" s="306" t="n">
        <f aca="false">IF(AND(K91="",K95="",K99="",K103="",K107=""),"",(SUM(F90)*640-(SUM(K91,K95)+SUM(F91)*(K91="")+SUM(F95)*(K95=""))*(640-300*(F94=0))-(SUM(K106)+SUM(F106)*(K106="")+SUM(K107)-SUM(F107)*(K107=""))*7865)/2100/365/F$40)</f>
        <v>0.0584474885844749</v>
      </c>
      <c r="L110" s="280"/>
      <c r="M110" s="362" t="str">
        <f aca="false">IF(H110="","",SUM(H110)-SUM(C110))</f>
        <v/>
      </c>
      <c r="N110" s="362" t="str">
        <f aca="false">IF(I110="","",SUM(I110)-SUM(D110))</f>
        <v/>
      </c>
      <c r="O110" s="362" t="n">
        <f aca="false">IF(J110="","",SUM(J110)-SUM(E110))</f>
        <v>-0.00626223091976517</v>
      </c>
      <c r="P110" s="362" t="n">
        <f aca="false">IF(K110="","",SUM(K110)-SUM(F110))</f>
        <v>-0.00278321374211787</v>
      </c>
      <c r="Q110" s="1"/>
      <c r="R110" s="421"/>
      <c r="S110" s="421"/>
      <c r="T110" s="421"/>
      <c r="U110" s="69" t="n">
        <v>110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customFormat="false" ht="15.75" hidden="false" customHeight="true" outlineLevel="0" collapsed="false">
      <c r="A111" s="268" t="s">
        <v>212</v>
      </c>
      <c r="B111" s="272"/>
      <c r="C111" s="306" t="str">
        <f aca="false">IF(C105="","",(SUM(C98)*640-SUM(C99,C103)*(640-300*(C102=0)))/2100/365/C$40)</f>
        <v/>
      </c>
      <c r="D111" s="306" t="str">
        <f aca="false">IF(D105="","",(SUM(D98)*640-SUM(D99,D103)*(640-300*(D102=0)))/2100/365/D$40)</f>
        <v/>
      </c>
      <c r="E111" s="306" t="n">
        <f aca="false">IF(E105="","",(SUM(E98)*640-SUM(E99,E103)*(640-300*(E102=0)))/2100/365/E$40)</f>
        <v>0</v>
      </c>
      <c r="F111" s="306" t="n">
        <f aca="false">IF(F105="","",(SUM(F98)*640-SUM(F99,F103)*(640-300*(F102=0)))/2100/365/F$40)</f>
        <v>0</v>
      </c>
      <c r="G111" s="280"/>
      <c r="H111" s="306" t="str">
        <f aca="false">IF(AND(H91="",H95="",H99="",H103="",H107=""),"",(SUM(C98)*640-(SUM(H99,H103)+SUM(C99)*(H99="")+SUM(C103)*(H103=""))*(640-300*(C102=0)))/2100/365/C$40)</f>
        <v/>
      </c>
      <c r="I111" s="306" t="str">
        <f aca="false">IF(AND(I91="",I95="",I99="",I103="",I107=""),"",(SUM(D98)*640-(SUM(I99,I103)+SUM(D99)*(I99="")+SUM(D103)*(I103=""))*(640-300*(D102=0)))/2100/365/D$40)</f>
        <v/>
      </c>
      <c r="J111" s="306" t="n">
        <f aca="false">IF(AND(J91="",J95="",J99="",J103="",J107=""),"",(SUM(E98)*640-(SUM(J99,J103)+SUM(E99)*(J99="")+SUM(E103)*(J103=""))*(640-300*(E102=0)))/2100/365/E$40)</f>
        <v>0</v>
      </c>
      <c r="K111" s="306" t="n">
        <f aca="false">IF(AND(K91="",K95="",K99="",K103="",K107=""),"",(SUM(F98)*640-(SUM(K99,K103)+SUM(F99)*(K99="")+SUM(F103)*(K103=""))*(640-300*(F102=0)))/2100/365/F$40)</f>
        <v>0</v>
      </c>
      <c r="L111" s="280"/>
      <c r="M111" s="362" t="str">
        <f aca="false">IF(H111="","",SUM(H111)-SUM(C111))</f>
        <v/>
      </c>
      <c r="N111" s="362" t="str">
        <f aca="false">IF(I111="","",SUM(I111)-SUM(D111))</f>
        <v/>
      </c>
      <c r="O111" s="362" t="n">
        <f aca="false">IF(J111="","",SUM(J111)-SUM(E111))</f>
        <v>0</v>
      </c>
      <c r="P111" s="362" t="n">
        <f aca="false">IF(K111="","",SUM(K111)-SUM(F111))</f>
        <v>0</v>
      </c>
      <c r="Q111" s="1"/>
      <c r="R111" s="421"/>
      <c r="S111" s="421"/>
      <c r="T111" s="421"/>
      <c r="U111" s="69" t="n">
        <v>111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customFormat="false" ht="15.75" hidden="false" customHeight="true" outlineLevel="0" collapsed="false">
      <c r="A112" s="308" t="s">
        <v>216</v>
      </c>
      <c r="B112" s="272"/>
      <c r="C112" s="297" t="str">
        <f aca="false">IF(SUM(C105)&gt;0,SUM(C107)/C105,"")</f>
        <v/>
      </c>
      <c r="D112" s="297" t="str">
        <f aca="false">IF(SUM(D105)&gt;0,SUM(D107)/D105,"")</f>
        <v/>
      </c>
      <c r="E112" s="297" t="n">
        <f aca="false">IF(SUM(E105)&gt;0,SUM(E107)/E105,"")</f>
        <v>0</v>
      </c>
      <c r="F112" s="297" t="n">
        <f aca="false">IF(SUM(F105)&gt;0,SUM(F107)/F105,"")</f>
        <v>0</v>
      </c>
      <c r="G112" s="280"/>
      <c r="H112" s="297" t="str">
        <f aca="false">IF(H105="","",SUM(H107)/H105)</f>
        <v/>
      </c>
      <c r="I112" s="297" t="str">
        <f aca="false">IF(I105="","",SUM(I107)/I105)</f>
        <v/>
      </c>
      <c r="J112" s="297" t="n">
        <f aca="false">IF(J105="","",SUM(J107)/J105)</f>
        <v>0</v>
      </c>
      <c r="K112" s="297" t="n">
        <f aca="false">IF(K105="","",SUM(K107)/K105)</f>
        <v>0</v>
      </c>
      <c r="L112" s="280"/>
      <c r="M112" s="441"/>
      <c r="N112" s="441"/>
      <c r="O112" s="441"/>
      <c r="P112" s="441"/>
      <c r="Q112" s="1"/>
      <c r="R112" s="421"/>
      <c r="S112" s="421"/>
      <c r="T112" s="421"/>
      <c r="U112" s="69" t="n">
        <v>112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customFormat="false" ht="15.75" hidden="false" customHeight="true" outlineLevel="0" collapsed="false">
      <c r="A113" s="279" t="s">
        <v>217</v>
      </c>
      <c r="B113" s="272"/>
      <c r="C113" s="132"/>
      <c r="D113" s="132"/>
      <c r="E113" s="132"/>
      <c r="F113" s="192"/>
      <c r="G113" s="258"/>
      <c r="H113" s="441"/>
      <c r="I113" s="441"/>
      <c r="J113" s="441"/>
      <c r="K113" s="441"/>
      <c r="L113" s="258"/>
      <c r="M113" s="439"/>
      <c r="N113" s="439"/>
      <c r="O113" s="439"/>
      <c r="P113" s="439"/>
      <c r="Q113" s="1"/>
      <c r="R113" s="1"/>
      <c r="S113" s="1"/>
      <c r="T113" s="1"/>
      <c r="U113" s="69" t="n">
        <v>113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customFormat="false" ht="15.75" hidden="false" customHeight="true" outlineLevel="0" collapsed="false">
      <c r="A114" s="282" t="s">
        <v>218</v>
      </c>
      <c r="B114" s="273"/>
      <c r="C114" s="192" t="e">
        <f aca="false">IF(Data!V114="","",Data!V114)</f>
        <v>#REF!</v>
      </c>
      <c r="D114" s="192" t="e">
        <f aca="false">IF(Data!W114="","",Data!W114)</f>
        <v>#REF!</v>
      </c>
      <c r="E114" s="192" t="e">
        <f aca="false">IF(Data!X114="","",Data!X114)</f>
        <v>#REF!</v>
      </c>
      <c r="F114" s="192" t="e">
        <f aca="false">IF(Data!Y114="","",Data!Y114)</f>
        <v>#REF!</v>
      </c>
      <c r="G114" s="272"/>
      <c r="H114" s="441"/>
      <c r="I114" s="441"/>
      <c r="J114" s="441"/>
      <c r="K114" s="441"/>
      <c r="L114" s="272"/>
      <c r="M114" s="441"/>
      <c r="N114" s="441"/>
      <c r="O114" s="441"/>
      <c r="P114" s="441"/>
      <c r="Q114" s="1"/>
      <c r="R114" s="445"/>
      <c r="S114" s="445"/>
      <c r="T114" s="445"/>
      <c r="U114" s="69" t="n">
        <v>114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customFormat="false" ht="15.75" hidden="false" customHeight="true" outlineLevel="0" collapsed="false">
      <c r="A115" s="268" t="s">
        <v>219</v>
      </c>
      <c r="B115" s="272"/>
      <c r="C115" s="192" t="str">
        <f aca="false">IF(Data!V115="","",Data!V115)</f>
        <v/>
      </c>
      <c r="D115" s="192" t="str">
        <f aca="false">IF(Data!W115="","",Data!W115)</f>
        <v/>
      </c>
      <c r="E115" s="192" t="str">
        <f aca="false">IF(Data!X115="","",Data!X115)</f>
        <v/>
      </c>
      <c r="F115" s="192" t="str">
        <f aca="false">IF(Data!Y115="","",Data!Y115)</f>
        <v/>
      </c>
      <c r="G115" s="272"/>
      <c r="H115" s="441"/>
      <c r="I115" s="441"/>
      <c r="J115" s="441"/>
      <c r="K115" s="441"/>
      <c r="L115" s="272"/>
      <c r="M115" s="441"/>
      <c r="N115" s="441"/>
      <c r="O115" s="441"/>
      <c r="P115" s="441"/>
      <c r="Q115" s="1"/>
      <c r="R115" s="248"/>
      <c r="S115" s="248"/>
      <c r="T115" s="248"/>
      <c r="U115" s="69" t="n">
        <v>115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customFormat="false" ht="15.75" hidden="false" customHeight="true" outlineLevel="0" collapsed="false">
      <c r="A116" s="269" t="s">
        <v>197</v>
      </c>
      <c r="B116" s="280"/>
      <c r="C116" s="283" t="str">
        <f aca="false">IF(Data!V116="","",Data!V116)</f>
        <v/>
      </c>
      <c r="D116" s="283" t="str">
        <f aca="false">IF(Data!W116="","",Data!W116)</f>
        <v/>
      </c>
      <c r="E116" s="283" t="str">
        <f aca="false">IF(Data!X116="","",Data!X116)</f>
        <v/>
      </c>
      <c r="F116" s="283" t="str">
        <f aca="false">IF(Data!Y116="","",Data!Y116)</f>
        <v/>
      </c>
      <c r="G116" s="275"/>
      <c r="H116" s="441"/>
      <c r="I116" s="441"/>
      <c r="J116" s="441"/>
      <c r="K116" s="441"/>
      <c r="L116" s="275"/>
      <c r="M116" s="446"/>
      <c r="N116" s="446"/>
      <c r="O116" s="446"/>
      <c r="P116" s="446"/>
      <c r="Q116" s="1"/>
      <c r="R116" s="445"/>
      <c r="S116" s="445"/>
      <c r="T116" s="445"/>
      <c r="U116" s="69" t="n">
        <v>116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customFormat="false" ht="15.75" hidden="false" customHeight="true" outlineLevel="0" collapsed="false">
      <c r="A117" s="269" t="s">
        <v>198</v>
      </c>
      <c r="B117" s="280"/>
      <c r="C117" s="284" t="str">
        <f aca="false">IF(C116="","",C114*C115*C116)</f>
        <v/>
      </c>
      <c r="D117" s="284" t="str">
        <f aca="false">IF(D116="","",D114*D115*D116)</f>
        <v/>
      </c>
      <c r="E117" s="284" t="str">
        <f aca="false">IF(E116="","",E114*E115*E116)</f>
        <v/>
      </c>
      <c r="F117" s="303" t="str">
        <f aca="false">IF(F116="","",F114*F115*F116)</f>
        <v/>
      </c>
      <c r="G117" s="273"/>
      <c r="H117" s="441"/>
      <c r="I117" s="441"/>
      <c r="J117" s="441"/>
      <c r="K117" s="441"/>
      <c r="L117" s="273"/>
      <c r="M117" s="446"/>
      <c r="N117" s="446"/>
      <c r="O117" s="446"/>
      <c r="P117" s="446"/>
      <c r="Q117" s="1"/>
      <c r="R117" s="248"/>
      <c r="S117" s="248"/>
      <c r="T117" s="248"/>
      <c r="U117" s="69" t="n">
        <v>117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customFormat="false" ht="15.75" hidden="false" customHeight="true" outlineLevel="0" collapsed="false">
      <c r="A118" s="269" t="s">
        <v>199</v>
      </c>
      <c r="B118" s="272"/>
      <c r="C118" s="192" t="str">
        <f aca="false">IF(Data!V118="","",Data!V118)</f>
        <v/>
      </c>
      <c r="D118" s="192" t="str">
        <f aca="false">IF(Data!W118="","",Data!W118)</f>
        <v/>
      </c>
      <c r="E118" s="192" t="str">
        <f aca="false">IF(Data!X118="","",Data!X118)</f>
        <v/>
      </c>
      <c r="F118" s="192" t="str">
        <f aca="false">IF(Data!Y118="","",Data!Y118)</f>
        <v/>
      </c>
      <c r="G118" s="275"/>
      <c r="H118" s="447" t="str">
        <f aca="false">IF(SUM(C118)&gt;0,MIN(C117-H122-SUM(C122)*(H122=""),C118*'Exp factors'!C$8),"")</f>
        <v/>
      </c>
      <c r="I118" s="447" t="str">
        <f aca="false">IF(SUM(D118)&gt;0,MIN(D117-I122-SUM(D122)*(I122=""),D118*'Exp factors'!D$8),"")</f>
        <v/>
      </c>
      <c r="J118" s="447" t="str">
        <f aca="false">IF(SUM(E118)&gt;0,MIN(E117-J122-SUM(E122)*(J122=""),E118*'Exp factors'!E$8),"")</f>
        <v/>
      </c>
      <c r="K118" s="447" t="str">
        <f aca="false">IF(SUM(F118)&gt;0,MIN(F117-K122-SUM(F122)*(K122=""),F118*'Exp factors'!F$8),"")</f>
        <v/>
      </c>
      <c r="L118" s="275"/>
      <c r="M118" s="446"/>
      <c r="N118" s="446"/>
      <c r="O118" s="446"/>
      <c r="P118" s="446"/>
      <c r="Q118" s="1"/>
      <c r="R118" s="248"/>
      <c r="S118" s="248"/>
      <c r="T118" s="248"/>
      <c r="U118" s="69" t="n">
        <v>118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customFormat="false" ht="15.75" hidden="false" customHeight="true" outlineLevel="0" collapsed="false">
      <c r="A119" s="269" t="s">
        <v>200</v>
      </c>
      <c r="B119" s="280"/>
      <c r="C119" s="192" t="str">
        <f aca="false">IF(Data!V119="","",Data!V119)</f>
        <v/>
      </c>
      <c r="D119" s="192" t="str">
        <f aca="false">IF(Data!W119="","",Data!W119)</f>
        <v/>
      </c>
      <c r="E119" s="192" t="str">
        <f aca="false">IF(Data!X119="","",Data!X119)</f>
        <v/>
      </c>
      <c r="F119" s="192" t="str">
        <f aca="false">IF(Data!Y119="","",Data!Y119)</f>
        <v/>
      </c>
      <c r="G119" s="275"/>
      <c r="H119" s="441"/>
      <c r="I119" s="441"/>
      <c r="J119" s="441"/>
      <c r="K119" s="441"/>
      <c r="L119" s="275"/>
      <c r="M119" s="446"/>
      <c r="N119" s="446"/>
      <c r="O119" s="446"/>
      <c r="P119" s="446"/>
      <c r="Q119" s="1"/>
      <c r="R119" s="445"/>
      <c r="S119" s="445"/>
      <c r="T119" s="445"/>
      <c r="U119" s="69" t="n">
        <v>119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customFormat="false" ht="15.75" hidden="false" customHeight="true" outlineLevel="0" collapsed="false">
      <c r="A120" s="269" t="s">
        <v>201</v>
      </c>
      <c r="B120" s="280"/>
      <c r="C120" s="284" t="str">
        <f aca="false">IF(SUM(C118)=0,"",C118*C119)</f>
        <v/>
      </c>
      <c r="D120" s="284" t="str">
        <f aca="false">IF(SUM(D118)=0,"",D118*D119)</f>
        <v/>
      </c>
      <c r="E120" s="284" t="str">
        <f aca="false">IF(SUM(E118)=0,"",E118*E119)</f>
        <v/>
      </c>
      <c r="F120" s="284" t="str">
        <f aca="false">IF(SUM(F118)=0,"",F118*F119)</f>
        <v/>
      </c>
      <c r="G120" s="273"/>
      <c r="H120" s="284" t="str">
        <f aca="false">IF(H118="","",H118*C119)</f>
        <v/>
      </c>
      <c r="I120" s="284" t="str">
        <f aca="false">IF(I118="","",I118*D119)</f>
        <v/>
      </c>
      <c r="J120" s="284" t="str">
        <f aca="false">IF(J118="","",J118*E119)</f>
        <v/>
      </c>
      <c r="K120" s="284" t="str">
        <f aca="false">IF(K118="","",K118*F119)</f>
        <v/>
      </c>
      <c r="L120" s="273"/>
      <c r="M120" s="284" t="str">
        <f aca="false">IF(H120="","",SUM(H120)-SUM(C120))</f>
        <v/>
      </c>
      <c r="N120" s="284" t="str">
        <f aca="false">IF(I120="","",SUM(I120)-SUM(D120))</f>
        <v/>
      </c>
      <c r="O120" s="284" t="str">
        <f aca="false">IF(J120="","",SUM(J120)-SUM(E120))</f>
        <v/>
      </c>
      <c r="P120" s="284" t="str">
        <f aca="false">IF(K120="","",SUM(K120)-SUM(F120))</f>
        <v/>
      </c>
      <c r="Q120" s="1"/>
      <c r="R120" s="248"/>
      <c r="S120" s="248"/>
      <c r="T120" s="248"/>
      <c r="U120" s="69" t="n">
        <v>120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customFormat="false" ht="15.75" hidden="false" customHeight="true" outlineLevel="0" collapsed="false">
      <c r="A121" s="270" t="s">
        <v>202</v>
      </c>
      <c r="B121" s="272"/>
      <c r="C121" s="289" t="n">
        <f aca="false">IF(Data!V121="","",Data!V121)</f>
        <v>0</v>
      </c>
      <c r="D121" s="289" t="n">
        <f aca="false">IF(Data!W121="","",Data!W121)</f>
        <v>0</v>
      </c>
      <c r="E121" s="289" t="n">
        <f aca="false">IF(Data!X121="","",Data!X121)</f>
        <v>0</v>
      </c>
      <c r="F121" s="289" t="n">
        <f aca="false">IF(Data!Y121="","",Data!Y121)</f>
        <v>0</v>
      </c>
      <c r="G121" s="280"/>
      <c r="H121" s="441"/>
      <c r="I121" s="441"/>
      <c r="J121" s="441"/>
      <c r="K121" s="441"/>
      <c r="L121" s="280"/>
      <c r="M121" s="441"/>
      <c r="N121" s="441"/>
      <c r="O121" s="441"/>
      <c r="P121" s="441"/>
      <c r="Q121" s="1"/>
      <c r="R121" s="248"/>
      <c r="S121" s="248"/>
      <c r="T121" s="248"/>
      <c r="U121" s="69" t="n">
        <v>121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customFormat="false" ht="15.75" hidden="false" customHeight="true" outlineLevel="0" collapsed="false">
      <c r="A122" s="270" t="s">
        <v>203</v>
      </c>
      <c r="B122" s="290"/>
      <c r="C122" s="192" t="str">
        <f aca="false">IF(Data!V122="","",Data!V122)</f>
        <v/>
      </c>
      <c r="D122" s="192" t="str">
        <f aca="false">IF(Data!W122="","",Data!W122)</f>
        <v/>
      </c>
      <c r="E122" s="192" t="str">
        <f aca="false">IF(Data!X122="","",Data!X122)</f>
        <v/>
      </c>
      <c r="F122" s="192" t="str">
        <f aca="false">IF(Data!Y122="","",Data!Y122)</f>
        <v/>
      </c>
      <c r="G122" s="280"/>
      <c r="H122" s="289"/>
      <c r="I122" s="289"/>
      <c r="J122" s="289"/>
      <c r="K122" s="289"/>
      <c r="L122" s="280"/>
      <c r="M122" s="441"/>
      <c r="N122" s="441"/>
      <c r="O122" s="441"/>
      <c r="P122" s="441"/>
      <c r="Q122" s="1"/>
      <c r="R122" s="248"/>
      <c r="S122" s="248"/>
      <c r="T122" s="248"/>
      <c r="U122" s="69" t="n">
        <v>122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customFormat="false" ht="15.75" hidden="false" customHeight="true" outlineLevel="0" collapsed="false">
      <c r="A123" s="282" t="s">
        <v>220</v>
      </c>
      <c r="B123" s="280"/>
      <c r="C123" s="192" t="str">
        <f aca="false">IF(Data!V123="","",Data!V123)</f>
        <v/>
      </c>
      <c r="D123" s="192" t="str">
        <f aca="false">IF(Data!W123="","",Data!W123)</f>
        <v/>
      </c>
      <c r="E123" s="192" t="str">
        <f aca="false">IF(Data!X123="","",Data!X123)</f>
        <v/>
      </c>
      <c r="F123" s="192" t="str">
        <f aca="false">IF(Data!Y123="","",Data!Y123)</f>
        <v/>
      </c>
      <c r="G123" s="280"/>
      <c r="H123" s="441"/>
      <c r="I123" s="441"/>
      <c r="J123" s="441"/>
      <c r="K123" s="441"/>
      <c r="L123" s="280"/>
      <c r="M123" s="441"/>
      <c r="N123" s="441"/>
      <c r="O123" s="441"/>
      <c r="P123" s="441"/>
      <c r="Q123" s="1"/>
      <c r="R123" s="445"/>
      <c r="S123" s="445"/>
      <c r="T123" s="445"/>
      <c r="U123" s="69" t="n">
        <v>123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customFormat="false" ht="15.75" hidden="false" customHeight="true" outlineLevel="0" collapsed="false">
      <c r="A124" s="268" t="s">
        <v>219</v>
      </c>
      <c r="B124" s="280"/>
      <c r="C124" s="192" t="str">
        <f aca="false">IF(Data!V124="","",Data!V124)</f>
        <v/>
      </c>
      <c r="D124" s="192" t="str">
        <f aca="false">IF(Data!W124="","",Data!W124)</f>
        <v/>
      </c>
      <c r="E124" s="192" t="str">
        <f aca="false">IF(Data!X124="","",Data!X124)</f>
        <v/>
      </c>
      <c r="F124" s="192" t="str">
        <f aca="false">IF(Data!Y124="","",Data!Y124)</f>
        <v/>
      </c>
      <c r="G124" s="272"/>
      <c r="H124" s="441"/>
      <c r="I124" s="441"/>
      <c r="J124" s="441"/>
      <c r="K124" s="441"/>
      <c r="L124" s="272"/>
      <c r="M124" s="441"/>
      <c r="N124" s="441"/>
      <c r="O124" s="441"/>
      <c r="P124" s="441"/>
      <c r="Q124" s="1"/>
      <c r="R124" s="248"/>
      <c r="S124" s="248"/>
      <c r="T124" s="248"/>
      <c r="U124" s="69" t="n">
        <v>124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customFormat="false" ht="15.75" hidden="false" customHeight="true" outlineLevel="0" collapsed="false">
      <c r="A125" s="269" t="s">
        <v>197</v>
      </c>
      <c r="B125" s="272"/>
      <c r="C125" s="192" t="str">
        <f aca="false">IF(Data!V125="","",Data!V125)</f>
        <v/>
      </c>
      <c r="D125" s="192" t="str">
        <f aca="false">IF(Data!W125="","",Data!W125)</f>
        <v/>
      </c>
      <c r="E125" s="192" t="str">
        <f aca="false">IF(Data!X125="","",Data!X125)</f>
        <v/>
      </c>
      <c r="F125" s="192" t="str">
        <f aca="false">IF(Data!Y125="","",Data!Y125)</f>
        <v/>
      </c>
      <c r="G125" s="275"/>
      <c r="H125" s="441"/>
      <c r="I125" s="441"/>
      <c r="J125" s="441"/>
      <c r="K125" s="441"/>
      <c r="L125" s="275"/>
      <c r="M125" s="446"/>
      <c r="N125" s="446"/>
      <c r="O125" s="446"/>
      <c r="P125" s="446"/>
      <c r="Q125" s="1"/>
      <c r="R125" s="445"/>
      <c r="S125" s="445"/>
      <c r="T125" s="445"/>
      <c r="U125" s="69" t="n">
        <v>125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customFormat="false" ht="15.75" hidden="false" customHeight="true" outlineLevel="0" collapsed="false">
      <c r="A126" s="269" t="s">
        <v>198</v>
      </c>
      <c r="B126" s="258"/>
      <c r="C126" s="284" t="str">
        <f aca="false">IF(C125="","",IF(C123="",C114*C124*C125,C123*C124*C125))</f>
        <v/>
      </c>
      <c r="D126" s="284" t="str">
        <f aca="false">IF(D125="","",IF(D123="",D114*D124*D125,D123*D124*D125))</f>
        <v/>
      </c>
      <c r="E126" s="284" t="str">
        <f aca="false">IF(E125="","",IF(E123="",E114*E124*E125,E123*E124*E125))</f>
        <v/>
      </c>
      <c r="F126" s="284" t="str">
        <f aca="false">IF(F125="","",IF(F123="",F114*F124*F125,F123*F124*F125))</f>
        <v/>
      </c>
      <c r="G126" s="275"/>
      <c r="H126" s="441"/>
      <c r="I126" s="441"/>
      <c r="J126" s="441"/>
      <c r="K126" s="441"/>
      <c r="L126" s="275"/>
      <c r="M126" s="446"/>
      <c r="N126" s="446"/>
      <c r="O126" s="446"/>
      <c r="P126" s="446"/>
      <c r="Q126" s="1"/>
      <c r="R126" s="248"/>
      <c r="S126" s="248"/>
      <c r="T126" s="248"/>
      <c r="U126" s="69" t="n">
        <v>126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customFormat="false" ht="15.75" hidden="false" customHeight="true" outlineLevel="0" collapsed="false">
      <c r="A127" s="269" t="s">
        <v>199</v>
      </c>
      <c r="B127" s="272"/>
      <c r="C127" s="192" t="str">
        <f aca="false">IF(Data!V127="","",Data!V127)</f>
        <v/>
      </c>
      <c r="D127" s="192" t="str">
        <f aca="false">IF(Data!W127="","",Data!W127)</f>
        <v/>
      </c>
      <c r="E127" s="192" t="str">
        <f aca="false">IF(Data!X127="","",Data!X127)</f>
        <v/>
      </c>
      <c r="F127" s="192" t="str">
        <f aca="false">IF(Data!Y127="","",Data!Y127)</f>
        <v/>
      </c>
      <c r="G127" s="275"/>
      <c r="H127" s="447" t="str">
        <f aca="false">IF(SUM(C127)&gt;0,MIN(C126-H131-SUM(C131)*(H131=""),C127*'Exp factors'!C$8),"")</f>
        <v/>
      </c>
      <c r="I127" s="447" t="str">
        <f aca="false">IF(SUM(D127)&gt;0,MIN(D126-I131-SUM(D131)*(I131=""),D127*'Exp factors'!D$8),"")</f>
        <v/>
      </c>
      <c r="J127" s="447" t="str">
        <f aca="false">IF(SUM(E127)&gt;0,MIN(E126-J131-SUM(E131)*(J131=""),E127*'Exp factors'!E$8),"")</f>
        <v/>
      </c>
      <c r="K127" s="447" t="str">
        <f aca="false">IF(SUM(F127)&gt;0,MIN(F126-K131-SUM(F131)*(K131=""),F127*'Exp factors'!F$8),"")</f>
        <v/>
      </c>
      <c r="L127" s="275"/>
      <c r="M127" s="446"/>
      <c r="N127" s="446"/>
      <c r="O127" s="446"/>
      <c r="P127" s="446"/>
      <c r="Q127" s="1"/>
      <c r="R127" s="248"/>
      <c r="S127" s="248"/>
      <c r="T127" s="248"/>
      <c r="U127" s="69" t="n">
        <v>127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customFormat="false" ht="15.75" hidden="false" customHeight="true" outlineLevel="0" collapsed="false">
      <c r="A128" s="269" t="s">
        <v>200</v>
      </c>
      <c r="B128" s="275"/>
      <c r="C128" s="192" t="str">
        <f aca="false">IF(Data!V128="","",Data!V128)</f>
        <v/>
      </c>
      <c r="D128" s="192" t="str">
        <f aca="false">IF(Data!W128="","",Data!W128)</f>
        <v/>
      </c>
      <c r="E128" s="192" t="str">
        <f aca="false">IF(Data!X128="","",Data!X128)</f>
        <v/>
      </c>
      <c r="F128" s="192" t="str">
        <f aca="false">IF(Data!Y128="","",Data!Y128)</f>
        <v/>
      </c>
      <c r="G128" s="275"/>
      <c r="H128" s="441"/>
      <c r="I128" s="441"/>
      <c r="J128" s="441"/>
      <c r="K128" s="441"/>
      <c r="L128" s="275"/>
      <c r="M128" s="446"/>
      <c r="N128" s="446"/>
      <c r="O128" s="446"/>
      <c r="P128" s="446"/>
      <c r="Q128" s="1"/>
      <c r="R128" s="445"/>
      <c r="S128" s="445"/>
      <c r="T128" s="445"/>
      <c r="U128" s="69" t="n">
        <v>128</v>
      </c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customFormat="false" ht="15.75" hidden="false" customHeight="true" outlineLevel="0" collapsed="false">
      <c r="A129" s="295" t="s">
        <v>201</v>
      </c>
      <c r="B129" s="273"/>
      <c r="C129" s="284" t="str">
        <f aca="false">IF(SUM(C127)=0,"",C127*C128)</f>
        <v/>
      </c>
      <c r="D129" s="284" t="str">
        <f aca="false">IF(SUM(D127)=0,"",D127*D128)</f>
        <v/>
      </c>
      <c r="E129" s="284" t="str">
        <f aca="false">IF(SUM(E127)=0,"",E127*E128)</f>
        <v/>
      </c>
      <c r="F129" s="284" t="str">
        <f aca="false">IF(SUM(F127)=0,"",F127*F128)</f>
        <v/>
      </c>
      <c r="G129" s="273"/>
      <c r="H129" s="284" t="str">
        <f aca="false">IF(H127="","",H127*C128)</f>
        <v/>
      </c>
      <c r="I129" s="284" t="str">
        <f aca="false">IF(I127="","",I127*D128)</f>
        <v/>
      </c>
      <c r="J129" s="284" t="str">
        <f aca="false">IF(J127="","",J127*E128)</f>
        <v/>
      </c>
      <c r="K129" s="284" t="str">
        <f aca="false">IF(K127="","",K127*F128)</f>
        <v/>
      </c>
      <c r="L129" s="273"/>
      <c r="M129" s="284" t="str">
        <f aca="false">IF(H129="","",SUM(H129)-SUM(C129))</f>
        <v/>
      </c>
      <c r="N129" s="284" t="str">
        <f aca="false">IF(I129="","",SUM(I129)-SUM(D129))</f>
        <v/>
      </c>
      <c r="O129" s="284" t="str">
        <f aca="false">IF(J129="","",SUM(J129)-SUM(E129))</f>
        <v/>
      </c>
      <c r="P129" s="284" t="str">
        <f aca="false">IF(K129="","",SUM(K129)-SUM(F129))</f>
        <v/>
      </c>
      <c r="Q129" s="1"/>
      <c r="R129" s="248"/>
      <c r="S129" s="248"/>
      <c r="T129" s="248"/>
      <c r="U129" s="69" t="n">
        <v>129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customFormat="false" ht="15.75" hidden="false" customHeight="true" outlineLevel="0" collapsed="false">
      <c r="A130" s="270" t="s">
        <v>202</v>
      </c>
      <c r="B130" s="275"/>
      <c r="C130" s="289" t="n">
        <f aca="false">IF(Data!V130="","",Data!V130)</f>
        <v>0</v>
      </c>
      <c r="D130" s="289" t="n">
        <f aca="false">IF(Data!W130="","",Data!W130)</f>
        <v>0</v>
      </c>
      <c r="E130" s="289" t="n">
        <f aca="false">IF(Data!X130="","",Data!X130)</f>
        <v>0</v>
      </c>
      <c r="F130" s="289" t="n">
        <f aca="false">IF(Data!Y130="","",Data!Y130)</f>
        <v>0</v>
      </c>
      <c r="G130" s="290"/>
      <c r="H130" s="441"/>
      <c r="I130" s="441"/>
      <c r="J130" s="441"/>
      <c r="K130" s="441"/>
      <c r="L130" s="290"/>
      <c r="M130" s="441"/>
      <c r="N130" s="441"/>
      <c r="O130" s="441"/>
      <c r="P130" s="441"/>
      <c r="Q130" s="1"/>
      <c r="R130" s="248"/>
      <c r="S130" s="248"/>
      <c r="T130" s="248"/>
      <c r="U130" s="69" t="n">
        <v>130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customFormat="false" ht="15.75" hidden="false" customHeight="true" outlineLevel="0" collapsed="false">
      <c r="A131" s="270" t="s">
        <v>203</v>
      </c>
      <c r="B131" s="290"/>
      <c r="C131" s="192" t="str">
        <f aca="false">IF(Data!V131="","",Data!V131)</f>
        <v/>
      </c>
      <c r="D131" s="192" t="str">
        <f aca="false">IF(Data!W131="","",Data!W131)</f>
        <v/>
      </c>
      <c r="E131" s="192" t="str">
        <f aca="false">IF(Data!X131="","",Data!X131)</f>
        <v/>
      </c>
      <c r="F131" s="192" t="str">
        <f aca="false">IF(Data!Y131="","",Data!Y131)</f>
        <v/>
      </c>
      <c r="G131" s="280"/>
      <c r="H131" s="289"/>
      <c r="I131" s="289"/>
      <c r="J131" s="289"/>
      <c r="K131" s="289"/>
      <c r="L131" s="280"/>
      <c r="M131" s="441"/>
      <c r="N131" s="441"/>
      <c r="O131" s="441"/>
      <c r="P131" s="441"/>
      <c r="Q131" s="1"/>
      <c r="R131" s="248"/>
      <c r="S131" s="248"/>
      <c r="T131" s="248"/>
      <c r="U131" s="69" t="n">
        <v>131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customFormat="false" ht="15.75" hidden="false" customHeight="true" outlineLevel="0" collapsed="false">
      <c r="A132" s="270" t="s">
        <v>221</v>
      </c>
      <c r="B132" s="280"/>
      <c r="C132" s="297" t="str">
        <f aca="false">IF(SUM(C117,C126)&gt;0,SUM(C118,C127)/SUM(C117,C126),"")</f>
        <v/>
      </c>
      <c r="D132" s="297" t="str">
        <f aca="false">IF(SUM(D117,D126)&gt;0,SUM(D118,D127)/SUM(D117,D126),"")</f>
        <v/>
      </c>
      <c r="E132" s="297" t="str">
        <f aca="false">IF(SUM(E117,E126)&gt;0,SUM(E118,E127)/SUM(E117,E126),"")</f>
        <v/>
      </c>
      <c r="F132" s="297" t="str">
        <f aca="false">IF(SUM(F117,F126)&gt;0,SUM(F118,F127)/SUM(F117,F126),"")</f>
        <v/>
      </c>
      <c r="G132" s="290"/>
      <c r="H132" s="297" t="str">
        <f aca="false">IF(SUM(C117,C126)&gt;0,SUM(H118,SUM(C118)*(SUM(H118)=0),H127,SUM(C127)*(SUM(H127)=0))/SUM(C117,C126),"")</f>
        <v/>
      </c>
      <c r="I132" s="297" t="str">
        <f aca="false">IF(SUM(D117,D126)&gt;0,SUM(I118,SUM(D118)*(SUM(I118)=0),I127,SUM(D127)*(SUM(I127)=0))/SUM(D117,D126),"")</f>
        <v/>
      </c>
      <c r="J132" s="297" t="str">
        <f aca="false">IF(SUM(E117,E126)&gt;0,SUM(J118,SUM(E118)*(SUM(J118)=0),J127,SUM(E127)*(SUM(J127)=0))/SUM(E117,E126),"")</f>
        <v/>
      </c>
      <c r="K132" s="297" t="str">
        <f aca="false">IF(SUM(F117,F126)&gt;0,SUM(K118,SUM(F118)*(SUM(K118)=0),K127,SUM(F127)*(SUM(K127)=0))/SUM(F117,F126),"")</f>
        <v/>
      </c>
      <c r="L132" s="290"/>
      <c r="M132" s="446"/>
      <c r="N132" s="446"/>
      <c r="O132" s="446"/>
      <c r="P132" s="446"/>
      <c r="Q132" s="1"/>
      <c r="R132" s="421"/>
      <c r="S132" s="421"/>
      <c r="T132" s="421"/>
      <c r="U132" s="69" t="n">
        <v>132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customFormat="false" ht="15.75" hidden="false" customHeight="true" outlineLevel="0" collapsed="false">
      <c r="A133" s="270" t="s">
        <v>206</v>
      </c>
      <c r="B133" s="272"/>
      <c r="C133" s="299" t="str">
        <f aca="false">IF(SUM(C117,C126)=0,"",SUM(C117,-SUM(C118)*C121,-SUM(C122)*C121,C126,-SUM(C127)*C130,-SUM(C131)*C130)*0.098)</f>
        <v/>
      </c>
      <c r="D133" s="299" t="str">
        <f aca="false">IF(SUM(D117,D126)=0,"",SUM(D117,-SUM(D118)*D121,-SUM(D122)*D121,D126,-SUM(D127)*D130,-SUM(D131)*D130)*0.098)</f>
        <v/>
      </c>
      <c r="E133" s="299" t="str">
        <f aca="false">IF(SUM(E117,E126)=0,"",SUM(E117,-SUM(E118)*E121,-SUM(E122)*E121,E126,-SUM(E127)*E130,-SUM(E131)*E130)*0.098)</f>
        <v/>
      </c>
      <c r="F133" s="299" t="str">
        <f aca="false">IF(SUM(F117,F126)=0,"",SUM(F117,-SUM(F118)*F121,-SUM(F122)*F121,F126,-SUM(F127)*F130,-SUM(F131)*F130)*0.098)</f>
        <v/>
      </c>
      <c r="G133" s="292"/>
      <c r="H133" s="299" t="str">
        <f aca="false">IF(SUM(C117,C126)=0,"",(SUM(C117)-(SUM(C118)*(H118="")+SUM(C122)*(H122="")+SUM(H118,H122))*C121+SUM(C126)-(SUM(C127)*(H127="")+SUM(C131)*(H131="")+SUM(H127,H131))*C130)*0.098)</f>
        <v/>
      </c>
      <c r="I133" s="299" t="str">
        <f aca="false">IF(SUM(D117,D126)=0,"",(SUM(D117)-(SUM(D118)*(I118="")+SUM(D122)*(I122="")+SUM(I118,I122))*D121+SUM(D126)-(SUM(D127)*(I127="")+SUM(D131)*(I131="")+SUM(I127,I131))*D130)*0.098)</f>
        <v/>
      </c>
      <c r="J133" s="299" t="str">
        <f aca="false">IF(SUM(E117,E126)=0,"",(SUM(E117)-(SUM(E118)*(J118="")+SUM(E122)*(J122="")+SUM(J118,J122))*E121+SUM(E126)-(SUM(E127)*(J127="")+SUM(E131)*(J131="")+SUM(J127,J131))*E130)*0.098)</f>
        <v/>
      </c>
      <c r="K133" s="299" t="str">
        <f aca="false">IF(SUM(F117,F126)=0,"",(SUM(F117)-(SUM(F118)*(K118="")+SUM(F122)*(K122="")+SUM(K118,K122))*F121+SUM(F126)-(SUM(F127)*(K127="")+SUM(F131)*(K131="")+SUM(K127,K131))*F130)*0.098)</f>
        <v/>
      </c>
      <c r="L133" s="292"/>
      <c r="M133" s="446"/>
      <c r="N133" s="446"/>
      <c r="O133" s="446"/>
      <c r="P133" s="446"/>
      <c r="Q133" s="1"/>
      <c r="R133" s="248"/>
      <c r="S133" s="248"/>
      <c r="T133" s="248"/>
      <c r="U133" s="69" t="n">
        <v>133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customFormat="false" ht="15.75" hidden="false" customHeight="true" outlineLevel="0" collapsed="false">
      <c r="A134" s="268" t="s">
        <v>207</v>
      </c>
      <c r="B134" s="258"/>
      <c r="C134" s="192" t="str">
        <f aca="false">IF(Data!V134="","",Data!V134)</f>
        <v/>
      </c>
      <c r="D134" s="192" t="str">
        <f aca="false">IF(Data!W134="","",Data!W134)</f>
        <v/>
      </c>
      <c r="E134" s="192" t="str">
        <f aca="false">IF(Data!X134="","",Data!X134)</f>
        <v/>
      </c>
      <c r="F134" s="192" t="str">
        <f aca="false">IF(Data!Y134="","",Data!Y134)</f>
        <v/>
      </c>
      <c r="G134" s="292"/>
      <c r="H134" s="301"/>
      <c r="I134" s="301"/>
      <c r="J134" s="301"/>
      <c r="K134" s="301"/>
      <c r="L134" s="292"/>
      <c r="M134" s="448"/>
      <c r="N134" s="448"/>
      <c r="O134" s="448"/>
      <c r="P134" s="448"/>
      <c r="Q134" s="1"/>
      <c r="R134" s="445"/>
      <c r="S134" s="445"/>
      <c r="T134" s="445"/>
      <c r="U134" s="69" t="n">
        <v>134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customFormat="false" ht="15.75" hidden="false" customHeight="true" outlineLevel="0" collapsed="false">
      <c r="A135" s="270" t="s">
        <v>208</v>
      </c>
      <c r="B135" s="272"/>
      <c r="C135" s="192" t="str">
        <f aca="false">IF(Data!V135="","",Data!V135)</f>
        <v/>
      </c>
      <c r="D135" s="192" t="str">
        <f aca="false">IF(Data!W135="","",Data!W135)</f>
        <v/>
      </c>
      <c r="E135" s="192" t="str">
        <f aca="false">IF(Data!X135="","",Data!X135)</f>
        <v/>
      </c>
      <c r="F135" s="192" t="str">
        <f aca="false">IF(Data!Y135="","",Data!Y135)</f>
        <v/>
      </c>
      <c r="G135" s="293"/>
      <c r="H135" s="449" t="str">
        <f aca="false">IF(SUM(C135)&gt;0,MIN(H133-H134-SUM(C134)*(H134=""),C135*'Exp factors'!C$8),"")</f>
        <v/>
      </c>
      <c r="I135" s="449" t="str">
        <f aca="false">IF(SUM(D135)&gt;0,MIN(I133-I134-SUM(D134)*(I134=""),D135*'Exp factors'!D$8),"")</f>
        <v/>
      </c>
      <c r="J135" s="449" t="str">
        <f aca="false">IF(SUM(E135)&gt;0,MIN(J133-J134-SUM(E134)*(J134=""),E135*'Exp factors'!E$8),"")</f>
        <v/>
      </c>
      <c r="K135" s="449" t="str">
        <f aca="false">IF(SUM(F135)&gt;0,MIN(K133-K134-SUM(F134)*(K134=""),F135*'Exp factors'!F$8),"")</f>
        <v/>
      </c>
      <c r="L135" s="293"/>
      <c r="M135" s="448"/>
      <c r="N135" s="448"/>
      <c r="O135" s="448"/>
      <c r="P135" s="448"/>
      <c r="Q135" s="1"/>
      <c r="R135" s="445"/>
      <c r="S135" s="445"/>
      <c r="T135" s="445"/>
      <c r="U135" s="69" t="n">
        <v>135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customFormat="false" ht="15.75" hidden="false" customHeight="true" outlineLevel="0" collapsed="false">
      <c r="A136" s="269" t="s">
        <v>209</v>
      </c>
      <c r="B136" s="275"/>
      <c r="C136" s="192" t="str">
        <f aca="false">IF(Data!V136="","",Data!V136)</f>
        <v/>
      </c>
      <c r="D136" s="192" t="str">
        <f aca="false">IF(Data!W136="","",Data!W136)</f>
        <v/>
      </c>
      <c r="E136" s="192" t="str">
        <f aca="false">IF(Data!X136="","",Data!X136)</f>
        <v/>
      </c>
      <c r="F136" s="192" t="str">
        <f aca="false">IF(Data!Y136="","",Data!Y136)</f>
        <v/>
      </c>
      <c r="G136" s="272"/>
      <c r="H136" s="441"/>
      <c r="I136" s="441"/>
      <c r="J136" s="441"/>
      <c r="K136" s="441"/>
      <c r="L136" s="272"/>
      <c r="M136" s="441"/>
      <c r="N136" s="441"/>
      <c r="O136" s="441"/>
      <c r="P136" s="441"/>
      <c r="Q136" s="1"/>
      <c r="R136" s="445"/>
      <c r="S136" s="445"/>
      <c r="T136" s="445"/>
      <c r="U136" s="69" t="n">
        <v>136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customFormat="false" ht="15.75" hidden="false" customHeight="true" outlineLevel="0" collapsed="false">
      <c r="A137" s="268" t="s">
        <v>210</v>
      </c>
      <c r="B137" s="275"/>
      <c r="C137" s="284" t="str">
        <f aca="false">IF(SUM(C135)=0,"",C135*C136)</f>
        <v/>
      </c>
      <c r="D137" s="284" t="str">
        <f aca="false">IF(SUM(D135)=0,"",D135*D136)</f>
        <v/>
      </c>
      <c r="E137" s="284" t="str">
        <f aca="false">IF(SUM(E135)=0,"",E135*E136)</f>
        <v/>
      </c>
      <c r="F137" s="284" t="str">
        <f aca="false">IF(SUM(F135)=0,"",F135*F136)</f>
        <v/>
      </c>
      <c r="G137" s="273"/>
      <c r="H137" s="284" t="str">
        <f aca="false">IF(H135="","",H135*C136)</f>
        <v/>
      </c>
      <c r="I137" s="284" t="str">
        <f aca="false">IF(I135="","",I135*D136)</f>
        <v/>
      </c>
      <c r="J137" s="284" t="str">
        <f aca="false">IF(J135="","",J135*E136)</f>
        <v/>
      </c>
      <c r="K137" s="284" t="str">
        <f aca="false">IF(K135="","",K135*F136)</f>
        <v/>
      </c>
      <c r="L137" s="273"/>
      <c r="M137" s="284" t="str">
        <f aca="false">IF(H137="","",SUM(H137)-SUM(C137))</f>
        <v/>
      </c>
      <c r="N137" s="284" t="str">
        <f aca="false">IF(I137="","",SUM(I137)-SUM(D137))</f>
        <v/>
      </c>
      <c r="O137" s="284" t="str">
        <f aca="false">IF(J137="","",SUM(J137)-SUM(E137))</f>
        <v/>
      </c>
      <c r="P137" s="284" t="str">
        <f aca="false">IF(K137="","",SUM(K137)-SUM(F137))</f>
        <v/>
      </c>
      <c r="Q137" s="305"/>
      <c r="R137" s="248"/>
      <c r="S137" s="248"/>
      <c r="T137" s="248"/>
      <c r="U137" s="69" t="n">
        <v>137</v>
      </c>
      <c r="V137" s="305"/>
      <c r="W137" s="305"/>
      <c r="X137" s="305"/>
      <c r="Y137" s="305"/>
      <c r="Z137" s="305"/>
      <c r="AA137" s="305"/>
      <c r="AB137" s="305"/>
      <c r="AC137" s="305"/>
      <c r="AD137" s="305"/>
      <c r="AE137" s="305"/>
      <c r="AF137" s="305"/>
      <c r="AG137" s="305"/>
      <c r="AH137" s="305"/>
      <c r="AI137" s="305"/>
      <c r="AJ137" s="305"/>
    </row>
    <row r="138" customFormat="false" ht="15.75" hidden="false" customHeight="true" outlineLevel="0" collapsed="false">
      <c r="A138" s="268" t="s">
        <v>211</v>
      </c>
      <c r="B138" s="272"/>
      <c r="C138" s="306" t="str">
        <f aca="false">IF(C133="","",(SUM(C117)*1080-SUM(C118,C122)*(1080-740*(C121=0))-SUM(C134,C135)*7865)/2100/365/C$40)</f>
        <v/>
      </c>
      <c r="D138" s="306" t="str">
        <f aca="false">IF(D133="","",(SUM(D117)*1080-SUM(D118,D122)*(1080-740*(D121=0))-SUM(D134,D135)*7865)/2100/365/D$40)</f>
        <v/>
      </c>
      <c r="E138" s="306" t="str">
        <f aca="false">IF(E133="","",(SUM(E117)*1080-SUM(E118,E122)*(1080-740*(E121=0))-SUM(E134,E135)*7865)/2100/365/E$40)</f>
        <v/>
      </c>
      <c r="F138" s="306" t="str">
        <f aca="false">IF(F133="","",(SUM(F117)*1080-SUM(F118,F122)*(1080-740*(F121=0))-SUM(F134,F135)*7865)/2100/365/F$40)</f>
        <v/>
      </c>
      <c r="G138" s="280"/>
      <c r="H138" s="306" t="str">
        <f aca="false">IF(AND(H118="",H122="",H127="",H131="",H135=""),"",(SUM(C117)*1080-(SUM(H118,H122)+SUM(C118)*(H118="")+SUM(C122)*(H122=""))*(1080-740*(C121=0))-(SUM(H134)+SUM(C134)*(H134="")+SUM(H135)-SUM(C135)*(H135=""))*7865)/2100/365/C$40)</f>
        <v/>
      </c>
      <c r="I138" s="306" t="str">
        <f aca="false">IF(AND(I118="",I122="",I127="",I131="",I135=""),"",(SUM(D117)*1080-(SUM(I118,I122)+SUM(D118)*(I118="")+SUM(D122)*(I122=""))*(1080-740*(D121=0))-(SUM(I134)+SUM(D134)*(I134="")+SUM(I135)-SUM(D135)*(I135=""))*7865)/2100/365/D$40)</f>
        <v/>
      </c>
      <c r="J138" s="306" t="str">
        <f aca="false">IF(AND(J118="",J122="",J127="",J131="",J135=""),"",(SUM(E117)*1080-(SUM(J118,J122)+SUM(E118)*(J118="")+SUM(E122)*(J122=""))*(1080-740*(E121=0))-(SUM(J134)+SUM(E134)*(J134="")+SUM(J135)-SUM(E135)*(J135=""))*7865)/2100/365/E$40)</f>
        <v/>
      </c>
      <c r="K138" s="306" t="str">
        <f aca="false">IF(AND(K118="",K122="",K127="",K131="",K135=""),"",(SUM(F117)*1080-(SUM(K118,K122)+SUM(F118)*(K118="")+SUM(F122)*(K122=""))*(1080-740*(F121=0))-(SUM(K134)+SUM(F134)*(K134="")+SUM(K135)-SUM(F135)*(K135=""))*7865)/2100/365/F$40)</f>
        <v/>
      </c>
      <c r="L138" s="280"/>
      <c r="M138" s="362" t="str">
        <f aca="false">IF(H138="","",SUM(H138)-SUM(C138))</f>
        <v/>
      </c>
      <c r="N138" s="362" t="str">
        <f aca="false">IF(I138="","",SUM(I138)-SUM(D138))</f>
        <v/>
      </c>
      <c r="O138" s="362" t="str">
        <f aca="false">IF(J138="","",SUM(J138)-SUM(E138))</f>
        <v/>
      </c>
      <c r="P138" s="362" t="str">
        <f aca="false">IF(K138="","",SUM(K138)-SUM(F138))</f>
        <v/>
      </c>
      <c r="Q138" s="1"/>
      <c r="R138" s="421"/>
      <c r="S138" s="421"/>
      <c r="T138" s="421"/>
      <c r="U138" s="69" t="n">
        <v>138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customFormat="false" ht="15.75" hidden="false" customHeight="true" outlineLevel="0" collapsed="false">
      <c r="A139" s="268" t="s">
        <v>212</v>
      </c>
      <c r="B139" s="272"/>
      <c r="C139" s="306" t="str">
        <f aca="false">IF(C133="","",(SUM(C126)*1080-SUM(C127,C131)*(1080-740*(C130=0)))/2100/365/C$40)</f>
        <v/>
      </c>
      <c r="D139" s="306" t="str">
        <f aca="false">IF(D133="","",(SUM(D126)*1080-SUM(D127,D131)*(1080-740*(D130=0)))/2100/365/D$40)</f>
        <v/>
      </c>
      <c r="E139" s="306" t="str">
        <f aca="false">IF(E133="","",(SUM(E126)*1080-SUM(E127,E131)*(1080-740*(E130=0)))/2100/365/E$40)</f>
        <v/>
      </c>
      <c r="F139" s="306" t="str">
        <f aca="false">IF(F133="","",(SUM(F126)*1080-SUM(F127,F131)*(1080-740*(F130=0)))/2100/365/F$40)</f>
        <v/>
      </c>
      <c r="G139" s="280"/>
      <c r="H139" s="306" t="str">
        <f aca="false">IF(AND(H118="",H122="",H127="",H131="",H135=""),"",(SUM(C126)*1080-(SUM(H127,H131)+SUM(C127)*(H127="")+SUM(C131)*(H131=""))*(1080-740*(C130=0)))/2100/365/C$40)</f>
        <v/>
      </c>
      <c r="I139" s="306" t="str">
        <f aca="false">IF(AND(I118="",I122="",I127="",I131="",I135=""),"",(SUM(D126)*1080-(SUM(I127,I131)+SUM(D127)*(I127="")+SUM(D131)*(I131=""))*(1080-740*(D130=0)))/2100/365/D$40)</f>
        <v/>
      </c>
      <c r="J139" s="306" t="str">
        <f aca="false">IF(AND(J118="",J122="",J127="",J131="",J135=""),"",(SUM(E126)*1080-(SUM(J127,J131)+SUM(E127)*(J127="")+SUM(E131)*(J131=""))*(1080-740*(E130=0)))/2100/365/E$40)</f>
        <v/>
      </c>
      <c r="K139" s="306" t="str">
        <f aca="false">IF(AND(K118="",K122="",K127="",K131="",K135=""),"",(SUM(F126)*1080-(SUM(K127,K131)+SUM(F127)*(K127="")+SUM(F131)*(K131=""))*(1080-740*(F130=0)))/2100/365/F$40)</f>
        <v/>
      </c>
      <c r="L139" s="280"/>
      <c r="M139" s="362" t="str">
        <f aca="false">IF(H139="","",SUM(H139)-SUM(C139))</f>
        <v/>
      </c>
      <c r="N139" s="362" t="str">
        <f aca="false">IF(I139="","",SUM(I139)-SUM(D139))</f>
        <v/>
      </c>
      <c r="O139" s="362" t="str">
        <f aca="false">IF(J139="","",SUM(J139)-SUM(E139))</f>
        <v/>
      </c>
      <c r="P139" s="362" t="str">
        <f aca="false">IF(K139="","",SUM(K139)-SUM(F139))</f>
        <v/>
      </c>
      <c r="Q139" s="1"/>
      <c r="R139" s="421"/>
      <c r="S139" s="421"/>
      <c r="T139" s="421"/>
      <c r="U139" s="69" t="n">
        <v>139</v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customFormat="false" ht="15.75" hidden="false" customHeight="true" outlineLevel="0" collapsed="false">
      <c r="A140" s="308" t="s">
        <v>222</v>
      </c>
      <c r="B140" s="280"/>
      <c r="C140" s="297" t="str">
        <f aca="false">IF(SUM(C133)&gt;0,SUM(C135)/C133,"")</f>
        <v/>
      </c>
      <c r="D140" s="297" t="str">
        <f aca="false">IF(SUM(D133)&gt;0,SUM(D135)/D133,"")</f>
        <v/>
      </c>
      <c r="E140" s="297" t="str">
        <f aca="false">IF(SUM(E133)&gt;0,SUM(E135)/E133,"")</f>
        <v/>
      </c>
      <c r="F140" s="297" t="str">
        <f aca="false">IF(SUM(F133)&gt;0,SUM(F135)/F133,"")</f>
        <v/>
      </c>
      <c r="G140" s="280"/>
      <c r="H140" s="297" t="str">
        <f aca="false">IF(H133="","",SUM(H135)/H133)</f>
        <v/>
      </c>
      <c r="I140" s="297" t="str">
        <f aca="false">IF(I133="","",SUM(I135)/I133)</f>
        <v/>
      </c>
      <c r="J140" s="297" t="str">
        <f aca="false">IF(J133="","",SUM(J135)/J133)</f>
        <v/>
      </c>
      <c r="K140" s="297" t="str">
        <f aca="false">IF(K133="","",SUM(K135)/K133)</f>
        <v/>
      </c>
      <c r="L140" s="280"/>
      <c r="M140" s="441"/>
      <c r="N140" s="441"/>
      <c r="O140" s="441"/>
      <c r="P140" s="441"/>
      <c r="Q140" s="1"/>
      <c r="R140" s="421"/>
      <c r="S140" s="421"/>
      <c r="T140" s="421"/>
      <c r="U140" s="69" t="n">
        <v>140</v>
      </c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customFormat="false" ht="15.75" hidden="false" customHeight="true" outlineLevel="0" collapsed="false">
      <c r="A141" s="279" t="s">
        <v>223</v>
      </c>
      <c r="B141" s="258"/>
      <c r="C141" s="132"/>
      <c r="D141" s="132"/>
      <c r="E141" s="132"/>
      <c r="F141" s="192"/>
      <c r="G141" s="258"/>
      <c r="H141" s="441"/>
      <c r="I141" s="441"/>
      <c r="J141" s="441"/>
      <c r="K141" s="441"/>
      <c r="L141" s="258"/>
      <c r="M141" s="439"/>
      <c r="N141" s="439"/>
      <c r="O141" s="439"/>
      <c r="P141" s="439"/>
      <c r="Q141" s="1"/>
      <c r="R141" s="1"/>
      <c r="S141" s="1"/>
      <c r="T141" s="1"/>
      <c r="U141" s="69" t="n">
        <v>141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customFormat="false" ht="15.75" hidden="false" customHeight="true" outlineLevel="0" collapsed="false">
      <c r="A142" s="282" t="s">
        <v>218</v>
      </c>
      <c r="B142" s="258"/>
      <c r="C142" s="192" t="str">
        <f aca="false">IF(Data!V142="","",Data!V142)</f>
        <v/>
      </c>
      <c r="D142" s="192" t="n">
        <f aca="false">IF(Data!W142="","",Data!W142)</f>
        <v>1</v>
      </c>
      <c r="E142" s="192" t="n">
        <f aca="false">IF(Data!X142="","",Data!X142)</f>
        <v>4</v>
      </c>
      <c r="F142" s="192" t="n">
        <f aca="false">IF(Data!Y142="","",Data!Y142)</f>
        <v>7</v>
      </c>
      <c r="G142" s="272"/>
      <c r="H142" s="441"/>
      <c r="I142" s="441"/>
      <c r="J142" s="441"/>
      <c r="K142" s="441"/>
      <c r="L142" s="272"/>
      <c r="M142" s="441"/>
      <c r="N142" s="441"/>
      <c r="O142" s="441"/>
      <c r="P142" s="441"/>
      <c r="Q142" s="1"/>
      <c r="R142" s="445"/>
      <c r="S142" s="445"/>
      <c r="T142" s="445"/>
      <c r="U142" s="69" t="n">
        <v>142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customFormat="false" ht="15.75" hidden="false" customHeight="true" outlineLevel="0" collapsed="false">
      <c r="A143" s="268" t="s">
        <v>219</v>
      </c>
      <c r="B143" s="275"/>
      <c r="C143" s="192" t="str">
        <f aca="false">IF(Data!V143="","",Data!V143)</f>
        <v/>
      </c>
      <c r="D143" s="192" t="str">
        <f aca="false">IF(Data!W143="","",Data!W143)</f>
        <v/>
      </c>
      <c r="E143" s="192" t="str">
        <f aca="false">IF(Data!X143="","",Data!X143)</f>
        <v/>
      </c>
      <c r="F143" s="192" t="str">
        <f aca="false">IF(Data!Y143="","",Data!Y143)</f>
        <v/>
      </c>
      <c r="G143" s="272"/>
      <c r="H143" s="441"/>
      <c r="I143" s="441"/>
      <c r="J143" s="441"/>
      <c r="K143" s="441"/>
      <c r="L143" s="272"/>
      <c r="M143" s="441"/>
      <c r="N143" s="441"/>
      <c r="O143" s="441"/>
      <c r="P143" s="441"/>
      <c r="Q143" s="1"/>
      <c r="R143" s="248"/>
      <c r="S143" s="248"/>
      <c r="T143" s="248"/>
      <c r="U143" s="69" t="n">
        <v>143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customFormat="false" ht="15.75" hidden="false" customHeight="true" outlineLevel="0" collapsed="false">
      <c r="A144" s="269" t="s">
        <v>197</v>
      </c>
      <c r="B144" s="273"/>
      <c r="C144" s="283" t="str">
        <f aca="false">IF(Data!V144="","",Data!V144)</f>
        <v/>
      </c>
      <c r="D144" s="283" t="str">
        <f aca="false">IF(Data!W144="","",Data!W144)</f>
        <v/>
      </c>
      <c r="E144" s="283" t="str">
        <f aca="false">IF(Data!X144="","",Data!X144)</f>
        <v/>
      </c>
      <c r="F144" s="283" t="str">
        <f aca="false">IF(Data!Y144="","",Data!Y144)</f>
        <v/>
      </c>
      <c r="G144" s="275"/>
      <c r="H144" s="441"/>
      <c r="I144" s="441"/>
      <c r="J144" s="441"/>
      <c r="K144" s="441"/>
      <c r="L144" s="275"/>
      <c r="M144" s="446"/>
      <c r="N144" s="446"/>
      <c r="O144" s="446"/>
      <c r="P144" s="446"/>
      <c r="Q144" s="1"/>
      <c r="R144" s="445"/>
      <c r="S144" s="445"/>
      <c r="T144" s="445"/>
      <c r="U144" s="69" t="n">
        <v>144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customFormat="false" ht="15.75" hidden="false" customHeight="true" outlineLevel="0" collapsed="false">
      <c r="A145" s="269" t="s">
        <v>198</v>
      </c>
      <c r="B145" s="275"/>
      <c r="C145" s="284" t="str">
        <f aca="false">IF(C144="","",C142*C143*C144)</f>
        <v/>
      </c>
      <c r="D145" s="284" t="str">
        <f aca="false">IF(D144="","",D142*D143*D144)</f>
        <v/>
      </c>
      <c r="E145" s="284" t="str">
        <f aca="false">IF(E144="","",E142*E143*E144)</f>
        <v/>
      </c>
      <c r="F145" s="303" t="str">
        <f aca="false">IF(F144="","",F142*F143*F144)</f>
        <v/>
      </c>
      <c r="G145" s="273"/>
      <c r="H145" s="441"/>
      <c r="I145" s="441"/>
      <c r="J145" s="441"/>
      <c r="K145" s="441"/>
      <c r="L145" s="273"/>
      <c r="M145" s="446"/>
      <c r="N145" s="446"/>
      <c r="O145" s="446"/>
      <c r="P145" s="446"/>
      <c r="Q145" s="1"/>
      <c r="R145" s="248"/>
      <c r="S145" s="248"/>
      <c r="T145" s="248"/>
      <c r="U145" s="69" t="n">
        <v>145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customFormat="false" ht="15.75" hidden="false" customHeight="true" outlineLevel="0" collapsed="false">
      <c r="A146" s="269" t="s">
        <v>199</v>
      </c>
      <c r="B146" s="280"/>
      <c r="C146" s="192" t="str">
        <f aca="false">IF(Data!V146="","",Data!V146)</f>
        <v/>
      </c>
      <c r="D146" s="192" t="str">
        <f aca="false">IF(Data!W146="","",Data!W146)</f>
        <v/>
      </c>
      <c r="E146" s="192" t="str">
        <f aca="false">IF(Data!X146="","",Data!X146)</f>
        <v/>
      </c>
      <c r="F146" s="192" t="str">
        <f aca="false">IF(Data!Y146="","",Data!Y146)</f>
        <v/>
      </c>
      <c r="G146" s="275"/>
      <c r="H146" s="447" t="str">
        <f aca="false">IF(SUM(C146)&gt;0,MIN(C145-H150-SUM(C150)*(H150=""),C146*'Exp factors'!C$8),"")</f>
        <v/>
      </c>
      <c r="I146" s="447" t="str">
        <f aca="false">IF(SUM(D146)&gt;0,MIN(D145-I150-SUM(D150)*(I150=""),D146*'Exp factors'!D$8),"")</f>
        <v/>
      </c>
      <c r="J146" s="447" t="str">
        <f aca="false">IF(SUM(E146)&gt;0,MIN(E145-J150-SUM(E150)*(J150=""),E146*'Exp factors'!E$8),"")</f>
        <v/>
      </c>
      <c r="K146" s="447" t="str">
        <f aca="false">IF(SUM(F146)&gt;0,MIN(F145-K150-SUM(F150)*(K150=""),F146*'Exp factors'!F$8),"")</f>
        <v/>
      </c>
      <c r="L146" s="275"/>
      <c r="M146" s="446"/>
      <c r="N146" s="446"/>
      <c r="O146" s="446"/>
      <c r="P146" s="446"/>
      <c r="Q146" s="1"/>
      <c r="R146" s="248"/>
      <c r="S146" s="248"/>
      <c r="T146" s="248"/>
      <c r="U146" s="69" t="n">
        <v>146</v>
      </c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customFormat="false" ht="15.75" hidden="false" customHeight="true" outlineLevel="0" collapsed="false">
      <c r="A147" s="269" t="s">
        <v>200</v>
      </c>
      <c r="B147" s="296"/>
      <c r="C147" s="192" t="str">
        <f aca="false">IF(Data!V147="","",Data!V147)</f>
        <v/>
      </c>
      <c r="D147" s="192" t="str">
        <f aca="false">IF(Data!W147="","",Data!W147)</f>
        <v/>
      </c>
      <c r="E147" s="192" t="str">
        <f aca="false">IF(Data!X147="","",Data!X147)</f>
        <v/>
      </c>
      <c r="F147" s="192" t="str">
        <f aca="false">IF(Data!Y147="","",Data!Y147)</f>
        <v/>
      </c>
      <c r="G147" s="275"/>
      <c r="H147" s="441"/>
      <c r="I147" s="441"/>
      <c r="J147" s="441"/>
      <c r="K147" s="441"/>
      <c r="L147" s="275"/>
      <c r="M147" s="446"/>
      <c r="N147" s="446"/>
      <c r="O147" s="446"/>
      <c r="P147" s="446"/>
      <c r="Q147" s="1"/>
      <c r="R147" s="445"/>
      <c r="S147" s="445"/>
      <c r="T147" s="445"/>
      <c r="U147" s="69" t="n">
        <v>147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customFormat="false" ht="15.75" hidden="false" customHeight="true" outlineLevel="0" collapsed="false">
      <c r="A148" s="269" t="s">
        <v>201</v>
      </c>
      <c r="B148" s="296"/>
      <c r="C148" s="284" t="str">
        <f aca="false">IF(SUM(C146)=0,"",C146*C147)</f>
        <v/>
      </c>
      <c r="D148" s="284" t="str">
        <f aca="false">IF(SUM(D146)=0,"",D146*D147)</f>
        <v/>
      </c>
      <c r="E148" s="284" t="str">
        <f aca="false">IF(SUM(E146)=0,"",E146*E147)</f>
        <v/>
      </c>
      <c r="F148" s="284" t="str">
        <f aca="false">IF(SUM(F146)=0,"",F146*F147)</f>
        <v/>
      </c>
      <c r="G148" s="273"/>
      <c r="H148" s="284" t="str">
        <f aca="false">IF(H146="","",H146*C147)</f>
        <v/>
      </c>
      <c r="I148" s="284" t="str">
        <f aca="false">IF(I146="","",I146*D147)</f>
        <v/>
      </c>
      <c r="J148" s="284" t="str">
        <f aca="false">IF(J146="","",J146*E147)</f>
        <v/>
      </c>
      <c r="K148" s="284" t="str">
        <f aca="false">IF(K146="","",K146*F147)</f>
        <v/>
      </c>
      <c r="L148" s="273"/>
      <c r="M148" s="284" t="str">
        <f aca="false">IF(H148="","",SUM(H148)-SUM(C148))</f>
        <v/>
      </c>
      <c r="N148" s="284" t="str">
        <f aca="false">IF(I148="","",SUM(I148)-SUM(D148))</f>
        <v/>
      </c>
      <c r="O148" s="284" t="str">
        <f aca="false">IF(J148="","",SUM(J148)-SUM(E148))</f>
        <v/>
      </c>
      <c r="P148" s="284" t="str">
        <f aca="false">IF(K148="","",SUM(K148)-SUM(F148))</f>
        <v/>
      </c>
      <c r="Q148" s="1"/>
      <c r="R148" s="248"/>
      <c r="S148" s="248"/>
      <c r="T148" s="248"/>
      <c r="U148" s="69" t="n">
        <v>148</v>
      </c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customFormat="false" ht="15.75" hidden="false" customHeight="true" outlineLevel="0" collapsed="false">
      <c r="A149" s="270" t="s">
        <v>202</v>
      </c>
      <c r="B149" s="296"/>
      <c r="C149" s="367" t="n">
        <f aca="false">IF(Data!V149="","",Data!V149)</f>
        <v>0</v>
      </c>
      <c r="D149" s="367" t="n">
        <f aca="false">IF(Data!W149="","",Data!W149)</f>
        <v>0</v>
      </c>
      <c r="E149" s="367" t="n">
        <f aca="false">IF(Data!X149="","",Data!X149)</f>
        <v>0</v>
      </c>
      <c r="F149" s="367" t="n">
        <f aca="false">IF(Data!Y149="","",Data!Y149)</f>
        <v>0</v>
      </c>
      <c r="G149" s="280"/>
      <c r="H149" s="441"/>
      <c r="I149" s="441"/>
      <c r="J149" s="441"/>
      <c r="K149" s="441"/>
      <c r="L149" s="280"/>
      <c r="M149" s="441"/>
      <c r="N149" s="441"/>
      <c r="O149" s="441"/>
      <c r="P149" s="441"/>
      <c r="Q149" s="1"/>
      <c r="R149" s="248"/>
      <c r="S149" s="248"/>
      <c r="T149" s="248"/>
      <c r="U149" s="69" t="n">
        <v>149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customFormat="false" ht="15.75" hidden="false" customHeight="true" outlineLevel="0" collapsed="false">
      <c r="A150" s="270" t="s">
        <v>203</v>
      </c>
      <c r="B150" s="290"/>
      <c r="C150" s="283" t="str">
        <f aca="false">IF(Data!V150="","",Data!V150)</f>
        <v/>
      </c>
      <c r="D150" s="283" t="str">
        <f aca="false">IF(Data!W150="","",Data!W150)</f>
        <v/>
      </c>
      <c r="E150" s="283" t="str">
        <f aca="false">IF(Data!X150="","",Data!X150)</f>
        <v/>
      </c>
      <c r="F150" s="283" t="str">
        <f aca="false">IF(Data!Y150="","",Data!Y150)</f>
        <v/>
      </c>
      <c r="G150" s="280"/>
      <c r="H150" s="289"/>
      <c r="I150" s="289"/>
      <c r="J150" s="289"/>
      <c r="K150" s="289"/>
      <c r="L150" s="280"/>
      <c r="M150" s="441"/>
      <c r="N150" s="441"/>
      <c r="O150" s="441"/>
      <c r="P150" s="441"/>
      <c r="Q150" s="1"/>
      <c r="R150" s="248"/>
      <c r="S150" s="248"/>
      <c r="T150" s="248"/>
      <c r="U150" s="69" t="n">
        <v>150</v>
      </c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customFormat="false" ht="15.75" hidden="false" customHeight="true" outlineLevel="0" collapsed="false">
      <c r="A151" s="282" t="s">
        <v>220</v>
      </c>
      <c r="B151" s="296"/>
      <c r="C151" s="283" t="str">
        <f aca="false">IF(Data!V151="","",Data!V151)</f>
        <v/>
      </c>
      <c r="D151" s="283" t="str">
        <f aca="false">IF(Data!W151="","",Data!W151)</f>
        <v/>
      </c>
      <c r="E151" s="283" t="str">
        <f aca="false">IF(Data!X151="","",Data!X151)</f>
        <v/>
      </c>
      <c r="F151" s="283" t="str">
        <f aca="false">IF(Data!Y151="","",Data!Y151)</f>
        <v/>
      </c>
      <c r="G151" s="280"/>
      <c r="H151" s="441"/>
      <c r="I151" s="441"/>
      <c r="J151" s="441"/>
      <c r="K151" s="441"/>
      <c r="L151" s="280"/>
      <c r="M151" s="441"/>
      <c r="N151" s="441"/>
      <c r="O151" s="441"/>
      <c r="P151" s="441"/>
      <c r="Q151" s="1"/>
      <c r="R151" s="445"/>
      <c r="S151" s="445"/>
      <c r="T151" s="445"/>
      <c r="U151" s="69" t="n">
        <v>151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customFormat="false" ht="15.75" hidden="false" customHeight="true" outlineLevel="0" collapsed="false">
      <c r="A152" s="268" t="s">
        <v>219</v>
      </c>
      <c r="B152" s="258"/>
      <c r="C152" s="283" t="str">
        <f aca="false">IF(Data!V152="","",Data!V152)</f>
        <v/>
      </c>
      <c r="D152" s="283" t="str">
        <f aca="false">IF(Data!W152="","",Data!W152)</f>
        <v/>
      </c>
      <c r="E152" s="283" t="str">
        <f aca="false">IF(Data!X152="","",Data!X152)</f>
        <v/>
      </c>
      <c r="F152" s="283" t="str">
        <f aca="false">IF(Data!Y152="","",Data!Y152)</f>
        <v/>
      </c>
      <c r="G152" s="272"/>
      <c r="H152" s="441"/>
      <c r="I152" s="441"/>
      <c r="J152" s="441"/>
      <c r="K152" s="441"/>
      <c r="L152" s="272"/>
      <c r="M152" s="441"/>
      <c r="N152" s="441"/>
      <c r="O152" s="441"/>
      <c r="P152" s="441"/>
      <c r="Q152" s="1"/>
      <c r="R152" s="248"/>
      <c r="S152" s="248"/>
      <c r="T152" s="248"/>
      <c r="U152" s="69" t="n">
        <v>152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customFormat="false" ht="15.75" hidden="false" customHeight="true" outlineLevel="0" collapsed="false">
      <c r="A153" s="269" t="s">
        <v>197</v>
      </c>
      <c r="B153" s="272"/>
      <c r="C153" s="283" t="str">
        <f aca="false">IF(Data!V153="","",Data!V153)</f>
        <v/>
      </c>
      <c r="D153" s="283" t="str">
        <f aca="false">IF(Data!W153="","",Data!W153)</f>
        <v/>
      </c>
      <c r="E153" s="283" t="str">
        <f aca="false">IF(Data!X153="","",Data!X153)</f>
        <v/>
      </c>
      <c r="F153" s="283" t="str">
        <f aca="false">IF(Data!Y153="","",Data!Y153)</f>
        <v/>
      </c>
      <c r="G153" s="275"/>
      <c r="H153" s="441"/>
      <c r="I153" s="441"/>
      <c r="J153" s="441"/>
      <c r="K153" s="441"/>
      <c r="L153" s="275"/>
      <c r="M153" s="446"/>
      <c r="N153" s="446"/>
      <c r="O153" s="446"/>
      <c r="P153" s="446"/>
      <c r="Q153" s="1"/>
      <c r="R153" s="445"/>
      <c r="S153" s="445"/>
      <c r="T153" s="445"/>
      <c r="U153" s="69" t="n">
        <v>153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customFormat="false" ht="15.75" hidden="false" customHeight="true" outlineLevel="0" collapsed="false">
      <c r="A154" s="269" t="s">
        <v>198</v>
      </c>
      <c r="B154" s="258"/>
      <c r="C154" s="284" t="str">
        <f aca="false">IF(C153="","",IF(C151="",C142*C152*C153,C151*C152*C153))</f>
        <v/>
      </c>
      <c r="D154" s="284" t="str">
        <f aca="false">IF(D153="","",IF(D151="",D142*D152*D153,D151*D152*D153))</f>
        <v/>
      </c>
      <c r="E154" s="284" t="str">
        <f aca="false">IF(E153="","",IF(E151="",E142*E152*E153,E151*E152*E153))</f>
        <v/>
      </c>
      <c r="F154" s="284" t="str">
        <f aca="false">IF(F153="","",IF(F151="",F142*F152*F153,F151*F152*F153))</f>
        <v/>
      </c>
      <c r="G154" s="275"/>
      <c r="H154" s="441"/>
      <c r="I154" s="441"/>
      <c r="J154" s="441"/>
      <c r="K154" s="441"/>
      <c r="L154" s="275"/>
      <c r="M154" s="446"/>
      <c r="N154" s="446"/>
      <c r="O154" s="446"/>
      <c r="P154" s="446"/>
      <c r="Q154" s="1"/>
      <c r="R154" s="248"/>
      <c r="S154" s="248"/>
      <c r="T154" s="248"/>
      <c r="U154" s="69" t="n">
        <v>154</v>
      </c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customFormat="false" ht="15.75" hidden="false" customHeight="true" outlineLevel="0" collapsed="false">
      <c r="A155" s="269" t="s">
        <v>199</v>
      </c>
      <c r="B155" s="275"/>
      <c r="C155" s="192" t="str">
        <f aca="false">IF(Data!V155="","",Data!V155)</f>
        <v/>
      </c>
      <c r="D155" s="192" t="str">
        <f aca="false">IF(Data!W155="","",Data!W155)</f>
        <v/>
      </c>
      <c r="E155" s="192" t="str">
        <f aca="false">IF(Data!X155="","",Data!X155)</f>
        <v/>
      </c>
      <c r="F155" s="192" t="str">
        <f aca="false">IF(Data!Y155="","",Data!Y155)</f>
        <v/>
      </c>
      <c r="G155" s="275"/>
      <c r="H155" s="447" t="str">
        <f aca="false">IF(SUM(C155)&gt;0,MIN(C154-H159-SUM(C159)*(H159=""),C155*'Exp factors'!C$8),"")</f>
        <v/>
      </c>
      <c r="I155" s="447" t="str">
        <f aca="false">IF(SUM(D155)&gt;0,MIN(D154-I159-SUM(D159)*(I159=""),D155*'Exp factors'!D$8),"")</f>
        <v/>
      </c>
      <c r="J155" s="447" t="str">
        <f aca="false">IF(SUM(E155)&gt;0,MIN(E154-J159-SUM(E159)*(J159=""),E155*'Exp factors'!E$8),"")</f>
        <v/>
      </c>
      <c r="K155" s="447" t="str">
        <f aca="false">IF(SUM(F155)&gt;0,MIN(F154-K159-SUM(F159)*(K159=""),F155*'Exp factors'!F$8),"")</f>
        <v/>
      </c>
      <c r="L155" s="275"/>
      <c r="M155" s="446"/>
      <c r="N155" s="446"/>
      <c r="O155" s="446"/>
      <c r="P155" s="446"/>
      <c r="Q155" s="1"/>
      <c r="R155" s="248"/>
      <c r="S155" s="248"/>
      <c r="T155" s="248"/>
      <c r="U155" s="69" t="n">
        <v>155</v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customFormat="false" ht="15.75" hidden="false" customHeight="true" outlineLevel="0" collapsed="false">
      <c r="A156" s="269" t="s">
        <v>200</v>
      </c>
      <c r="B156" s="275"/>
      <c r="C156" s="192" t="str">
        <f aca="false">IF(Data!V156="","",Data!V156)</f>
        <v/>
      </c>
      <c r="D156" s="192" t="str">
        <f aca="false">IF(Data!W156="","",Data!W156)</f>
        <v/>
      </c>
      <c r="E156" s="192" t="str">
        <f aca="false">IF(Data!X156="","",Data!X156)</f>
        <v/>
      </c>
      <c r="F156" s="192" t="str">
        <f aca="false">IF(Data!Y156="","",Data!Y156)</f>
        <v/>
      </c>
      <c r="G156" s="275"/>
      <c r="H156" s="441"/>
      <c r="I156" s="441"/>
      <c r="J156" s="441"/>
      <c r="K156" s="441"/>
      <c r="L156" s="275"/>
      <c r="M156" s="446"/>
      <c r="N156" s="446"/>
      <c r="O156" s="446"/>
      <c r="P156" s="446"/>
      <c r="Q156" s="1"/>
      <c r="R156" s="445"/>
      <c r="S156" s="445"/>
      <c r="T156" s="445"/>
      <c r="U156" s="69" t="n">
        <v>156</v>
      </c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customFormat="false" ht="15.75" hidden="false" customHeight="true" outlineLevel="0" collapsed="false">
      <c r="A157" s="295" t="s">
        <v>201</v>
      </c>
      <c r="B157" s="280"/>
      <c r="C157" s="284" t="str">
        <f aca="false">IF(SUM(C155)=0,"",C155*C156)</f>
        <v/>
      </c>
      <c r="D157" s="284" t="str">
        <f aca="false">IF(SUM(D155)=0,"",D155*D156)</f>
        <v/>
      </c>
      <c r="E157" s="284" t="str">
        <f aca="false">IF(SUM(E155)=0,"",E155*E156)</f>
        <v/>
      </c>
      <c r="F157" s="284" t="str">
        <f aca="false">IF(SUM(F155)=0,"",F155*F156)</f>
        <v/>
      </c>
      <c r="G157" s="273"/>
      <c r="H157" s="284" t="str">
        <f aca="false">IF(H155="","",H155*C156)</f>
        <v/>
      </c>
      <c r="I157" s="284" t="str">
        <f aca="false">IF(I155="","",I155*D156)</f>
        <v/>
      </c>
      <c r="J157" s="284" t="str">
        <f aca="false">IF(J155="","",J155*E156)</f>
        <v/>
      </c>
      <c r="K157" s="284" t="str">
        <f aca="false">IF(K155="","",K155*F156)</f>
        <v/>
      </c>
      <c r="L157" s="273"/>
      <c r="M157" s="284" t="str">
        <f aca="false">IF(H157="","",SUM(H157)-SUM(C157))</f>
        <v/>
      </c>
      <c r="N157" s="284" t="str">
        <f aca="false">IF(I157="","",SUM(I157)-SUM(D157))</f>
        <v/>
      </c>
      <c r="O157" s="284" t="str">
        <f aca="false">IF(J157="","",SUM(J157)-SUM(E157))</f>
        <v/>
      </c>
      <c r="P157" s="284" t="str">
        <f aca="false">IF(K157="","",SUM(K157)-SUM(F157))</f>
        <v/>
      </c>
      <c r="Q157" s="1"/>
      <c r="R157" s="248"/>
      <c r="S157" s="248"/>
      <c r="T157" s="248"/>
      <c r="U157" s="69" t="n">
        <v>157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customFormat="false" ht="15.75" hidden="false" customHeight="true" outlineLevel="0" collapsed="false">
      <c r="A158" s="270" t="s">
        <v>202</v>
      </c>
      <c r="B158" s="258"/>
      <c r="C158" s="289" t="n">
        <f aca="false">IF(Data!V158="","",Data!V158)</f>
        <v>0</v>
      </c>
      <c r="D158" s="289" t="n">
        <f aca="false">IF(Data!W158="","",Data!W158)</f>
        <v>0</v>
      </c>
      <c r="E158" s="289" t="n">
        <f aca="false">IF(Data!X158="","",Data!X158)</f>
        <v>0</v>
      </c>
      <c r="F158" s="289" t="n">
        <f aca="false">IF(Data!Y158="","",Data!Y158)</f>
        <v>0</v>
      </c>
      <c r="G158" s="290"/>
      <c r="H158" s="441"/>
      <c r="I158" s="441"/>
      <c r="J158" s="441"/>
      <c r="K158" s="441"/>
      <c r="L158" s="290"/>
      <c r="M158" s="441"/>
      <c r="N158" s="441"/>
      <c r="O158" s="441"/>
      <c r="P158" s="441"/>
      <c r="Q158" s="1"/>
      <c r="R158" s="248"/>
      <c r="S158" s="248"/>
      <c r="T158" s="248"/>
      <c r="U158" s="69" t="n">
        <v>158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customFormat="false" ht="15.75" hidden="false" customHeight="true" outlineLevel="0" collapsed="false">
      <c r="A159" s="270" t="s">
        <v>203</v>
      </c>
      <c r="B159" s="290"/>
      <c r="C159" s="192" t="str">
        <f aca="false">IF(Data!V159="","",Data!V159)</f>
        <v/>
      </c>
      <c r="D159" s="192" t="str">
        <f aca="false">IF(Data!W159="","",Data!W159)</f>
        <v/>
      </c>
      <c r="E159" s="192" t="str">
        <f aca="false">IF(Data!X159="","",Data!X159)</f>
        <v/>
      </c>
      <c r="F159" s="192" t="str">
        <f aca="false">IF(Data!Y159="","",Data!Y159)</f>
        <v/>
      </c>
      <c r="G159" s="280"/>
      <c r="H159" s="289"/>
      <c r="I159" s="289"/>
      <c r="J159" s="289"/>
      <c r="K159" s="289"/>
      <c r="L159" s="280"/>
      <c r="M159" s="441"/>
      <c r="N159" s="441"/>
      <c r="O159" s="441"/>
      <c r="P159" s="441"/>
      <c r="Q159" s="1"/>
      <c r="R159" s="248"/>
      <c r="S159" s="248"/>
      <c r="T159" s="248"/>
      <c r="U159" s="69" t="n">
        <v>159</v>
      </c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customFormat="false" ht="15.75" hidden="false" customHeight="true" outlineLevel="0" collapsed="false">
      <c r="A160" s="270" t="s">
        <v>224</v>
      </c>
      <c r="B160" s="258"/>
      <c r="C160" s="297" t="str">
        <f aca="false">IF(SUM(C145,C154)&gt;0,SUM(C146,C155)/SUM(C145,C154),"")</f>
        <v/>
      </c>
      <c r="D160" s="297" t="str">
        <f aca="false">IF(SUM(D145,D154)&gt;0,SUM(D146,D155)/SUM(D145,D154),"")</f>
        <v/>
      </c>
      <c r="E160" s="297" t="str">
        <f aca="false">IF(SUM(E145,E154)&gt;0,SUM(E146,E155)/SUM(E145,E154),"")</f>
        <v/>
      </c>
      <c r="F160" s="297" t="str">
        <f aca="false">IF(SUM(F145,F154)&gt;0,SUM(F146,F155)/SUM(F145,F154),"")</f>
        <v/>
      </c>
      <c r="G160" s="290"/>
      <c r="H160" s="297" t="str">
        <f aca="false">IF(SUM(C145,C154)&gt;0,SUM(H146,SUM(C146)*(SUM(H146)=0),H155,SUM(C155)*(SUM(H155)=0))/SUM(C145,C154),"")</f>
        <v/>
      </c>
      <c r="I160" s="297" t="str">
        <f aca="false">IF(SUM(D145,D154)&gt;0,SUM(I146,SUM(D146)*(SUM(I146)=0),I155,SUM(D155)*(SUM(I155)=0))/SUM(D145,D154),"")</f>
        <v/>
      </c>
      <c r="J160" s="297" t="str">
        <f aca="false">IF(SUM(E145,E154)&gt;0,SUM(J146,SUM(E146)*(SUM(J146)=0),J155,SUM(E155)*(SUM(J155)=0))/SUM(E145,E154),"")</f>
        <v/>
      </c>
      <c r="K160" s="297" t="str">
        <f aca="false">IF(SUM(F145,F154)&gt;0,SUM(K146,SUM(F146)*(SUM(K146)=0),K155,SUM(F155)*(SUM(K155)=0))/SUM(F145,F154),"")</f>
        <v/>
      </c>
      <c r="L160" s="290"/>
      <c r="M160" s="446"/>
      <c r="N160" s="446"/>
      <c r="O160" s="446"/>
      <c r="P160" s="446"/>
      <c r="Q160" s="1"/>
      <c r="R160" s="421"/>
      <c r="S160" s="421"/>
      <c r="T160" s="421"/>
      <c r="U160" s="69" t="n">
        <v>160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customFormat="false" ht="15.75" hidden="false" customHeight="true" outlineLevel="0" collapsed="false">
      <c r="A161" s="270" t="s">
        <v>206</v>
      </c>
      <c r="B161" s="272"/>
      <c r="C161" s="299" t="str">
        <f aca="false">IF(SUM(C145,C154)=0,"",SUM(C145,-SUM(C146)*C149,-SUM(C150)*C149,C154,-SUM(C155)*C158,-SUM(C159)*C158)*0.049)</f>
        <v/>
      </c>
      <c r="D161" s="299" t="str">
        <f aca="false">IF(SUM(D145,D154)=0,"",SUM(D145,-SUM(D146)*D149,-SUM(D150)*D149,D154,-SUM(D155)*D158,-SUM(D159)*D158)*0.049)</f>
        <v/>
      </c>
      <c r="E161" s="299" t="str">
        <f aca="false">IF(SUM(E145,E154)=0,"",SUM(E145,-SUM(E146)*E149,-SUM(E150)*E149,E154,-SUM(E155)*E158,-SUM(E159)*E158)*0.049)</f>
        <v/>
      </c>
      <c r="F161" s="299" t="str">
        <f aca="false">IF(SUM(F145,F154)=0,"",SUM(F145,-SUM(F146)*F149,-SUM(F150)*F149,F154,-SUM(F155)*F158,-SUM(F159)*F158)*0.049)</f>
        <v/>
      </c>
      <c r="G161" s="292"/>
      <c r="H161" s="299" t="str">
        <f aca="false">IF(SUM(C145,C154)=0,"",(SUM(C145)-(SUM(C146)*(H146="")+SUM(C150)*(H150="")+SUM(H146,H150))*C149+SUM(C154)-(SUM(C155)*(H155="")+SUM(C159)*(H159="")+SUM(H155,H159))*C158)*0.049)</f>
        <v/>
      </c>
      <c r="I161" s="299" t="str">
        <f aca="false">IF(SUM(D145,D154)=0,"",(SUM(D145)-(SUM(D146)*(I146="")+SUM(D150)*(I150="")+SUM(I146,I150))*D149+SUM(D154)-(SUM(D155)*(I155="")+SUM(D159)*(I159="")+SUM(I155,I159))*D158)*0.049)</f>
        <v/>
      </c>
      <c r="J161" s="299" t="str">
        <f aca="false">IF(SUM(E145,E154)=0,"",(SUM(E145)-(SUM(E146)*(J146="")+SUM(E150)*(J150="")+SUM(J146,J150))*E149+SUM(E154)-(SUM(E155)*(J155="")+SUM(E159)*(J159="")+SUM(J155,J159))*E158)*0.049)</f>
        <v/>
      </c>
      <c r="K161" s="299" t="str">
        <f aca="false">IF(SUM(F145,F154)=0,"",(SUM(F145)-(SUM(F146)*(K146="")+SUM(F150)*(K150="")+SUM(K146,K150))*F149+SUM(F154)-(SUM(F155)*(K155="")+SUM(F159)*(K159="")+SUM(K155,K159))*F158)*0.049)</f>
        <v/>
      </c>
      <c r="L161" s="292"/>
      <c r="M161" s="446"/>
      <c r="N161" s="446"/>
      <c r="O161" s="446"/>
      <c r="P161" s="446"/>
      <c r="Q161" s="1"/>
      <c r="R161" s="248"/>
      <c r="S161" s="248"/>
      <c r="T161" s="248"/>
      <c r="U161" s="69" t="n">
        <v>161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customFormat="false" ht="15.75" hidden="false" customHeight="true" outlineLevel="0" collapsed="false">
      <c r="A162" s="268" t="s">
        <v>207</v>
      </c>
      <c r="B162" s="258"/>
      <c r="C162" s="283" t="str">
        <f aca="false">IF(Data!V162="","",Data!V162)</f>
        <v/>
      </c>
      <c r="D162" s="283" t="str">
        <f aca="false">IF(Data!W162="","",Data!W162)</f>
        <v/>
      </c>
      <c r="E162" s="283" t="str">
        <f aca="false">IF(Data!X162="","",Data!X162)</f>
        <v/>
      </c>
      <c r="F162" s="283" t="str">
        <f aca="false">IF(Data!Y162="","",Data!Y162)</f>
        <v/>
      </c>
      <c r="G162" s="292"/>
      <c r="H162" s="301"/>
      <c r="I162" s="301"/>
      <c r="J162" s="301"/>
      <c r="K162" s="301"/>
      <c r="L162" s="292"/>
      <c r="M162" s="448"/>
      <c r="N162" s="448"/>
      <c r="O162" s="448"/>
      <c r="P162" s="448"/>
      <c r="Q162" s="1"/>
      <c r="R162" s="445"/>
      <c r="S162" s="445"/>
      <c r="T162" s="445"/>
      <c r="U162" s="69" t="n">
        <v>162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customFormat="false" ht="15.75" hidden="false" customHeight="true" outlineLevel="0" collapsed="false">
      <c r="A163" s="270" t="s">
        <v>208</v>
      </c>
      <c r="B163" s="258"/>
      <c r="C163" s="283" t="str">
        <f aca="false">IF(Data!V163="","",Data!V163)</f>
        <v/>
      </c>
      <c r="D163" s="283" t="str">
        <f aca="false">IF(Data!W163="","",Data!W163)</f>
        <v/>
      </c>
      <c r="E163" s="283" t="str">
        <f aca="false">IF(Data!X163="","",Data!X163)</f>
        <v/>
      </c>
      <c r="F163" s="283" t="str">
        <f aca="false">IF(Data!Y163="","",Data!Y163)</f>
        <v/>
      </c>
      <c r="G163" s="293"/>
      <c r="H163" s="449" t="str">
        <f aca="false">IF(SUM(C163)&gt;0,MIN(H161-H162-SUM(C162)*(H162=""),C163*'Exp factors'!C$8),"")</f>
        <v/>
      </c>
      <c r="I163" s="449" t="str">
        <f aca="false">IF(SUM(D163)&gt;0,MIN(I161-I162-SUM(D162)*(I162=""),D163*'Exp factors'!D$8),"")</f>
        <v/>
      </c>
      <c r="J163" s="449" t="str">
        <f aca="false">IF(SUM(E163)&gt;0,MIN(J161-J162-SUM(E162)*(J162=""),E163*'Exp factors'!E$8),"")</f>
        <v/>
      </c>
      <c r="K163" s="449" t="str">
        <f aca="false">IF(SUM(F163)&gt;0,MIN(K161-K162-SUM(F162)*(K162=""),F163*'Exp factors'!F$8),"")</f>
        <v/>
      </c>
      <c r="L163" s="293"/>
      <c r="M163" s="448"/>
      <c r="N163" s="448"/>
      <c r="O163" s="448"/>
      <c r="P163" s="448"/>
      <c r="Q163" s="1"/>
      <c r="R163" s="445"/>
      <c r="S163" s="445"/>
      <c r="T163" s="445"/>
      <c r="U163" s="69" t="n">
        <v>163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customFormat="false" ht="15.75" hidden="false" customHeight="true" outlineLevel="0" collapsed="false">
      <c r="A164" s="269" t="s">
        <v>209</v>
      </c>
      <c r="B164" s="272"/>
      <c r="C164" s="283" t="str">
        <f aca="false">IF(Data!V164="","",Data!V164)</f>
        <v/>
      </c>
      <c r="D164" s="283" t="str">
        <f aca="false">IF(Data!W164="","",Data!W164)</f>
        <v/>
      </c>
      <c r="E164" s="283" t="str">
        <f aca="false">IF(Data!X164="","",Data!X164)</f>
        <v/>
      </c>
      <c r="F164" s="283" t="str">
        <f aca="false">IF(Data!Y164="","",Data!Y164)</f>
        <v/>
      </c>
      <c r="G164" s="272"/>
      <c r="H164" s="441"/>
      <c r="I164" s="441"/>
      <c r="J164" s="441"/>
      <c r="K164" s="441"/>
      <c r="L164" s="272"/>
      <c r="M164" s="441"/>
      <c r="N164" s="441"/>
      <c r="O164" s="441"/>
      <c r="P164" s="441"/>
      <c r="Q164" s="1"/>
      <c r="R164" s="445"/>
      <c r="S164" s="445"/>
      <c r="T164" s="445"/>
      <c r="U164" s="69" t="n">
        <v>164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customFormat="false" ht="15.75" hidden="false" customHeight="true" outlineLevel="0" collapsed="false">
      <c r="A165" s="268" t="s">
        <v>210</v>
      </c>
      <c r="B165" s="275"/>
      <c r="C165" s="284" t="str">
        <f aca="false">IF(SUM(C163)=0,"",C163*C164)</f>
        <v/>
      </c>
      <c r="D165" s="284" t="str">
        <f aca="false">IF(SUM(D163)=0,"",D163*D164)</f>
        <v/>
      </c>
      <c r="E165" s="284" t="str">
        <f aca="false">IF(SUM(E163)=0,"",E163*E164)</f>
        <v/>
      </c>
      <c r="F165" s="284" t="str">
        <f aca="false">IF(SUM(F163)=0,"",F163*F164)</f>
        <v/>
      </c>
      <c r="G165" s="273"/>
      <c r="H165" s="284" t="str">
        <f aca="false">IF(H163="","",H163*C164)</f>
        <v/>
      </c>
      <c r="I165" s="284" t="str">
        <f aca="false">IF(I163="","",I163*D164)</f>
        <v/>
      </c>
      <c r="J165" s="284" t="str">
        <f aca="false">IF(J163="","",J163*E164)</f>
        <v/>
      </c>
      <c r="K165" s="284" t="str">
        <f aca="false">IF(K163="","",K163*F164)</f>
        <v/>
      </c>
      <c r="L165" s="273"/>
      <c r="M165" s="284" t="str">
        <f aca="false">IF(H165="","",SUM(H165)-SUM(C165))</f>
        <v/>
      </c>
      <c r="N165" s="284" t="str">
        <f aca="false">IF(I165="","",SUM(I165)-SUM(D165))</f>
        <v/>
      </c>
      <c r="O165" s="284" t="str">
        <f aca="false">IF(J165="","",SUM(J165)-SUM(E165))</f>
        <v/>
      </c>
      <c r="P165" s="284" t="str">
        <f aca="false">IF(K165="","",SUM(K165)-SUM(F165))</f>
        <v/>
      </c>
      <c r="Q165" s="305"/>
      <c r="R165" s="248"/>
      <c r="S165" s="248"/>
      <c r="T165" s="248"/>
      <c r="U165" s="69" t="n">
        <v>165</v>
      </c>
      <c r="V165" s="305"/>
      <c r="W165" s="305"/>
      <c r="X165" s="305"/>
      <c r="Y165" s="305"/>
      <c r="Z165" s="305"/>
      <c r="AA165" s="305"/>
      <c r="AB165" s="305"/>
      <c r="AC165" s="305"/>
      <c r="AD165" s="305"/>
      <c r="AE165" s="305"/>
      <c r="AF165" s="305"/>
      <c r="AG165" s="305"/>
      <c r="AH165" s="305"/>
      <c r="AI165" s="305"/>
      <c r="AJ165" s="305"/>
    </row>
    <row r="166" customFormat="false" ht="15.75" hidden="false" customHeight="true" outlineLevel="0" collapsed="false">
      <c r="A166" s="268" t="s">
        <v>211</v>
      </c>
      <c r="B166" s="272"/>
      <c r="C166" s="306" t="str">
        <f aca="false">IF(C161="","",(SUM(C145)*710-SUM(C146,C150)*(710-370*(C149=0))-SUM(C162,C163)*7865)/2100/365/C$40)</f>
        <v/>
      </c>
      <c r="D166" s="306" t="str">
        <f aca="false">IF(D161="","",(SUM(D145)*710-SUM(D146,D150)*(710-370*(D149=0))-SUM(D162,D163)*7865)/2100/365/D$40)</f>
        <v/>
      </c>
      <c r="E166" s="306" t="str">
        <f aca="false">IF(E161="","",(SUM(E145)*710-SUM(E146,E150)*(710-370*(E149=0))-SUM(E162,E163)*7865)/2100/365/E$40)</f>
        <v/>
      </c>
      <c r="F166" s="306" t="str">
        <f aca="false">IF(F161="","",(SUM(F145)*710-SUM(F146,F150)*(710-370*(F149=0))-SUM(F162,F163)*7865)/2100/365/F$40)</f>
        <v/>
      </c>
      <c r="G166" s="280"/>
      <c r="H166" s="306" t="str">
        <f aca="false">IF(AND(H146="",H150="",H155="",H159="",H163=""),"",(SUM(C145)*710-(SUM(H146,H150)+SUM(C146)*(H146="")+SUM(C150)*(H150=""))*(710-370*(C149=0))-(SUM(H162)+SUM(C162)*(H162="")+SUM(H163)-SUM(C163)*(H163=""))*7865)/2100/365/C$40)</f>
        <v/>
      </c>
      <c r="I166" s="306" t="str">
        <f aca="false">IF(AND(I146="",I150="",I155="",I159="",I163=""),"",(SUM(D145)*710-(SUM(I146,I150)+SUM(D146)*(I146="")+SUM(D150)*(I150=""))*(710-370*(D149=0))-(SUM(I162)+SUM(D162)*(I162="")+SUM(I163)-SUM(D163)*(I163=""))*7865)/2100/365/D$40)</f>
        <v/>
      </c>
      <c r="J166" s="306" t="str">
        <f aca="false">IF(AND(J146="",J150="",J155="",J159="",J163=""),"",(SUM(E145)*710-(SUM(J146,J150)+SUM(E146)*(J146="")+SUM(E150)*(J150=""))*(710-370*(E149=0))-(SUM(J162)+SUM(E162)*(J162="")+SUM(J163)-SUM(E163)*(J163=""))*7865)/2100/365/E$40)</f>
        <v/>
      </c>
      <c r="K166" s="306" t="str">
        <f aca="false">IF(AND(K146="",K150="",K155="",K159="",K163=""),"",(SUM(F145)*710-(SUM(K146,K150)+SUM(F146)*(K146="")+SUM(F150)*(K150=""))*(710-370*(F149=0))-(SUM(K162)+SUM(F162)*(K162="")+SUM(K163)-SUM(F163)*(K163=""))*7865)/2100/365/F$40)</f>
        <v/>
      </c>
      <c r="L166" s="280"/>
      <c r="M166" s="362" t="str">
        <f aca="false">IF(H166="","",SUM(H166)-SUM(C166))</f>
        <v/>
      </c>
      <c r="N166" s="362" t="str">
        <f aca="false">IF(I166="","",SUM(I166)-SUM(D166))</f>
        <v/>
      </c>
      <c r="O166" s="362" t="str">
        <f aca="false">IF(J166="","",SUM(J166)-SUM(E166))</f>
        <v/>
      </c>
      <c r="P166" s="362" t="str">
        <f aca="false">IF(K166="","",SUM(K166)-SUM(F166))</f>
        <v/>
      </c>
      <c r="Q166" s="1"/>
      <c r="R166" s="421"/>
      <c r="S166" s="421"/>
      <c r="T166" s="421"/>
      <c r="U166" s="69" t="n">
        <v>166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customFormat="false" ht="15.75" hidden="false" customHeight="true" outlineLevel="0" collapsed="false">
      <c r="A167" s="268" t="s">
        <v>212</v>
      </c>
      <c r="B167" s="272"/>
      <c r="C167" s="306" t="str">
        <f aca="false">IF(C161="","",(SUM(C154)*710-SUM(C155,C159)*(710-370*(C158=0)))/2100/365/C$40)</f>
        <v/>
      </c>
      <c r="D167" s="306" t="str">
        <f aca="false">IF(D161="","",(SUM(D154)*710-SUM(D155,D159)*(710-370*(D158=0)))/2100/365/D$40)</f>
        <v/>
      </c>
      <c r="E167" s="306" t="str">
        <f aca="false">IF(E161="","",(SUM(E154)*710-SUM(E155,E159)*(710-370*(E158=0)))/2100/365/E$40)</f>
        <v/>
      </c>
      <c r="F167" s="306" t="str">
        <f aca="false">IF(F161="","",(SUM(F154)*710-SUM(F155,F159)*(710-370*(F158=0)))/2100/365/F$40)</f>
        <v/>
      </c>
      <c r="G167" s="280"/>
      <c r="H167" s="306" t="str">
        <f aca="false">IF(AND(H146="",H150="",H155="",H159="",H163=""),"",(SUM(C154)*710-(SUM(H155,H159)+SUM(C155)*(H155="")+SUM(C159)*(H159=""))*(710-370*(C158=0)))/2100/365/C$40)</f>
        <v/>
      </c>
      <c r="I167" s="306" t="str">
        <f aca="false">IF(AND(I146="",I150="",I155="",I159="",I163=""),"",(SUM(D154)*710-(SUM(I155,I159)+SUM(D155)*(I155="")+SUM(D159)*(I159=""))*(710-370*(D158=0)))/2100/365/D$40)</f>
        <v/>
      </c>
      <c r="J167" s="306" t="str">
        <f aca="false">IF(AND(J146="",J150="",J155="",J159="",J163=""),"",(SUM(E154)*710-(SUM(J155,J159)+SUM(E155)*(J155="")+SUM(E159)*(J159=""))*(710-370*(E158=0)))/2100/365/E$40)</f>
        <v/>
      </c>
      <c r="K167" s="306" t="str">
        <f aca="false">IF(AND(K146="",K150="",K155="",K159="",K163=""),"",(SUM(F154)*710-(SUM(K155,K159)+SUM(F155)*(K155="")+SUM(F159)*(K159=""))*(710-370*(F158=0)))/2100/365/F$40)</f>
        <v/>
      </c>
      <c r="L167" s="280"/>
      <c r="M167" s="362" t="str">
        <f aca="false">IF(H167="","",SUM(H167)-SUM(C167))</f>
        <v/>
      </c>
      <c r="N167" s="362" t="str">
        <f aca="false">IF(I167="","",SUM(I167)-SUM(D167))</f>
        <v/>
      </c>
      <c r="O167" s="362" t="str">
        <f aca="false">IF(J167="","",SUM(J167)-SUM(E167))</f>
        <v/>
      </c>
      <c r="P167" s="362" t="str">
        <f aca="false">IF(K167="","",SUM(K167)-SUM(F167))</f>
        <v/>
      </c>
      <c r="Q167" s="1"/>
      <c r="R167" s="421"/>
      <c r="S167" s="421"/>
      <c r="T167" s="421"/>
      <c r="U167" s="69" t="n">
        <v>167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customFormat="false" ht="15.75" hidden="false" customHeight="true" outlineLevel="0" collapsed="false">
      <c r="A168" s="308" t="s">
        <v>225</v>
      </c>
      <c r="B168" s="275"/>
      <c r="C168" s="297" t="str">
        <f aca="false">IF(SUM(C161)&gt;0,SUM(C163)/C161,"")</f>
        <v/>
      </c>
      <c r="D168" s="297" t="str">
        <f aca="false">IF(SUM(D161)&gt;0,SUM(D163)/D161,"")</f>
        <v/>
      </c>
      <c r="E168" s="297" t="str">
        <f aca="false">IF(SUM(E161)&gt;0,SUM(E163)/E161,"")</f>
        <v/>
      </c>
      <c r="F168" s="297" t="str">
        <f aca="false">IF(SUM(F161)&gt;0,SUM(F163)/F161,"")</f>
        <v/>
      </c>
      <c r="G168" s="280"/>
      <c r="H168" s="297" t="str">
        <f aca="false">IF(H161="","",SUM(H163)/H161)</f>
        <v/>
      </c>
      <c r="I168" s="297" t="str">
        <f aca="false">IF(I161="","",SUM(I163)/I161)</f>
        <v/>
      </c>
      <c r="J168" s="297" t="str">
        <f aca="false">IF(J161="","",SUM(J163)/J161)</f>
        <v/>
      </c>
      <c r="K168" s="297" t="str">
        <f aca="false">IF(K161="","",SUM(K163)/K161)</f>
        <v/>
      </c>
      <c r="L168" s="280"/>
      <c r="M168" s="441"/>
      <c r="N168" s="441"/>
      <c r="O168" s="441"/>
      <c r="P168" s="441"/>
      <c r="Q168" s="1"/>
      <c r="R168" s="421"/>
      <c r="S168" s="421"/>
      <c r="T168" s="421"/>
      <c r="U168" s="69" t="n">
        <v>168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customFormat="false" ht="15.75" hidden="false" customHeight="true" outlineLevel="0" collapsed="false">
      <c r="A169" s="326" t="s">
        <v>226</v>
      </c>
      <c r="B169" s="280"/>
      <c r="C169" s="192" t="e">
        <f aca="false">IF(Data!V169="","",Data!V169)</f>
        <v>#REF!</v>
      </c>
      <c r="D169" s="192" t="e">
        <f aca="false">IF(Data!W169="","",Data!W169)</f>
        <v>#REF!</v>
      </c>
      <c r="E169" s="192" t="e">
        <f aca="false">IF(Data!X169="","",Data!X169)</f>
        <v>#REF!</v>
      </c>
      <c r="F169" s="192" t="e">
        <f aca="false">IF(Data!Y169="","",Data!Y169)</f>
        <v>#REF!</v>
      </c>
      <c r="G169" s="272"/>
      <c r="H169" s="192"/>
      <c r="I169" s="192"/>
      <c r="J169" s="192"/>
      <c r="K169" s="192"/>
      <c r="L169" s="272"/>
      <c r="M169" s="441"/>
      <c r="N169" s="441"/>
      <c r="O169" s="441"/>
      <c r="P169" s="441"/>
      <c r="Q169" s="1"/>
      <c r="R169" s="445"/>
      <c r="S169" s="445"/>
      <c r="T169" s="445"/>
      <c r="U169" s="69" t="n">
        <v>169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customFormat="false" ht="15.75" hidden="false" customHeight="true" outlineLevel="0" collapsed="false">
      <c r="A170" s="270" t="s">
        <v>227</v>
      </c>
      <c r="B170" s="258"/>
      <c r="C170" s="192" t="str">
        <f aca="false">IF(Data!V170="","",Data!V170)</f>
        <v/>
      </c>
      <c r="D170" s="192" t="str">
        <f aca="false">IF(Data!W170="","",Data!W170)</f>
        <v/>
      </c>
      <c r="E170" s="192" t="str">
        <f aca="false">IF(Data!X170="","",Data!X170)</f>
        <v/>
      </c>
      <c r="F170" s="192" t="str">
        <f aca="false">IF(Data!Y170="","",Data!Y170)</f>
        <v/>
      </c>
      <c r="G170" s="272"/>
      <c r="H170" s="441"/>
      <c r="I170" s="441"/>
      <c r="J170" s="441"/>
      <c r="K170" s="441"/>
      <c r="L170" s="272"/>
      <c r="M170" s="441"/>
      <c r="N170" s="441"/>
      <c r="O170" s="441"/>
      <c r="P170" s="441"/>
      <c r="Q170" s="1"/>
      <c r="R170" s="248"/>
      <c r="S170" s="248"/>
      <c r="T170" s="248"/>
      <c r="U170" s="69" t="n">
        <v>170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customFormat="false" ht="15.75" hidden="false" customHeight="true" outlineLevel="0" collapsed="false">
      <c r="A171" s="270" t="s">
        <v>228</v>
      </c>
      <c r="B171" s="258"/>
      <c r="C171" s="306" t="str">
        <f aca="false">IF(C170="","",C169*C170*2350/2100/365/C$40)</f>
        <v/>
      </c>
      <c r="D171" s="306" t="str">
        <f aca="false">IF(D170="","",D169*D170*2350/2100/365/D$40)</f>
        <v/>
      </c>
      <c r="E171" s="306" t="str">
        <f aca="false">IF(E170="","",E169*E170*2350/2100/365/E$40)</f>
        <v/>
      </c>
      <c r="F171" s="306" t="str">
        <f aca="false">IF(F170="","",F169*F170*2350/2100/365/F$40)</f>
        <v/>
      </c>
      <c r="G171" s="280"/>
      <c r="H171" s="306" t="str">
        <f aca="false">IF(H169="","",H169*C170*2350/2100/365/H$40)</f>
        <v/>
      </c>
      <c r="I171" s="306" t="str">
        <f aca="false">IF(I169="","",I169*D170*2350/2100/365/I$40)</f>
        <v/>
      </c>
      <c r="J171" s="306" t="str">
        <f aca="false">IF(J169="","",J169*E170*2350/2100/365/J$40)</f>
        <v/>
      </c>
      <c r="K171" s="306" t="str">
        <f aca="false">IF(K169="","",K169*F170*2350/2100/365/K$40)</f>
        <v/>
      </c>
      <c r="L171" s="280"/>
      <c r="M171" s="362" t="str">
        <f aca="false">IF(H171="","",SUM(H171)-SUM(C171))</f>
        <v/>
      </c>
      <c r="N171" s="362" t="str">
        <f aca="false">IF(I171="","",SUM(I171)-SUM(D171))</f>
        <v/>
      </c>
      <c r="O171" s="362" t="str">
        <f aca="false">IF(J171="","",SUM(J171)-SUM(E171))</f>
        <v/>
      </c>
      <c r="P171" s="362" t="str">
        <f aca="false">IF(K171="","",SUM(K171)-SUM(F171))</f>
        <v/>
      </c>
      <c r="Q171" s="1"/>
      <c r="R171" s="421"/>
      <c r="S171" s="421"/>
      <c r="T171" s="421"/>
      <c r="U171" s="69" t="n">
        <v>171</v>
      </c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customFormat="false" ht="15.75" hidden="false" customHeight="true" outlineLevel="0" collapsed="false">
      <c r="A172" s="327" t="s">
        <v>229</v>
      </c>
      <c r="B172" s="258"/>
      <c r="C172" s="192" t="str">
        <f aca="false">IF(Data!V172="","",Data!V172)</f>
        <v/>
      </c>
      <c r="D172" s="192" t="str">
        <f aca="false">IF(Data!W172="","",Data!W172)</f>
        <v/>
      </c>
      <c r="E172" s="192" t="n">
        <f aca="false">IF(Data!X172="","",Data!X172)</f>
        <v>0</v>
      </c>
      <c r="F172" s="192" t="n">
        <f aca="false">IF(Data!Y172="","",Data!Y172)</f>
        <v>0</v>
      </c>
      <c r="G172" s="272"/>
      <c r="H172" s="192"/>
      <c r="I172" s="192"/>
      <c r="J172" s="192"/>
      <c r="K172" s="192"/>
      <c r="L172" s="272"/>
      <c r="M172" s="441"/>
      <c r="N172" s="441"/>
      <c r="O172" s="441"/>
      <c r="P172" s="441"/>
      <c r="Q172" s="1"/>
      <c r="R172" s="445"/>
      <c r="S172" s="445"/>
      <c r="T172" s="445"/>
      <c r="U172" s="69" t="n">
        <v>172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customFormat="false" ht="15.75" hidden="false" customHeight="true" outlineLevel="0" collapsed="false">
      <c r="A173" s="270" t="s">
        <v>227</v>
      </c>
      <c r="B173" s="258"/>
      <c r="C173" s="192" t="str">
        <f aca="false">IF(Data!V173="","",Data!V173)</f>
        <v/>
      </c>
      <c r="D173" s="192" t="str">
        <f aca="false">IF(Data!W173="","",Data!W173)</f>
        <v/>
      </c>
      <c r="E173" s="192" t="str">
        <f aca="false">IF(Data!X173="","",Data!X173)</f>
        <v/>
      </c>
      <c r="F173" s="192" t="str">
        <f aca="false">IF(Data!Y173="","",Data!Y173)</f>
        <v/>
      </c>
      <c r="G173" s="272"/>
      <c r="H173" s="441"/>
      <c r="I173" s="441"/>
      <c r="J173" s="441"/>
      <c r="K173" s="441"/>
      <c r="L173" s="272"/>
      <c r="M173" s="441"/>
      <c r="N173" s="441"/>
      <c r="O173" s="441"/>
      <c r="P173" s="441"/>
      <c r="Q173" s="1"/>
      <c r="R173" s="248"/>
      <c r="S173" s="248"/>
      <c r="T173" s="248"/>
      <c r="U173" s="69" t="n">
        <v>173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customFormat="false" ht="15.75" hidden="false" customHeight="true" outlineLevel="0" collapsed="false">
      <c r="A174" s="270" t="s">
        <v>228</v>
      </c>
      <c r="B174" s="258"/>
      <c r="C174" s="306" t="str">
        <f aca="false">IF(C173="","",C172*C173*2350/2100/365/C$40)</f>
        <v/>
      </c>
      <c r="D174" s="306" t="str">
        <f aca="false">IF(D173="","",D172*D173*2350/2100/365/D$40)</f>
        <v/>
      </c>
      <c r="E174" s="306" t="str">
        <f aca="false">IF(E173="","",E172*E173*2350/2100/365/E$40)</f>
        <v/>
      </c>
      <c r="F174" s="306" t="str">
        <f aca="false">IF(F173="","",F172*F173*2350/2100/365/F$40)</f>
        <v/>
      </c>
      <c r="G174" s="280"/>
      <c r="H174" s="306" t="str">
        <f aca="false">IF(H172="","",H172*C173*2350/2100/365/H$40)</f>
        <v/>
      </c>
      <c r="I174" s="306" t="str">
        <f aca="false">IF(I172="","",I172*D173*2350/2100/365/I$40)</f>
        <v/>
      </c>
      <c r="J174" s="306" t="str">
        <f aca="false">IF(J172="","",J172*E173*2350/2100/365/J$40)</f>
        <v/>
      </c>
      <c r="K174" s="306" t="str">
        <f aca="false">IF(K172="","",K172*F173*2350/2100/365/K$40)</f>
        <v/>
      </c>
      <c r="L174" s="280"/>
      <c r="M174" s="362" t="str">
        <f aca="false">IF(H174="","",SUM(H174)-SUM(C174))</f>
        <v/>
      </c>
      <c r="N174" s="362" t="str">
        <f aca="false">IF(I174="","",SUM(I174)-SUM(D174))</f>
        <v/>
      </c>
      <c r="O174" s="362" t="str">
        <f aca="false">IF(J174="","",SUM(J174)-SUM(E174))</f>
        <v/>
      </c>
      <c r="P174" s="362" t="str">
        <f aca="false">IF(K174="","",SUM(K174)-SUM(F174))</f>
        <v/>
      </c>
      <c r="Q174" s="1"/>
      <c r="R174" s="421"/>
      <c r="S174" s="421"/>
      <c r="T174" s="421"/>
      <c r="U174" s="69" t="n">
        <v>174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customFormat="false" ht="15.75" hidden="false" customHeight="true" outlineLevel="0" collapsed="false">
      <c r="A175" s="327" t="s">
        <v>231</v>
      </c>
      <c r="B175" s="272"/>
      <c r="C175" s="192" t="e">
        <f aca="false">IF(Data!V175="","",Data!V175)</f>
        <v>#REF!</v>
      </c>
      <c r="D175" s="192" t="e">
        <f aca="false">IF(Data!W175="","",Data!W175)</f>
        <v>#REF!</v>
      </c>
      <c r="E175" s="192" t="e">
        <f aca="false">IF(Data!X175="","",Data!X175)</f>
        <v>#REF!</v>
      </c>
      <c r="F175" s="192" t="e">
        <f aca="false">IF(Data!Y175="","",Data!Y175)</f>
        <v>#REF!</v>
      </c>
      <c r="G175" s="272"/>
      <c r="H175" s="192"/>
      <c r="I175" s="192"/>
      <c r="J175" s="192"/>
      <c r="K175" s="192"/>
      <c r="L175" s="272"/>
      <c r="M175" s="441"/>
      <c r="N175" s="441"/>
      <c r="O175" s="441"/>
      <c r="P175" s="441"/>
      <c r="Q175" s="1"/>
      <c r="R175" s="445"/>
      <c r="S175" s="445"/>
      <c r="T175" s="445"/>
      <c r="U175" s="69" t="n">
        <v>175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customFormat="false" ht="15.75" hidden="false" customHeight="true" outlineLevel="0" collapsed="false">
      <c r="A176" s="270" t="s">
        <v>227</v>
      </c>
      <c r="B176" s="275"/>
      <c r="C176" s="192" t="str">
        <f aca="false">IF(Data!V176="","",Data!V176)</f>
        <v/>
      </c>
      <c r="D176" s="192" t="str">
        <f aca="false">IF(Data!W176="","",Data!W176)</f>
        <v/>
      </c>
      <c r="E176" s="192" t="n">
        <f aca="false">IF(Data!X176="","",Data!X176)</f>
        <v>13</v>
      </c>
      <c r="F176" s="192" t="n">
        <f aca="false">IF(Data!Y176="","",Data!Y176)</f>
        <v>13</v>
      </c>
      <c r="G176" s="272"/>
      <c r="H176" s="441"/>
      <c r="I176" s="441"/>
      <c r="J176" s="441"/>
      <c r="K176" s="441"/>
      <c r="L176" s="272"/>
      <c r="M176" s="441"/>
      <c r="N176" s="441"/>
      <c r="O176" s="441"/>
      <c r="P176" s="441"/>
      <c r="Q176" s="1"/>
      <c r="R176" s="248"/>
      <c r="S176" s="248"/>
      <c r="T176" s="248"/>
      <c r="U176" s="69" t="n">
        <v>176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customFormat="false" ht="15.75" hidden="false" customHeight="true" outlineLevel="0" collapsed="false">
      <c r="A177" s="270" t="s">
        <v>228</v>
      </c>
      <c r="B177" s="275"/>
      <c r="C177" s="306" t="str">
        <f aca="false">IF(C176="","",C175*C176*1450/2100/365/C$40)</f>
        <v/>
      </c>
      <c r="D177" s="306" t="str">
        <f aca="false">IF(D176="","",D175*D176*1450/2100/365/D$40)</f>
        <v/>
      </c>
      <c r="E177" s="306" t="e">
        <f aca="false">IF(E176="","",E175*E176*1450/2100/365/E$40)</f>
        <v>#REF!</v>
      </c>
      <c r="F177" s="306" t="e">
        <f aca="false">IF(F176="","",F175*F176*1450/2100/365/F$40)</f>
        <v>#REF!</v>
      </c>
      <c r="G177" s="280"/>
      <c r="H177" s="306" t="str">
        <f aca="false">IF(H175="","",H175*C176*1450/2100/365/H$40)</f>
        <v/>
      </c>
      <c r="I177" s="306" t="str">
        <f aca="false">IF(I175="","",I175*D176*1450/2100/365/I$40)</f>
        <v/>
      </c>
      <c r="J177" s="306" t="str">
        <f aca="false">IF(J175="","",J175*E176*1450/2100/365/J$40)</f>
        <v/>
      </c>
      <c r="K177" s="306" t="str">
        <f aca="false">IF(K175="","",K175*F176*1450/2100/365/K$40)</f>
        <v/>
      </c>
      <c r="L177" s="280"/>
      <c r="M177" s="362" t="str">
        <f aca="false">IF(H177="","",SUM(H177)-SUM(C177))</f>
        <v/>
      </c>
      <c r="N177" s="362" t="str">
        <f aca="false">IF(I177="","",SUM(I177)-SUM(D177))</f>
        <v/>
      </c>
      <c r="O177" s="362" t="str">
        <f aca="false">IF(J177="","",SUM(J177)-SUM(E177))</f>
        <v/>
      </c>
      <c r="P177" s="362" t="str">
        <f aca="false">IF(K177="","",SUM(K177)-SUM(F177))</f>
        <v/>
      </c>
      <c r="Q177" s="1"/>
      <c r="R177" s="421"/>
      <c r="S177" s="421"/>
      <c r="T177" s="421"/>
      <c r="U177" s="69" t="n">
        <v>177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customFormat="false" ht="15.75" hidden="false" customHeight="true" outlineLevel="0" collapsed="false">
      <c r="A178" s="326" t="s">
        <v>232</v>
      </c>
      <c r="B178" s="275"/>
      <c r="C178" s="192" t="str">
        <f aca="false">IF(Data!V178="","",Data!V178)</f>
        <v/>
      </c>
      <c r="D178" s="192" t="str">
        <f aca="false">IF(Data!W178="","",Data!W178)</f>
        <v/>
      </c>
      <c r="E178" s="192" t="str">
        <f aca="false">IF(Data!X178="","",Data!X178)</f>
        <v/>
      </c>
      <c r="F178" s="192" t="str">
        <f aca="false">IF(Data!Y178="","",Data!Y178)</f>
        <v/>
      </c>
      <c r="G178" s="272"/>
      <c r="H178" s="192"/>
      <c r="I178" s="192"/>
      <c r="J178" s="192"/>
      <c r="K178" s="192"/>
      <c r="L178" s="272"/>
      <c r="M178" s="441"/>
      <c r="N178" s="441"/>
      <c r="O178" s="441"/>
      <c r="P178" s="441"/>
      <c r="Q178" s="1"/>
      <c r="R178" s="445"/>
      <c r="S178" s="445"/>
      <c r="T178" s="445"/>
      <c r="U178" s="69" t="n">
        <v>178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customFormat="false" ht="15.75" hidden="false" customHeight="true" outlineLevel="0" collapsed="false">
      <c r="A179" s="269" t="s">
        <v>200</v>
      </c>
      <c r="B179" s="280"/>
      <c r="C179" s="192" t="str">
        <f aca="false">IF(Data!V179="","",Data!V179)</f>
        <v/>
      </c>
      <c r="D179" s="192" t="str">
        <f aca="false">IF(Data!W179="","",Data!W179)</f>
        <v/>
      </c>
      <c r="E179" s="192" t="str">
        <f aca="false">IF(Data!X179="","",Data!X179)</f>
        <v/>
      </c>
      <c r="F179" s="192" t="str">
        <f aca="false">IF(Data!Y179="","",Data!Y179)</f>
        <v/>
      </c>
      <c r="G179" s="272"/>
      <c r="H179" s="441"/>
      <c r="I179" s="441"/>
      <c r="J179" s="441"/>
      <c r="K179" s="441"/>
      <c r="L179" s="272"/>
      <c r="M179" s="441"/>
      <c r="N179" s="441"/>
      <c r="O179" s="441"/>
      <c r="P179" s="441"/>
      <c r="Q179" s="1"/>
      <c r="R179" s="248"/>
      <c r="S179" s="248"/>
      <c r="T179" s="248"/>
      <c r="U179" s="69" t="n">
        <v>179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customFormat="false" ht="15.75" hidden="false" customHeight="true" outlineLevel="0" collapsed="false">
      <c r="A180" s="269" t="s">
        <v>201</v>
      </c>
      <c r="B180" s="258"/>
      <c r="C180" s="284" t="str">
        <f aca="false">IF(SUM(C178)=0,"",C178*C179)</f>
        <v/>
      </c>
      <c r="D180" s="284" t="str">
        <f aca="false">IF(SUM(D178)=0,"",D178*D179)</f>
        <v/>
      </c>
      <c r="E180" s="284" t="str">
        <f aca="false">IF(SUM(E178)=0,"",E178*E179)</f>
        <v/>
      </c>
      <c r="F180" s="284" t="str">
        <f aca="false">IF(SUM(F178)=0,"",F178*F179)</f>
        <v/>
      </c>
      <c r="G180" s="273"/>
      <c r="H180" s="284" t="str">
        <f aca="false">IF(H178="","",H178*C179)</f>
        <v/>
      </c>
      <c r="I180" s="284" t="str">
        <f aca="false">IF(I178="","",I178*D179)</f>
        <v/>
      </c>
      <c r="J180" s="284" t="str">
        <f aca="false">IF(J178="","",J178*E179)</f>
        <v/>
      </c>
      <c r="K180" s="284" t="str">
        <f aca="false">IF(K178="","",K178*F179)</f>
        <v/>
      </c>
      <c r="L180" s="273"/>
      <c r="M180" s="284" t="str">
        <f aca="false">IF(H180="","",SUM(H180)-SUM(C180))</f>
        <v/>
      </c>
      <c r="N180" s="284" t="str">
        <f aca="false">IF(I180="","",SUM(I180)-SUM(D180))</f>
        <v/>
      </c>
      <c r="O180" s="284" t="str">
        <f aca="false">IF(J180="","",SUM(J180)-SUM(E180))</f>
        <v/>
      </c>
      <c r="P180" s="284" t="str">
        <f aca="false">IF(K180="","",SUM(K180)-SUM(F180))</f>
        <v/>
      </c>
      <c r="Q180" s="1"/>
      <c r="R180" s="248"/>
      <c r="S180" s="248"/>
      <c r="T180" s="248"/>
      <c r="U180" s="69" t="n">
        <v>180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customFormat="false" ht="15.75" hidden="false" customHeight="true" outlineLevel="0" collapsed="false">
      <c r="A181" s="215" t="s">
        <v>233</v>
      </c>
      <c r="B181" s="258"/>
      <c r="C181" s="192" t="str">
        <f aca="false">IF(Data!V181="","",Data!V181)</f>
        <v/>
      </c>
      <c r="D181" s="192" t="str">
        <f aca="false">IF(Data!W181="","",Data!W181)</f>
        <v/>
      </c>
      <c r="E181" s="192" t="n">
        <f aca="false">IF(Data!X181="","",Data!X181)</f>
        <v>3</v>
      </c>
      <c r="F181" s="192" t="n">
        <f aca="false">IF(Data!Y181="","",Data!Y181)</f>
        <v>5</v>
      </c>
      <c r="G181" s="272"/>
      <c r="H181" s="450" t="e">
        <f aca="false">IF(H45=0,"",ROUND((MIN(#REF!-MIN(#REF!*0.04*1.5,#REF!)-H169-SUM(C169)*(H169="")-H178-SUM(C178)*(H178=""),SUM(C181)*'Exp factors'!C$12))*20/10,0)/2)</f>
        <v>#REF!</v>
      </c>
      <c r="I181" s="450" t="e">
        <f aca="false">IF(I45=0,"",ROUND((MIN(#REF!-MIN(#REF!*0.04*1.5,#REF!)-I169-SUM(D169)*(I169="")-I178-SUM(D178)*(I178=""),SUM(D181)*'Exp factors'!D$12))*20/10,0)/2)</f>
        <v>#REF!</v>
      </c>
      <c r="J181" s="450" t="e">
        <f aca="false">IF(J45=0,"",ROUND((MIN(#REF!*0.1+#REF!-MIN(#REF!*0.04*1.5,#REF!)-J169-SUM(E169)*(J169="")-J178-SUM(E178)*(J178=""),SUM(E181)*'Exp factors'!E$12))*20/10,0)/2)</f>
        <v>#REF!</v>
      </c>
      <c r="K181" s="450" t="e">
        <f aca="false">IF(K45=0,"",ROUND((MIN(#REF!*0.1+#REF!-MIN(#REF!*0.04*1.5,#REF!)-K169-SUM(F169)*(K169="")-K178-SUM(F178)*(K178=""),SUM(F181)*'Exp factors'!F$12))*20/10,0)/2)</f>
        <v>#REF!</v>
      </c>
      <c r="L181" s="272"/>
      <c r="M181" s="441"/>
      <c r="N181" s="441"/>
      <c r="O181" s="441"/>
      <c r="P181" s="441"/>
      <c r="Q181" s="1"/>
      <c r="R181" s="445"/>
      <c r="S181" s="445"/>
      <c r="T181" s="445"/>
      <c r="U181" s="69" t="n">
        <v>181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customFormat="false" ht="15.75" hidden="false" customHeight="true" outlineLevel="0" collapsed="false">
      <c r="A182" s="269" t="s">
        <v>200</v>
      </c>
      <c r="B182" s="272"/>
      <c r="C182" s="192" t="str">
        <f aca="false">IF(Data!V182="","",Data!V182)</f>
        <v/>
      </c>
      <c r="D182" s="192" t="str">
        <f aca="false">IF(Data!W182="","",Data!W182)</f>
        <v/>
      </c>
      <c r="E182" s="192" t="n">
        <f aca="false">IF(Data!X182="","",Data!X182)</f>
        <v>21000</v>
      </c>
      <c r="F182" s="192" t="n">
        <f aca="false">IF(Data!Y182="","",Data!Y182)</f>
        <v>27000</v>
      </c>
      <c r="G182" s="272"/>
      <c r="H182" s="441"/>
      <c r="I182" s="441"/>
      <c r="J182" s="441"/>
      <c r="K182" s="441"/>
      <c r="L182" s="272"/>
      <c r="M182" s="441"/>
      <c r="N182" s="441"/>
      <c r="O182" s="441"/>
      <c r="P182" s="441"/>
      <c r="Q182" s="1"/>
      <c r="R182" s="248"/>
      <c r="S182" s="248"/>
      <c r="T182" s="248"/>
      <c r="U182" s="69" t="n">
        <v>182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customFormat="false" ht="15.75" hidden="false" customHeight="true" outlineLevel="0" collapsed="false">
      <c r="A183" s="269" t="s">
        <v>201</v>
      </c>
      <c r="B183" s="275"/>
      <c r="C183" s="284" t="str">
        <f aca="false">IF(SUM(C181)=0,"",C181*C182)</f>
        <v/>
      </c>
      <c r="D183" s="284" t="str">
        <f aca="false">IF(SUM(D181)=0,"",D181*D182)</f>
        <v/>
      </c>
      <c r="E183" s="284" t="n">
        <f aca="false">IF(SUM(E181)=0,"",E181*E182)</f>
        <v>63000</v>
      </c>
      <c r="F183" s="284" t="n">
        <f aca="false">IF(SUM(F181)=0,"",F181*F182)</f>
        <v>135000</v>
      </c>
      <c r="G183" s="273"/>
      <c r="H183" s="284" t="e">
        <f aca="false">IF(SUM(H181)=0,"",H181*C182)</f>
        <v>#REF!</v>
      </c>
      <c r="I183" s="284" t="e">
        <f aca="false">IF(SUM(I181)=0,"",I181*D182)</f>
        <v>#REF!</v>
      </c>
      <c r="J183" s="284" t="e">
        <f aca="false">IF(SUM(J181)=0,"",J181*E182)</f>
        <v>#REF!</v>
      </c>
      <c r="K183" s="284" t="e">
        <f aca="false">IF(SUM(K181)=0,"",K181*F182)</f>
        <v>#REF!</v>
      </c>
      <c r="L183" s="273"/>
      <c r="M183" s="284" t="e">
        <f aca="false">IF(H183="","",SUM(H183)-SUM(C183))</f>
        <v>#REF!</v>
      </c>
      <c r="N183" s="284" t="e">
        <f aca="false">IF(I183="","",SUM(I183)-SUM(D183))</f>
        <v>#REF!</v>
      </c>
      <c r="O183" s="284" t="e">
        <f aca="false">IF(J183="","",SUM(J183)-SUM(E183))</f>
        <v>#REF!</v>
      </c>
      <c r="P183" s="284" t="e">
        <f aca="false">IF(K183="","",SUM(K183)-SUM(F183))</f>
        <v>#REF!</v>
      </c>
      <c r="Q183" s="1"/>
      <c r="R183" s="248"/>
      <c r="S183" s="248"/>
      <c r="T183" s="248"/>
      <c r="U183" s="69" t="n">
        <v>183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customFormat="false" ht="15.75" hidden="false" customHeight="true" outlineLevel="0" collapsed="false">
      <c r="A184" s="329" t="s">
        <v>234</v>
      </c>
      <c r="B184" s="273"/>
      <c r="C184" s="297" t="e">
        <f aca="false">IF(SUM(C45)=0,"",SUM(C169,C178,C181)/C45)</f>
        <v>#REF!</v>
      </c>
      <c r="D184" s="297" t="e">
        <f aca="false">IF(SUM(D45)=0,"",SUM(D169,D178,D181)/D45)</f>
        <v>#REF!</v>
      </c>
      <c r="E184" s="297" t="e">
        <f aca="false">IF(SUM(E45)=0,"",SUM(E169,E178,E181)/E45)</f>
        <v>#REF!</v>
      </c>
      <c r="F184" s="297" t="e">
        <f aca="false">IF(SUM(F45)=0,"",SUM(F169,F178,F181)/F45)</f>
        <v>#REF!</v>
      </c>
      <c r="G184" s="275"/>
      <c r="H184" s="297" t="e">
        <f aca="false">IF(H45=0,"",SUM(H169,SUM(C169)*(H169=""),H178,SUM(C178)*(H178=""),H181)/H45)</f>
        <v>#REF!</v>
      </c>
      <c r="I184" s="297" t="e">
        <f aca="false">IF(I45=0,"",SUM(I169,SUM(D169)*(I169=""),I178,SUM(D178)*(I178=""),I181)/I45)</f>
        <v>#REF!</v>
      </c>
      <c r="J184" s="297" t="e">
        <f aca="false">IF(J45=0,"",SUM(J169,SUM(E169)*(J169=""),J178,SUM(E178)*(J178=""),J181)/J45)</f>
        <v>#REF!</v>
      </c>
      <c r="K184" s="297" t="e">
        <f aca="false">IF(K45=0,"",SUM(K169,SUM(F169)*(K169=""),K178,SUM(F178)*(K178=""),K181)/K45)</f>
        <v>#REF!</v>
      </c>
      <c r="L184" s="275"/>
      <c r="M184" s="441"/>
      <c r="N184" s="441"/>
      <c r="O184" s="441"/>
      <c r="P184" s="441"/>
      <c r="Q184" s="1"/>
      <c r="R184" s="421"/>
      <c r="S184" s="421"/>
      <c r="T184" s="421"/>
      <c r="U184" s="69" t="n">
        <v>184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customFormat="false" ht="15.75" hidden="false" customHeight="true" outlineLevel="0" collapsed="false">
      <c r="A185" s="327" t="s">
        <v>235</v>
      </c>
      <c r="B185" s="275"/>
      <c r="C185" s="192" t="str">
        <f aca="false">IF(Data!V185="","",Data!V185)</f>
        <v/>
      </c>
      <c r="D185" s="192" t="str">
        <f aca="false">IF(Data!W185="","",Data!W185)</f>
        <v/>
      </c>
      <c r="E185" s="192" t="str">
        <f aca="false">IF(Data!X185="","",Data!X185)</f>
        <v/>
      </c>
      <c r="F185" s="192" t="str">
        <f aca="false">IF(Data!Y185="","",Data!Y185)</f>
        <v/>
      </c>
      <c r="G185" s="272"/>
      <c r="H185" s="441"/>
      <c r="I185" s="441"/>
      <c r="J185" s="441"/>
      <c r="K185" s="441"/>
      <c r="L185" s="272"/>
      <c r="M185" s="441"/>
      <c r="N185" s="441"/>
      <c r="O185" s="441"/>
      <c r="P185" s="441"/>
      <c r="Q185" s="1"/>
      <c r="R185" s="445"/>
      <c r="S185" s="445"/>
      <c r="T185" s="445"/>
      <c r="U185" s="69" t="n">
        <v>185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customFormat="false" ht="15.75" hidden="false" customHeight="true" outlineLevel="0" collapsed="false">
      <c r="A186" s="330" t="s">
        <v>236</v>
      </c>
      <c r="B186" s="280"/>
      <c r="C186" s="192" t="str">
        <f aca="false">IF(Data!V186="","",Data!V186)</f>
        <v/>
      </c>
      <c r="D186" s="192" t="str">
        <f aca="false">IF(Data!W186="","",Data!W186)</f>
        <v/>
      </c>
      <c r="E186" s="192" t="str">
        <f aca="false">IF(Data!X186="","",Data!X186)</f>
        <v/>
      </c>
      <c r="F186" s="192" t="str">
        <f aca="false">IF(Data!Y186="","",Data!Y186)</f>
        <v/>
      </c>
      <c r="G186" s="272"/>
      <c r="H186" s="441"/>
      <c r="I186" s="441"/>
      <c r="J186" s="441"/>
      <c r="K186" s="441"/>
      <c r="L186" s="272"/>
      <c r="M186" s="441"/>
      <c r="N186" s="441"/>
      <c r="O186" s="441"/>
      <c r="P186" s="441"/>
      <c r="Q186" s="1"/>
      <c r="R186" s="248"/>
      <c r="S186" s="248"/>
      <c r="T186" s="248"/>
      <c r="U186" s="69" t="n">
        <v>186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customFormat="false" ht="15.75" hidden="false" customHeight="true" outlineLevel="0" collapsed="false">
      <c r="A187" s="269" t="s">
        <v>237</v>
      </c>
      <c r="B187" s="258"/>
      <c r="C187" s="192" t="str">
        <f aca="false">IF(Data!V187="","",Data!V187)</f>
        <v/>
      </c>
      <c r="D187" s="192" t="str">
        <f aca="false">IF(Data!W187="","",Data!W187)</f>
        <v/>
      </c>
      <c r="E187" s="192" t="str">
        <f aca="false">IF(Data!X187="","",Data!X187)</f>
        <v/>
      </c>
      <c r="F187" s="192" t="str">
        <f aca="false">IF(Data!Y187="","",Data!Y187)</f>
        <v/>
      </c>
      <c r="G187" s="272"/>
      <c r="H187" s="441"/>
      <c r="I187" s="441"/>
      <c r="J187" s="441"/>
      <c r="K187" s="441"/>
      <c r="L187" s="272"/>
      <c r="M187" s="441"/>
      <c r="N187" s="441"/>
      <c r="O187" s="441"/>
      <c r="P187" s="441"/>
      <c r="Q187" s="1"/>
      <c r="R187" s="248"/>
      <c r="S187" s="248"/>
      <c r="T187" s="248"/>
      <c r="U187" s="69" t="n">
        <v>187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customFormat="false" ht="15.75" hidden="false" customHeight="true" outlineLevel="0" collapsed="false">
      <c r="A188" s="269" t="s">
        <v>201</v>
      </c>
      <c r="B188" s="258"/>
      <c r="C188" s="284" t="str">
        <f aca="false">IF(SUM(C185)=0,"",C185*(SUM(C187)-SUM(C186)))</f>
        <v/>
      </c>
      <c r="D188" s="284" t="str">
        <f aca="false">IF(SUM(D185)=0,"",D185*(SUM(D187)-SUM(D186)))</f>
        <v/>
      </c>
      <c r="E188" s="284" t="str">
        <f aca="false">IF(SUM(E185)=0,"",E185*(SUM(E187)-SUM(E186)))</f>
        <v/>
      </c>
      <c r="F188" s="284" t="str">
        <f aca="false">IF(SUM(F185)=0,"",F185*(SUM(F187)-SUM(F186)))</f>
        <v/>
      </c>
      <c r="G188" s="273"/>
      <c r="H188" s="284"/>
      <c r="I188" s="284"/>
      <c r="J188" s="284"/>
      <c r="K188" s="284"/>
      <c r="L188" s="273"/>
      <c r="M188" s="284"/>
      <c r="N188" s="284"/>
      <c r="O188" s="284"/>
      <c r="P188" s="284"/>
      <c r="Q188" s="1"/>
      <c r="R188" s="248"/>
      <c r="S188" s="248"/>
      <c r="T188" s="248"/>
      <c r="U188" s="69" t="n">
        <v>188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customFormat="false" ht="15.75" hidden="false" customHeight="true" outlineLevel="0" collapsed="false">
      <c r="A189" s="327" t="s">
        <v>238</v>
      </c>
      <c r="B189" s="272"/>
      <c r="C189" s="192" t="str">
        <f aca="false">IF(Data!V189="","",Data!V189)</f>
        <v/>
      </c>
      <c r="D189" s="192" t="str">
        <f aca="false">IF(Data!W189="","",Data!W189)</f>
        <v/>
      </c>
      <c r="E189" s="192" t="str">
        <f aca="false">IF(Data!X189="","",Data!X189)</f>
        <v/>
      </c>
      <c r="F189" s="192" t="str">
        <f aca="false">IF(Data!Y189="","",Data!Y189)</f>
        <v/>
      </c>
      <c r="G189" s="272"/>
      <c r="H189" s="192"/>
      <c r="I189" s="192"/>
      <c r="J189" s="192"/>
      <c r="K189" s="192"/>
      <c r="L189" s="272"/>
      <c r="M189" s="441"/>
      <c r="N189" s="441"/>
      <c r="O189" s="441"/>
      <c r="P189" s="441"/>
      <c r="Q189" s="1"/>
      <c r="R189" s="445"/>
      <c r="S189" s="445"/>
      <c r="T189" s="445"/>
      <c r="U189" s="69" t="n">
        <v>189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customFormat="false" ht="15.75" hidden="false" customHeight="true" outlineLevel="0" collapsed="false">
      <c r="A190" s="269" t="s">
        <v>200</v>
      </c>
      <c r="B190" s="275"/>
      <c r="C190" s="192" t="str">
        <f aca="false">IF(Data!V190="","",Data!V190)</f>
        <v/>
      </c>
      <c r="D190" s="192" t="str">
        <f aca="false">IF(Data!W190="","",Data!W190)</f>
        <v/>
      </c>
      <c r="E190" s="192" t="str">
        <f aca="false">IF(Data!X190="","",Data!X190)</f>
        <v/>
      </c>
      <c r="F190" s="192" t="str">
        <f aca="false">IF(Data!Y190="","",Data!Y190)</f>
        <v/>
      </c>
      <c r="G190" s="272"/>
      <c r="H190" s="441"/>
      <c r="I190" s="441"/>
      <c r="J190" s="441"/>
      <c r="K190" s="441"/>
      <c r="L190" s="272"/>
      <c r="M190" s="441"/>
      <c r="N190" s="441"/>
      <c r="O190" s="441"/>
      <c r="P190" s="441"/>
      <c r="Q190" s="1"/>
      <c r="R190" s="248"/>
      <c r="S190" s="248"/>
      <c r="T190" s="248"/>
      <c r="U190" s="69" t="n">
        <v>190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customFormat="false" ht="15.75" hidden="false" customHeight="true" outlineLevel="0" collapsed="false">
      <c r="A191" s="269" t="s">
        <v>201</v>
      </c>
      <c r="B191" s="275"/>
      <c r="C191" s="284" t="str">
        <f aca="false">IF(SUM(C189)=0,"",C189*C190)</f>
        <v/>
      </c>
      <c r="D191" s="284" t="str">
        <f aca="false">IF(SUM(D189)=0,"",D189*D190)</f>
        <v/>
      </c>
      <c r="E191" s="284" t="str">
        <f aca="false">IF(SUM(E189)=0,"",E189*E190)</f>
        <v/>
      </c>
      <c r="F191" s="284" t="str">
        <f aca="false">IF(SUM(F189)=0,"",F189*F190)</f>
        <v/>
      </c>
      <c r="G191" s="273"/>
      <c r="H191" s="284" t="str">
        <f aca="false">IF(H189="","",H189*C190)</f>
        <v/>
      </c>
      <c r="I191" s="284" t="str">
        <f aca="false">IF(I189="","",I189*D190)</f>
        <v/>
      </c>
      <c r="J191" s="284" t="str">
        <f aca="false">IF(J189="","",J189*E190)</f>
        <v/>
      </c>
      <c r="K191" s="284" t="str">
        <f aca="false">IF(K189="","",K189*F190)</f>
        <v/>
      </c>
      <c r="L191" s="273"/>
      <c r="M191" s="284" t="str">
        <f aca="false">IF(H191="","",SUM(H191)-SUM(C191))</f>
        <v/>
      </c>
      <c r="N191" s="284" t="str">
        <f aca="false">IF(I191="","",SUM(I191)-SUM(D191))</f>
        <v/>
      </c>
      <c r="O191" s="284" t="str">
        <f aca="false">IF(J191="","",SUM(J191)-SUM(E191))</f>
        <v/>
      </c>
      <c r="P191" s="284" t="str">
        <f aca="false">IF(K191="","",SUM(K191)-SUM(F191))</f>
        <v/>
      </c>
      <c r="Q191" s="1"/>
      <c r="R191" s="248"/>
      <c r="S191" s="248"/>
      <c r="T191" s="248"/>
      <c r="U191" s="69" t="n">
        <v>191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customFormat="false" ht="15.75" hidden="false" customHeight="true" outlineLevel="0" collapsed="false">
      <c r="A192" s="327" t="s">
        <v>239</v>
      </c>
      <c r="B192" s="275"/>
      <c r="C192" s="192" t="n">
        <f aca="false">IF(Data!V192="","",Data!V192)</f>
        <v>0</v>
      </c>
      <c r="D192" s="192" t="n">
        <f aca="false">IF(Data!W192="","",Data!W192)</f>
        <v>0</v>
      </c>
      <c r="E192" s="192" t="n">
        <f aca="false">IF(Data!X192="","",Data!X192)</f>
        <v>0.5</v>
      </c>
      <c r="F192" s="192" t="n">
        <f aca="false">IF(Data!Y192="","",Data!Y192)</f>
        <v>1</v>
      </c>
      <c r="G192" s="272"/>
      <c r="H192" s="450" t="str">
        <f aca="false">IF(H46=0,"",ROUND((MIN(WB!X40-MIN(WB!X38*0.045*1.5,WB!X43)-H172-SUM(C172)*(H172="")-SUM(C185)*(SUM(C186)=0)-H189-SUM(C189)*(H189=""),SUM(C192)*'Exp factors'!C$15))*20/10,0)/2)</f>
        <v/>
      </c>
      <c r="I192" s="450" t="str">
        <f aca="false">IF(I46=0,"",ROUND((MIN(WB!X48-MIN(WB!X46*0.045*1.5,WB!X51)-I172-SUM(D172)*(I172="")-SUM(D185)*(SUM(D186)=0)-I189-SUM(D189)*(I189=""),SUM(D192)*'Exp factors'!D$15))*20/10,0)/2)</f>
        <v/>
      </c>
      <c r="J192" s="450" t="n">
        <f aca="false">IF(J46=0,"",ROUND((MIN(WB!X55*0.1+WB!X56-MIN(WB!X54*0.045*1.5,WB!X59)-J172-SUM(E172)*(J172="")-SUM(E185)*(SUM(E186)=0)-J189-SUM(E189)*(J189=""),SUM(E192)*'Exp factors'!E$15))*20/10,0)/2)</f>
        <v>1</v>
      </c>
      <c r="K192" s="450" t="n">
        <f aca="false">IF(K46=0,"",ROUND((MIN(WB!X63*0.1+WB!X64-MIN(WB!X62*0.045*1.5,WB!X67)-K172-SUM(F172)*(K172="")-SUM(F185)*(SUM(F186)=0)-K189-SUM(F189)*(K189=""),SUM(F192)*'Exp factors'!F$15))*20/10,0)/2)</f>
        <v>2</v>
      </c>
      <c r="L192" s="272"/>
      <c r="M192" s="441"/>
      <c r="N192" s="441"/>
      <c r="O192" s="441"/>
      <c r="P192" s="441"/>
      <c r="Q192" s="1"/>
      <c r="R192" s="445"/>
      <c r="S192" s="445"/>
      <c r="T192" s="445"/>
      <c r="U192" s="69" t="n">
        <v>192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customFormat="false" ht="15.75" hidden="false" customHeight="true" outlineLevel="0" collapsed="false">
      <c r="A193" s="269" t="s">
        <v>200</v>
      </c>
      <c r="B193" s="280"/>
      <c r="C193" s="192" t="str">
        <f aca="false">IF(Data!V193="","",Data!V193)</f>
        <v/>
      </c>
      <c r="D193" s="192" t="str">
        <f aca="false">IF(Data!W193="","",Data!W193)</f>
        <v/>
      </c>
      <c r="E193" s="403" t="n">
        <f aca="false">IF(Data!X193="","",Data!X193)</f>
        <v>120000</v>
      </c>
      <c r="F193" s="403" t="n">
        <f aca="false">IF(Data!Y193="","",Data!Y193)</f>
        <v>140000</v>
      </c>
      <c r="G193" s="272"/>
      <c r="H193" s="441"/>
      <c r="I193" s="441"/>
      <c r="J193" s="441"/>
      <c r="K193" s="441"/>
      <c r="L193" s="272"/>
      <c r="M193" s="441"/>
      <c r="N193" s="441"/>
      <c r="O193" s="441"/>
      <c r="P193" s="441"/>
      <c r="Q193" s="1"/>
      <c r="R193" s="248"/>
      <c r="S193" s="248"/>
      <c r="T193" s="248"/>
      <c r="U193" s="69" t="n">
        <v>193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customFormat="false" ht="15.75" hidden="false" customHeight="true" outlineLevel="0" collapsed="false">
      <c r="A194" s="269" t="s">
        <v>201</v>
      </c>
      <c r="B194" s="258"/>
      <c r="C194" s="284" t="str">
        <f aca="false">IF(SUM(C192)=0,"",C192*C193)</f>
        <v/>
      </c>
      <c r="D194" s="284" t="str">
        <f aca="false">IF(SUM(D192)=0,"",D192*D193)</f>
        <v/>
      </c>
      <c r="E194" s="284" t="n">
        <f aca="false">IF(SUM(E192)=0,"",E192*E193)</f>
        <v>60000</v>
      </c>
      <c r="F194" s="284" t="n">
        <f aca="false">IF(SUM(F192)=0,"",F192*F193)</f>
        <v>140000</v>
      </c>
      <c r="G194" s="273"/>
      <c r="H194" s="284" t="str">
        <f aca="false">IF(SUM(H192)=0,"",H192*C193)</f>
        <v/>
      </c>
      <c r="I194" s="284" t="str">
        <f aca="false">IF(SUM(I192)=0,"",I192*D193)</f>
        <v/>
      </c>
      <c r="J194" s="284" t="n">
        <f aca="false">IF(SUM(J192)=0,"",J192*E193)</f>
        <v>120000</v>
      </c>
      <c r="K194" s="284" t="n">
        <f aca="false">IF(SUM(K192)=0,"",K192*F193)</f>
        <v>280000</v>
      </c>
      <c r="L194" s="273"/>
      <c r="M194" s="284" t="str">
        <f aca="false">IF(H194="","",SUM(H194)-SUM(C194))</f>
        <v/>
      </c>
      <c r="N194" s="284" t="str">
        <f aca="false">IF(I194="","",SUM(I194)-SUM(D194))</f>
        <v/>
      </c>
      <c r="O194" s="284" t="n">
        <f aca="false">IF(J194="","",SUM(J194)-SUM(E194))</f>
        <v>60000</v>
      </c>
      <c r="P194" s="284" t="n">
        <f aca="false">IF(K194="","",SUM(K194)-SUM(F194))</f>
        <v>140000</v>
      </c>
      <c r="Q194" s="1"/>
      <c r="R194" s="248"/>
      <c r="S194" s="248"/>
      <c r="T194" s="248"/>
      <c r="U194" s="69" t="n">
        <v>194</v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customFormat="false" ht="15.75" hidden="false" customHeight="true" outlineLevel="0" collapsed="false">
      <c r="A195" s="329" t="s">
        <v>240</v>
      </c>
      <c r="B195" s="258"/>
      <c r="C195" s="297" t="str">
        <f aca="false">IF(SUM(C46)=0,"",SUM(C172,SUM(C185)*(C186=""),C189,C192)/C46)</f>
        <v/>
      </c>
      <c r="D195" s="297" t="str">
        <f aca="false">IF(SUM(D46)=0,"",SUM(D172,SUM(D185)*(D186=""),D189,D192)/D46)</f>
        <v/>
      </c>
      <c r="E195" s="297" t="n">
        <f aca="false">IF(SUM(E46)=0,"",SUM(E172,SUM(E185)*(E186=""),E189,E192)/E46)</f>
        <v>0.25</v>
      </c>
      <c r="F195" s="297" t="n">
        <f aca="false">IF(SUM(F46)=0,"",SUM(F172,SUM(F185)*(F186=""),F189,F192)/F46)</f>
        <v>0.133333333333333</v>
      </c>
      <c r="G195" s="275"/>
      <c r="H195" s="297" t="str">
        <f aca="false">IF(H46=0,"",SUM(H172,SUM(C172)*(H172=""),SUM(C185)*(SUM(C186)=0),H189,SUM(C189)*(H189=""),H192)/H46)</f>
        <v/>
      </c>
      <c r="I195" s="297" t="str">
        <f aca="false">IF(I46=0,"",SUM(I172,SUM(D172)*(I172=""),SUM(D185)*(SUM(D186)=0),I189,SUM(D189)*(I189=""),I192)/I46)</f>
        <v/>
      </c>
      <c r="J195" s="297" t="n">
        <f aca="false">IF(J46=0,"",SUM(J172,SUM(E172)*(J172=""),SUM(E185)*(SUM(E186)=0),J189,SUM(E189)*(J189=""),J192)/J46)</f>
        <v>0.5</v>
      </c>
      <c r="K195" s="297" t="n">
        <f aca="false">IF(K46=0,"",SUM(K172,SUM(F172)*(K172=""),SUM(F185)*(SUM(F186)=0),K189,SUM(F189)*(K189=""),K192)/K46)</f>
        <v>0.266666666666667</v>
      </c>
      <c r="L195" s="275"/>
      <c r="M195" s="441"/>
      <c r="N195" s="441"/>
      <c r="O195" s="441"/>
      <c r="P195" s="441"/>
      <c r="Q195" s="1"/>
      <c r="R195" s="421"/>
      <c r="S195" s="421"/>
      <c r="T195" s="421"/>
      <c r="U195" s="69" t="n">
        <v>195</v>
      </c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customFormat="false" ht="15.75" hidden="false" customHeight="true" outlineLevel="0" collapsed="false">
      <c r="A196" s="327" t="s">
        <v>241</v>
      </c>
      <c r="B196" s="272"/>
      <c r="C196" s="192" t="str">
        <f aca="false">IF(Data!V196="","",Data!V196)</f>
        <v/>
      </c>
      <c r="D196" s="192" t="str">
        <f aca="false">IF(Data!W196="","",Data!W196)</f>
        <v/>
      </c>
      <c r="E196" s="192" t="str">
        <f aca="false">IF(Data!X196="","",Data!X196)</f>
        <v/>
      </c>
      <c r="F196" s="192" t="str">
        <f aca="false">IF(Data!Y196="","",Data!Y196)</f>
        <v/>
      </c>
      <c r="G196" s="272"/>
      <c r="H196" s="192"/>
      <c r="I196" s="192"/>
      <c r="J196" s="192"/>
      <c r="K196" s="192"/>
      <c r="L196" s="272"/>
      <c r="M196" s="441"/>
      <c r="N196" s="441"/>
      <c r="O196" s="441"/>
      <c r="P196" s="441"/>
      <c r="Q196" s="1"/>
      <c r="R196" s="445"/>
      <c r="S196" s="445"/>
      <c r="T196" s="445"/>
      <c r="U196" s="69" t="n">
        <v>196</v>
      </c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customFormat="false" ht="15.75" hidden="false" customHeight="true" outlineLevel="0" collapsed="false">
      <c r="A197" s="269" t="s">
        <v>200</v>
      </c>
      <c r="B197" s="275"/>
      <c r="C197" s="192" t="str">
        <f aca="false">IF(Data!V197="","",Data!V197)</f>
        <v/>
      </c>
      <c r="D197" s="192" t="str">
        <f aca="false">IF(Data!W197="","",Data!W197)</f>
        <v/>
      </c>
      <c r="E197" s="192" t="str">
        <f aca="false">IF(Data!X197="","",Data!X197)</f>
        <v/>
      </c>
      <c r="F197" s="192" t="str">
        <f aca="false">IF(Data!Y197="","",Data!Y197)</f>
        <v/>
      </c>
      <c r="G197" s="272"/>
      <c r="H197" s="441"/>
      <c r="I197" s="441"/>
      <c r="J197" s="441"/>
      <c r="K197" s="441"/>
      <c r="L197" s="272"/>
      <c r="M197" s="441"/>
      <c r="N197" s="441"/>
      <c r="O197" s="441"/>
      <c r="P197" s="441"/>
      <c r="Q197" s="1"/>
      <c r="R197" s="248"/>
      <c r="S197" s="248"/>
      <c r="T197" s="248"/>
      <c r="U197" s="69" t="n">
        <v>197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customFormat="false" ht="15.75" hidden="false" customHeight="true" outlineLevel="0" collapsed="false">
      <c r="A198" s="269" t="s">
        <v>201</v>
      </c>
      <c r="B198" s="275"/>
      <c r="C198" s="284" t="str">
        <f aca="false">IF(SUM(C196)=0,"",C196*C197)</f>
        <v/>
      </c>
      <c r="D198" s="284" t="str">
        <f aca="false">IF(SUM(D196)=0,"",D196*D197)</f>
        <v/>
      </c>
      <c r="E198" s="284" t="str">
        <f aca="false">IF(SUM(E196)=0,"",E196*E197)</f>
        <v/>
      </c>
      <c r="F198" s="284" t="str">
        <f aca="false">IF(SUM(F196)=0,"",F196*F197)</f>
        <v/>
      </c>
      <c r="G198" s="273"/>
      <c r="H198" s="284" t="str">
        <f aca="false">IF(H196="","",H196*C197)</f>
        <v/>
      </c>
      <c r="I198" s="284" t="str">
        <f aca="false">IF(I196="","",I196*D197)</f>
        <v/>
      </c>
      <c r="J198" s="284" t="str">
        <f aca="false">IF(J196="","",J196*E197)</f>
        <v/>
      </c>
      <c r="K198" s="284" t="str">
        <f aca="false">IF(K196="","",K196*F197)</f>
        <v/>
      </c>
      <c r="L198" s="273"/>
      <c r="M198" s="284" t="str">
        <f aca="false">IF(H198="","",SUM(H198)-SUM(C198))</f>
        <v/>
      </c>
      <c r="N198" s="284" t="str">
        <f aca="false">IF(I198="","",SUM(I198)-SUM(D198))</f>
        <v/>
      </c>
      <c r="O198" s="284" t="str">
        <f aca="false">IF(J198="","",SUM(J198)-SUM(E198))</f>
        <v/>
      </c>
      <c r="P198" s="284" t="str">
        <f aca="false">IF(K198="","",SUM(K198)-SUM(F198))</f>
        <v/>
      </c>
      <c r="Q198" s="1"/>
      <c r="R198" s="248"/>
      <c r="S198" s="248"/>
      <c r="T198" s="248"/>
      <c r="U198" s="69" t="n">
        <v>198</v>
      </c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customFormat="false" ht="15.75" hidden="false" customHeight="true" outlineLevel="0" collapsed="false">
      <c r="A199" s="327" t="e">
        <f aca="false">IF(AND(SUM(MAX(Data!$V199:$Y199))=0,NOT(SUM(MAX(Data!$V205:$Y205))=0)),Data!A205,Data!A199)</f>
        <v>#REF!</v>
      </c>
      <c r="B199" s="275"/>
      <c r="C199" s="301" t="e">
        <f aca="false">IF(AND(SUM(MAX(Data!$V199:$Y199))=0,NOT(SUM(MAX(Data!$V205:$Y205))=0)),Data!V205,Data!V199)</f>
        <v>#REF!</v>
      </c>
      <c r="D199" s="192" t="e">
        <f aca="false">IF(AND(SUM(MAX(Data!$V199:$Y199))=0,NOT(SUM(MAX(Data!$V205:$Y205))=0)),Data!W205,Data!W199)</f>
        <v>#REF!</v>
      </c>
      <c r="E199" s="192" t="e">
        <f aca="false">IF(AND(SUM(MAX(Data!$V199:$Y199))=0,NOT(SUM(MAX(Data!$V205:$Y205))=0)),Data!X205,Data!X199)</f>
        <v>#REF!</v>
      </c>
      <c r="F199" s="192" t="e">
        <f aca="false">IF(AND(SUM(MAX(Data!$V199:$Y199))=0,NOT(SUM(MAX(Data!$V205:$Y205))=0)),Data!Y205,Data!Y199)</f>
        <v>#REF!</v>
      </c>
      <c r="G199" s="272"/>
      <c r="H199" s="450" t="e">
        <f aca="false">IF(H48+H49=0,"",ROUND((MIN(WB!X72-MIN(WB!X70*0.07*1.5,WB!X75)+#REF!-MIN(#REF!*0.07*1.5,#REF!)-H175-SUM(C175)*(H175="")-H196-SUM(C196)*(H196="")-H202-SUM(C202)*(H202="")-H205-SUM(C205)*(H205=""),SUM(C199,C205)*'Exp factors'!C$18-H205-SUM(C205)*(H205="")))*20/10,0)/2)</f>
        <v>#REF!</v>
      </c>
      <c r="I199" s="450" t="e">
        <f aca="false">IF(I48+I49=0,"",ROUND((MIN(WB!X80-MIN(WB!X78*0.07*1.5,WB!X83)+#REF!-MIN(#REF!*0.07*1.5,#REF!)-I175-SUM(D175)*(I175="")-I196-SUM(D196)*(I196="")-I202-SUM(D202)*(I202="")-I205-SUM(D205)*(I205=""),SUM(D199,D205)*'Exp factors'!D$18-I205-SUM(D205)*(I205="")))*20/10,0)/2)</f>
        <v>#REF!</v>
      </c>
      <c r="J199" s="450" t="e">
        <f aca="false">IF(J48+J49=0,"",ROUND((MIN(WB!X87*0.2+WB!X88-MIN(WB!X86*0.07*1.5,WB!X91)+#REF!*0.2+#REF!-MIN(#REF!*0.07*1.5,#REF!)-J175-SUM(E175)*(J175="")-J196-SUM(E196)*(J196="")-J202-SUM(E202)*(J202="")-J205-SUM(E205)*(J205=""),SUM(E199,E205)*'Exp factors'!E$18-J205-SUM(E205)*(J205="")))*20/10,0)/2)</f>
        <v>#REF!</v>
      </c>
      <c r="K199" s="450" t="e">
        <f aca="false">IF(K48+K49=0,"",ROUND((MIN(WB!X95*0.2+WB!X96-MIN(WB!X94*0.07*1.5,WB!X99)+#REF!*0.2+#REF!-MIN(#REF!*0.07*1.5,#REF!)-K175-SUM(F175)*(K175="")-K196-SUM(F196)*(K196="")-K202-SUM(F202)*(K202="")-K205-SUM(F205)*(K205=""),SUM(F199,F205)*'Exp factors'!F$18-K205-SUM(F205)*(K205="")))*20/10,0)/2)</f>
        <v>#REF!</v>
      </c>
      <c r="L199" s="272"/>
      <c r="M199" s="441"/>
      <c r="N199" s="441"/>
      <c r="O199" s="441"/>
      <c r="P199" s="441"/>
      <c r="Q199" s="1"/>
      <c r="R199" s="445"/>
      <c r="S199" s="445"/>
      <c r="T199" s="445"/>
      <c r="U199" s="69" t="n">
        <v>199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customFormat="false" ht="15.75" hidden="false" customHeight="true" outlineLevel="0" collapsed="false">
      <c r="A200" s="269" t="s">
        <v>200</v>
      </c>
      <c r="B200" s="275"/>
      <c r="C200" s="403" t="n">
        <f aca="false">IF(AND(SUM(MAX(Data!$V200:$Y200))=0,NOT(SUM(MAX(Data!$V206:$Y206))=0)),Data!V206,Data!V200)</f>
        <v>0</v>
      </c>
      <c r="D200" s="403" t="n">
        <f aca="false">IF(AND(SUM(MAX(Data!$V200:$Y200))=0,NOT(SUM(MAX(Data!$V206:$Y206))=0)),Data!W206,Data!W200)</f>
        <v>11000</v>
      </c>
      <c r="E200" s="403" t="n">
        <f aca="false">IF(AND(SUM(MAX(Data!$V200:$Y200))=0,NOT(SUM(MAX(Data!$V206:$Y206))=0)),Data!X206,Data!X200)</f>
        <v>14000</v>
      </c>
      <c r="F200" s="403" t="n">
        <f aca="false">IF(AND(SUM(MAX(Data!$V200:$Y200))=0,NOT(SUM(MAX(Data!$V206:$Y206))=0)),Data!Y206,Data!Y200)</f>
        <v>15000</v>
      </c>
      <c r="G200" s="272"/>
      <c r="H200" s="441"/>
      <c r="I200" s="441"/>
      <c r="J200" s="441"/>
      <c r="K200" s="441"/>
      <c r="L200" s="272"/>
      <c r="M200" s="441"/>
      <c r="N200" s="441"/>
      <c r="O200" s="441"/>
      <c r="P200" s="441"/>
      <c r="Q200" s="1"/>
      <c r="R200" s="248"/>
      <c r="S200" s="248"/>
      <c r="T200" s="248"/>
      <c r="U200" s="69" t="n">
        <v>200</v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customFormat="false" ht="15.75" hidden="false" customHeight="true" outlineLevel="0" collapsed="false">
      <c r="A201" s="269" t="s">
        <v>201</v>
      </c>
      <c r="B201" s="258"/>
      <c r="C201" s="284" t="e">
        <f aca="false">IF(SUM(C199)=0,"",C199*C200)</f>
        <v>#REF!</v>
      </c>
      <c r="D201" s="284" t="e">
        <f aca="false">IF(SUM(D199)=0,"",D199*D200)</f>
        <v>#REF!</v>
      </c>
      <c r="E201" s="284" t="e">
        <f aca="false">IF(SUM(E199)=0,"",E199*E200)</f>
        <v>#REF!</v>
      </c>
      <c r="F201" s="284" t="e">
        <f aca="false">IF(SUM(F199)=0,"",F199*F200)</f>
        <v>#REF!</v>
      </c>
      <c r="G201" s="273"/>
      <c r="H201" s="284" t="e">
        <f aca="false">IF(SUM(H199)=0,"",H199*C200)</f>
        <v>#REF!</v>
      </c>
      <c r="I201" s="284" t="e">
        <f aca="false">IF(SUM(I199)=0,"",I199*D200)</f>
        <v>#REF!</v>
      </c>
      <c r="J201" s="284" t="e">
        <f aca="false">IF(SUM(J199)=0,"",J199*E200)</f>
        <v>#REF!</v>
      </c>
      <c r="K201" s="284" t="e">
        <f aca="false">IF(SUM(K199)=0,"",K199*F200)</f>
        <v>#REF!</v>
      </c>
      <c r="L201" s="273"/>
      <c r="M201" s="284" t="e">
        <f aca="false">IF(H201="","",SUM(H201)-SUM(C201))</f>
        <v>#REF!</v>
      </c>
      <c r="N201" s="284" t="e">
        <f aca="false">IF(I201="","",SUM(I201)-SUM(D201))</f>
        <v>#REF!</v>
      </c>
      <c r="O201" s="284" t="e">
        <f aca="false">IF(J201="","",SUM(J201)-SUM(E201))</f>
        <v>#REF!</v>
      </c>
      <c r="P201" s="284" t="e">
        <f aca="false">IF(K201="","",SUM(K201)-SUM(F201))</f>
        <v>#REF!</v>
      </c>
      <c r="Q201" s="1"/>
      <c r="R201" s="248"/>
      <c r="S201" s="248"/>
      <c r="T201" s="248"/>
      <c r="U201" s="69" t="n">
        <v>201</v>
      </c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customFormat="false" ht="15.75" hidden="false" customHeight="true" outlineLevel="0" collapsed="false">
      <c r="A202" s="327" t="s">
        <v>243</v>
      </c>
      <c r="B202" s="258"/>
      <c r="C202" s="192" t="str">
        <f aca="false">IF(Data!V202="","",Data!V202)</f>
        <v/>
      </c>
      <c r="D202" s="192" t="str">
        <f aca="false">IF(Data!W202="","",Data!W202)</f>
        <v/>
      </c>
      <c r="E202" s="192" t="str">
        <f aca="false">IF(Data!X202="","",Data!X202)</f>
        <v/>
      </c>
      <c r="F202" s="192" t="str">
        <f aca="false">IF(Data!Y202="","",Data!Y202)</f>
        <v/>
      </c>
      <c r="G202" s="272"/>
      <c r="H202" s="192"/>
      <c r="I202" s="192"/>
      <c r="J202" s="192"/>
      <c r="K202" s="192"/>
      <c r="L202" s="272"/>
      <c r="M202" s="441"/>
      <c r="N202" s="441"/>
      <c r="O202" s="441"/>
      <c r="P202" s="441"/>
      <c r="Q202" s="1"/>
      <c r="R202" s="445"/>
      <c r="S202" s="445"/>
      <c r="T202" s="445"/>
      <c r="U202" s="69" t="n">
        <v>202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customFormat="false" ht="15.75" hidden="false" customHeight="true" outlineLevel="0" collapsed="false">
      <c r="A203" s="269" t="s">
        <v>200</v>
      </c>
      <c r="B203" s="272"/>
      <c r="C203" s="192" t="str">
        <f aca="false">IF(Data!V203="","",Data!V203)</f>
        <v/>
      </c>
      <c r="D203" s="192" t="str">
        <f aca="false">IF(Data!W203="","",Data!W203)</f>
        <v/>
      </c>
      <c r="E203" s="192" t="str">
        <f aca="false">IF(Data!X203="","",Data!X203)</f>
        <v/>
      </c>
      <c r="F203" s="192" t="str">
        <f aca="false">IF(Data!Y203="","",Data!Y203)</f>
        <v/>
      </c>
      <c r="G203" s="272"/>
      <c r="H203" s="441"/>
      <c r="I203" s="441"/>
      <c r="J203" s="441"/>
      <c r="K203" s="441"/>
      <c r="L203" s="272"/>
      <c r="M203" s="441"/>
      <c r="N203" s="441"/>
      <c r="O203" s="441"/>
      <c r="P203" s="441"/>
      <c r="Q203" s="1"/>
      <c r="R203" s="248"/>
      <c r="S203" s="248"/>
      <c r="T203" s="248"/>
      <c r="U203" s="69" t="n">
        <v>203</v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customFormat="false" ht="15.75" hidden="false" customHeight="true" outlineLevel="0" collapsed="false">
      <c r="A204" s="269" t="s">
        <v>201</v>
      </c>
      <c r="B204" s="275"/>
      <c r="C204" s="284" t="str">
        <f aca="false">IF(SUM(C202)=0,"",C202*C203)</f>
        <v/>
      </c>
      <c r="D204" s="284" t="str">
        <f aca="false">IF(SUM(D202)=0,"",D202*D203)</f>
        <v/>
      </c>
      <c r="E204" s="284" t="str">
        <f aca="false">IF(SUM(E202)=0,"",E202*E203)</f>
        <v/>
      </c>
      <c r="F204" s="284" t="str">
        <f aca="false">IF(SUM(F202)=0,"",F202*F203)</f>
        <v/>
      </c>
      <c r="G204" s="273"/>
      <c r="H204" s="284" t="str">
        <f aca="false">IF(H202="","",H202*C203)</f>
        <v/>
      </c>
      <c r="I204" s="284" t="str">
        <f aca="false">IF(I202="","",I202*D203)</f>
        <v/>
      </c>
      <c r="J204" s="284" t="str">
        <f aca="false">IF(J202="","",J202*E203)</f>
        <v/>
      </c>
      <c r="K204" s="284" t="str">
        <f aca="false">IF(K202="","",K202*F203)</f>
        <v/>
      </c>
      <c r="L204" s="273"/>
      <c r="M204" s="284" t="str">
        <f aca="false">IF(H204="","",SUM(H204)-SUM(C204))</f>
        <v/>
      </c>
      <c r="N204" s="284" t="str">
        <f aca="false">IF(I204="","",SUM(I204)-SUM(D204))</f>
        <v/>
      </c>
      <c r="O204" s="284" t="str">
        <f aca="false">IF(J204="","",SUM(J204)-SUM(E204))</f>
        <v/>
      </c>
      <c r="P204" s="284" t="str">
        <f aca="false">IF(K204="","",SUM(K204)-SUM(F204))</f>
        <v/>
      </c>
      <c r="Q204" s="1"/>
      <c r="R204" s="248"/>
      <c r="S204" s="248"/>
      <c r="T204" s="248"/>
      <c r="U204" s="69" t="n">
        <v>204</v>
      </c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customFormat="false" ht="15.75" hidden="false" customHeight="true" outlineLevel="0" collapsed="false">
      <c r="A205" s="327" t="e">
        <f aca="false">IF(AND(SUM(MAX(Data!$V199:$Y199))=0,NOT(SUM(MAX(Data!$V205:$Y205))=0)),Data!A199,Data!A205)</f>
        <v>#REF!</v>
      </c>
      <c r="B205" s="275"/>
      <c r="C205" s="192" t="e">
        <f aca="false">IF(AND(SUM(MAX(Data!$V199:$Y199))=0,NOT(SUM(MAX(Data!$V205:$Y205))=0)),Data!V199,Data!V205)</f>
        <v>#REF!</v>
      </c>
      <c r="D205" s="192" t="e">
        <f aca="false">IF(AND(SUM(MAX(Data!$V199:$Y199))=0,NOT(SUM(MAX(Data!$V205:$Y205))=0)),Data!W199,Data!W205)</f>
        <v>#REF!</v>
      </c>
      <c r="E205" s="192" t="e">
        <f aca="false">IF(AND(SUM(MAX(Data!$V199:$Y199))=0,NOT(SUM(MAX(Data!$V205:$Y205))=0)),Data!X199,Data!X205)</f>
        <v>#REF!</v>
      </c>
      <c r="F205" s="192" t="e">
        <f aca="false">IF(AND(SUM(MAX(Data!$V199:$Y199))=0,NOT(SUM(MAX(Data!$V205:$Y205))=0)),Data!Y199,Data!Y205)</f>
        <v>#REF!</v>
      </c>
      <c r="G205" s="272"/>
      <c r="H205" s="192"/>
      <c r="I205" s="192"/>
      <c r="J205" s="192"/>
      <c r="K205" s="192"/>
      <c r="L205" s="272"/>
      <c r="M205" s="441"/>
      <c r="N205" s="441"/>
      <c r="O205" s="441"/>
      <c r="P205" s="441"/>
      <c r="Q205" s="1"/>
      <c r="R205" s="445"/>
      <c r="S205" s="445"/>
      <c r="T205" s="445"/>
      <c r="U205" s="69" t="n">
        <v>205</v>
      </c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customFormat="false" ht="15.75" hidden="false" customHeight="true" outlineLevel="0" collapsed="false">
      <c r="A206" s="269" t="s">
        <v>200</v>
      </c>
      <c r="B206" s="275"/>
      <c r="C206" s="403" t="n">
        <f aca="false">IF(AND(SUM(MAX(Data!$V200:$Y200))=0,NOT(SUM(MAX(Data!$V206:$Y206))=0)),Data!V200,Data!V206)</f>
        <v>0</v>
      </c>
      <c r="D206" s="403" t="n">
        <f aca="false">IF(AND(SUM(MAX(Data!$V200:$Y200))=0,NOT(SUM(MAX(Data!$V206:$Y206))=0)),Data!W200,Data!W206)</f>
        <v>0</v>
      </c>
      <c r="E206" s="403" t="n">
        <f aca="false">IF(AND(SUM(MAX(Data!$V200:$Y200))=0,NOT(SUM(MAX(Data!$V206:$Y206))=0)),Data!X200,Data!X206)</f>
        <v>0</v>
      </c>
      <c r="F206" s="403" t="n">
        <f aca="false">IF(AND(SUM(MAX(Data!$V200:$Y200))=0,NOT(SUM(MAX(Data!$V206:$Y206))=0)),Data!Y200,Data!Y206)</f>
        <v>0</v>
      </c>
      <c r="G206" s="272"/>
      <c r="H206" s="441"/>
      <c r="I206" s="441"/>
      <c r="J206" s="441"/>
      <c r="K206" s="441"/>
      <c r="L206" s="272"/>
      <c r="M206" s="441"/>
      <c r="N206" s="441"/>
      <c r="O206" s="441"/>
      <c r="P206" s="441"/>
      <c r="Q206" s="1"/>
      <c r="R206" s="248"/>
      <c r="S206" s="248"/>
      <c r="T206" s="248"/>
      <c r="U206" s="69" t="n">
        <v>206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customFormat="false" ht="15.75" hidden="false" customHeight="true" outlineLevel="0" collapsed="false">
      <c r="A207" s="269" t="s">
        <v>201</v>
      </c>
      <c r="B207" s="280"/>
      <c r="C207" s="284" t="e">
        <f aca="false">IF(SUM(C205)=0,"",C205*C206)</f>
        <v>#REF!</v>
      </c>
      <c r="D207" s="284" t="e">
        <f aca="false">IF(SUM(D205)=0,"",D205*D206)</f>
        <v>#REF!</v>
      </c>
      <c r="E207" s="284" t="e">
        <f aca="false">IF(SUM(E205)=0,"",E205*E206)</f>
        <v>#REF!</v>
      </c>
      <c r="F207" s="284" t="e">
        <f aca="false">IF(SUM(F205)=0,"",F205*F206)</f>
        <v>#REF!</v>
      </c>
      <c r="G207" s="273"/>
      <c r="H207" s="284" t="str">
        <f aca="false">IF(H205="","",H205*C206)</f>
        <v/>
      </c>
      <c r="I207" s="284" t="str">
        <f aca="false">IF(I205="","",I205*D206)</f>
        <v/>
      </c>
      <c r="J207" s="284" t="str">
        <f aca="false">IF(J205="","",J205*E206)</f>
        <v/>
      </c>
      <c r="K207" s="284" t="str">
        <f aca="false">IF(K205="","",K205*F206)</f>
        <v/>
      </c>
      <c r="L207" s="273"/>
      <c r="M207" s="284" t="str">
        <f aca="false">IF(H207="","",SUM(H207)-SUM(C207))</f>
        <v/>
      </c>
      <c r="N207" s="284" t="str">
        <f aca="false">IF(I207="","",SUM(I207)-SUM(D207))</f>
        <v/>
      </c>
      <c r="O207" s="284" t="str">
        <f aca="false">IF(J207="","",SUM(J207)-SUM(E207))</f>
        <v/>
      </c>
      <c r="P207" s="284" t="str">
        <f aca="false">IF(K207="","",SUM(K207)-SUM(F207))</f>
        <v/>
      </c>
      <c r="Q207" s="1"/>
      <c r="R207" s="248"/>
      <c r="S207" s="248"/>
      <c r="T207" s="248"/>
      <c r="U207" s="69" t="n">
        <v>207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customFormat="false" ht="15.75" hidden="false" customHeight="true" outlineLevel="0" collapsed="false">
      <c r="A208" s="329" t="s">
        <v>245</v>
      </c>
      <c r="B208" s="258"/>
      <c r="C208" s="297" t="e">
        <f aca="false">IF(SUM(C48,C49)=0,"",SUM(C175,C196,C199,C202,C205)/SUM(C48,C49))</f>
        <v>#REF!</v>
      </c>
      <c r="D208" s="297" t="e">
        <f aca="false">IF(SUM(D48,D49)=0,"",SUM(D175,D196,D199,D202,D205)/SUM(D48,D49))</f>
        <v>#REF!</v>
      </c>
      <c r="E208" s="297" t="e">
        <f aca="false">IF(SUM(E48,E49)=0,"",SUM(E175,E196,E199,E202,E205)/SUM(E48,E49))</f>
        <v>#REF!</v>
      </c>
      <c r="F208" s="297" t="e">
        <f aca="false">IF(SUM(F48,F49)=0,"",SUM(F175,F196,F199,F202,F205)/SUM(F48,F49))</f>
        <v>#REF!</v>
      </c>
      <c r="G208" s="275"/>
      <c r="H208" s="297" t="e">
        <f aca="false">IF(H48+H49=0,"",SUM(H175,SUM(C175)*(H175=""),H196,SUM(C196)*(H196=""),H202,SUM(C202)*(H202=""),H205,SUM(C205)*(H205=""),H199)/(H48+H49))</f>
        <v>#REF!</v>
      </c>
      <c r="I208" s="297" t="e">
        <f aca="false">IF(I48+I49=0,"",SUM(I175,SUM(D175)*(I175=""),I196,SUM(D196)*(I196=""),I202,SUM(D202)*(I202=""),I205,SUM(D205)*(I205=""),I199)/(I48+I49))</f>
        <v>#REF!</v>
      </c>
      <c r="J208" s="297" t="e">
        <f aca="false">IF(J48+J49=0,"",SUM(J175,SUM(E175)*(J175=""),J196,SUM(E196)*(J196=""),J202,SUM(E202)*(J202=""),J205,SUM(E205)*(J205=""),J199)/(J48+J49))</f>
        <v>#REF!</v>
      </c>
      <c r="K208" s="297" t="e">
        <f aca="false">IF(K48+K49=0,"",SUM(K175,SUM(F175)*(K175=""),K196,SUM(F196)*(K196=""),K202,SUM(F202)*(K202=""),K205,SUM(F205)*(K205=""),K199)/(K48+K49))</f>
        <v>#REF!</v>
      </c>
      <c r="L208" s="275"/>
      <c r="M208" s="446"/>
      <c r="N208" s="446"/>
      <c r="O208" s="446"/>
      <c r="P208" s="446"/>
      <c r="Q208" s="1"/>
      <c r="R208" s="421"/>
      <c r="S208" s="421"/>
      <c r="T208" s="421"/>
      <c r="U208" s="69" t="n">
        <v>208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customFormat="false" ht="15.75" hidden="false" customHeight="true" outlineLevel="0" collapsed="false">
      <c r="A209" s="332" t="str">
        <f aca="false">IF(Data!A209="","",Data!A209)</f>
        <v>Chicken sales: no. sold</v>
      </c>
      <c r="B209" s="258"/>
      <c r="C209" s="192" t="str">
        <f aca="false">IF(Data!V209="","",Data!V209)</f>
        <v/>
      </c>
      <c r="D209" s="192" t="n">
        <f aca="false">IF(Data!W209="","",Data!W209)</f>
        <v>3</v>
      </c>
      <c r="E209" s="192" t="n">
        <f aca="false">IF(Data!X209="","",Data!X209)</f>
        <v>4</v>
      </c>
      <c r="F209" s="192" t="str">
        <f aca="false">IF(Data!Y209="","",Data!Y209)</f>
        <v/>
      </c>
      <c r="G209" s="272"/>
      <c r="H209" s="192"/>
      <c r="I209" s="192"/>
      <c r="J209" s="192"/>
      <c r="K209" s="192"/>
      <c r="L209" s="272"/>
      <c r="M209" s="441"/>
      <c r="N209" s="441"/>
      <c r="O209" s="441"/>
      <c r="P209" s="441"/>
      <c r="Q209" s="1"/>
      <c r="R209" s="445"/>
      <c r="S209" s="445"/>
      <c r="T209" s="445"/>
      <c r="U209" s="69" t="n">
        <v>209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customFormat="false" ht="15.75" hidden="false" customHeight="true" outlineLevel="0" collapsed="false">
      <c r="A210" s="269" t="s">
        <v>200</v>
      </c>
      <c r="B210" s="272"/>
      <c r="C210" s="192" t="str">
        <f aca="false">IF(Data!V210="","",Data!V210)</f>
        <v/>
      </c>
      <c r="D210" s="403" t="n">
        <f aca="false">IF(Data!W210="","",Data!W210)</f>
        <v>1000</v>
      </c>
      <c r="E210" s="403" t="n">
        <f aca="false">IF(Data!X210="","",Data!X210)</f>
        <v>1500</v>
      </c>
      <c r="F210" s="192" t="str">
        <f aca="false">IF(Data!Y210="","",Data!Y210)</f>
        <v/>
      </c>
      <c r="G210" s="272"/>
      <c r="H210" s="441"/>
      <c r="I210" s="441"/>
      <c r="J210" s="441"/>
      <c r="K210" s="441"/>
      <c r="L210" s="272"/>
      <c r="M210" s="441"/>
      <c r="N210" s="441"/>
      <c r="O210" s="441"/>
      <c r="P210" s="441"/>
      <c r="Q210" s="1"/>
      <c r="R210" s="248"/>
      <c r="S210" s="248"/>
      <c r="T210" s="248"/>
      <c r="U210" s="69" t="n">
        <v>210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customFormat="false" ht="15.75" hidden="false" customHeight="true" outlineLevel="0" collapsed="false">
      <c r="A211" s="269" t="s">
        <v>201</v>
      </c>
      <c r="B211" s="275"/>
      <c r="C211" s="284" t="str">
        <f aca="false">IF(SUM(C209)=0,"",C209*C210)</f>
        <v/>
      </c>
      <c r="D211" s="284" t="n">
        <f aca="false">IF(SUM(D209)=0,"",D209*D210)</f>
        <v>3000</v>
      </c>
      <c r="E211" s="284" t="n">
        <f aca="false">IF(SUM(E209)=0,"",E209*E210)</f>
        <v>6000</v>
      </c>
      <c r="F211" s="284" t="str">
        <f aca="false">IF(SUM(F209)=0,"",F209*F210)</f>
        <v/>
      </c>
      <c r="G211" s="273"/>
      <c r="H211" s="284" t="str">
        <f aca="false">IF(H209="","",H209*C210)</f>
        <v/>
      </c>
      <c r="I211" s="284" t="str">
        <f aca="false">IF(I209="","",I209*D210)</f>
        <v/>
      </c>
      <c r="J211" s="284" t="str">
        <f aca="false">IF(J209="","",J209*E210)</f>
        <v/>
      </c>
      <c r="K211" s="284" t="str">
        <f aca="false">IF(K209="","",K209*F210)</f>
        <v/>
      </c>
      <c r="L211" s="273"/>
      <c r="M211" s="284" t="str">
        <f aca="false">IF(H211="","",SUM(H211)-SUM(C211))</f>
        <v/>
      </c>
      <c r="N211" s="284" t="str">
        <f aca="false">IF(I211="","",SUM(I211)-SUM(D211))</f>
        <v/>
      </c>
      <c r="O211" s="284" t="str">
        <f aca="false">IF(J211="","",SUM(J211)-SUM(E211))</f>
        <v/>
      </c>
      <c r="P211" s="284" t="str">
        <f aca="false">IF(K211="","",SUM(K211)-SUM(F211))</f>
        <v/>
      </c>
      <c r="Q211" s="1"/>
      <c r="R211" s="248"/>
      <c r="S211" s="248"/>
      <c r="T211" s="248"/>
      <c r="U211" s="69" t="n">
        <v>211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customFormat="false" ht="15.75" hidden="false" customHeight="true" outlineLevel="0" collapsed="false">
      <c r="A212" s="332" t="str">
        <f aca="false">IF(Data!A212="","",Data!A212)</f>
        <v>Other: quantity</v>
      </c>
      <c r="B212" s="275"/>
      <c r="C212" s="192" t="str">
        <f aca="false">IF(Data!V212="","",Data!V212)</f>
        <v/>
      </c>
      <c r="D212" s="192" t="str">
        <f aca="false">IF(Data!W212="","",Data!W212)</f>
        <v/>
      </c>
      <c r="E212" s="192" t="str">
        <f aca="false">IF(Data!X212="","",Data!X212)</f>
        <v/>
      </c>
      <c r="F212" s="192" t="str">
        <f aca="false">IF(Data!Y212="","",Data!Y212)</f>
        <v/>
      </c>
      <c r="G212" s="272"/>
      <c r="H212" s="441"/>
      <c r="I212" s="441"/>
      <c r="J212" s="441"/>
      <c r="K212" s="441"/>
      <c r="L212" s="272"/>
      <c r="M212" s="441"/>
      <c r="N212" s="441"/>
      <c r="O212" s="441"/>
      <c r="P212" s="441"/>
      <c r="Q212" s="1"/>
      <c r="R212" s="445"/>
      <c r="S212" s="445"/>
      <c r="T212" s="445"/>
      <c r="U212" s="69" t="n">
        <v>212</v>
      </c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customFormat="false" ht="15.75" hidden="false" customHeight="true" outlineLevel="0" collapsed="false">
      <c r="A213" s="269" t="s">
        <v>200</v>
      </c>
      <c r="B213" s="275"/>
      <c r="C213" s="192" t="str">
        <f aca="false">IF(Data!V213="","",Data!V213)</f>
        <v/>
      </c>
      <c r="D213" s="192" t="str">
        <f aca="false">IF(Data!W213="","",Data!W213)</f>
        <v/>
      </c>
      <c r="E213" s="192" t="str">
        <f aca="false">IF(Data!X213="","",Data!X213)</f>
        <v/>
      </c>
      <c r="F213" s="192" t="str">
        <f aca="false">IF(Data!Y213="","",Data!Y213)</f>
        <v/>
      </c>
      <c r="G213" s="272"/>
      <c r="H213" s="441"/>
      <c r="I213" s="441"/>
      <c r="J213" s="441"/>
      <c r="K213" s="441"/>
      <c r="L213" s="272"/>
      <c r="M213" s="441"/>
      <c r="N213" s="441"/>
      <c r="O213" s="441"/>
      <c r="P213" s="441"/>
      <c r="Q213" s="1"/>
      <c r="R213" s="445"/>
      <c r="S213" s="445"/>
      <c r="T213" s="445"/>
      <c r="U213" s="69" t="n">
        <v>213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customFormat="false" ht="15.75" hidden="false" customHeight="true" outlineLevel="0" collapsed="false">
      <c r="A214" s="269" t="s">
        <v>201</v>
      </c>
      <c r="B214" s="280"/>
      <c r="C214" s="284" t="str">
        <f aca="false">IF(SUM(C212)=0,"",C212*C213)</f>
        <v/>
      </c>
      <c r="D214" s="284" t="str">
        <f aca="false">IF(SUM(D212)=0,"",D212*D213)</f>
        <v/>
      </c>
      <c r="E214" s="284" t="str">
        <f aca="false">IF(SUM(E212)=0,"",E212*E213)</f>
        <v/>
      </c>
      <c r="F214" s="284" t="str">
        <f aca="false">IF(SUM(F212)=0,"",F212*F213)</f>
        <v/>
      </c>
      <c r="G214" s="273"/>
      <c r="H214" s="441"/>
      <c r="I214" s="441"/>
      <c r="J214" s="441"/>
      <c r="K214" s="441"/>
      <c r="L214" s="273"/>
      <c r="M214" s="441"/>
      <c r="N214" s="441"/>
      <c r="O214" s="441"/>
      <c r="P214" s="441"/>
      <c r="Q214" s="1"/>
      <c r="R214" s="248"/>
      <c r="S214" s="248"/>
      <c r="T214" s="248"/>
      <c r="U214" s="69" t="n">
        <v>214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customFormat="false" ht="15.75" hidden="false" customHeight="true" outlineLevel="0" collapsed="false">
      <c r="A215" s="332" t="str">
        <f aca="false">IF(Data!A215="","",Data!A215)</f>
        <v>Other: quantity</v>
      </c>
      <c r="B215" s="258"/>
      <c r="C215" s="192" t="str">
        <f aca="false">IF(Data!V215="","",Data!V215)</f>
        <v/>
      </c>
      <c r="D215" s="192" t="str">
        <f aca="false">IF(Data!W215="","",Data!W215)</f>
        <v/>
      </c>
      <c r="E215" s="192" t="str">
        <f aca="false">IF(Data!X215="","",Data!X215)</f>
        <v/>
      </c>
      <c r="F215" s="192" t="str">
        <f aca="false">IF(Data!Y215="","",Data!Y215)</f>
        <v/>
      </c>
      <c r="G215" s="275"/>
      <c r="H215" s="441"/>
      <c r="I215" s="441"/>
      <c r="J215" s="441"/>
      <c r="K215" s="441"/>
      <c r="L215" s="275"/>
      <c r="M215" s="446"/>
      <c r="N215" s="446"/>
      <c r="O215" s="446"/>
      <c r="P215" s="446"/>
      <c r="Q215" s="1"/>
      <c r="R215" s="445"/>
      <c r="S215" s="445"/>
      <c r="T215" s="445"/>
      <c r="U215" s="69" t="n">
        <v>215</v>
      </c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customFormat="false" ht="15.75" hidden="false" customHeight="true" outlineLevel="0" collapsed="false">
      <c r="A216" s="269" t="s">
        <v>200</v>
      </c>
      <c r="B216" s="258"/>
      <c r="C216" s="192" t="str">
        <f aca="false">IF(Data!V216="","",Data!V216)</f>
        <v/>
      </c>
      <c r="D216" s="192" t="str">
        <f aca="false">IF(Data!W216="","",Data!W216)</f>
        <v/>
      </c>
      <c r="E216" s="192" t="str">
        <f aca="false">IF(Data!X216="","",Data!X216)</f>
        <v/>
      </c>
      <c r="F216" s="192" t="str">
        <f aca="false">IF(Data!Y216="","",Data!Y216)</f>
        <v/>
      </c>
      <c r="G216" s="275"/>
      <c r="H216" s="441"/>
      <c r="I216" s="441"/>
      <c r="J216" s="441"/>
      <c r="K216" s="441"/>
      <c r="L216" s="275"/>
      <c r="M216" s="446"/>
      <c r="N216" s="446"/>
      <c r="O216" s="446"/>
      <c r="P216" s="446"/>
      <c r="Q216" s="1"/>
      <c r="R216" s="248"/>
      <c r="S216" s="248"/>
      <c r="T216" s="248"/>
      <c r="U216" s="69" t="n">
        <v>216</v>
      </c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customFormat="false" ht="15.75" hidden="false" customHeight="true" outlineLevel="0" collapsed="false">
      <c r="A217" s="269" t="s">
        <v>201</v>
      </c>
      <c r="B217" s="272"/>
      <c r="C217" s="284" t="str">
        <f aca="false">IF(SUM(C215)=0,"",C215*C216)</f>
        <v/>
      </c>
      <c r="D217" s="284" t="str">
        <f aca="false">IF(SUM(D215)=0,"",D215*D216)</f>
        <v/>
      </c>
      <c r="E217" s="284" t="str">
        <f aca="false">IF(SUM(E215)=0,"",E215*E216)</f>
        <v/>
      </c>
      <c r="F217" s="284" t="str">
        <f aca="false">IF(SUM(F215)=0,"",F215*F216)</f>
        <v/>
      </c>
      <c r="G217" s="275"/>
      <c r="H217" s="441"/>
      <c r="I217" s="441"/>
      <c r="J217" s="441"/>
      <c r="K217" s="441"/>
      <c r="L217" s="275"/>
      <c r="M217" s="446"/>
      <c r="N217" s="446"/>
      <c r="O217" s="446"/>
      <c r="P217" s="446"/>
      <c r="Q217" s="1"/>
      <c r="R217" s="248"/>
      <c r="S217" s="248"/>
      <c r="T217" s="248"/>
      <c r="U217" s="69" t="n">
        <v>217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customFormat="false" ht="15.75" hidden="false" customHeight="true" outlineLevel="0" collapsed="false">
      <c r="A218" s="332" t="str">
        <f aca="false">IF(Data!A218="","",Data!A218)</f>
        <v>Other: quantity</v>
      </c>
      <c r="B218" s="275"/>
      <c r="C218" s="192" t="str">
        <f aca="false">IF(Data!V218="","",Data!V218)</f>
        <v/>
      </c>
      <c r="D218" s="192" t="str">
        <f aca="false">IF(Data!W218="","",Data!W218)</f>
        <v/>
      </c>
      <c r="E218" s="192" t="str">
        <f aca="false">IF(Data!X218="","",Data!X218)</f>
        <v/>
      </c>
      <c r="F218" s="192" t="str">
        <f aca="false">IF(Data!Y218="","",Data!Y218)</f>
        <v/>
      </c>
      <c r="G218" s="275"/>
      <c r="H218" s="441"/>
      <c r="I218" s="441"/>
      <c r="J218" s="441"/>
      <c r="K218" s="441"/>
      <c r="L218" s="275"/>
      <c r="M218" s="446"/>
      <c r="N218" s="446"/>
      <c r="O218" s="446"/>
      <c r="P218" s="446"/>
      <c r="Q218" s="1"/>
      <c r="R218" s="248"/>
      <c r="S218" s="248"/>
      <c r="T218" s="248"/>
      <c r="U218" s="69" t="n">
        <v>218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customFormat="false" ht="15.75" hidden="false" customHeight="true" outlineLevel="0" collapsed="false">
      <c r="A219" s="269" t="s">
        <v>248</v>
      </c>
      <c r="B219" s="275"/>
      <c r="C219" s="192" t="str">
        <f aca="false">IF(Data!V219="","",Data!V219)</f>
        <v/>
      </c>
      <c r="D219" s="192" t="str">
        <f aca="false">IF(Data!W219="","",Data!W219)</f>
        <v/>
      </c>
      <c r="E219" s="192" t="str">
        <f aca="false">IF(Data!X219="","",Data!X219)</f>
        <v/>
      </c>
      <c r="F219" s="192" t="str">
        <f aca="false">IF(Data!Y219="","",Data!Y219)</f>
        <v/>
      </c>
      <c r="G219" s="275"/>
      <c r="H219" s="441"/>
      <c r="I219" s="441"/>
      <c r="J219" s="441"/>
      <c r="K219" s="441"/>
      <c r="L219" s="275"/>
      <c r="M219" s="446"/>
      <c r="N219" s="446"/>
      <c r="O219" s="446"/>
      <c r="P219" s="446"/>
      <c r="Q219" s="1"/>
      <c r="R219" s="248"/>
      <c r="S219" s="248"/>
      <c r="T219" s="248"/>
      <c r="U219" s="69" t="n">
        <v>219</v>
      </c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customFormat="false" ht="15.75" hidden="false" customHeight="true" outlineLevel="0" collapsed="false">
      <c r="A220" s="269" t="s">
        <v>201</v>
      </c>
      <c r="B220" s="275"/>
      <c r="C220" s="284" t="str">
        <f aca="false">IF(SUM(C218)=0,"",C218*C219)</f>
        <v/>
      </c>
      <c r="D220" s="284" t="str">
        <f aca="false">IF(SUM(D218)=0,"",D218*D219)</f>
        <v/>
      </c>
      <c r="E220" s="284" t="str">
        <f aca="false">IF(SUM(E218)=0,"",E218*E219)</f>
        <v/>
      </c>
      <c r="F220" s="284" t="str">
        <f aca="false">IF(SUM(F218)=0,"",F218*F219)</f>
        <v/>
      </c>
      <c r="G220" s="275"/>
      <c r="H220" s="441"/>
      <c r="I220" s="441"/>
      <c r="J220" s="441"/>
      <c r="K220" s="441"/>
      <c r="L220" s="275"/>
      <c r="M220" s="446"/>
      <c r="N220" s="446"/>
      <c r="O220" s="446"/>
      <c r="P220" s="446"/>
      <c r="Q220" s="1"/>
      <c r="R220" s="248"/>
      <c r="S220" s="248"/>
      <c r="T220" s="248"/>
      <c r="U220" s="69" t="n">
        <v>220</v>
      </c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customFormat="false" ht="15.75" hidden="false" customHeight="true" outlineLevel="0" collapsed="false">
      <c r="A221" s="333" t="s">
        <v>249</v>
      </c>
      <c r="B221" s="280"/>
      <c r="C221" s="192"/>
      <c r="D221" s="192"/>
      <c r="E221" s="192"/>
      <c r="F221" s="192"/>
      <c r="G221" s="272"/>
      <c r="H221" s="441"/>
      <c r="I221" s="441"/>
      <c r="J221" s="441"/>
      <c r="K221" s="441"/>
      <c r="L221" s="272"/>
      <c r="M221" s="441"/>
      <c r="N221" s="441"/>
      <c r="O221" s="441"/>
      <c r="P221" s="441"/>
      <c r="Q221" s="1"/>
      <c r="R221" s="1"/>
      <c r="S221" s="1"/>
      <c r="T221" s="1"/>
      <c r="U221" s="69" t="n">
        <v>221</v>
      </c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customFormat="false" ht="15.75" hidden="false" customHeight="true" outlineLevel="0" collapsed="false">
      <c r="A222" s="332" t="str">
        <f aca="false">IF(Data!A222="","",Data!A222)</f>
        <v>Green cons - rainfed: no of months</v>
      </c>
      <c r="B222" s="258"/>
      <c r="C222" s="192" t="n">
        <f aca="false">IF(Data!V222="","",Data!V222)</f>
        <v>2</v>
      </c>
      <c r="D222" s="192" t="n">
        <f aca="false">IF(Data!W222="","",Data!W222)</f>
        <v>1</v>
      </c>
      <c r="E222" s="192" t="n">
        <f aca="false">IF(Data!X222="","",Data!X222)</f>
        <v>1</v>
      </c>
      <c r="F222" s="192" t="n">
        <f aca="false">IF(Data!Y222="","",Data!Y222)</f>
        <v>1</v>
      </c>
      <c r="G222" s="272"/>
      <c r="H222" s="441"/>
      <c r="I222" s="441"/>
      <c r="J222" s="441"/>
      <c r="K222" s="441"/>
      <c r="L222" s="272"/>
      <c r="M222" s="441"/>
      <c r="N222" s="441"/>
      <c r="O222" s="441"/>
      <c r="P222" s="441"/>
      <c r="Q222" s="1"/>
      <c r="R222" s="248"/>
      <c r="S222" s="248"/>
      <c r="T222" s="248"/>
      <c r="U222" s="69" t="n">
        <v>222</v>
      </c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customFormat="false" ht="15.75" hidden="false" customHeight="true" outlineLevel="0" collapsed="false">
      <c r="A223" s="268" t="s">
        <v>251</v>
      </c>
      <c r="B223" s="296"/>
      <c r="C223" s="334" t="n">
        <f aca="false">IF(Data!V223="","",Data!V223)</f>
        <v>0.4</v>
      </c>
      <c r="D223" s="334" t="n">
        <f aca="false">IF(Data!W223="","",Data!W223)</f>
        <v>0.4</v>
      </c>
      <c r="E223" s="334" t="n">
        <f aca="false">IF(Data!X223="","",Data!X223)</f>
        <v>0.2</v>
      </c>
      <c r="F223" s="334" t="n">
        <f aca="false">IF(Data!Y223="","",Data!Y223)</f>
        <v>0.2</v>
      </c>
      <c r="G223" s="280"/>
      <c r="H223" s="441"/>
      <c r="I223" s="441"/>
      <c r="J223" s="441"/>
      <c r="K223" s="441"/>
      <c r="L223" s="280"/>
      <c r="M223" s="422"/>
      <c r="N223" s="422"/>
      <c r="O223" s="422"/>
      <c r="P223" s="422"/>
      <c r="Q223" s="1"/>
      <c r="R223" s="421"/>
      <c r="S223" s="421"/>
      <c r="T223" s="421"/>
      <c r="U223" s="69" t="n">
        <v>223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customFormat="false" ht="15.75" hidden="false" customHeight="true" outlineLevel="0" collapsed="false">
      <c r="A224" s="268" t="s">
        <v>228</v>
      </c>
      <c r="B224" s="258"/>
      <c r="C224" s="306" t="n">
        <f aca="false">IF(SUM(C222)=0,"",(C222/12)*C223)</f>
        <v>0.0666666666666667</v>
      </c>
      <c r="D224" s="306" t="n">
        <f aca="false">IF(SUM(D222)=0,"",(D222/12)*D223)</f>
        <v>0.0333333333333333</v>
      </c>
      <c r="E224" s="306" t="n">
        <f aca="false">IF(SUM(E222)=0,"",(E222/12)*E223)</f>
        <v>0.0166666666666667</v>
      </c>
      <c r="F224" s="306" t="n">
        <f aca="false">IF(SUM(F222)=0,"",(F222/12)*F223)</f>
        <v>0.0166666666666667</v>
      </c>
      <c r="G224" s="280"/>
      <c r="H224" s="441"/>
      <c r="I224" s="441"/>
      <c r="J224" s="441"/>
      <c r="K224" s="441"/>
      <c r="L224" s="280"/>
      <c r="M224" s="441"/>
      <c r="N224" s="441"/>
      <c r="O224" s="441"/>
      <c r="P224" s="441"/>
      <c r="Q224" s="1"/>
      <c r="R224" s="421"/>
      <c r="S224" s="421"/>
      <c r="T224" s="421"/>
      <c r="U224" s="69" t="n">
        <v>224</v>
      </c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customFormat="false" ht="15.75" hidden="false" customHeight="true" outlineLevel="0" collapsed="false">
      <c r="A225" s="332" t="str">
        <f aca="false">IF(Data!A225="","",Data!A225)</f>
        <v>Green cons - irrigated: no of months</v>
      </c>
      <c r="B225" s="337"/>
      <c r="C225" s="192" t="str">
        <f aca="false">IF(Data!V225="","",Data!V225)</f>
        <v/>
      </c>
      <c r="D225" s="192" t="str">
        <f aca="false">IF(Data!W225="","",Data!W225)</f>
        <v/>
      </c>
      <c r="E225" s="192" t="str">
        <f aca="false">IF(Data!X225="","",Data!X225)</f>
        <v/>
      </c>
      <c r="F225" s="192" t="str">
        <f aca="false">IF(Data!Y225="","",Data!Y225)</f>
        <v/>
      </c>
      <c r="G225" s="272"/>
      <c r="H225" s="441"/>
      <c r="I225" s="441"/>
      <c r="J225" s="441"/>
      <c r="K225" s="441"/>
      <c r="L225" s="272"/>
      <c r="M225" s="441"/>
      <c r="N225" s="441"/>
      <c r="O225" s="441"/>
      <c r="P225" s="441"/>
      <c r="Q225" s="1"/>
      <c r="R225" s="248"/>
      <c r="S225" s="248"/>
      <c r="T225" s="248"/>
      <c r="U225" s="69" t="n">
        <v>225</v>
      </c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customFormat="false" ht="15.75" hidden="false" customHeight="true" outlineLevel="0" collapsed="false">
      <c r="A226" s="268" t="s">
        <v>251</v>
      </c>
      <c r="B226" s="337"/>
      <c r="C226" s="192" t="str">
        <f aca="false">IF(Data!V226="","",Data!V226)</f>
        <v/>
      </c>
      <c r="D226" s="192" t="str">
        <f aca="false">IF(Data!W226="","",Data!W226)</f>
        <v/>
      </c>
      <c r="E226" s="192" t="str">
        <f aca="false">IF(Data!X226="","",Data!X226)</f>
        <v/>
      </c>
      <c r="F226" s="192" t="str">
        <f aca="false">IF(Data!Y226="","",Data!Y226)</f>
        <v/>
      </c>
      <c r="G226" s="280"/>
      <c r="H226" s="441"/>
      <c r="I226" s="441"/>
      <c r="J226" s="441"/>
      <c r="K226" s="441"/>
      <c r="L226" s="280"/>
      <c r="M226" s="441"/>
      <c r="N226" s="441"/>
      <c r="O226" s="441"/>
      <c r="P226" s="441"/>
      <c r="Q226" s="338"/>
      <c r="R226" s="421"/>
      <c r="S226" s="421"/>
      <c r="T226" s="421"/>
      <c r="U226" s="69" t="n">
        <v>226</v>
      </c>
      <c r="V226" s="338"/>
      <c r="W226" s="338"/>
      <c r="X226" s="338"/>
      <c r="Y226" s="338"/>
      <c r="Z226" s="338"/>
      <c r="AA226" s="338"/>
      <c r="AB226" s="338"/>
      <c r="AC226" s="338"/>
      <c r="AD226" s="338"/>
      <c r="AE226" s="338"/>
      <c r="AF226" s="338"/>
      <c r="AG226" s="338"/>
      <c r="AH226" s="338"/>
      <c r="AI226" s="338"/>
      <c r="AJ226" s="338"/>
    </row>
    <row r="227" customFormat="false" ht="15.75" hidden="false" customHeight="true" outlineLevel="0" collapsed="false">
      <c r="A227" s="268" t="s">
        <v>228</v>
      </c>
      <c r="B227" s="264"/>
      <c r="C227" s="306" t="str">
        <f aca="false">IF(SUM(C225)=0,"",(C225/12)*C226)</f>
        <v/>
      </c>
      <c r="D227" s="306" t="str">
        <f aca="false">IF(SUM(D225)=0,"",(D225/12)*D226)</f>
        <v/>
      </c>
      <c r="E227" s="306" t="str">
        <f aca="false">IF(SUM(E225)=0,"",(E225/12)*E226)</f>
        <v/>
      </c>
      <c r="F227" s="306" t="str">
        <f aca="false">IF(SUM(F225)=0,"",(F225/12)*F226)</f>
        <v/>
      </c>
      <c r="G227" s="280"/>
      <c r="H227" s="441"/>
      <c r="I227" s="441"/>
      <c r="J227" s="441"/>
      <c r="K227" s="441"/>
      <c r="L227" s="280"/>
      <c r="M227" s="441"/>
      <c r="N227" s="441"/>
      <c r="O227" s="441"/>
      <c r="P227" s="441"/>
      <c r="Q227" s="1"/>
      <c r="R227" s="421"/>
      <c r="S227" s="421"/>
      <c r="T227" s="421"/>
      <c r="U227" s="69" t="n">
        <v>227</v>
      </c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customFormat="false" ht="15.75" hidden="false" customHeight="true" outlineLevel="0" collapsed="false">
      <c r="A228" s="332" t="str">
        <f aca="false">IF(Data!A228="","",Data!A228)</f>
        <v>Green maize sold: quantity</v>
      </c>
      <c r="B228" s="339"/>
      <c r="C228" s="192" t="str">
        <f aca="false">IF(Data!V228="","",Data!V228)</f>
        <v/>
      </c>
      <c r="D228" s="192" t="str">
        <f aca="false">IF(Data!W228="","",Data!W228)</f>
        <v/>
      </c>
      <c r="E228" s="192" t="str">
        <f aca="false">IF(Data!X228="","",Data!X228)</f>
        <v/>
      </c>
      <c r="F228" s="192" t="str">
        <f aca="false">IF(Data!Y228="","",Data!Y228)</f>
        <v/>
      </c>
      <c r="G228" s="272"/>
      <c r="H228" s="441"/>
      <c r="I228" s="441"/>
      <c r="J228" s="441"/>
      <c r="K228" s="441"/>
      <c r="L228" s="280"/>
      <c r="M228" s="441"/>
      <c r="N228" s="441"/>
      <c r="O228" s="441"/>
      <c r="P228" s="441"/>
      <c r="Q228" s="1"/>
      <c r="R228" s="248"/>
      <c r="S228" s="248"/>
      <c r="T228" s="248"/>
      <c r="U228" s="69" t="n">
        <v>228</v>
      </c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customFormat="false" ht="15.75" hidden="false" customHeight="true" outlineLevel="0" collapsed="false">
      <c r="A229" s="268" t="s">
        <v>200</v>
      </c>
      <c r="B229" s="339"/>
      <c r="C229" s="192" t="str">
        <f aca="false">IF(Data!V229="","",Data!V229)</f>
        <v/>
      </c>
      <c r="D229" s="192" t="str">
        <f aca="false">IF(Data!W229="","",Data!W229)</f>
        <v/>
      </c>
      <c r="E229" s="192" t="str">
        <f aca="false">IF(Data!X229="","",Data!X229)</f>
        <v/>
      </c>
      <c r="F229" s="192" t="str">
        <f aca="false">IF(Data!Y229="","",Data!Y229)</f>
        <v/>
      </c>
      <c r="G229" s="272"/>
      <c r="H229" s="441"/>
      <c r="I229" s="441"/>
      <c r="J229" s="441"/>
      <c r="K229" s="441"/>
      <c r="L229" s="280"/>
      <c r="M229" s="441"/>
      <c r="N229" s="441"/>
      <c r="O229" s="441"/>
      <c r="P229" s="441"/>
      <c r="Q229" s="1"/>
      <c r="R229" s="445"/>
      <c r="S229" s="445"/>
      <c r="T229" s="445"/>
      <c r="U229" s="69" t="n">
        <v>229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customFormat="false" ht="15.75" hidden="false" customHeight="true" outlineLevel="0" collapsed="false">
      <c r="A230" s="268" t="s">
        <v>201</v>
      </c>
      <c r="B230" s="339"/>
      <c r="C230" s="303" t="str">
        <f aca="false">IF(SUM(C228)=0,"",C228*C229)</f>
        <v/>
      </c>
      <c r="D230" s="303" t="str">
        <f aca="false">IF(SUM(D228)=0,"",D228*D229)</f>
        <v/>
      </c>
      <c r="E230" s="303" t="str">
        <f aca="false">IF(SUM(E228)=0,"",E228*E229)</f>
        <v/>
      </c>
      <c r="F230" s="303" t="str">
        <f aca="false">IF(SUM(F228)=0,"",F228*F229)</f>
        <v/>
      </c>
      <c r="G230" s="280"/>
      <c r="H230" s="441"/>
      <c r="I230" s="441"/>
      <c r="J230" s="441"/>
      <c r="K230" s="441"/>
      <c r="L230" s="280"/>
      <c r="M230" s="441"/>
      <c r="N230" s="441"/>
      <c r="O230" s="441"/>
      <c r="P230" s="441"/>
      <c r="Q230" s="1"/>
      <c r="R230" s="248"/>
      <c r="S230" s="248"/>
      <c r="T230" s="248"/>
      <c r="U230" s="69" t="n">
        <v>230</v>
      </c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customFormat="false" ht="15.75" hidden="false" customHeight="true" outlineLevel="0" collapsed="false">
      <c r="A231" s="332" t="str">
        <f aca="false">IF(Data!A231="","",Data!A231)</f>
        <v>Maize rainfed: kg produced</v>
      </c>
      <c r="B231" s="275"/>
      <c r="C231" s="192" t="n">
        <f aca="false">IF(Data!V231="","",Data!V231)</f>
        <v>540</v>
      </c>
      <c r="D231" s="192" t="n">
        <f aca="false">IF(Data!W231="","",Data!W231)</f>
        <v>865</v>
      </c>
      <c r="E231" s="192" t="n">
        <f aca="false">IF(Data!X231="","",Data!X231)</f>
        <v>1700</v>
      </c>
      <c r="F231" s="192" t="n">
        <f aca="false">IF(Data!Y231="","",Data!Y231)</f>
        <v>3600</v>
      </c>
      <c r="G231" s="272"/>
      <c r="H231" s="441"/>
      <c r="I231" s="441"/>
      <c r="J231" s="441"/>
      <c r="K231" s="441"/>
      <c r="L231" s="272"/>
      <c r="M231" s="441"/>
      <c r="N231" s="441"/>
      <c r="O231" s="441"/>
      <c r="P231" s="441"/>
      <c r="Q231" s="1"/>
      <c r="R231" s="248"/>
      <c r="S231" s="248"/>
      <c r="T231" s="248"/>
      <c r="U231" s="69" t="n">
        <v>231</v>
      </c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customFormat="false" ht="15.75" hidden="false" customHeight="true" outlineLevel="0" collapsed="false">
      <c r="A232" s="265" t="s">
        <v>255</v>
      </c>
      <c r="B232" s="275"/>
      <c r="C232" s="192" t="n">
        <f aca="false">IF(Data!V232="","",Data!V232)</f>
        <v>3630</v>
      </c>
      <c r="D232" s="192" t="n">
        <f aca="false">IF(Data!W232="","",Data!W232)</f>
        <v>3630</v>
      </c>
      <c r="E232" s="192" t="n">
        <f aca="false">IF(Data!X232="","",Data!X232)</f>
        <v>3630</v>
      </c>
      <c r="F232" s="192" t="n">
        <f aca="false">IF(Data!Y232="","",Data!Y232)</f>
        <v>3630</v>
      </c>
      <c r="G232" s="258"/>
      <c r="H232" s="441"/>
      <c r="I232" s="441"/>
      <c r="J232" s="441"/>
      <c r="K232" s="441"/>
      <c r="L232" s="258"/>
      <c r="M232" s="439"/>
      <c r="N232" s="439"/>
      <c r="O232" s="439"/>
      <c r="P232" s="439"/>
      <c r="Q232" s="1"/>
      <c r="R232" s="248"/>
      <c r="S232" s="248"/>
      <c r="T232" s="248"/>
      <c r="U232" s="69" t="n">
        <v>232</v>
      </c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customFormat="false" ht="15.75" hidden="false" customHeight="true" outlineLevel="0" collapsed="false">
      <c r="A233" s="268" t="s">
        <v>256</v>
      </c>
      <c r="B233" s="275"/>
      <c r="C233" s="192" t="n">
        <f aca="false">IF(Data!V233="","",Data!V233)</f>
        <v>40</v>
      </c>
      <c r="D233" s="192" t="n">
        <f aca="false">IF(Data!W233="","",Data!W233)</f>
        <v>125</v>
      </c>
      <c r="E233" s="192" t="n">
        <f aca="false">IF(Data!X233="","",Data!X233)</f>
        <v>350</v>
      </c>
      <c r="F233" s="192" t="n">
        <f aca="false">IF(Data!Y233="","",Data!Y233)</f>
        <v>1500</v>
      </c>
      <c r="G233" s="272"/>
      <c r="H233" s="450" t="n">
        <f aca="false">IF(SUM(C233)&gt;0,(C231-H236-SUM(C236)*(H236=""))*'Exp factors'!C$23,"")</f>
        <v>0</v>
      </c>
      <c r="I233" s="450" t="n">
        <f aca="false">IF(SUM(D233)&gt;0,(D231-I236-SUM(D236)*(I236=""))*'Exp factors'!D$23,"")</f>
        <v>0</v>
      </c>
      <c r="J233" s="450" t="n">
        <f aca="false">IF(SUM(E233)&gt;0,(E231-J236-SUM(E236)*(J236=""))*'Exp factors'!E$23,"")</f>
        <v>0</v>
      </c>
      <c r="K233" s="450" t="n">
        <f aca="false">IF(SUM(F233)&gt;0,(F231-K236-SUM(F236)*(K236=""))*'Exp factors'!F$23,"")</f>
        <v>0</v>
      </c>
      <c r="L233" s="272"/>
      <c r="M233" s="441"/>
      <c r="N233" s="441"/>
      <c r="O233" s="441"/>
      <c r="P233" s="441"/>
      <c r="Q233" s="1"/>
      <c r="R233" s="248"/>
      <c r="S233" s="248"/>
      <c r="T233" s="248"/>
      <c r="U233" s="69" t="n">
        <v>233</v>
      </c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customFormat="false" ht="15.75" hidden="false" customHeight="true" outlineLevel="0" collapsed="false">
      <c r="A234" s="269" t="s">
        <v>200</v>
      </c>
      <c r="B234" s="280"/>
      <c r="C234" s="403" t="n">
        <f aca="false">IF(Data!V234="","",Data!V234)</f>
        <v>50</v>
      </c>
      <c r="D234" s="403" t="n">
        <f aca="false">IF(Data!W234="","",Data!W234)</f>
        <v>60</v>
      </c>
      <c r="E234" s="403" t="n">
        <f aca="false">IF(Data!X234="","",Data!X234)</f>
        <v>60</v>
      </c>
      <c r="F234" s="403" t="n">
        <f aca="false">IF(Data!Y234="","",Data!Y234)</f>
        <v>60</v>
      </c>
      <c r="G234" s="275"/>
      <c r="H234" s="441"/>
      <c r="I234" s="441"/>
      <c r="J234" s="441"/>
      <c r="K234" s="441"/>
      <c r="L234" s="275"/>
      <c r="M234" s="446"/>
      <c r="N234" s="446"/>
      <c r="O234" s="446"/>
      <c r="P234" s="446"/>
      <c r="Q234" s="1"/>
      <c r="R234" s="445"/>
      <c r="S234" s="445"/>
      <c r="T234" s="445"/>
      <c r="U234" s="69" t="n">
        <v>234</v>
      </c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customFormat="false" ht="15.75" hidden="false" customHeight="true" outlineLevel="0" collapsed="false">
      <c r="A235" s="365" t="s">
        <v>201</v>
      </c>
      <c r="B235" s="258"/>
      <c r="C235" s="284" t="n">
        <f aca="false">IF(SUM(C233)=0,"",C233*C234)</f>
        <v>2000</v>
      </c>
      <c r="D235" s="284" t="n">
        <f aca="false">IF(SUM(D233)=0,"",D233*D234)</f>
        <v>7500</v>
      </c>
      <c r="E235" s="284" t="n">
        <f aca="false">IF(SUM(E233)=0,"",E233*E234)</f>
        <v>21000</v>
      </c>
      <c r="F235" s="284" t="n">
        <f aca="false">IF(SUM(F233)=0,"",F233*F234)</f>
        <v>90000</v>
      </c>
      <c r="G235" s="273"/>
      <c r="H235" s="284" t="n">
        <f aca="false">IF(H233="","",H233*C234)</f>
        <v>0</v>
      </c>
      <c r="I235" s="284" t="n">
        <f aca="false">IF(I233="","",I233*D234)</f>
        <v>0</v>
      </c>
      <c r="J235" s="284" t="n">
        <f aca="false">IF(J233="","",J233*E234)</f>
        <v>0</v>
      </c>
      <c r="K235" s="284" t="n">
        <f aca="false">IF(K233="","",K233*F234)</f>
        <v>0</v>
      </c>
      <c r="L235" s="273"/>
      <c r="M235" s="284" t="n">
        <f aca="false">IF(H235="","",SUM(H235)-SUM(C235))</f>
        <v>-2000</v>
      </c>
      <c r="N235" s="284" t="n">
        <f aca="false">IF(I235="","",SUM(I235)-SUM(D235))</f>
        <v>-7500</v>
      </c>
      <c r="O235" s="284" t="n">
        <f aca="false">IF(J235="","",SUM(J235)-SUM(E235))</f>
        <v>-21000</v>
      </c>
      <c r="P235" s="284" t="n">
        <f aca="false">IF(K235="","",SUM(K235)-SUM(F235))</f>
        <v>-90000</v>
      </c>
      <c r="Q235" s="1"/>
      <c r="R235" s="248"/>
      <c r="S235" s="248"/>
      <c r="T235" s="248"/>
      <c r="U235" s="69" t="n">
        <v>235</v>
      </c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customFormat="false" ht="15.75" hidden="false" customHeight="true" outlineLevel="0" collapsed="false">
      <c r="A236" s="269" t="s">
        <v>258</v>
      </c>
      <c r="B236" s="258"/>
      <c r="C236" s="192" t="n">
        <f aca="false">IF(Data!V236="","",Data!V236)</f>
        <v>70</v>
      </c>
      <c r="D236" s="192" t="n">
        <f aca="false">IF(Data!W236="","",Data!W236)</f>
        <v>70</v>
      </c>
      <c r="E236" s="192" t="n">
        <f aca="false">IF(Data!X236="","",Data!X236)</f>
        <v>200</v>
      </c>
      <c r="F236" s="192" t="n">
        <f aca="false">IF(Data!Y236="","",Data!Y236)</f>
        <v>670</v>
      </c>
      <c r="G236" s="275"/>
      <c r="H236" s="192"/>
      <c r="I236" s="192"/>
      <c r="J236" s="192"/>
      <c r="K236" s="192"/>
      <c r="L236" s="275"/>
      <c r="M236" s="446"/>
      <c r="N236" s="446"/>
      <c r="O236" s="446"/>
      <c r="P236" s="446"/>
      <c r="Q236" s="338"/>
      <c r="R236" s="248"/>
      <c r="S236" s="248"/>
      <c r="T236" s="248"/>
      <c r="U236" s="69" t="n">
        <v>236</v>
      </c>
      <c r="V236" s="338"/>
      <c r="W236" s="338"/>
      <c r="X236" s="338"/>
      <c r="Y236" s="338"/>
      <c r="Z236" s="338"/>
      <c r="AA236" s="338"/>
      <c r="AB236" s="338"/>
      <c r="AC236" s="338"/>
      <c r="AD236" s="338"/>
      <c r="AE236" s="338"/>
      <c r="AF236" s="338"/>
      <c r="AG236" s="338"/>
      <c r="AH236" s="338"/>
      <c r="AI236" s="338"/>
      <c r="AJ236" s="338"/>
    </row>
    <row r="237" customFormat="false" ht="15.75" hidden="false" customHeight="true" outlineLevel="0" collapsed="false">
      <c r="A237" s="270" t="s">
        <v>228</v>
      </c>
      <c r="B237" s="272"/>
      <c r="C237" s="306" t="n">
        <f aca="false">IF(C231="","",(C231-SUM(C233)-SUM(C236))*C232/C$40/365/2100)</f>
        <v>0.290914173888734</v>
      </c>
      <c r="D237" s="306" t="n">
        <f aca="false">IF(D231="","",(D231-SUM(D233)-SUM(D236))*D232/D$40/365/2100)</f>
        <v>0.453284875594073</v>
      </c>
      <c r="E237" s="306" t="n">
        <f aca="false">IF(E231="","",(E231-SUM(E233)-SUM(E236))*E232/E$40/365/2100)</f>
        <v>0.680772994129158</v>
      </c>
      <c r="F237" s="306" t="n">
        <f aca="false">IF(F231="","",(F231-SUM(F233)-SUM(F236))*F232/F$40/365/2100)</f>
        <v>0.752467927810393</v>
      </c>
      <c r="G237" s="280"/>
      <c r="H237" s="306" t="n">
        <f aca="false">IF(H233="","",(C231-H233-H236-SUM(C236)*(H236=""))*C232/H$40/365/2100)</f>
        <v>0.31797595750629</v>
      </c>
      <c r="I237" s="306" t="n">
        <f aca="false">IF(I233="","",(D231-I233-I236-SUM(D236)*(I236=""))*D232/I$40/365/2100)</f>
        <v>0.537852949398938</v>
      </c>
      <c r="J237" s="306" t="n">
        <f aca="false">IF(J233="","",(E231-J233-J236-SUM(E236)*(J236=""))*E232/J$40/365/2100)</f>
        <v>0.887964774951076</v>
      </c>
      <c r="K237" s="306" t="n">
        <f aca="false">IF(K233="","",(F231-K233-K236-SUM(F236)*(K236=""))*F232/K$40/365/2100)</f>
        <v>1.54176994998913</v>
      </c>
      <c r="L237" s="280"/>
      <c r="M237" s="362" t="n">
        <f aca="false">IF(H237="","",SUM(H237)-SUM(C237))</f>
        <v>0.0270617836175566</v>
      </c>
      <c r="N237" s="362" t="n">
        <f aca="false">IF(I237="","",SUM(I237)-SUM(D237))</f>
        <v>0.0845680738048644</v>
      </c>
      <c r="O237" s="362" t="n">
        <f aca="false">IF(J237="","",SUM(J237)-SUM(E237))</f>
        <v>0.207191780821918</v>
      </c>
      <c r="P237" s="362" t="n">
        <f aca="false">IF(K237="","",SUM(K237)-SUM(F237))</f>
        <v>0.789302022178734</v>
      </c>
      <c r="Q237" s="1"/>
      <c r="R237" s="421"/>
      <c r="S237" s="421"/>
      <c r="T237" s="421"/>
      <c r="U237" s="69" t="n">
        <v>237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customFormat="false" ht="15.75" hidden="false" customHeight="true" outlineLevel="0" collapsed="false">
      <c r="A238" s="332" t="str">
        <f aca="false">IF(Data!A238="","",Data!A238)</f>
        <v>Maize irrigated: kg produced</v>
      </c>
      <c r="B238" s="280"/>
      <c r="C238" s="192" t="n">
        <f aca="false">IF(Data!V238="","",Data!V238)</f>
        <v>195</v>
      </c>
      <c r="D238" s="192" t="n">
        <f aca="false">IF(Data!W238="","",Data!W238)</f>
        <v>60</v>
      </c>
      <c r="E238" s="192" t="n">
        <f aca="false">IF(Data!X238="","",Data!X238)</f>
        <v>0</v>
      </c>
      <c r="F238" s="192" t="n">
        <f aca="false">IF(Data!Y238="","",Data!Y238)</f>
        <v>0</v>
      </c>
      <c r="G238" s="258"/>
      <c r="H238" s="441"/>
      <c r="I238" s="441"/>
      <c r="J238" s="441"/>
      <c r="K238" s="441"/>
      <c r="L238" s="258"/>
      <c r="M238" s="441"/>
      <c r="N238" s="441"/>
      <c r="O238" s="441"/>
      <c r="P238" s="441"/>
      <c r="Q238" s="1"/>
      <c r="R238" s="248"/>
      <c r="S238" s="248"/>
      <c r="T238" s="248"/>
      <c r="U238" s="69" t="n">
        <v>238</v>
      </c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customFormat="false" ht="15.75" hidden="false" customHeight="true" outlineLevel="0" collapsed="false">
      <c r="A239" s="265" t="s">
        <v>255</v>
      </c>
      <c r="B239" s="258"/>
      <c r="C239" s="192" t="n">
        <f aca="false">IF(Data!V239="","",Data!V239)</f>
        <v>3630</v>
      </c>
      <c r="D239" s="192" t="n">
        <f aca="false">IF(Data!W239="","",Data!W239)</f>
        <v>3630</v>
      </c>
      <c r="E239" s="192" t="n">
        <f aca="false">IF(Data!X239="","",Data!X239)</f>
        <v>3630</v>
      </c>
      <c r="F239" s="192" t="n">
        <f aca="false">IF(Data!Y239="","",Data!Y239)</f>
        <v>3630</v>
      </c>
      <c r="G239" s="258"/>
      <c r="H239" s="441"/>
      <c r="I239" s="441"/>
      <c r="J239" s="441"/>
      <c r="K239" s="441"/>
      <c r="L239" s="258"/>
      <c r="M239" s="439"/>
      <c r="N239" s="439"/>
      <c r="O239" s="439"/>
      <c r="P239" s="439"/>
      <c r="Q239" s="1"/>
      <c r="R239" s="248"/>
      <c r="S239" s="248"/>
      <c r="T239" s="248"/>
      <c r="U239" s="69" t="n">
        <v>239</v>
      </c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customFormat="false" ht="15.75" hidden="false" customHeight="true" outlineLevel="0" collapsed="false">
      <c r="A240" s="268" t="s">
        <v>256</v>
      </c>
      <c r="B240" s="258"/>
      <c r="C240" s="192" t="n">
        <f aca="false">IF(Data!V240="","",Data!V240)</f>
        <v>65</v>
      </c>
      <c r="D240" s="192" t="str">
        <f aca="false">IF(Data!W240="","",Data!W240)</f>
        <v/>
      </c>
      <c r="E240" s="192" t="str">
        <f aca="false">IF(Data!X240="","",Data!X240)</f>
        <v/>
      </c>
      <c r="F240" s="192" t="str">
        <f aca="false">IF(Data!Y240="","",Data!Y240)</f>
        <v/>
      </c>
      <c r="G240" s="272"/>
      <c r="H240" s="450" t="n">
        <f aca="false">IF(SUM(C240)&gt;0,(C238-H243-SUM(C243)*(H243=""))*'Exp factors'!C$24,"")</f>
        <v>0</v>
      </c>
      <c r="I240" s="450" t="str">
        <f aca="false">IF(SUM(D240)&gt;0,(D238-I243-SUM(D243)*(I243=""))*'Exp factors'!D$24,"")</f>
        <v/>
      </c>
      <c r="J240" s="450" t="str">
        <f aca="false">IF(SUM(E240)&gt;0,(E238-J243-SUM(E243)*(J243=""))*'Exp factors'!E$24,"")</f>
        <v/>
      </c>
      <c r="K240" s="450" t="str">
        <f aca="false">IF(SUM(F240)&gt;0,(F238-K243-SUM(F243)*(K243=""))*'Exp factors'!F$24,"")</f>
        <v/>
      </c>
      <c r="L240" s="272"/>
      <c r="M240" s="441"/>
      <c r="N240" s="441"/>
      <c r="O240" s="441"/>
      <c r="P240" s="441"/>
      <c r="Q240" s="1"/>
      <c r="R240" s="248"/>
      <c r="S240" s="248"/>
      <c r="T240" s="248"/>
      <c r="U240" s="69" t="n">
        <v>240</v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customFormat="false" ht="15.75" hidden="false" customHeight="true" outlineLevel="0" collapsed="false">
      <c r="A241" s="269" t="s">
        <v>200</v>
      </c>
      <c r="B241" s="258"/>
      <c r="C241" s="403" t="n">
        <f aca="false">IF(Data!V241="","",Data!V241)</f>
        <v>90</v>
      </c>
      <c r="D241" s="192" t="str">
        <f aca="false">IF(Data!W241="","",Data!W241)</f>
        <v/>
      </c>
      <c r="E241" s="192" t="str">
        <f aca="false">IF(Data!X241="","",Data!X241)</f>
        <v/>
      </c>
      <c r="F241" s="192" t="str">
        <f aca="false">IF(Data!Y241="","",Data!Y241)</f>
        <v/>
      </c>
      <c r="G241" s="275"/>
      <c r="H241" s="441"/>
      <c r="I241" s="441"/>
      <c r="J241" s="441"/>
      <c r="K241" s="441"/>
      <c r="L241" s="275"/>
      <c r="M241" s="446"/>
      <c r="N241" s="446"/>
      <c r="O241" s="446"/>
      <c r="P241" s="446"/>
      <c r="Q241" s="1"/>
      <c r="R241" s="445"/>
      <c r="S241" s="445"/>
      <c r="T241" s="445"/>
      <c r="U241" s="69" t="n">
        <v>241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customFormat="false" ht="15.75" hidden="false" customHeight="true" outlineLevel="0" collapsed="false">
      <c r="A242" s="269" t="s">
        <v>201</v>
      </c>
      <c r="B242" s="280"/>
      <c r="C242" s="284" t="n">
        <f aca="false">IF(SUM(C240)=0,"",C240*C241)</f>
        <v>5850</v>
      </c>
      <c r="D242" s="284" t="str">
        <f aca="false">IF(SUM(D240)=0,"",D240*D241)</f>
        <v/>
      </c>
      <c r="E242" s="284" t="str">
        <f aca="false">IF(SUM(E240)=0,"",E240*E241)</f>
        <v/>
      </c>
      <c r="F242" s="284" t="str">
        <f aca="false">IF(SUM(F240)=0,"",F240*F241)</f>
        <v/>
      </c>
      <c r="G242" s="273"/>
      <c r="H242" s="284" t="n">
        <f aca="false">IF(H240="","",H240*C241)</f>
        <v>0</v>
      </c>
      <c r="I242" s="284" t="str">
        <f aca="false">IF(I240="","",I240*D241)</f>
        <v/>
      </c>
      <c r="J242" s="284" t="str">
        <f aca="false">IF(J240="","",J240*E241)</f>
        <v/>
      </c>
      <c r="K242" s="284" t="str">
        <f aca="false">IF(K240="","",K240*F241)</f>
        <v/>
      </c>
      <c r="L242" s="273"/>
      <c r="M242" s="284" t="n">
        <f aca="false">IF(H242="","",SUM(H242)-SUM(C242))</f>
        <v>-5850</v>
      </c>
      <c r="N242" s="284" t="str">
        <f aca="false">IF(I242="","",SUM(I242)-SUM(D242))</f>
        <v/>
      </c>
      <c r="O242" s="284" t="str">
        <f aca="false">IF(J242="","",SUM(J242)-SUM(E242))</f>
        <v/>
      </c>
      <c r="P242" s="284" t="str">
        <f aca="false">IF(K242="","",SUM(K242)-SUM(F242))</f>
        <v/>
      </c>
      <c r="Q242" s="1"/>
      <c r="R242" s="248"/>
      <c r="S242" s="248"/>
      <c r="T242" s="248"/>
      <c r="U242" s="69" t="n">
        <v>242</v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customFormat="false" ht="15.75" hidden="false" customHeight="true" outlineLevel="0" collapsed="false">
      <c r="A243" s="269" t="s">
        <v>258</v>
      </c>
      <c r="B243" s="280"/>
      <c r="C243" s="192" t="n">
        <f aca="false">IF(Data!V243="","",Data!V243)</f>
        <v>0</v>
      </c>
      <c r="D243" s="192" t="str">
        <f aca="false">IF(Data!W243="","",Data!W243)</f>
        <v/>
      </c>
      <c r="E243" s="192" t="str">
        <f aca="false">IF(Data!X243="","",Data!X243)</f>
        <v/>
      </c>
      <c r="F243" s="192" t="str">
        <f aca="false">IF(Data!Y243="","",Data!Y243)</f>
        <v/>
      </c>
      <c r="G243" s="275"/>
      <c r="H243" s="192"/>
      <c r="I243" s="192"/>
      <c r="J243" s="192"/>
      <c r="K243" s="192"/>
      <c r="L243" s="275"/>
      <c r="M243" s="446"/>
      <c r="N243" s="446"/>
      <c r="O243" s="446"/>
      <c r="P243" s="446"/>
      <c r="Q243" s="1"/>
      <c r="R243" s="248"/>
      <c r="S243" s="248"/>
      <c r="T243" s="248"/>
      <c r="U243" s="69" t="n">
        <v>243</v>
      </c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customFormat="false" ht="15.75" hidden="false" customHeight="true" outlineLevel="0" collapsed="false">
      <c r="A244" s="270" t="s">
        <v>228</v>
      </c>
      <c r="B244" s="258"/>
      <c r="C244" s="306" t="n">
        <f aca="false">IF(C238="","",(C238-SUM(C240)-SUM(C243))*C239/C$40/365/2100)</f>
        <v>0.087950796757059</v>
      </c>
      <c r="D244" s="306" t="n">
        <f aca="false">IF(D238="","",(D238-SUM(D240)-SUM(D243))*D239/D$40/365/2100)</f>
        <v>0.0405926754263349</v>
      </c>
      <c r="E244" s="306" t="n">
        <f aca="false">IF(E238="","",(E238-SUM(E240)-SUM(E243))*E239/E$40/365/2100)</f>
        <v>0</v>
      </c>
      <c r="F244" s="306" t="n">
        <f aca="false">IF(F238="","",(F238-SUM(F240)-SUM(F243))*F239/F$40/365/2100)</f>
        <v>0</v>
      </c>
      <c r="G244" s="280"/>
      <c r="H244" s="306" t="n">
        <f aca="false">IF(H240="","",(C238-H240-H243-SUM(C243)*(H243=""))*C239/H$40/365/2100)</f>
        <v>0.131926195135588</v>
      </c>
      <c r="I244" s="306" t="str">
        <f aca="false">IF(I240="","",(D238-I240-I243-SUM(D243)*(I243=""))*D239/I$40/365/2100)</f>
        <v/>
      </c>
      <c r="J244" s="306" t="str">
        <f aca="false">IF(J240="","",(E238-J240-J243-SUM(E243)*(J243=""))*E239/J$40/365/2100)</f>
        <v/>
      </c>
      <c r="K244" s="306" t="str">
        <f aca="false">IF(K240="","",(F238-K240-K243-SUM(F243)*(K243=""))*F239/K$40/365/2100)</f>
        <v/>
      </c>
      <c r="L244" s="280"/>
      <c r="M244" s="362" t="n">
        <f aca="false">IF(H244="","",SUM(H244)-SUM(C244))</f>
        <v>0.0439753983785295</v>
      </c>
      <c r="N244" s="362" t="str">
        <f aca="false">IF(I244="","",SUM(I244)-SUM(D244))</f>
        <v/>
      </c>
      <c r="O244" s="362" t="str">
        <f aca="false">IF(J244="","",SUM(J244)-SUM(E244))</f>
        <v/>
      </c>
      <c r="P244" s="362" t="str">
        <f aca="false">IF(K244="","",SUM(K244)-SUM(F244))</f>
        <v/>
      </c>
      <c r="Q244" s="1"/>
      <c r="R244" s="421"/>
      <c r="S244" s="421"/>
      <c r="T244" s="421"/>
      <c r="U244" s="69" t="n">
        <v>244</v>
      </c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customFormat="false" ht="15.75" hidden="false" customHeight="true" outlineLevel="0" collapsed="false">
      <c r="A245" s="332" t="str">
        <f aca="false">IF(Data!A245="","",Data!A245)</f>
        <v>Sorghum: kg produced</v>
      </c>
      <c r="B245" s="272"/>
      <c r="C245" s="192" t="str">
        <f aca="false">IF(Data!V245="","",Data!V245)</f>
        <v/>
      </c>
      <c r="D245" s="192" t="str">
        <f aca="false">IF(Data!W245="","",Data!W245)</f>
        <v/>
      </c>
      <c r="E245" s="192" t="str">
        <f aca="false">IF(Data!X245="","",Data!X245)</f>
        <v/>
      </c>
      <c r="F245" s="192" t="str">
        <f aca="false">IF(Data!Y245="","",Data!Y245)</f>
        <v/>
      </c>
      <c r="G245" s="258"/>
      <c r="H245" s="441"/>
      <c r="I245" s="441"/>
      <c r="J245" s="441"/>
      <c r="K245" s="441"/>
      <c r="L245" s="258"/>
      <c r="M245" s="441"/>
      <c r="N245" s="441"/>
      <c r="O245" s="441"/>
      <c r="P245" s="441"/>
      <c r="Q245" s="1"/>
      <c r="R245" s="248"/>
      <c r="S245" s="248"/>
      <c r="T245" s="248"/>
      <c r="U245" s="69" t="n">
        <v>245</v>
      </c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customFormat="false" ht="15.75" hidden="false" customHeight="true" outlineLevel="0" collapsed="false">
      <c r="A246" s="265" t="s">
        <v>255</v>
      </c>
      <c r="B246" s="258"/>
      <c r="C246" s="192" t="n">
        <f aca="false">IF(Data!V246="","",Data!V246)</f>
        <v>3550</v>
      </c>
      <c r="D246" s="192" t="n">
        <f aca="false">IF(Data!W246="","",Data!W246)</f>
        <v>3550</v>
      </c>
      <c r="E246" s="192" t="n">
        <f aca="false">IF(Data!X246="","",Data!X246)</f>
        <v>3550</v>
      </c>
      <c r="F246" s="192" t="n">
        <f aca="false">IF(Data!Y246="","",Data!Y246)</f>
        <v>3550</v>
      </c>
      <c r="G246" s="258"/>
      <c r="H246" s="441"/>
      <c r="I246" s="441"/>
      <c r="J246" s="441"/>
      <c r="K246" s="441"/>
      <c r="L246" s="258"/>
      <c r="M246" s="441"/>
      <c r="N246" s="441"/>
      <c r="O246" s="441"/>
      <c r="P246" s="441"/>
      <c r="Q246" s="1"/>
      <c r="R246" s="248"/>
      <c r="S246" s="248"/>
      <c r="T246" s="248"/>
      <c r="U246" s="69" t="n">
        <v>246</v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customFormat="false" ht="15.75" hidden="false" customHeight="true" outlineLevel="0" collapsed="false">
      <c r="A247" s="268" t="s">
        <v>256</v>
      </c>
      <c r="B247" s="258"/>
      <c r="C247" s="192" t="str">
        <f aca="false">IF(Data!V247="","",Data!V247)</f>
        <v/>
      </c>
      <c r="D247" s="192" t="str">
        <f aca="false">IF(Data!W247="","",Data!W247)</f>
        <v/>
      </c>
      <c r="E247" s="192" t="str">
        <f aca="false">IF(Data!X247="","",Data!X247)</f>
        <v/>
      </c>
      <c r="F247" s="192" t="str">
        <f aca="false">IF(Data!Y247="","",Data!Y247)</f>
        <v/>
      </c>
      <c r="G247" s="272"/>
      <c r="H247" s="450" t="str">
        <f aca="false">IF(SUM(C247)&gt;0,(C245-H250-SUM(C250)*(H250=""))*'Exp factors'!C$25,"")</f>
        <v/>
      </c>
      <c r="I247" s="450" t="str">
        <f aca="false">IF(SUM(D247)&gt;0,(D245-I250-SUM(D250)*(I250=""))*'Exp factors'!D$25,"")</f>
        <v/>
      </c>
      <c r="J247" s="450" t="str">
        <f aca="false">IF(SUM(E247)&gt;0,(E245-J250-SUM(E250)*(J250=""))*'Exp factors'!E$25,"")</f>
        <v/>
      </c>
      <c r="K247" s="450" t="str">
        <f aca="false">IF(SUM(F247)&gt;0,(F245-K250-SUM(F250)*(K250=""))*'Exp factors'!F$25,"")</f>
        <v/>
      </c>
      <c r="L247" s="272"/>
      <c r="M247" s="441"/>
      <c r="N247" s="441"/>
      <c r="O247" s="441"/>
      <c r="P247" s="441"/>
      <c r="Q247" s="1"/>
      <c r="R247" s="248"/>
      <c r="S247" s="248"/>
      <c r="T247" s="248"/>
      <c r="U247" s="69" t="n">
        <v>247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customFormat="false" ht="15.75" hidden="false" customHeight="true" outlineLevel="0" collapsed="false">
      <c r="A248" s="269" t="s">
        <v>200</v>
      </c>
      <c r="B248" s="258"/>
      <c r="C248" s="192" t="str">
        <f aca="false">IF(Data!V248="","",Data!V248)</f>
        <v/>
      </c>
      <c r="D248" s="192" t="str">
        <f aca="false">IF(Data!W248="","",Data!W248)</f>
        <v/>
      </c>
      <c r="E248" s="192" t="str">
        <f aca="false">IF(Data!X248="","",Data!X248)</f>
        <v/>
      </c>
      <c r="F248" s="192" t="str">
        <f aca="false">IF(Data!Y248="","",Data!Y248)</f>
        <v/>
      </c>
      <c r="G248" s="275"/>
      <c r="H248" s="441"/>
      <c r="I248" s="441"/>
      <c r="J248" s="441"/>
      <c r="K248" s="441"/>
      <c r="L248" s="275"/>
      <c r="M248" s="441"/>
      <c r="N248" s="441"/>
      <c r="O248" s="441"/>
      <c r="P248" s="441"/>
      <c r="Q248" s="1"/>
      <c r="R248" s="445"/>
      <c r="S248" s="445"/>
      <c r="T248" s="445"/>
      <c r="U248" s="69" t="n">
        <v>248</v>
      </c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customFormat="false" ht="15.75" hidden="false" customHeight="true" outlineLevel="0" collapsed="false">
      <c r="A249" s="269" t="s">
        <v>201</v>
      </c>
      <c r="B249" s="258"/>
      <c r="C249" s="284" t="str">
        <f aca="false">IF(SUM(C247)=0,"",C247*C248)</f>
        <v/>
      </c>
      <c r="D249" s="284" t="str">
        <f aca="false">IF(SUM(D247)=0,"",D247*D248)</f>
        <v/>
      </c>
      <c r="E249" s="284" t="str">
        <f aca="false">IF(SUM(E247)=0,"",E247*E248)</f>
        <v/>
      </c>
      <c r="F249" s="284" t="str">
        <f aca="false">IF(SUM(F247)=0,"",F247*F248)</f>
        <v/>
      </c>
      <c r="G249" s="273"/>
      <c r="H249" s="284" t="str">
        <f aca="false">IF(H247="","",H247*C248)</f>
        <v/>
      </c>
      <c r="I249" s="284" t="str">
        <f aca="false">IF(I247="","",I247*D248)</f>
        <v/>
      </c>
      <c r="J249" s="284" t="str">
        <f aca="false">IF(J247="","",J247*E248)</f>
        <v/>
      </c>
      <c r="K249" s="284" t="str">
        <f aca="false">IF(K247="","",K247*F248)</f>
        <v/>
      </c>
      <c r="L249" s="273"/>
      <c r="M249" s="284" t="str">
        <f aca="false">IF(H249="","",SUM(H249)-SUM(C249))</f>
        <v/>
      </c>
      <c r="N249" s="284" t="str">
        <f aca="false">IF(I249="","",SUM(I249)-SUM(D249))</f>
        <v/>
      </c>
      <c r="O249" s="284" t="str">
        <f aca="false">IF(J249="","",SUM(J249)-SUM(E249))</f>
        <v/>
      </c>
      <c r="P249" s="284" t="str">
        <f aca="false">IF(K249="","",SUM(K249)-SUM(F249))</f>
        <v/>
      </c>
      <c r="Q249" s="1"/>
      <c r="R249" s="248"/>
      <c r="S249" s="248"/>
      <c r="T249" s="248"/>
      <c r="U249" s="69" t="n">
        <v>249</v>
      </c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customFormat="false" ht="15.75" hidden="false" customHeight="true" outlineLevel="0" collapsed="false">
      <c r="A250" s="269" t="s">
        <v>258</v>
      </c>
      <c r="B250" s="258"/>
      <c r="C250" s="192" t="str">
        <f aca="false">IF(Data!V250="","",Data!V250)</f>
        <v/>
      </c>
      <c r="D250" s="192" t="str">
        <f aca="false">IF(Data!W250="","",Data!W250)</f>
        <v/>
      </c>
      <c r="E250" s="192" t="str">
        <f aca="false">IF(Data!X250="","",Data!X250)</f>
        <v/>
      </c>
      <c r="F250" s="192" t="str">
        <f aca="false">IF(Data!Y250="","",Data!Y250)</f>
        <v/>
      </c>
      <c r="G250" s="275"/>
      <c r="H250" s="192"/>
      <c r="I250" s="192"/>
      <c r="J250" s="192"/>
      <c r="K250" s="192"/>
      <c r="L250" s="275"/>
      <c r="M250" s="446"/>
      <c r="N250" s="446"/>
      <c r="O250" s="446"/>
      <c r="P250" s="446"/>
      <c r="Q250" s="1"/>
      <c r="R250" s="248"/>
      <c r="S250" s="248"/>
      <c r="T250" s="248"/>
      <c r="U250" s="69" t="n">
        <v>250</v>
      </c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customFormat="false" ht="15.75" hidden="false" customHeight="true" outlineLevel="0" collapsed="false">
      <c r="A251" s="270" t="s">
        <v>228</v>
      </c>
      <c r="B251" s="280"/>
      <c r="C251" s="306" t="str">
        <f aca="false">IF(C245="","",(C245-SUM(C247)-SUM(C250))*C246/C$40/365/2100)</f>
        <v/>
      </c>
      <c r="D251" s="306" t="str">
        <f aca="false">IF(D245="","",(D245-SUM(D247)-SUM(D250))*D246/D$40/365/2100)</f>
        <v/>
      </c>
      <c r="E251" s="306" t="str">
        <f aca="false">IF(E245="","",(E245-SUM(E247)-SUM(E250))*E246/E$40/365/2100)</f>
        <v/>
      </c>
      <c r="F251" s="306" t="str">
        <f aca="false">IF(F245="","",(F245-SUM(F247)-SUM(F250))*F246/F$40/365/2100)</f>
        <v/>
      </c>
      <c r="G251" s="280"/>
      <c r="H251" s="306" t="str">
        <f aca="false">IF(H247="","",(C245-H247-H250-SUM(C250)*(H250=""))*C246/H$40/365/2100)</f>
        <v/>
      </c>
      <c r="I251" s="306" t="str">
        <f aca="false">IF(I247="","",(D245-I247-I250-SUM(D250)*(I250=""))*D246/I$40/365/2100)</f>
        <v/>
      </c>
      <c r="J251" s="306" t="str">
        <f aca="false">IF(J247="","",(E245-J247-J250-SUM(E250)*(J250=""))*E246/J$40/365/2100)</f>
        <v/>
      </c>
      <c r="K251" s="306" t="str">
        <f aca="false">IF(K247="","",(F245-K247-K250-SUM(F250)*(K250=""))*F246/K$40/365/2100)</f>
        <v/>
      </c>
      <c r="L251" s="280"/>
      <c r="M251" s="362" t="str">
        <f aca="false">IF(H251="","",SUM(H251)-SUM(C251))</f>
        <v/>
      </c>
      <c r="N251" s="362" t="str">
        <f aca="false">IF(I251="","",SUM(I251)-SUM(D251))</f>
        <v/>
      </c>
      <c r="O251" s="362" t="str">
        <f aca="false">IF(J251="","",SUM(J251)-SUM(E251))</f>
        <v/>
      </c>
      <c r="P251" s="362" t="str">
        <f aca="false">IF(K251="","",SUM(K251)-SUM(F251))</f>
        <v/>
      </c>
      <c r="Q251" s="1"/>
      <c r="R251" s="421"/>
      <c r="S251" s="421"/>
      <c r="T251" s="421"/>
      <c r="U251" s="69" t="n">
        <v>251</v>
      </c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customFormat="false" ht="15.75" hidden="false" customHeight="true" outlineLevel="0" collapsed="false">
      <c r="A252" s="332" t="str">
        <f aca="false">IF(Data!A252="","",Data!A252)</f>
        <v>Rice: kg produced</v>
      </c>
      <c r="B252" s="272"/>
      <c r="C252" s="192" t="str">
        <f aca="false">IF(Data!V252="","",Data!V252)</f>
        <v/>
      </c>
      <c r="D252" s="192" t="str">
        <f aca="false">IF(Data!W252="","",Data!W252)</f>
        <v/>
      </c>
      <c r="E252" s="192" t="str">
        <f aca="false">IF(Data!X252="","",Data!X252)</f>
        <v/>
      </c>
      <c r="F252" s="192" t="str">
        <f aca="false">IF(Data!Y252="","",Data!Y252)</f>
        <v/>
      </c>
      <c r="G252" s="258"/>
      <c r="H252" s="441"/>
      <c r="I252" s="441"/>
      <c r="J252" s="441"/>
      <c r="K252" s="441"/>
      <c r="L252" s="258"/>
      <c r="M252" s="441"/>
      <c r="N252" s="441"/>
      <c r="O252" s="441"/>
      <c r="P252" s="441"/>
      <c r="Q252" s="1"/>
      <c r="R252" s="248"/>
      <c r="S252" s="248"/>
      <c r="T252" s="248"/>
      <c r="U252" s="69" t="n">
        <v>252</v>
      </c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customFormat="false" ht="15.75" hidden="false" customHeight="true" outlineLevel="0" collapsed="false">
      <c r="A253" s="265" t="s">
        <v>255</v>
      </c>
      <c r="B253" s="258"/>
      <c r="C253" s="192" t="n">
        <f aca="false">IF(Data!V253="","",Data!V253)</f>
        <v>3540</v>
      </c>
      <c r="D253" s="192" t="n">
        <f aca="false">IF(Data!W253="","",Data!W253)</f>
        <v>3540</v>
      </c>
      <c r="E253" s="192" t="n">
        <f aca="false">IF(Data!X253="","",Data!X253)</f>
        <v>3540</v>
      </c>
      <c r="F253" s="192" t="n">
        <f aca="false">IF(Data!Y253="","",Data!Y253)</f>
        <v>3540</v>
      </c>
      <c r="G253" s="258"/>
      <c r="H253" s="441"/>
      <c r="I253" s="441"/>
      <c r="J253" s="441"/>
      <c r="K253" s="441"/>
      <c r="L253" s="258"/>
      <c r="M253" s="441"/>
      <c r="N253" s="441"/>
      <c r="O253" s="441"/>
      <c r="P253" s="441"/>
      <c r="Q253" s="1"/>
      <c r="R253" s="248"/>
      <c r="S253" s="248"/>
      <c r="T253" s="248"/>
      <c r="U253" s="69" t="n">
        <v>253</v>
      </c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customFormat="false" ht="15.75" hidden="false" customHeight="true" outlineLevel="0" collapsed="false">
      <c r="A254" s="268" t="s">
        <v>256</v>
      </c>
      <c r="B254" s="258"/>
      <c r="C254" s="192" t="str">
        <f aca="false">IF(Data!V254="","",Data!V254)</f>
        <v/>
      </c>
      <c r="D254" s="192" t="str">
        <f aca="false">IF(Data!W254="","",Data!W254)</f>
        <v/>
      </c>
      <c r="E254" s="192" t="str">
        <f aca="false">IF(Data!X254="","",Data!X254)</f>
        <v/>
      </c>
      <c r="F254" s="192" t="str">
        <f aca="false">IF(Data!Y254="","",Data!Y254)</f>
        <v/>
      </c>
      <c r="G254" s="272"/>
      <c r="H254" s="450" t="str">
        <f aca="false">IF(SUM(C254)&gt;0,(C252-H257-SUM(C257)*(H257=""))*'Exp factors'!C$26,"")</f>
        <v/>
      </c>
      <c r="I254" s="450" t="str">
        <f aca="false">IF(SUM(D254)&gt;0,(D252-I257-SUM(D257)*(I257=""))*'Exp factors'!D$26,"")</f>
        <v/>
      </c>
      <c r="J254" s="450" t="str">
        <f aca="false">IF(SUM(E254)&gt;0,(E252-J257-SUM(E257)*(J257=""))*'Exp factors'!E$26,"")</f>
        <v/>
      </c>
      <c r="K254" s="450" t="str">
        <f aca="false">IF(SUM(F254)&gt;0,(F252-K257-SUM(F257)*(K257=""))*'Exp factors'!F$26,"")</f>
        <v/>
      </c>
      <c r="L254" s="272"/>
      <c r="M254" s="441"/>
      <c r="N254" s="441"/>
      <c r="O254" s="441"/>
      <c r="P254" s="441"/>
      <c r="Q254" s="1"/>
      <c r="R254" s="248"/>
      <c r="S254" s="248"/>
      <c r="T254" s="248"/>
      <c r="U254" s="69" t="n">
        <v>254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customFormat="false" ht="15.75" hidden="false" customHeight="true" outlineLevel="0" collapsed="false">
      <c r="A255" s="269" t="s">
        <v>200</v>
      </c>
      <c r="B255" s="258"/>
      <c r="C255" s="192" t="str">
        <f aca="false">IF(Data!V255="","",Data!V255)</f>
        <v/>
      </c>
      <c r="D255" s="192" t="str">
        <f aca="false">IF(Data!W255="","",Data!W255)</f>
        <v/>
      </c>
      <c r="E255" s="192" t="str">
        <f aca="false">IF(Data!X255="","",Data!X255)</f>
        <v/>
      </c>
      <c r="F255" s="192" t="str">
        <f aca="false">IF(Data!Y255="","",Data!Y255)</f>
        <v/>
      </c>
      <c r="G255" s="275"/>
      <c r="H255" s="441"/>
      <c r="I255" s="441"/>
      <c r="J255" s="441"/>
      <c r="K255" s="441"/>
      <c r="L255" s="275"/>
      <c r="M255" s="441"/>
      <c r="N255" s="441"/>
      <c r="O255" s="441"/>
      <c r="P255" s="441"/>
      <c r="Q255" s="1"/>
      <c r="R255" s="445"/>
      <c r="S255" s="445"/>
      <c r="T255" s="445"/>
      <c r="U255" s="69" t="n">
        <v>255</v>
      </c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customFormat="false" ht="15.75" hidden="false" customHeight="true" outlineLevel="0" collapsed="false">
      <c r="A256" s="269" t="s">
        <v>201</v>
      </c>
      <c r="B256" s="258"/>
      <c r="C256" s="284" t="str">
        <f aca="false">IF(SUM(C254)=0,"",C254*C255)</f>
        <v/>
      </c>
      <c r="D256" s="284" t="str">
        <f aca="false">IF(SUM(D254)=0,"",D254*D255)</f>
        <v/>
      </c>
      <c r="E256" s="284" t="str">
        <f aca="false">IF(SUM(E254)=0,"",E254*E255)</f>
        <v/>
      </c>
      <c r="F256" s="284" t="str">
        <f aca="false">IF(SUM(F254)=0,"",F254*F255)</f>
        <v/>
      </c>
      <c r="G256" s="273"/>
      <c r="H256" s="284" t="str">
        <f aca="false">IF(H254="","",H254*C255)</f>
        <v/>
      </c>
      <c r="I256" s="284" t="str">
        <f aca="false">IF(I254="","",I254*D255)</f>
        <v/>
      </c>
      <c r="J256" s="284" t="str">
        <f aca="false">IF(J254="","",J254*E255)</f>
        <v/>
      </c>
      <c r="K256" s="284" t="str">
        <f aca="false">IF(K254="","",K254*F255)</f>
        <v/>
      </c>
      <c r="L256" s="273"/>
      <c r="M256" s="284" t="str">
        <f aca="false">IF(H256="","",SUM(H256)-SUM(C256))</f>
        <v/>
      </c>
      <c r="N256" s="284" t="str">
        <f aca="false">IF(I256="","",SUM(I256)-SUM(D256))</f>
        <v/>
      </c>
      <c r="O256" s="284" t="str">
        <f aca="false">IF(J256="","",SUM(J256)-SUM(E256))</f>
        <v/>
      </c>
      <c r="P256" s="284" t="str">
        <f aca="false">IF(K256="","",SUM(K256)-SUM(F256))</f>
        <v/>
      </c>
      <c r="Q256" s="1"/>
      <c r="R256" s="248"/>
      <c r="S256" s="248"/>
      <c r="T256" s="248"/>
      <c r="U256" s="69" t="n">
        <v>256</v>
      </c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customFormat="false" ht="15.75" hidden="false" customHeight="true" outlineLevel="0" collapsed="false">
      <c r="A257" s="269" t="s">
        <v>258</v>
      </c>
      <c r="B257" s="258"/>
      <c r="C257" s="192" t="str">
        <f aca="false">IF(Data!V257="","",Data!V257)</f>
        <v/>
      </c>
      <c r="D257" s="192" t="str">
        <f aca="false">IF(Data!W257="","",Data!W257)</f>
        <v/>
      </c>
      <c r="E257" s="192" t="str">
        <f aca="false">IF(Data!X257="","",Data!X257)</f>
        <v/>
      </c>
      <c r="F257" s="192" t="str">
        <f aca="false">IF(Data!Y257="","",Data!Y257)</f>
        <v/>
      </c>
      <c r="G257" s="275"/>
      <c r="H257" s="192"/>
      <c r="I257" s="192"/>
      <c r="J257" s="192"/>
      <c r="K257" s="192"/>
      <c r="L257" s="275"/>
      <c r="M257" s="446"/>
      <c r="N257" s="446"/>
      <c r="O257" s="446"/>
      <c r="P257" s="446"/>
      <c r="Q257" s="1"/>
      <c r="R257" s="248"/>
      <c r="S257" s="248"/>
      <c r="T257" s="248"/>
      <c r="U257" s="69" t="n">
        <v>257</v>
      </c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customFormat="false" ht="15.75" hidden="false" customHeight="true" outlineLevel="0" collapsed="false">
      <c r="A258" s="270" t="s">
        <v>228</v>
      </c>
      <c r="B258" s="272"/>
      <c r="C258" s="306" t="str">
        <f aca="false">IF(C252="","",(C252-SUM(C254)-SUM(C257))*C253/C$40/365/2100)</f>
        <v/>
      </c>
      <c r="D258" s="306" t="str">
        <f aca="false">IF(D252="","",(D252-SUM(D254)-SUM(D257))*D253/D$40/365/2100)</f>
        <v/>
      </c>
      <c r="E258" s="306" t="str">
        <f aca="false">IF(E252="","",(E252-SUM(E254)-SUM(E257))*E253/E$40/365/2100)</f>
        <v/>
      </c>
      <c r="F258" s="306" t="str">
        <f aca="false">IF(F252="","",(F252-SUM(F254)-SUM(F257))*F253/F$40/365/2100)</f>
        <v/>
      </c>
      <c r="G258" s="280"/>
      <c r="H258" s="306" t="str">
        <f aca="false">IF(H254="","",(C252-H254-H257-SUM(C257)*(H257=""))*C253/H$40/365/2100)</f>
        <v/>
      </c>
      <c r="I258" s="306" t="str">
        <f aca="false">IF(I254="","",(D252-I254-I257-SUM(D257)*(I257=""))*D253/I$40/365/2100)</f>
        <v/>
      </c>
      <c r="J258" s="306" t="str">
        <f aca="false">IF(J254="","",(E252-J254-J257-SUM(E257)*(J257=""))*E253/J$40/365/2100)</f>
        <v/>
      </c>
      <c r="K258" s="306" t="str">
        <f aca="false">IF(K254="","",(F252-K254-K257-SUM(F257)*(K257=""))*F253/K$40/365/2100)</f>
        <v/>
      </c>
      <c r="L258" s="280"/>
      <c r="M258" s="362" t="str">
        <f aca="false">IF(H258="","",SUM(H258)-SUM(C258))</f>
        <v/>
      </c>
      <c r="N258" s="362" t="str">
        <f aca="false">IF(I258="","",SUM(I258)-SUM(D258))</f>
        <v/>
      </c>
      <c r="O258" s="362" t="str">
        <f aca="false">IF(J258="","",SUM(J258)-SUM(E258))</f>
        <v/>
      </c>
      <c r="P258" s="362" t="str">
        <f aca="false">IF(K258="","",SUM(K258)-SUM(F258))</f>
        <v/>
      </c>
      <c r="Q258" s="1"/>
      <c r="R258" s="421"/>
      <c r="S258" s="421"/>
      <c r="T258" s="421"/>
      <c r="U258" s="69" t="n">
        <v>258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customFormat="false" ht="15.75" hidden="false" customHeight="true" outlineLevel="0" collapsed="false">
      <c r="A259" s="332" t="str">
        <f aca="false">IF(Data!A259="","",Data!A259)</f>
        <v>Beans rainfed: kg produced</v>
      </c>
      <c r="B259" s="280"/>
      <c r="C259" s="192" t="str">
        <f aca="false">IF(Data!V259="","",Data!V259)</f>
        <v/>
      </c>
      <c r="D259" s="192" t="str">
        <f aca="false">IF(Data!W259="","",Data!W259)</f>
        <v/>
      </c>
      <c r="E259" s="192" t="str">
        <f aca="false">IF(Data!X259="","",Data!X259)</f>
        <v/>
      </c>
      <c r="F259" s="192" t="str">
        <f aca="false">IF(Data!Y259="","",Data!Y259)</f>
        <v/>
      </c>
      <c r="G259" s="258"/>
      <c r="H259" s="441"/>
      <c r="I259" s="441"/>
      <c r="J259" s="441"/>
      <c r="K259" s="441"/>
      <c r="L259" s="258"/>
      <c r="M259" s="441"/>
      <c r="N259" s="441"/>
      <c r="O259" s="441"/>
      <c r="P259" s="441"/>
      <c r="Q259" s="1"/>
      <c r="R259" s="248"/>
      <c r="S259" s="248"/>
      <c r="T259" s="248"/>
      <c r="U259" s="69" t="n">
        <v>259</v>
      </c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customFormat="false" ht="15.75" hidden="false" customHeight="true" outlineLevel="0" collapsed="false">
      <c r="A260" s="265" t="s">
        <v>255</v>
      </c>
      <c r="B260" s="339"/>
      <c r="C260" s="192" t="n">
        <f aca="false">IF(Data!V260="","",Data!V260)</f>
        <v>3390</v>
      </c>
      <c r="D260" s="192" t="n">
        <f aca="false">IF(Data!W260="","",Data!W260)</f>
        <v>3390</v>
      </c>
      <c r="E260" s="192" t="n">
        <f aca="false">IF(Data!X260="","",Data!X260)</f>
        <v>3390</v>
      </c>
      <c r="F260" s="192" t="n">
        <f aca="false">IF(Data!Y260="","",Data!Y260)</f>
        <v>3390</v>
      </c>
      <c r="G260" s="258"/>
      <c r="H260" s="441"/>
      <c r="I260" s="441"/>
      <c r="J260" s="441"/>
      <c r="K260" s="441"/>
      <c r="L260" s="258"/>
      <c r="M260" s="441"/>
      <c r="N260" s="441"/>
      <c r="O260" s="441"/>
      <c r="P260" s="441"/>
      <c r="Q260" s="1"/>
      <c r="R260" s="248"/>
      <c r="S260" s="248"/>
      <c r="T260" s="248"/>
      <c r="U260" s="69" t="n">
        <v>260</v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customFormat="false" ht="15.75" hidden="false" customHeight="true" outlineLevel="0" collapsed="false">
      <c r="A261" s="268" t="s">
        <v>256</v>
      </c>
      <c r="B261" s="339"/>
      <c r="C261" s="192" t="str">
        <f aca="false">IF(Data!V261="","",Data!V261)</f>
        <v/>
      </c>
      <c r="D261" s="192" t="str">
        <f aca="false">IF(Data!W261="","",Data!W261)</f>
        <v/>
      </c>
      <c r="E261" s="192" t="str">
        <f aca="false">IF(Data!X261="","",Data!X261)</f>
        <v/>
      </c>
      <c r="F261" s="192" t="str">
        <f aca="false">IF(Data!Y261="","",Data!Y261)</f>
        <v/>
      </c>
      <c r="G261" s="272"/>
      <c r="H261" s="450" t="str">
        <f aca="false">IF(SUM(C261)&gt;0,MAX(C261,(C259-H264-SUM(C264)*(H264=""))*'Exp factors'!C$27),"")</f>
        <v/>
      </c>
      <c r="I261" s="450" t="str">
        <f aca="false">IF(SUM(D261)&gt;0,MAX(D261,(D259-I264-SUM(D264)*(I264=""))*'Exp factors'!D$27),"")</f>
        <v/>
      </c>
      <c r="J261" s="450" t="str">
        <f aca="false">IF(SUM(E261)&gt;0,MAX(E261,(E259-J264-SUM(E264)*(J264=""))*'Exp factors'!E$27),"")</f>
        <v/>
      </c>
      <c r="K261" s="450" t="str">
        <f aca="false">IF(SUM(F261)&gt;0,MAX(F261,(F259-K264-SUM(F264)*(K264=""))*'Exp factors'!F$27),"")</f>
        <v/>
      </c>
      <c r="L261" s="272"/>
      <c r="M261" s="441"/>
      <c r="N261" s="441"/>
      <c r="O261" s="441"/>
      <c r="P261" s="441"/>
      <c r="Q261" s="1"/>
      <c r="R261" s="248"/>
      <c r="S261" s="248"/>
      <c r="T261" s="248"/>
      <c r="U261" s="69" t="n">
        <v>261</v>
      </c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customFormat="false" ht="15.75" hidden="false" customHeight="true" outlineLevel="0" collapsed="false">
      <c r="A262" s="269" t="s">
        <v>200</v>
      </c>
      <c r="B262" s="290"/>
      <c r="C262" s="192" t="str">
        <f aca="false">IF(Data!V262="","",Data!V262)</f>
        <v/>
      </c>
      <c r="D262" s="192" t="str">
        <f aca="false">IF(Data!W262="","",Data!W262)</f>
        <v/>
      </c>
      <c r="E262" s="192" t="str">
        <f aca="false">IF(Data!X262="","",Data!X262)</f>
        <v/>
      </c>
      <c r="F262" s="192" t="str">
        <f aca="false">IF(Data!Y262="","",Data!Y262)</f>
        <v/>
      </c>
      <c r="G262" s="275"/>
      <c r="H262" s="441"/>
      <c r="I262" s="441"/>
      <c r="J262" s="441"/>
      <c r="K262" s="441"/>
      <c r="L262" s="275"/>
      <c r="M262" s="441"/>
      <c r="N262" s="441"/>
      <c r="O262" s="441"/>
      <c r="P262" s="441"/>
      <c r="Q262" s="1"/>
      <c r="R262" s="445"/>
      <c r="S262" s="445"/>
      <c r="T262" s="445"/>
      <c r="U262" s="69" t="n">
        <v>262</v>
      </c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customFormat="false" ht="15.75" hidden="false" customHeight="true" outlineLevel="0" collapsed="false">
      <c r="A263" s="269" t="s">
        <v>201</v>
      </c>
      <c r="B263" s="258"/>
      <c r="C263" s="284" t="str">
        <f aca="false">IF(SUM(C261)=0,"",C261*C262)</f>
        <v/>
      </c>
      <c r="D263" s="284" t="str">
        <f aca="false">IF(SUM(D261)=0,"",D261*D262)</f>
        <v/>
      </c>
      <c r="E263" s="284" t="str">
        <f aca="false">IF(SUM(E261)=0,"",E261*E262)</f>
        <v/>
      </c>
      <c r="F263" s="284" t="str">
        <f aca="false">IF(SUM(F261)=0,"",F261*F262)</f>
        <v/>
      </c>
      <c r="G263" s="273"/>
      <c r="H263" s="284" t="str">
        <f aca="false">IF(H261="","",H261*C262)</f>
        <v/>
      </c>
      <c r="I263" s="284" t="str">
        <f aca="false">IF(I261="","",I261*D262)</f>
        <v/>
      </c>
      <c r="J263" s="284" t="str">
        <f aca="false">IF(J261="","",J261*E262)</f>
        <v/>
      </c>
      <c r="K263" s="284" t="str">
        <f aca="false">IF(K261="","",K261*F262)</f>
        <v/>
      </c>
      <c r="L263" s="273"/>
      <c r="M263" s="284" t="str">
        <f aca="false">IF(H263="","",SUM(H263)-SUM(C263))</f>
        <v/>
      </c>
      <c r="N263" s="284" t="str">
        <f aca="false">IF(I263="","",SUM(I263)-SUM(D263))</f>
        <v/>
      </c>
      <c r="O263" s="284" t="str">
        <f aca="false">IF(J263="","",SUM(J263)-SUM(E263))</f>
        <v/>
      </c>
      <c r="P263" s="284" t="str">
        <f aca="false">IF(K263="","",SUM(K263)-SUM(F263))</f>
        <v/>
      </c>
      <c r="Q263" s="1"/>
      <c r="R263" s="248"/>
      <c r="S263" s="248"/>
      <c r="T263" s="248"/>
      <c r="U263" s="69" t="n">
        <v>263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customFormat="false" ht="15.75" hidden="false" customHeight="true" outlineLevel="0" collapsed="false">
      <c r="A264" s="269" t="s">
        <v>258</v>
      </c>
      <c r="B264" s="258"/>
      <c r="C264" s="192" t="str">
        <f aca="false">IF(Data!V264="","",Data!V264)</f>
        <v/>
      </c>
      <c r="D264" s="192" t="str">
        <f aca="false">IF(Data!W264="","",Data!W264)</f>
        <v/>
      </c>
      <c r="E264" s="192" t="str">
        <f aca="false">IF(Data!X264="","",Data!X264)</f>
        <v/>
      </c>
      <c r="F264" s="192" t="str">
        <f aca="false">IF(Data!Y264="","",Data!Y264)</f>
        <v/>
      </c>
      <c r="G264" s="275"/>
      <c r="H264" s="192"/>
      <c r="I264" s="192"/>
      <c r="J264" s="192"/>
      <c r="K264" s="192"/>
      <c r="L264" s="275"/>
      <c r="M264" s="446"/>
      <c r="N264" s="446"/>
      <c r="O264" s="446"/>
      <c r="P264" s="446"/>
      <c r="Q264" s="1"/>
      <c r="R264" s="248"/>
      <c r="S264" s="248"/>
      <c r="T264" s="248"/>
      <c r="U264" s="69" t="n">
        <v>264</v>
      </c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customFormat="false" ht="15.75" hidden="false" customHeight="true" outlineLevel="0" collapsed="false">
      <c r="A265" s="270" t="s">
        <v>228</v>
      </c>
      <c r="B265" s="258"/>
      <c r="C265" s="306" t="str">
        <f aca="false">IF(C259="","",(C259-SUM(C261)-SUM(C264))*C260/C$40/365/2100)</f>
        <v/>
      </c>
      <c r="D265" s="306" t="str">
        <f aca="false">IF(D259="","",(D259-SUM(D261)-SUM(D264))*D260/D$40/365/2100)</f>
        <v/>
      </c>
      <c r="E265" s="306" t="str">
        <f aca="false">IF(E259="","",(E259-SUM(E261)-SUM(E264))*E260/E$40/365/2100)</f>
        <v/>
      </c>
      <c r="F265" s="306" t="str">
        <f aca="false">IF(F259="","",(F259-SUM(F261)-SUM(F264))*F260/F$40/365/2100)</f>
        <v/>
      </c>
      <c r="G265" s="280"/>
      <c r="H265" s="306" t="str">
        <f aca="false">IF(H261="","",(C259-H261-H264-SUM(C264)*(H264=""))*C260/H$40/365/2100)</f>
        <v/>
      </c>
      <c r="I265" s="306" t="str">
        <f aca="false">IF(I261="","",(D259-I261-I264-SUM(D264)*(I264=""))*D260/I$40/365/2100)</f>
        <v/>
      </c>
      <c r="J265" s="306" t="str">
        <f aca="false">IF(J261="","",(E259-J261-J264-SUM(E264)*(J264=""))*E260/J$40/365/2100)</f>
        <v/>
      </c>
      <c r="K265" s="306" t="str">
        <f aca="false">IF(K261="","",(F259-K261-K264-SUM(F264)*(K264=""))*F260/K$40/365/2100)</f>
        <v/>
      </c>
      <c r="L265" s="280"/>
      <c r="M265" s="362" t="str">
        <f aca="false">IF(H265="","",SUM(H265)-SUM(C265))</f>
        <v/>
      </c>
      <c r="N265" s="362" t="str">
        <f aca="false">IF(I265="","",SUM(I265)-SUM(D265))</f>
        <v/>
      </c>
      <c r="O265" s="362" t="str">
        <f aca="false">IF(J265="","",SUM(J265)-SUM(E265))</f>
        <v/>
      </c>
      <c r="P265" s="362" t="str">
        <f aca="false">IF(K265="","",SUM(K265)-SUM(F265))</f>
        <v/>
      </c>
      <c r="Q265" s="1"/>
      <c r="R265" s="421"/>
      <c r="S265" s="421"/>
      <c r="T265" s="421"/>
      <c r="U265" s="69" t="n">
        <v>265</v>
      </c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customFormat="false" ht="15.75" hidden="false" customHeight="true" outlineLevel="0" collapsed="false">
      <c r="A266" s="332" t="str">
        <f aca="false">IF(Data!A266="","",Data!A266)</f>
        <v>Beans irrigated: kg produced</v>
      </c>
      <c r="B266" s="294"/>
      <c r="C266" s="192" t="str">
        <f aca="false">IF(Data!V266="","",Data!V266)</f>
        <v/>
      </c>
      <c r="D266" s="192" t="str">
        <f aca="false">IF(Data!W266="","",Data!W266)</f>
        <v/>
      </c>
      <c r="E266" s="192" t="str">
        <f aca="false">IF(Data!X266="","",Data!X266)</f>
        <v/>
      </c>
      <c r="F266" s="192" t="str">
        <f aca="false">IF(Data!Y266="","",Data!Y266)</f>
        <v/>
      </c>
      <c r="G266" s="258"/>
      <c r="H266" s="441"/>
      <c r="I266" s="441"/>
      <c r="J266" s="441"/>
      <c r="K266" s="441"/>
      <c r="L266" s="258"/>
      <c r="M266" s="441"/>
      <c r="N266" s="441"/>
      <c r="O266" s="441"/>
      <c r="P266" s="441"/>
      <c r="Q266" s="1"/>
      <c r="R266" s="248"/>
      <c r="S266" s="248"/>
      <c r="T266" s="248"/>
      <c r="U266" s="69" t="n">
        <v>266</v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customFormat="false" ht="15.75" hidden="false" customHeight="true" outlineLevel="0" collapsed="false">
      <c r="A267" s="265" t="s">
        <v>255</v>
      </c>
      <c r="B267" s="258"/>
      <c r="C267" s="192" t="n">
        <f aca="false">IF(Data!V267="","",Data!V267)</f>
        <v>3390</v>
      </c>
      <c r="D267" s="192" t="n">
        <f aca="false">IF(Data!W267="","",Data!W267)</f>
        <v>3390</v>
      </c>
      <c r="E267" s="192" t="n">
        <f aca="false">IF(Data!X267="","",Data!X267)</f>
        <v>3390</v>
      </c>
      <c r="F267" s="192" t="n">
        <f aca="false">IF(Data!Y267="","",Data!Y267)</f>
        <v>3390</v>
      </c>
      <c r="G267" s="258"/>
      <c r="H267" s="441"/>
      <c r="I267" s="441"/>
      <c r="J267" s="441"/>
      <c r="K267" s="441"/>
      <c r="L267" s="258"/>
      <c r="M267" s="441"/>
      <c r="N267" s="441"/>
      <c r="O267" s="441"/>
      <c r="P267" s="441"/>
      <c r="Q267" s="1"/>
      <c r="R267" s="248"/>
      <c r="S267" s="248"/>
      <c r="T267" s="248"/>
      <c r="U267" s="69" t="n">
        <v>267</v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customFormat="false" ht="15.75" hidden="false" customHeight="true" outlineLevel="0" collapsed="false">
      <c r="A268" s="268" t="s">
        <v>256</v>
      </c>
      <c r="B268" s="294"/>
      <c r="C268" s="192" t="str">
        <f aca="false">IF(Data!V268="","",Data!V268)</f>
        <v/>
      </c>
      <c r="D268" s="192" t="str">
        <f aca="false">IF(Data!W268="","",Data!W268)</f>
        <v/>
      </c>
      <c r="E268" s="192" t="str">
        <f aca="false">IF(Data!X268="","",Data!X268)</f>
        <v/>
      </c>
      <c r="F268" s="192" t="str">
        <f aca="false">IF(Data!Y268="","",Data!Y268)</f>
        <v/>
      </c>
      <c r="G268" s="272"/>
      <c r="H268" s="450" t="str">
        <f aca="false">IF(SUM(C268)&gt;0,MAX(C268,(C266-H271-SUM(C271)*(H271=""))*'Exp factors'!C$28),"")</f>
        <v/>
      </c>
      <c r="I268" s="450" t="str">
        <f aca="false">IF(SUM(D268)&gt;0,MAX(D268,(D266-I271-SUM(D271)*(I271=""))*'Exp factors'!D$28),"")</f>
        <v/>
      </c>
      <c r="J268" s="450" t="str">
        <f aca="false">IF(SUM(E268)&gt;0,MAX(E268,(E266-J271-SUM(E271)*(J271=""))*'Exp factors'!E$28),"")</f>
        <v/>
      </c>
      <c r="K268" s="450" t="str">
        <f aca="false">IF(SUM(F268)&gt;0,MAX(F268,(F266-K271-SUM(F271)*(K271=""))*'Exp factors'!F$28),"")</f>
        <v/>
      </c>
      <c r="L268" s="272"/>
      <c r="M268" s="441"/>
      <c r="N268" s="441"/>
      <c r="O268" s="441"/>
      <c r="P268" s="441"/>
      <c r="Q268" s="1"/>
      <c r="R268" s="248"/>
      <c r="S268" s="248"/>
      <c r="T268" s="248"/>
      <c r="U268" s="69" t="n">
        <v>268</v>
      </c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customFormat="false" ht="15.75" hidden="false" customHeight="true" outlineLevel="0" collapsed="false">
      <c r="A269" s="269" t="s">
        <v>200</v>
      </c>
      <c r="B269" s="294"/>
      <c r="C269" s="192" t="str">
        <f aca="false">IF(Data!V269="","",Data!V269)</f>
        <v/>
      </c>
      <c r="D269" s="192" t="str">
        <f aca="false">IF(Data!W269="","",Data!W269)</f>
        <v/>
      </c>
      <c r="E269" s="192" t="str">
        <f aca="false">IF(Data!X269="","",Data!X269)</f>
        <v/>
      </c>
      <c r="F269" s="192" t="str">
        <f aca="false">IF(Data!Y269="","",Data!Y269)</f>
        <v/>
      </c>
      <c r="G269" s="275"/>
      <c r="H269" s="441"/>
      <c r="I269" s="441"/>
      <c r="J269" s="441"/>
      <c r="K269" s="441"/>
      <c r="L269" s="275"/>
      <c r="M269" s="441"/>
      <c r="N269" s="441"/>
      <c r="O269" s="441"/>
      <c r="P269" s="441"/>
      <c r="Q269" s="1"/>
      <c r="R269" s="445"/>
      <c r="S269" s="445"/>
      <c r="T269" s="445"/>
      <c r="U269" s="69" t="n">
        <v>269</v>
      </c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customFormat="false" ht="15.75" hidden="false" customHeight="true" outlineLevel="0" collapsed="false">
      <c r="A270" s="269" t="s">
        <v>201</v>
      </c>
      <c r="B270" s="275"/>
      <c r="C270" s="284" t="str">
        <f aca="false">IF(SUM(C268)=0,"",C268*C269)</f>
        <v/>
      </c>
      <c r="D270" s="284" t="str">
        <f aca="false">IF(SUM(D268)=0,"",D268*D269)</f>
        <v/>
      </c>
      <c r="E270" s="284" t="str">
        <f aca="false">IF(SUM(E268)=0,"",E268*E269)</f>
        <v/>
      </c>
      <c r="F270" s="284" t="str">
        <f aca="false">IF(SUM(F268)=0,"",F268*F269)</f>
        <v/>
      </c>
      <c r="G270" s="273"/>
      <c r="H270" s="284" t="str">
        <f aca="false">IF(H268="","",H268*C269)</f>
        <v/>
      </c>
      <c r="I270" s="284" t="str">
        <f aca="false">IF(I268="","",I268*D269)</f>
        <v/>
      </c>
      <c r="J270" s="284" t="str">
        <f aca="false">IF(J268="","",J268*E269)</f>
        <v/>
      </c>
      <c r="K270" s="284" t="str">
        <f aca="false">IF(K268="","",K268*F269)</f>
        <v/>
      </c>
      <c r="L270" s="273"/>
      <c r="M270" s="284" t="str">
        <f aca="false">IF(H270="","",SUM(H270)-SUM(C270))</f>
        <v/>
      </c>
      <c r="N270" s="284" t="str">
        <f aca="false">IF(I270="","",SUM(I270)-SUM(D270))</f>
        <v/>
      </c>
      <c r="O270" s="284" t="str">
        <f aca="false">IF(J270="","",SUM(J270)-SUM(E270))</f>
        <v/>
      </c>
      <c r="P270" s="284" t="str">
        <f aca="false">IF(K270="","",SUM(K270)-SUM(F270))</f>
        <v/>
      </c>
      <c r="Q270" s="1"/>
      <c r="R270" s="248"/>
      <c r="S270" s="248"/>
      <c r="T270" s="248"/>
      <c r="U270" s="69" t="n">
        <v>270</v>
      </c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customFormat="false" ht="15.75" hidden="false" customHeight="true" outlineLevel="0" collapsed="false">
      <c r="A271" s="269" t="s">
        <v>258</v>
      </c>
      <c r="B271" s="294"/>
      <c r="C271" s="192" t="str">
        <f aca="false">IF(Data!V271="","",Data!V271)</f>
        <v/>
      </c>
      <c r="D271" s="192" t="str">
        <f aca="false">IF(Data!W271="","",Data!W271)</f>
        <v/>
      </c>
      <c r="E271" s="192" t="str">
        <f aca="false">IF(Data!X271="","",Data!X271)</f>
        <v/>
      </c>
      <c r="F271" s="192" t="str">
        <f aca="false">IF(Data!Y271="","",Data!Y271)</f>
        <v/>
      </c>
      <c r="G271" s="275"/>
      <c r="H271" s="192"/>
      <c r="I271" s="192"/>
      <c r="J271" s="192"/>
      <c r="K271" s="192"/>
      <c r="L271" s="275"/>
      <c r="M271" s="446"/>
      <c r="N271" s="446"/>
      <c r="O271" s="446"/>
      <c r="P271" s="446"/>
      <c r="Q271" s="1"/>
      <c r="R271" s="248"/>
      <c r="S271" s="248"/>
      <c r="T271" s="248"/>
      <c r="U271" s="69" t="n">
        <v>271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customFormat="false" ht="15.75" hidden="false" customHeight="true" outlineLevel="0" collapsed="false">
      <c r="A272" s="270" t="s">
        <v>228</v>
      </c>
      <c r="B272" s="275"/>
      <c r="C272" s="306" t="str">
        <f aca="false">IF(C266="","",(C266-SUM(C268)-SUM(C271))*C267/C$40/365/2100)</f>
        <v/>
      </c>
      <c r="D272" s="306" t="str">
        <f aca="false">IF(D266="","",(D266-SUM(D268)-SUM(D271))*D267/D$40/365/2100)</f>
        <v/>
      </c>
      <c r="E272" s="306" t="str">
        <f aca="false">IF(E266="","",(E266-SUM(E268)-SUM(E271))*E267/E$40/365/2100)</f>
        <v/>
      </c>
      <c r="F272" s="306" t="str">
        <f aca="false">IF(F266="","",(F266-SUM(F268)-SUM(F271))*F267/F$40/365/2100)</f>
        <v/>
      </c>
      <c r="G272" s="280"/>
      <c r="H272" s="306" t="str">
        <f aca="false">IF(H268="","",(C266-H268-H271-SUM(C271)*(H271=""))*C267/H$40/365/2100)</f>
        <v/>
      </c>
      <c r="I272" s="306" t="str">
        <f aca="false">IF(I268="","",(D266-I268-I271-SUM(D271)*(I271=""))*D267/I$40/365/2100)</f>
        <v/>
      </c>
      <c r="J272" s="306" t="str">
        <f aca="false">IF(J268="","",(E266-J268-J271-SUM(E271)*(J271=""))*E267/J$40/365/2100)</f>
        <v/>
      </c>
      <c r="K272" s="306" t="str">
        <f aca="false">IF(K268="","",(F266-K268-K271-SUM(F271)*(K271=""))*F267/K$40/365/2100)</f>
        <v/>
      </c>
      <c r="L272" s="280"/>
      <c r="M272" s="362" t="str">
        <f aca="false">IF(H272="","",SUM(H272)-SUM(C272))</f>
        <v/>
      </c>
      <c r="N272" s="362" t="str">
        <f aca="false">IF(I272="","",SUM(I272)-SUM(D272))</f>
        <v/>
      </c>
      <c r="O272" s="362" t="str">
        <f aca="false">IF(J272="","",SUM(J272)-SUM(E272))</f>
        <v/>
      </c>
      <c r="P272" s="362" t="str">
        <f aca="false">IF(K272="","",SUM(K272)-SUM(F272))</f>
        <v/>
      </c>
      <c r="Q272" s="1"/>
      <c r="R272" s="421"/>
      <c r="S272" s="421"/>
      <c r="T272" s="421"/>
      <c r="U272" s="69" t="n">
        <v>272</v>
      </c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customFormat="false" ht="15.75" hidden="false" customHeight="true" outlineLevel="0" collapsed="false">
      <c r="A273" s="332" t="str">
        <f aca="false">IF(Data!A273="","",Data!A273)</f>
        <v>Pigeon peas: kg produced</v>
      </c>
      <c r="B273" s="280"/>
      <c r="C273" s="192" t="str">
        <f aca="false">IF(Data!V273="","",Data!V273)</f>
        <v/>
      </c>
      <c r="D273" s="192" t="str">
        <f aca="false">IF(Data!W273="","",Data!W273)</f>
        <v/>
      </c>
      <c r="E273" s="192" t="str">
        <f aca="false">IF(Data!X273="","",Data!X273)</f>
        <v/>
      </c>
      <c r="F273" s="192" t="str">
        <f aca="false">IF(Data!Y273="","",Data!Y273)</f>
        <v/>
      </c>
      <c r="G273" s="258"/>
      <c r="H273" s="441"/>
      <c r="I273" s="441"/>
      <c r="J273" s="441"/>
      <c r="K273" s="441"/>
      <c r="L273" s="258"/>
      <c r="M273" s="441"/>
      <c r="N273" s="441"/>
      <c r="O273" s="441"/>
      <c r="P273" s="441"/>
      <c r="Q273" s="1"/>
      <c r="R273" s="248"/>
      <c r="S273" s="248"/>
      <c r="T273" s="248"/>
      <c r="U273" s="69" t="n">
        <v>273</v>
      </c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customFormat="false" ht="15.75" hidden="false" customHeight="true" outlineLevel="0" collapsed="false">
      <c r="A274" s="265" t="s">
        <v>255</v>
      </c>
      <c r="B274" s="258"/>
      <c r="C274" s="192" t="n">
        <f aca="false">IF(Data!V274="","",Data!V274)</f>
        <v>3280</v>
      </c>
      <c r="D274" s="192" t="n">
        <f aca="false">IF(Data!W274="","",Data!W274)</f>
        <v>3280</v>
      </c>
      <c r="E274" s="192" t="n">
        <f aca="false">IF(Data!X274="","",Data!X274)</f>
        <v>3280</v>
      </c>
      <c r="F274" s="192" t="n">
        <f aca="false">IF(Data!Y274="","",Data!Y274)</f>
        <v>3280</v>
      </c>
      <c r="G274" s="258"/>
      <c r="H274" s="441"/>
      <c r="I274" s="441"/>
      <c r="J274" s="441"/>
      <c r="K274" s="441"/>
      <c r="L274" s="258"/>
      <c r="M274" s="441"/>
      <c r="N274" s="441"/>
      <c r="O274" s="441"/>
      <c r="P274" s="441"/>
      <c r="Q274" s="1"/>
      <c r="R274" s="248"/>
      <c r="S274" s="248"/>
      <c r="T274" s="248"/>
      <c r="U274" s="69" t="n">
        <v>274</v>
      </c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customFormat="false" ht="15.75" hidden="false" customHeight="true" outlineLevel="0" collapsed="false">
      <c r="A275" s="268" t="s">
        <v>256</v>
      </c>
      <c r="B275" s="258"/>
      <c r="C275" s="192" t="str">
        <f aca="false">IF(Data!V275="","",Data!V275)</f>
        <v/>
      </c>
      <c r="D275" s="192" t="str">
        <f aca="false">IF(Data!W275="","",Data!W275)</f>
        <v/>
      </c>
      <c r="E275" s="192" t="str">
        <f aca="false">IF(Data!X275="","",Data!X275)</f>
        <v/>
      </c>
      <c r="F275" s="192" t="str">
        <f aca="false">IF(Data!Y275="","",Data!Y275)</f>
        <v/>
      </c>
      <c r="G275" s="272"/>
      <c r="H275" s="450" t="str">
        <f aca="false">IF(SUM(C275)&gt;0,(C273-H278-SUM(C278)*(H278=""))*'Exp factors'!C$29,"")</f>
        <v/>
      </c>
      <c r="I275" s="450" t="str">
        <f aca="false">IF(SUM(D275)&gt;0,(D273-I278-SUM(D278)*(I278=""))*'Exp factors'!D$29,"")</f>
        <v/>
      </c>
      <c r="J275" s="450" t="str">
        <f aca="false">IF(SUM(E275)&gt;0,(E273-J278-SUM(E278)*(J278=""))*'Exp factors'!E$29,"")</f>
        <v/>
      </c>
      <c r="K275" s="450" t="str">
        <f aca="false">IF(SUM(F275)&gt;0,(F273-K278-SUM(F278)*(K278=""))*'Exp factors'!F$29,"")</f>
        <v/>
      </c>
      <c r="L275" s="272"/>
      <c r="M275" s="441"/>
      <c r="N275" s="441"/>
      <c r="O275" s="441"/>
      <c r="P275" s="441"/>
      <c r="Q275" s="1"/>
      <c r="R275" s="248"/>
      <c r="S275" s="248"/>
      <c r="T275" s="248"/>
      <c r="U275" s="69" t="n">
        <v>275</v>
      </c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customFormat="false" ht="15.75" hidden="false" customHeight="true" outlineLevel="0" collapsed="false">
      <c r="A276" s="269" t="s">
        <v>200</v>
      </c>
      <c r="B276" s="258"/>
      <c r="C276" s="192" t="str">
        <f aca="false">IF(Data!V276="","",Data!V276)</f>
        <v/>
      </c>
      <c r="D276" s="192" t="str">
        <f aca="false">IF(Data!W276="","",Data!W276)</f>
        <v/>
      </c>
      <c r="E276" s="192" t="str">
        <f aca="false">IF(Data!X276="","",Data!X276)</f>
        <v/>
      </c>
      <c r="F276" s="192" t="str">
        <f aca="false">IF(Data!Y276="","",Data!Y276)</f>
        <v/>
      </c>
      <c r="G276" s="275"/>
      <c r="H276" s="441"/>
      <c r="I276" s="441"/>
      <c r="J276" s="441"/>
      <c r="K276" s="441"/>
      <c r="L276" s="275"/>
      <c r="M276" s="441"/>
      <c r="N276" s="441"/>
      <c r="O276" s="441"/>
      <c r="P276" s="441"/>
      <c r="Q276" s="1"/>
      <c r="R276" s="445"/>
      <c r="S276" s="445"/>
      <c r="T276" s="445"/>
      <c r="U276" s="69" t="n">
        <v>276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customFormat="false" ht="15.75" hidden="false" customHeight="true" outlineLevel="0" collapsed="false">
      <c r="A277" s="269" t="s">
        <v>201</v>
      </c>
      <c r="B277" s="280"/>
      <c r="C277" s="284" t="str">
        <f aca="false">IF(SUM(C275)=0,"",C275*C276)</f>
        <v/>
      </c>
      <c r="D277" s="284" t="str">
        <f aca="false">IF(SUM(D275)=0,"",D275*D276)</f>
        <v/>
      </c>
      <c r="E277" s="284" t="str">
        <f aca="false">IF(SUM(E275)=0,"",E275*E276)</f>
        <v/>
      </c>
      <c r="F277" s="284" t="str">
        <f aca="false">IF(SUM(F275)=0,"",F275*F276)</f>
        <v/>
      </c>
      <c r="G277" s="273"/>
      <c r="H277" s="284" t="str">
        <f aca="false">IF(H275="","",H275*C276)</f>
        <v/>
      </c>
      <c r="I277" s="284" t="str">
        <f aca="false">IF(I275="","",I275*D276)</f>
        <v/>
      </c>
      <c r="J277" s="284" t="str">
        <f aca="false">IF(J275="","",J275*E276)</f>
        <v/>
      </c>
      <c r="K277" s="284" t="str">
        <f aca="false">IF(K275="","",K275*F276)</f>
        <v/>
      </c>
      <c r="L277" s="273"/>
      <c r="M277" s="284" t="str">
        <f aca="false">IF(H277="","",SUM(H277)-SUM(C277))</f>
        <v/>
      </c>
      <c r="N277" s="284" t="str">
        <f aca="false">IF(I277="","",SUM(I277)-SUM(D277))</f>
        <v/>
      </c>
      <c r="O277" s="284" t="str">
        <f aca="false">IF(J277="","",SUM(J277)-SUM(E277))</f>
        <v/>
      </c>
      <c r="P277" s="284" t="str">
        <f aca="false">IF(K277="","",SUM(K277)-SUM(F277))</f>
        <v/>
      </c>
      <c r="Q277" s="1"/>
      <c r="R277" s="248"/>
      <c r="S277" s="248"/>
      <c r="T277" s="248"/>
      <c r="U277" s="69" t="n">
        <v>277</v>
      </c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customFormat="false" ht="15.75" hidden="false" customHeight="true" outlineLevel="0" collapsed="false">
      <c r="A278" s="269" t="s">
        <v>258</v>
      </c>
      <c r="B278" s="280"/>
      <c r="C278" s="192" t="str">
        <f aca="false">IF(Data!V278="","",Data!V278)</f>
        <v/>
      </c>
      <c r="D278" s="192" t="str">
        <f aca="false">IF(Data!W278="","",Data!W278)</f>
        <v/>
      </c>
      <c r="E278" s="192" t="str">
        <f aca="false">IF(Data!X278="","",Data!X278)</f>
        <v/>
      </c>
      <c r="F278" s="192" t="str">
        <f aca="false">IF(Data!Y278="","",Data!Y278)</f>
        <v/>
      </c>
      <c r="G278" s="275"/>
      <c r="H278" s="192"/>
      <c r="I278" s="192"/>
      <c r="J278" s="192"/>
      <c r="K278" s="192"/>
      <c r="L278" s="275"/>
      <c r="M278" s="446"/>
      <c r="N278" s="446"/>
      <c r="O278" s="446"/>
      <c r="P278" s="446"/>
      <c r="Q278" s="1"/>
      <c r="R278" s="248"/>
      <c r="S278" s="248"/>
      <c r="T278" s="248"/>
      <c r="U278" s="69" t="n">
        <v>278</v>
      </c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customFormat="false" ht="15.75" hidden="false" customHeight="true" outlineLevel="0" collapsed="false">
      <c r="A279" s="270" t="s">
        <v>228</v>
      </c>
      <c r="B279" s="280"/>
      <c r="C279" s="306" t="str">
        <f aca="false">IF(C273="","",(C273-SUM(C275)-SUM(C278))*C274/C$40/365/2100)</f>
        <v/>
      </c>
      <c r="D279" s="306" t="str">
        <f aca="false">IF(D273="","",(D273-SUM(D275)-SUM(D278))*D274/D$40/365/2100)</f>
        <v/>
      </c>
      <c r="E279" s="306" t="str">
        <f aca="false">IF(E273="","",(E273-SUM(E275)-SUM(E278))*E274/E$40/365/2100)</f>
        <v/>
      </c>
      <c r="F279" s="306" t="str">
        <f aca="false">IF(F273="","",(F273-SUM(F275)-SUM(F278))*F274/F$40/365/2100)</f>
        <v/>
      </c>
      <c r="G279" s="280"/>
      <c r="H279" s="306" t="str">
        <f aca="false">IF(H275="","",(C273-H275-H278-SUM(C278)*(H278=""))*C274/H$40/365/2100)</f>
        <v/>
      </c>
      <c r="I279" s="306" t="str">
        <f aca="false">IF(I275="","",(D273-I275-I278-SUM(D278)*(I278=""))*D274/I$40/365/2100)</f>
        <v/>
      </c>
      <c r="J279" s="306" t="str">
        <f aca="false">IF(J275="","",(E273-J275-J278-SUM(E278)*(J278=""))*E274/J$40/365/2100)</f>
        <v/>
      </c>
      <c r="K279" s="306" t="str">
        <f aca="false">IF(K275="","",(F273-K275-K278-SUM(F278)*(K278=""))*F274/K$40/365/2100)</f>
        <v/>
      </c>
      <c r="L279" s="280"/>
      <c r="M279" s="362" t="str">
        <f aca="false">IF(H279="","",SUM(H279)-SUM(C279))</f>
        <v/>
      </c>
      <c r="N279" s="362" t="str">
        <f aca="false">IF(I279="","",SUM(I279)-SUM(D279))</f>
        <v/>
      </c>
      <c r="O279" s="362" t="str">
        <f aca="false">IF(J279="","",SUM(J279)-SUM(E279))</f>
        <v/>
      </c>
      <c r="P279" s="362" t="str">
        <f aca="false">IF(K279="","",SUM(K279)-SUM(F279))</f>
        <v/>
      </c>
      <c r="Q279" s="1"/>
      <c r="R279" s="421"/>
      <c r="S279" s="421"/>
      <c r="T279" s="421"/>
      <c r="U279" s="69" t="n">
        <v>279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customFormat="false" ht="15.75" hidden="false" customHeight="true" outlineLevel="0" collapsed="false">
      <c r="A280" s="332" t="str">
        <f aca="false">IF(Data!A280="","",Data!A280)</f>
        <v>Cowpeas: kg produced</v>
      </c>
      <c r="B280" s="280"/>
      <c r="C280" s="192" t="str">
        <f aca="false">IF(Data!V280="","",Data!V280)</f>
        <v/>
      </c>
      <c r="D280" s="192" t="str">
        <f aca="false">IF(Data!W280="","",Data!W280)</f>
        <v/>
      </c>
      <c r="E280" s="192" t="str">
        <f aca="false">IF(Data!X280="","",Data!X280)</f>
        <v/>
      </c>
      <c r="F280" s="192" t="str">
        <f aca="false">IF(Data!Y280="","",Data!Y280)</f>
        <v/>
      </c>
      <c r="G280" s="258"/>
      <c r="H280" s="441"/>
      <c r="I280" s="441"/>
      <c r="J280" s="441"/>
      <c r="K280" s="441"/>
      <c r="L280" s="258"/>
      <c r="M280" s="441"/>
      <c r="N280" s="441"/>
      <c r="O280" s="441"/>
      <c r="P280" s="441"/>
      <c r="Q280" s="1"/>
      <c r="R280" s="248"/>
      <c r="S280" s="248"/>
      <c r="T280" s="248"/>
      <c r="U280" s="69" t="n">
        <v>280</v>
      </c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customFormat="false" ht="15.75" hidden="false" customHeight="true" outlineLevel="0" collapsed="false">
      <c r="A281" s="265" t="s">
        <v>255</v>
      </c>
      <c r="B281" s="339"/>
      <c r="C281" s="192" t="n">
        <f aca="false">IF(Data!V281="","",Data!V281)</f>
        <v>3400</v>
      </c>
      <c r="D281" s="192" t="n">
        <f aca="false">IF(Data!W281="","",Data!W281)</f>
        <v>3400</v>
      </c>
      <c r="E281" s="192" t="n">
        <f aca="false">IF(Data!X281="","",Data!X281)</f>
        <v>3400</v>
      </c>
      <c r="F281" s="192" t="n">
        <f aca="false">IF(Data!Y281="","",Data!Y281)</f>
        <v>3400</v>
      </c>
      <c r="G281" s="258"/>
      <c r="H281" s="441"/>
      <c r="I281" s="441"/>
      <c r="J281" s="441"/>
      <c r="K281" s="441"/>
      <c r="L281" s="258"/>
      <c r="M281" s="441"/>
      <c r="N281" s="441"/>
      <c r="O281" s="441"/>
      <c r="P281" s="441"/>
      <c r="Q281" s="1"/>
      <c r="R281" s="248"/>
      <c r="S281" s="248"/>
      <c r="T281" s="248"/>
      <c r="U281" s="69" t="n">
        <v>281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customFormat="false" ht="15.75" hidden="false" customHeight="true" outlineLevel="0" collapsed="false">
      <c r="A282" s="268" t="s">
        <v>256</v>
      </c>
      <c r="B282" s="339"/>
      <c r="C282" s="192" t="str">
        <f aca="false">IF(Data!V282="","",Data!V282)</f>
        <v/>
      </c>
      <c r="D282" s="192" t="str">
        <f aca="false">IF(Data!W282="","",Data!W282)</f>
        <v/>
      </c>
      <c r="E282" s="192" t="str">
        <f aca="false">IF(Data!X282="","",Data!X282)</f>
        <v/>
      </c>
      <c r="F282" s="192" t="str">
        <f aca="false">IF(Data!Y282="","",Data!Y282)</f>
        <v/>
      </c>
      <c r="G282" s="272"/>
      <c r="H282" s="450" t="str">
        <f aca="false">IF(SUM(C282)&gt;0,(C280-H285-SUM(C285)*(H285=""))*'Exp factors'!C$30,"")</f>
        <v/>
      </c>
      <c r="I282" s="450" t="str">
        <f aca="false">IF(SUM(D282)&gt;0,(D280-I285-SUM(D285)*(I285=""))*'Exp factors'!D$30,"")</f>
        <v/>
      </c>
      <c r="J282" s="450" t="str">
        <f aca="false">IF(SUM(E282)&gt;0,(E280-J285-SUM(E285)*(J285=""))*'Exp factors'!E$30,"")</f>
        <v/>
      </c>
      <c r="K282" s="450" t="str">
        <f aca="false">IF(SUM(F282)&gt;0,(F280-K285-SUM(F285)*(K285=""))*'Exp factors'!F$30,"")</f>
        <v/>
      </c>
      <c r="L282" s="272"/>
      <c r="M282" s="441"/>
      <c r="N282" s="441"/>
      <c r="O282" s="441"/>
      <c r="P282" s="441"/>
      <c r="Q282" s="1"/>
      <c r="R282" s="248"/>
      <c r="S282" s="248"/>
      <c r="T282" s="248"/>
      <c r="U282" s="69" t="n">
        <v>282</v>
      </c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customFormat="false" ht="15.75" hidden="false" customHeight="true" outlineLevel="0" collapsed="false">
      <c r="A283" s="269" t="s">
        <v>200</v>
      </c>
      <c r="B283" s="290"/>
      <c r="C283" s="192" t="str">
        <f aca="false">IF(Data!V283="","",Data!V283)</f>
        <v/>
      </c>
      <c r="D283" s="192" t="str">
        <f aca="false">IF(Data!W283="","",Data!W283)</f>
        <v/>
      </c>
      <c r="E283" s="192" t="str">
        <f aca="false">IF(Data!X283="","",Data!X283)</f>
        <v/>
      </c>
      <c r="F283" s="192" t="str">
        <f aca="false">IF(Data!Y283="","",Data!Y283)</f>
        <v/>
      </c>
      <c r="G283" s="275"/>
      <c r="H283" s="441"/>
      <c r="I283" s="441"/>
      <c r="J283" s="441"/>
      <c r="K283" s="441"/>
      <c r="L283" s="275"/>
      <c r="M283" s="441"/>
      <c r="N283" s="441"/>
      <c r="O283" s="441"/>
      <c r="P283" s="441"/>
      <c r="Q283" s="1"/>
      <c r="R283" s="445"/>
      <c r="S283" s="445"/>
      <c r="T283" s="445"/>
      <c r="U283" s="69" t="n">
        <v>283</v>
      </c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customFormat="false" ht="15.75" hidden="false" customHeight="true" outlineLevel="0" collapsed="false">
      <c r="A284" s="269" t="s">
        <v>201</v>
      </c>
      <c r="B284" s="258"/>
      <c r="C284" s="284" t="str">
        <f aca="false">IF(SUM(C282)=0,"",C282*C283)</f>
        <v/>
      </c>
      <c r="D284" s="284" t="str">
        <f aca="false">IF(SUM(D282)=0,"",D282*D283)</f>
        <v/>
      </c>
      <c r="E284" s="284" t="str">
        <f aca="false">IF(SUM(E282)=0,"",E282*E283)</f>
        <v/>
      </c>
      <c r="F284" s="284" t="str">
        <f aca="false">IF(SUM(F282)=0,"",F282*F283)</f>
        <v/>
      </c>
      <c r="G284" s="273"/>
      <c r="H284" s="284" t="str">
        <f aca="false">IF(H282="","",H282*C283)</f>
        <v/>
      </c>
      <c r="I284" s="284" t="str">
        <f aca="false">IF(I282="","",I282*D283)</f>
        <v/>
      </c>
      <c r="J284" s="284" t="str">
        <f aca="false">IF(J282="","",J282*E283)</f>
        <v/>
      </c>
      <c r="K284" s="284" t="str">
        <f aca="false">IF(K282="","",K282*F283)</f>
        <v/>
      </c>
      <c r="L284" s="273"/>
      <c r="M284" s="284" t="str">
        <f aca="false">IF(H284="","",SUM(H284)-SUM(C284))</f>
        <v/>
      </c>
      <c r="N284" s="284" t="str">
        <f aca="false">IF(I284="","",SUM(I284)-SUM(D284))</f>
        <v/>
      </c>
      <c r="O284" s="284" t="str">
        <f aca="false">IF(J284="","",SUM(J284)-SUM(E284))</f>
        <v/>
      </c>
      <c r="P284" s="284" t="str">
        <f aca="false">IF(K284="","",SUM(K284)-SUM(F284))</f>
        <v/>
      </c>
      <c r="Q284" s="1"/>
      <c r="R284" s="248"/>
      <c r="S284" s="248"/>
      <c r="T284" s="248"/>
      <c r="U284" s="69" t="n">
        <v>284</v>
      </c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customFormat="false" ht="15.75" hidden="false" customHeight="true" outlineLevel="0" collapsed="false">
      <c r="A285" s="269" t="s">
        <v>258</v>
      </c>
      <c r="B285" s="258"/>
      <c r="C285" s="192" t="str">
        <f aca="false">IF(Data!V285="","",Data!V285)</f>
        <v/>
      </c>
      <c r="D285" s="192" t="str">
        <f aca="false">IF(Data!W285="","",Data!W285)</f>
        <v/>
      </c>
      <c r="E285" s="192" t="str">
        <f aca="false">IF(Data!X285="","",Data!X285)</f>
        <v/>
      </c>
      <c r="F285" s="192" t="str">
        <f aca="false">IF(Data!Y285="","",Data!Y285)</f>
        <v/>
      </c>
      <c r="G285" s="275"/>
      <c r="H285" s="192"/>
      <c r="I285" s="192"/>
      <c r="J285" s="192"/>
      <c r="K285" s="192"/>
      <c r="L285" s="275"/>
      <c r="M285" s="446"/>
      <c r="N285" s="446"/>
      <c r="O285" s="446"/>
      <c r="P285" s="446"/>
      <c r="Q285" s="1"/>
      <c r="R285" s="248"/>
      <c r="S285" s="248"/>
      <c r="T285" s="248"/>
      <c r="U285" s="69" t="n">
        <v>285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customFormat="false" ht="15.75" hidden="false" customHeight="true" outlineLevel="0" collapsed="false">
      <c r="A286" s="270" t="s">
        <v>228</v>
      </c>
      <c r="B286" s="258"/>
      <c r="C286" s="306" t="str">
        <f aca="false">IF(C280="","",(C280-SUM(C282)-SUM(C285))*C281/C$40/365/2100)</f>
        <v/>
      </c>
      <c r="D286" s="306" t="str">
        <f aca="false">IF(D280="","",(D280-SUM(D282)-SUM(D285))*D281/D$40/365/2100)</f>
        <v/>
      </c>
      <c r="E286" s="306" t="str">
        <f aca="false">IF(E280="","",(E280-SUM(E282)-SUM(E285))*E281/E$40/365/2100)</f>
        <v/>
      </c>
      <c r="F286" s="306" t="str">
        <f aca="false">IF(F280="","",(F280-SUM(F282)-SUM(F285))*F281/F$40/365/2100)</f>
        <v/>
      </c>
      <c r="G286" s="280"/>
      <c r="H286" s="306" t="str">
        <f aca="false">IF(H282="","",(C280-H282-H285-SUM(C285)*(H285=""))*C281/H$40/365/2100)</f>
        <v/>
      </c>
      <c r="I286" s="306" t="str">
        <f aca="false">IF(I282="","",(D280-I282-I285-SUM(D285)*(I285=""))*D281/I$40/365/2100)</f>
        <v/>
      </c>
      <c r="J286" s="306" t="str">
        <f aca="false">IF(J282="","",(E280-J282-J285-SUM(E285)*(J285=""))*E281/J$40/365/2100)</f>
        <v/>
      </c>
      <c r="K286" s="306" t="str">
        <f aca="false">IF(K282="","",(F280-K282-K285-SUM(F285)*(K285=""))*F281/K$40/365/2100)</f>
        <v/>
      </c>
      <c r="L286" s="280"/>
      <c r="M286" s="362" t="str">
        <f aca="false">IF(H286="","",SUM(H286)-SUM(C286))</f>
        <v/>
      </c>
      <c r="N286" s="362" t="str">
        <f aca="false">IF(I286="","",SUM(I286)-SUM(D286))</f>
        <v/>
      </c>
      <c r="O286" s="362" t="str">
        <f aca="false">IF(J286="","",SUM(J286)-SUM(E286))</f>
        <v/>
      </c>
      <c r="P286" s="362" t="str">
        <f aca="false">IF(K286="","",SUM(K286)-SUM(F286))</f>
        <v/>
      </c>
      <c r="Q286" s="1"/>
      <c r="R286" s="421"/>
      <c r="S286" s="421"/>
      <c r="T286" s="421"/>
      <c r="U286" s="69" t="n">
        <v>286</v>
      </c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customFormat="false" ht="15.75" hidden="false" customHeight="true" outlineLevel="0" collapsed="false">
      <c r="A287" s="332" t="str">
        <f aca="false">IF(Data!A287="","",Data!A287)</f>
        <v>Sunflower: kg produced</v>
      </c>
      <c r="B287" s="280"/>
      <c r="C287" s="192" t="str">
        <f aca="false">IF(Data!V287="","",Data!V287)</f>
        <v/>
      </c>
      <c r="D287" s="192" t="str">
        <f aca="false">IF(Data!W287="","",Data!W287)</f>
        <v/>
      </c>
      <c r="E287" s="192" t="str">
        <f aca="false">IF(Data!X287="","",Data!X287)</f>
        <v/>
      </c>
      <c r="F287" s="192" t="str">
        <f aca="false">IF(Data!Y287="","",Data!Y287)</f>
        <v/>
      </c>
      <c r="G287" s="258"/>
      <c r="H287" s="441"/>
      <c r="I287" s="441"/>
      <c r="J287" s="441"/>
      <c r="K287" s="441"/>
      <c r="L287" s="258"/>
      <c r="M287" s="441"/>
      <c r="N287" s="441"/>
      <c r="O287" s="441"/>
      <c r="P287" s="441"/>
      <c r="Q287" s="1"/>
      <c r="R287" s="248"/>
      <c r="S287" s="248"/>
      <c r="T287" s="248"/>
      <c r="U287" s="69" t="n">
        <v>287</v>
      </c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customFormat="false" ht="15.75" hidden="false" customHeight="true" outlineLevel="0" collapsed="false">
      <c r="A288" s="265" t="s">
        <v>255</v>
      </c>
      <c r="B288" s="280"/>
      <c r="C288" s="192" t="n">
        <f aca="false">IF(Data!V288="","",Data!V288)</f>
        <v>5240</v>
      </c>
      <c r="D288" s="192" t="n">
        <f aca="false">IF(Data!W288="","",Data!W288)</f>
        <v>5240</v>
      </c>
      <c r="E288" s="192" t="n">
        <f aca="false">IF(Data!X288="","",Data!X288)</f>
        <v>5240</v>
      </c>
      <c r="F288" s="192" t="n">
        <f aca="false">IF(Data!Y288="","",Data!Y288)</f>
        <v>5240</v>
      </c>
      <c r="G288" s="258"/>
      <c r="H288" s="441"/>
      <c r="I288" s="441"/>
      <c r="J288" s="441"/>
      <c r="K288" s="441"/>
      <c r="L288" s="258"/>
      <c r="M288" s="441"/>
      <c r="N288" s="441"/>
      <c r="O288" s="441"/>
      <c r="P288" s="441"/>
      <c r="Q288" s="1"/>
      <c r="R288" s="248"/>
      <c r="S288" s="248"/>
      <c r="T288" s="248"/>
      <c r="U288" s="69" t="n">
        <v>288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customFormat="false" ht="15.75" hidden="false" customHeight="true" outlineLevel="0" collapsed="false">
      <c r="A289" s="268" t="s">
        <v>256</v>
      </c>
      <c r="B289" s="280"/>
      <c r="C289" s="192" t="str">
        <f aca="false">IF(Data!V289="","",Data!V289)</f>
        <v/>
      </c>
      <c r="D289" s="192" t="str">
        <f aca="false">IF(Data!W289="","",Data!W289)</f>
        <v/>
      </c>
      <c r="E289" s="192" t="str">
        <f aca="false">IF(Data!X289="","",Data!X289)</f>
        <v/>
      </c>
      <c r="F289" s="192" t="str">
        <f aca="false">IF(Data!Y289="","",Data!Y289)</f>
        <v/>
      </c>
      <c r="G289" s="272"/>
      <c r="H289" s="450" t="str">
        <f aca="false">IF(SUM(C289)&gt;0,(C287-H292-SUM(C292)*(H292=""))*'Exp factors'!C$31,"")</f>
        <v/>
      </c>
      <c r="I289" s="450" t="str">
        <f aca="false">IF(SUM(D289)&gt;0,(D287-I292-SUM(D292)*(I292=""))*'Exp factors'!D$31,"")</f>
        <v/>
      </c>
      <c r="J289" s="450" t="str">
        <f aca="false">IF(SUM(E289)&gt;0,(E287-J292-SUM(E292)*(J292=""))*'Exp factors'!E$31,"")</f>
        <v/>
      </c>
      <c r="K289" s="450" t="str">
        <f aca="false">IF(SUM(F289)&gt;0,(F287-K292-SUM(F292)*(K292=""))*'Exp factors'!F$31,"")</f>
        <v/>
      </c>
      <c r="L289" s="272"/>
      <c r="M289" s="441"/>
      <c r="N289" s="441"/>
      <c r="O289" s="441"/>
      <c r="P289" s="441"/>
      <c r="Q289" s="1"/>
      <c r="R289" s="248"/>
      <c r="S289" s="248"/>
      <c r="T289" s="248"/>
      <c r="U289" s="69" t="n">
        <v>289</v>
      </c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customFormat="false" ht="15.75" hidden="false" customHeight="true" outlineLevel="0" collapsed="false">
      <c r="A290" s="269" t="s">
        <v>200</v>
      </c>
      <c r="B290" s="280"/>
      <c r="C290" s="192" t="str">
        <f aca="false">IF(Data!V290="","",Data!V290)</f>
        <v/>
      </c>
      <c r="D290" s="192" t="str">
        <f aca="false">IF(Data!W290="","",Data!W290)</f>
        <v/>
      </c>
      <c r="E290" s="192" t="str">
        <f aca="false">IF(Data!X290="","",Data!X290)</f>
        <v/>
      </c>
      <c r="F290" s="192" t="str">
        <f aca="false">IF(Data!Y290="","",Data!Y290)</f>
        <v/>
      </c>
      <c r="G290" s="275"/>
      <c r="H290" s="441"/>
      <c r="I290" s="441"/>
      <c r="J290" s="441"/>
      <c r="K290" s="441"/>
      <c r="L290" s="275"/>
      <c r="M290" s="441"/>
      <c r="N290" s="441"/>
      <c r="O290" s="441"/>
      <c r="P290" s="441"/>
      <c r="Q290" s="1"/>
      <c r="R290" s="445"/>
      <c r="S290" s="445"/>
      <c r="T290" s="445"/>
      <c r="U290" s="69" t="n">
        <v>290</v>
      </c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customFormat="false" ht="15.75" hidden="false" customHeight="true" outlineLevel="0" collapsed="false">
      <c r="A291" s="269" t="s">
        <v>201</v>
      </c>
      <c r="B291" s="339"/>
      <c r="C291" s="284" t="str">
        <f aca="false">IF(SUM(C289)=0,"",C289*C290)</f>
        <v/>
      </c>
      <c r="D291" s="284" t="str">
        <f aca="false">IF(SUM(D289)=0,"",D289*D290)</f>
        <v/>
      </c>
      <c r="E291" s="284" t="str">
        <f aca="false">IF(SUM(E289)=0,"",E289*E290)</f>
        <v/>
      </c>
      <c r="F291" s="284" t="str">
        <f aca="false">IF(SUM(F289)=0,"",F289*F290)</f>
        <v/>
      </c>
      <c r="G291" s="273"/>
      <c r="H291" s="284" t="str">
        <f aca="false">IF(H289="","",H289*C290)</f>
        <v/>
      </c>
      <c r="I291" s="284" t="str">
        <f aca="false">IF(I289="","",I289*D290)</f>
        <v/>
      </c>
      <c r="J291" s="284" t="str">
        <f aca="false">IF(J289="","",J289*E290)</f>
        <v/>
      </c>
      <c r="K291" s="284" t="str">
        <f aca="false">IF(K289="","",K289*F290)</f>
        <v/>
      </c>
      <c r="L291" s="273"/>
      <c r="M291" s="284" t="str">
        <f aca="false">IF(H291="","",SUM(H291)-SUM(C291))</f>
        <v/>
      </c>
      <c r="N291" s="284" t="str">
        <f aca="false">IF(I291="","",SUM(I291)-SUM(D291))</f>
        <v/>
      </c>
      <c r="O291" s="284" t="str">
        <f aca="false">IF(J291="","",SUM(J291)-SUM(E291))</f>
        <v/>
      </c>
      <c r="P291" s="284" t="str">
        <f aca="false">IF(K291="","",SUM(K291)-SUM(F291))</f>
        <v/>
      </c>
      <c r="Q291" s="1"/>
      <c r="R291" s="248"/>
      <c r="S291" s="248"/>
      <c r="T291" s="248"/>
      <c r="U291" s="69" t="n">
        <v>291</v>
      </c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customFormat="false" ht="15.75" hidden="false" customHeight="true" outlineLevel="0" collapsed="false">
      <c r="A292" s="269" t="s">
        <v>258</v>
      </c>
      <c r="B292" s="339"/>
      <c r="C292" s="192" t="str">
        <f aca="false">IF(Data!V292="","",Data!V292)</f>
        <v/>
      </c>
      <c r="D292" s="192" t="str">
        <f aca="false">IF(Data!W292="","",Data!W292)</f>
        <v/>
      </c>
      <c r="E292" s="192" t="str">
        <f aca="false">IF(Data!X292="","",Data!X292)</f>
        <v/>
      </c>
      <c r="F292" s="192" t="str">
        <f aca="false">IF(Data!Y292="","",Data!Y292)</f>
        <v/>
      </c>
      <c r="G292" s="275"/>
      <c r="H292" s="192"/>
      <c r="I292" s="192"/>
      <c r="J292" s="192"/>
      <c r="K292" s="192"/>
      <c r="L292" s="275"/>
      <c r="M292" s="446"/>
      <c r="N292" s="446"/>
      <c r="O292" s="446"/>
      <c r="P292" s="446"/>
      <c r="Q292" s="1"/>
      <c r="R292" s="248"/>
      <c r="S292" s="248"/>
      <c r="T292" s="248"/>
      <c r="U292" s="69" t="n">
        <v>292</v>
      </c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customFormat="false" ht="15.75" hidden="false" customHeight="true" outlineLevel="0" collapsed="false">
      <c r="A293" s="270" t="s">
        <v>228</v>
      </c>
      <c r="B293" s="290"/>
      <c r="C293" s="306" t="str">
        <f aca="false">IF(C287="","",(C287-SUM(C289)-SUM(C292))*C288/C$40/365/2100)</f>
        <v/>
      </c>
      <c r="D293" s="306" t="str">
        <f aca="false">IF(D287="","",(D287-SUM(D289)-SUM(D292))*D288/D$40/365/2100)</f>
        <v/>
      </c>
      <c r="E293" s="306" t="str">
        <f aca="false">IF(E287="","",(E287-SUM(E289)-SUM(E292))*E288/E$40/365/2100)</f>
        <v/>
      </c>
      <c r="F293" s="306" t="str">
        <f aca="false">IF(F287="","",(F287-SUM(F289)-SUM(F292))*F288/F$40/365/2100)</f>
        <v/>
      </c>
      <c r="G293" s="280"/>
      <c r="H293" s="306" t="str">
        <f aca="false">IF(H289="","",(C287-H289-H292-SUM(C292)*(H292=""))*C288/H$40/365/2100)</f>
        <v/>
      </c>
      <c r="I293" s="306" t="str">
        <f aca="false">IF(I289="","",(D287-I289-I292-SUM(D292)*(I292=""))*D288/I$40/365/2100)</f>
        <v/>
      </c>
      <c r="J293" s="306" t="str">
        <f aca="false">IF(J289="","",(E287-J289-J292-SUM(E292)*(J292=""))*E288/J$40/365/2100)</f>
        <v/>
      </c>
      <c r="K293" s="306" t="str">
        <f aca="false">IF(K289="","",(F287-K289-K292-SUM(F292)*(K292=""))*F288/K$40/365/2100)</f>
        <v/>
      </c>
      <c r="L293" s="280"/>
      <c r="M293" s="362" t="str">
        <f aca="false">IF(H293="","",SUM(H293)-SUM(C293))</f>
        <v/>
      </c>
      <c r="N293" s="362" t="str">
        <f aca="false">IF(I293="","",SUM(I293)-SUM(D293))</f>
        <v/>
      </c>
      <c r="O293" s="362" t="str">
        <f aca="false">IF(J293="","",SUM(J293)-SUM(E293))</f>
        <v/>
      </c>
      <c r="P293" s="362" t="str">
        <f aca="false">IF(K293="","",SUM(K293)-SUM(F293))</f>
        <v/>
      </c>
      <c r="Q293" s="1"/>
      <c r="R293" s="421"/>
      <c r="S293" s="421"/>
      <c r="T293" s="421"/>
      <c r="U293" s="69" t="n">
        <v>293</v>
      </c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customFormat="false" ht="15.75" hidden="false" customHeight="true" outlineLevel="0" collapsed="false">
      <c r="A294" s="332" t="str">
        <f aca="false">IF(Data!A294="","",Data!A294)</f>
        <v>Cassava: no. local meas.</v>
      </c>
      <c r="B294" s="258"/>
      <c r="C294" s="192" t="str">
        <f aca="false">IF(Data!V294="","",Data!V294)</f>
        <v/>
      </c>
      <c r="D294" s="192" t="str">
        <f aca="false">IF(Data!W294="","",Data!W294)</f>
        <v/>
      </c>
      <c r="E294" s="192" t="str">
        <f aca="false">IF(Data!X294="","",Data!X294)</f>
        <v/>
      </c>
      <c r="F294" s="192" t="str">
        <f aca="false">IF(Data!Y294="","",Data!Y294)</f>
        <v/>
      </c>
      <c r="G294" s="296"/>
      <c r="H294" s="447" t="str">
        <f aca="false">IF(SUM(C294)&gt;0,C294*'Exp factors'!C$21,"")</f>
        <v/>
      </c>
      <c r="I294" s="447" t="str">
        <f aca="false">IF(SUM(D294)&gt;0,D294*'Exp factors'!D$21,"")</f>
        <v/>
      </c>
      <c r="J294" s="447" t="str">
        <f aca="false">IF(SUM(E294)&gt;0,E294*'Exp factors'!E$21,"")</f>
        <v/>
      </c>
      <c r="K294" s="447" t="str">
        <f aca="false">IF(SUM(F294)&gt;0,F294*'Exp factors'!F$21,"")</f>
        <v/>
      </c>
      <c r="L294" s="296"/>
      <c r="M294" s="441"/>
      <c r="N294" s="441"/>
      <c r="O294" s="441"/>
      <c r="P294" s="441"/>
      <c r="Q294" s="1"/>
      <c r="R294" s="248"/>
      <c r="S294" s="248"/>
      <c r="T294" s="248"/>
      <c r="U294" s="69" t="n">
        <v>294</v>
      </c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customFormat="false" ht="15.75" hidden="false" customHeight="true" outlineLevel="0" collapsed="false">
      <c r="A295" s="265" t="s">
        <v>268</v>
      </c>
      <c r="B295" s="258"/>
      <c r="C295" s="192" t="str">
        <f aca="false">IF(Data!V295="","",Data!V295)</f>
        <v/>
      </c>
      <c r="D295" s="192" t="str">
        <f aca="false">IF(Data!W295="","",Data!W295)</f>
        <v/>
      </c>
      <c r="E295" s="192" t="str">
        <f aca="false">IF(Data!X295="","",Data!X295)</f>
        <v/>
      </c>
      <c r="F295" s="192" t="str">
        <f aca="false">IF(Data!Y295="","",Data!Y295)</f>
        <v/>
      </c>
      <c r="G295" s="296"/>
      <c r="H295" s="441"/>
      <c r="I295" s="441"/>
      <c r="J295" s="441"/>
      <c r="K295" s="441"/>
      <c r="L295" s="296"/>
      <c r="M295" s="441"/>
      <c r="N295" s="441"/>
      <c r="O295" s="441"/>
      <c r="P295" s="441"/>
      <c r="Q295" s="1"/>
      <c r="R295" s="248"/>
      <c r="S295" s="248"/>
      <c r="T295" s="248"/>
      <c r="U295" s="69" t="n">
        <v>295</v>
      </c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customFormat="false" ht="15.75" hidden="false" customHeight="true" outlineLevel="0" collapsed="false">
      <c r="A296" s="265" t="s">
        <v>270</v>
      </c>
      <c r="B296" s="258"/>
      <c r="C296" s="192" t="str">
        <f aca="false">IF(Data!V296="","",Data!V296)</f>
        <v/>
      </c>
      <c r="D296" s="192" t="str">
        <f aca="false">IF(Data!W296="","",Data!W296)</f>
        <v/>
      </c>
      <c r="E296" s="192" t="str">
        <f aca="false">IF(Data!X296="","",Data!X296)</f>
        <v/>
      </c>
      <c r="F296" s="192" t="str">
        <f aca="false">IF(Data!Y296="","",Data!Y296)</f>
        <v/>
      </c>
      <c r="G296" s="296"/>
      <c r="H296" s="441"/>
      <c r="I296" s="441"/>
      <c r="J296" s="441"/>
      <c r="K296" s="441"/>
      <c r="L296" s="296"/>
      <c r="M296" s="441"/>
      <c r="N296" s="441"/>
      <c r="O296" s="441"/>
      <c r="P296" s="441"/>
      <c r="Q296" s="1"/>
      <c r="R296" s="248"/>
      <c r="S296" s="248"/>
      <c r="T296" s="248"/>
      <c r="U296" s="69" t="n">
        <v>296</v>
      </c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customFormat="false" ht="15.75" hidden="false" customHeight="true" outlineLevel="0" collapsed="false">
      <c r="A297" s="344" t="s">
        <v>271</v>
      </c>
      <c r="B297" s="280"/>
      <c r="C297" s="303" t="str">
        <f aca="false">IF(C294="","",C294*C296)</f>
        <v/>
      </c>
      <c r="D297" s="303" t="str">
        <f aca="false">IF(D294="","",D294*D296)</f>
        <v/>
      </c>
      <c r="E297" s="303" t="str">
        <f aca="false">IF(E294="","",E294*E296)</f>
        <v/>
      </c>
      <c r="F297" s="303" t="str">
        <f aca="false">IF(F294="","",F294*F296)</f>
        <v/>
      </c>
      <c r="G297" s="451"/>
      <c r="H297" s="284" t="str">
        <f aca="false">IF(H294="","",H294*C296)</f>
        <v/>
      </c>
      <c r="I297" s="284" t="str">
        <f aca="false">IF(I294="","",I294*D296)</f>
        <v/>
      </c>
      <c r="J297" s="284" t="str">
        <f aca="false">IF(J294="","",J294*E296)</f>
        <v/>
      </c>
      <c r="K297" s="284" t="str">
        <f aca="false">IF(K294="","",K294*F296)</f>
        <v/>
      </c>
      <c r="L297" s="451"/>
      <c r="M297" s="441"/>
      <c r="N297" s="441"/>
      <c r="O297" s="441"/>
      <c r="P297" s="441"/>
      <c r="Q297" s="1"/>
      <c r="R297" s="248"/>
      <c r="S297" s="248"/>
      <c r="T297" s="248"/>
      <c r="U297" s="69" t="n">
        <v>297</v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customFormat="false" ht="15.75" hidden="false" customHeight="true" outlineLevel="0" collapsed="false">
      <c r="A298" s="265" t="s">
        <v>255</v>
      </c>
      <c r="B298" s="280"/>
      <c r="C298" s="192" t="n">
        <f aca="false">IF(Data!V298="","",Data!V298)</f>
        <v>1530</v>
      </c>
      <c r="D298" s="192" t="n">
        <f aca="false">IF(Data!W298="","",Data!W298)</f>
        <v>1530</v>
      </c>
      <c r="E298" s="192" t="n">
        <f aca="false">IF(Data!X298="","",Data!X298)</f>
        <v>1530</v>
      </c>
      <c r="F298" s="192" t="n">
        <f aca="false">IF(Data!Y298="","",Data!Y298)</f>
        <v>1530</v>
      </c>
      <c r="G298" s="258"/>
      <c r="H298" s="441"/>
      <c r="I298" s="441"/>
      <c r="J298" s="441"/>
      <c r="K298" s="441"/>
      <c r="L298" s="258"/>
      <c r="M298" s="441"/>
      <c r="N298" s="441"/>
      <c r="O298" s="441"/>
      <c r="P298" s="441"/>
      <c r="Q298" s="1"/>
      <c r="R298" s="248"/>
      <c r="S298" s="248"/>
      <c r="T298" s="248"/>
      <c r="U298" s="69" t="n">
        <v>298</v>
      </c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customFormat="false" ht="15.75" hidden="false" customHeight="true" outlineLevel="0" collapsed="false">
      <c r="A299" s="268" t="s">
        <v>256</v>
      </c>
      <c r="B299" s="280"/>
      <c r="C299" s="192" t="str">
        <f aca="false">IF(Data!V299="","",Data!V299)</f>
        <v/>
      </c>
      <c r="D299" s="192" t="str">
        <f aca="false">IF(Data!W299="","",Data!W299)</f>
        <v/>
      </c>
      <c r="E299" s="192" t="str">
        <f aca="false">IF(Data!X299="","",Data!X299)</f>
        <v/>
      </c>
      <c r="F299" s="192" t="str">
        <f aca="false">IF(Data!Y299="","",Data!Y299)</f>
        <v/>
      </c>
      <c r="G299" s="272"/>
      <c r="H299" s="450" t="str">
        <f aca="false">IF(SUM(C299)&gt;0,(C297-H302-SUM(C302)*(H302=""))*'Exp factors'!C$32,"")</f>
        <v/>
      </c>
      <c r="I299" s="450" t="str">
        <f aca="false">IF(SUM(D299)&gt;0,(D297-I302-SUM(D302)*(I302=""))*'Exp factors'!D$32,"")</f>
        <v/>
      </c>
      <c r="J299" s="450" t="str">
        <f aca="false">IF(SUM(E299)&gt;0,(E297-J302-SUM(E302)*(J302=""))*'Exp factors'!E$32,"")</f>
        <v/>
      </c>
      <c r="K299" s="450" t="str">
        <f aca="false">IF(SUM(F299)&gt;0,(F297-K302-SUM(F302)*(K302=""))*'Exp factors'!F$32,"")</f>
        <v/>
      </c>
      <c r="L299" s="272"/>
      <c r="M299" s="441"/>
      <c r="N299" s="441"/>
      <c r="O299" s="441"/>
      <c r="P299" s="441"/>
      <c r="Q299" s="1"/>
      <c r="R299" s="248"/>
      <c r="S299" s="248"/>
      <c r="T299" s="248"/>
      <c r="U299" s="69" t="n">
        <v>299</v>
      </c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customFormat="false" ht="15.75" hidden="false" customHeight="true" outlineLevel="0" collapsed="false">
      <c r="A300" s="269" t="s">
        <v>200</v>
      </c>
      <c r="B300" s="280"/>
      <c r="C300" s="192" t="str">
        <f aca="false">IF(Data!V300="","",Data!V300)</f>
        <v/>
      </c>
      <c r="D300" s="192" t="str">
        <f aca="false">IF(Data!W300="","",Data!W300)</f>
        <v/>
      </c>
      <c r="E300" s="192" t="str">
        <f aca="false">IF(Data!X300="","",Data!X300)</f>
        <v/>
      </c>
      <c r="F300" s="192" t="str">
        <f aca="false">IF(Data!Y300="","",Data!Y300)</f>
        <v/>
      </c>
      <c r="G300" s="275"/>
      <c r="H300" s="441"/>
      <c r="I300" s="441"/>
      <c r="J300" s="441"/>
      <c r="K300" s="441"/>
      <c r="L300" s="275"/>
      <c r="M300" s="441"/>
      <c r="N300" s="441"/>
      <c r="O300" s="441"/>
      <c r="P300" s="441"/>
      <c r="Q300" s="1"/>
      <c r="R300" s="445"/>
      <c r="S300" s="445"/>
      <c r="T300" s="445"/>
      <c r="U300" s="69" t="n">
        <v>300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customFormat="false" ht="15.75" hidden="false" customHeight="true" outlineLevel="0" collapsed="false">
      <c r="A301" s="269" t="s">
        <v>201</v>
      </c>
      <c r="B301" s="339"/>
      <c r="C301" s="284" t="str">
        <f aca="false">IF(SUM(C299)=0,"",C299*C300)</f>
        <v/>
      </c>
      <c r="D301" s="284" t="str">
        <f aca="false">IF(SUM(D299)=0,"",D299*D300)</f>
        <v/>
      </c>
      <c r="E301" s="284" t="str">
        <f aca="false">IF(SUM(E299)=0,"",E299*E300)</f>
        <v/>
      </c>
      <c r="F301" s="284" t="str">
        <f aca="false">IF(SUM(F299)=0,"",F299*F300)</f>
        <v/>
      </c>
      <c r="G301" s="273"/>
      <c r="H301" s="284" t="str">
        <f aca="false">IF(H299="","",H299*C300)</f>
        <v/>
      </c>
      <c r="I301" s="284" t="str">
        <f aca="false">IF(I299="","",I299*D300)</f>
        <v/>
      </c>
      <c r="J301" s="284" t="str">
        <f aca="false">IF(J299="","",J299*E300)</f>
        <v/>
      </c>
      <c r="K301" s="284" t="str">
        <f aca="false">IF(K299="","",K299*F300)</f>
        <v/>
      </c>
      <c r="L301" s="273"/>
      <c r="M301" s="284" t="str">
        <f aca="false">IF(H301="","",SUM(H301)-SUM(C301))</f>
        <v/>
      </c>
      <c r="N301" s="284" t="str">
        <f aca="false">IF(I301="","",SUM(I301)-SUM(D301))</f>
        <v/>
      </c>
      <c r="O301" s="284" t="str">
        <f aca="false">IF(J301="","",SUM(J301)-SUM(E301))</f>
        <v/>
      </c>
      <c r="P301" s="284" t="str">
        <f aca="false">IF(K301="","",SUM(K301)-SUM(F301))</f>
        <v/>
      </c>
      <c r="Q301" s="1"/>
      <c r="R301" s="248"/>
      <c r="S301" s="248"/>
      <c r="T301" s="248"/>
      <c r="U301" s="69" t="n">
        <v>301</v>
      </c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customFormat="false" ht="15.75" hidden="false" customHeight="true" outlineLevel="0" collapsed="false">
      <c r="A302" s="269" t="s">
        <v>258</v>
      </c>
      <c r="B302" s="339"/>
      <c r="C302" s="192" t="str">
        <f aca="false">IF(Data!V302="","",Data!V302)</f>
        <v/>
      </c>
      <c r="D302" s="192" t="str">
        <f aca="false">IF(Data!W302="","",Data!W302)</f>
        <v/>
      </c>
      <c r="E302" s="192" t="str">
        <f aca="false">IF(Data!X302="","",Data!X302)</f>
        <v/>
      </c>
      <c r="F302" s="192" t="str">
        <f aca="false">IF(Data!Y302="","",Data!Y302)</f>
        <v/>
      </c>
      <c r="G302" s="275"/>
      <c r="H302" s="192"/>
      <c r="I302" s="192"/>
      <c r="J302" s="192"/>
      <c r="K302" s="192"/>
      <c r="L302" s="275"/>
      <c r="M302" s="446"/>
      <c r="N302" s="446"/>
      <c r="O302" s="446"/>
      <c r="P302" s="446"/>
      <c r="Q302" s="1"/>
      <c r="R302" s="248"/>
      <c r="S302" s="248"/>
      <c r="T302" s="248"/>
      <c r="U302" s="69" t="n">
        <v>302</v>
      </c>
      <c r="V302" s="338"/>
      <c r="W302" s="338"/>
      <c r="X302" s="338"/>
      <c r="Y302" s="338"/>
      <c r="Z302" s="338"/>
      <c r="AA302" s="338"/>
      <c r="AB302" s="338"/>
      <c r="AC302" s="338"/>
      <c r="AD302" s="338"/>
      <c r="AE302" s="338"/>
      <c r="AF302" s="338"/>
      <c r="AG302" s="338"/>
      <c r="AH302" s="338"/>
      <c r="AI302" s="338"/>
      <c r="AJ302" s="338"/>
    </row>
    <row r="303" customFormat="false" ht="15.75" hidden="false" customHeight="true" outlineLevel="0" collapsed="false">
      <c r="A303" s="270" t="s">
        <v>228</v>
      </c>
      <c r="B303" s="290"/>
      <c r="C303" s="306" t="str">
        <f aca="false">IF(C297="","",(C297-SUM(C299)-SUM(C302))*C298/C$40/365/2100)</f>
        <v/>
      </c>
      <c r="D303" s="306" t="str">
        <f aca="false">IF(D297="","",(D297-SUM(D299)-SUM(D302))*D298/D$40/365/2100)</f>
        <v/>
      </c>
      <c r="E303" s="306" t="str">
        <f aca="false">IF(E297="","",(E297-SUM(E299)-SUM(E302))*E298/E$40/365/2100)</f>
        <v/>
      </c>
      <c r="F303" s="306" t="str">
        <f aca="false">IF(F297="","",(F297-SUM(F299)-SUM(F302))*F298/F$40/365/2100)</f>
        <v/>
      </c>
      <c r="G303" s="280"/>
      <c r="H303" s="306" t="str">
        <f aca="false">IF(H297="","",(H297+SUM(C297)*(H297="")-SUM(H299)-H302-SUM(C302)*(H302=""))*C298/H$40/365/2100)</f>
        <v/>
      </c>
      <c r="I303" s="306" t="str">
        <f aca="false">IF(I297="","",(I297+SUM(D297)*(I297="")-SUM(I299)-I302-SUM(D302)*(I302=""))*D298/I$40/365/2100)</f>
        <v/>
      </c>
      <c r="J303" s="306" t="str">
        <f aca="false">IF(J297="","",(J297+SUM(E297)*(J297="")-SUM(J299)-J302-SUM(E302)*(J302=""))*E298/J$40/365/2100)</f>
        <v/>
      </c>
      <c r="K303" s="306" t="str">
        <f aca="false">IF(K297="","",(K297+SUM(F297)*(K297="")-SUM(K299)-K302-SUM(F302)*(K302=""))*F298/K$40/365/2100)</f>
        <v/>
      </c>
      <c r="L303" s="280"/>
      <c r="M303" s="362" t="str">
        <f aca="false">IF(H303="","",SUM(H303)-SUM(C303))</f>
        <v/>
      </c>
      <c r="N303" s="362" t="str">
        <f aca="false">IF(I303="","",SUM(I303)-SUM(D303))</f>
        <v/>
      </c>
      <c r="O303" s="362" t="str">
        <f aca="false">IF(J303="","",SUM(J303)-SUM(E303))</f>
        <v/>
      </c>
      <c r="P303" s="362" t="str">
        <f aca="false">IF(K303="","",SUM(K303)-SUM(F303))</f>
        <v/>
      </c>
      <c r="Q303" s="338"/>
      <c r="R303" s="421"/>
      <c r="S303" s="421"/>
      <c r="T303" s="421"/>
      <c r="U303" s="69" t="n">
        <v>303</v>
      </c>
      <c r="V303" s="338"/>
      <c r="W303" s="338"/>
      <c r="X303" s="338"/>
      <c r="Y303" s="338"/>
      <c r="Z303" s="338"/>
      <c r="AA303" s="338"/>
      <c r="AB303" s="338"/>
      <c r="AC303" s="338"/>
      <c r="AD303" s="338"/>
      <c r="AE303" s="338"/>
      <c r="AF303" s="338"/>
      <c r="AG303" s="338"/>
      <c r="AH303" s="338"/>
      <c r="AI303" s="338"/>
      <c r="AJ303" s="338"/>
    </row>
    <row r="304" customFormat="false" ht="15.75" hidden="false" customHeight="true" outlineLevel="0" collapsed="false">
      <c r="A304" s="332" t="str">
        <f aca="false">IF(Data!A304="","",Data!A304)</f>
        <v>Sweet potatoes: no. local meas</v>
      </c>
      <c r="B304" s="272"/>
      <c r="C304" s="192" t="n">
        <f aca="false">IF(Data!V304="","",Data!V304)</f>
        <v>2</v>
      </c>
      <c r="D304" s="192" t="n">
        <f aca="false">IF(Data!W304="","",Data!W304)</f>
        <v>2</v>
      </c>
      <c r="E304" s="192" t="n">
        <f aca="false">IF(Data!X304="","",Data!X304)</f>
        <v>6</v>
      </c>
      <c r="F304" s="192" t="n">
        <f aca="false">IF(Data!Y304="","",Data!Y304)</f>
        <v>9</v>
      </c>
      <c r="G304" s="258"/>
      <c r="H304" s="441"/>
      <c r="I304" s="441"/>
      <c r="J304" s="441"/>
      <c r="K304" s="441"/>
      <c r="L304" s="258"/>
      <c r="M304" s="441"/>
      <c r="N304" s="441"/>
      <c r="O304" s="441"/>
      <c r="P304" s="441"/>
      <c r="Q304" s="338"/>
      <c r="R304" s="248"/>
      <c r="S304" s="248"/>
      <c r="T304" s="248"/>
      <c r="U304" s="69" t="n">
        <v>304</v>
      </c>
      <c r="V304" s="338"/>
      <c r="W304" s="338"/>
      <c r="X304" s="338"/>
      <c r="Y304" s="338"/>
      <c r="Z304" s="338"/>
      <c r="AA304" s="338"/>
      <c r="AB304" s="338"/>
      <c r="AC304" s="338"/>
      <c r="AD304" s="338"/>
      <c r="AE304" s="338"/>
      <c r="AF304" s="338"/>
      <c r="AG304" s="338"/>
      <c r="AH304" s="338"/>
      <c r="AI304" s="338"/>
      <c r="AJ304" s="338"/>
    </row>
    <row r="305" customFormat="false" ht="15.75" hidden="false" customHeight="true" outlineLevel="0" collapsed="false">
      <c r="A305" s="265" t="s">
        <v>268</v>
      </c>
      <c r="B305" s="272"/>
      <c r="C305" s="192" t="str">
        <f aca="false">IF(Data!V305="","",Data!V305)</f>
        <v>bag</v>
      </c>
      <c r="D305" s="192" t="str">
        <f aca="false">IF(Data!W305="","",Data!W305)</f>
        <v>bag</v>
      </c>
      <c r="E305" s="192" t="str">
        <f aca="false">IF(Data!X305="","",Data!X305)</f>
        <v>bag</v>
      </c>
      <c r="F305" s="192" t="str">
        <f aca="false">IF(Data!Y305="","",Data!Y305)</f>
        <v>bag</v>
      </c>
      <c r="G305" s="258"/>
      <c r="H305" s="441"/>
      <c r="I305" s="441"/>
      <c r="J305" s="441"/>
      <c r="K305" s="441"/>
      <c r="L305" s="258"/>
      <c r="M305" s="441"/>
      <c r="N305" s="441"/>
      <c r="O305" s="441"/>
      <c r="P305" s="441"/>
      <c r="Q305" s="338"/>
      <c r="R305" s="248"/>
      <c r="S305" s="248"/>
      <c r="T305" s="248"/>
      <c r="U305" s="69" t="n">
        <v>305</v>
      </c>
      <c r="V305" s="338"/>
      <c r="W305" s="338"/>
      <c r="X305" s="338"/>
      <c r="Y305" s="338"/>
      <c r="Z305" s="338"/>
      <c r="AA305" s="338"/>
      <c r="AB305" s="338"/>
      <c r="AC305" s="338"/>
      <c r="AD305" s="338"/>
      <c r="AE305" s="338"/>
      <c r="AF305" s="338"/>
      <c r="AG305" s="338"/>
      <c r="AH305" s="338"/>
      <c r="AI305" s="338"/>
      <c r="AJ305" s="338"/>
    </row>
    <row r="306" customFormat="false" ht="15.75" hidden="false" customHeight="true" outlineLevel="0" collapsed="false">
      <c r="A306" s="265" t="s">
        <v>270</v>
      </c>
      <c r="B306" s="345"/>
      <c r="C306" s="192" t="n">
        <f aca="false">IF(Data!V306="","",Data!V306)</f>
        <v>50</v>
      </c>
      <c r="D306" s="192" t="n">
        <f aca="false">IF(Data!W306="","",Data!W306)</f>
        <v>50</v>
      </c>
      <c r="E306" s="192" t="n">
        <f aca="false">IF(Data!X306="","",Data!X306)</f>
        <v>50</v>
      </c>
      <c r="F306" s="192" t="n">
        <f aca="false">IF(Data!Y306="","",Data!Y306)</f>
        <v>50</v>
      </c>
      <c r="G306" s="258"/>
      <c r="H306" s="441"/>
      <c r="I306" s="441"/>
      <c r="J306" s="441"/>
      <c r="K306" s="441"/>
      <c r="L306" s="258"/>
      <c r="M306" s="441"/>
      <c r="N306" s="441"/>
      <c r="O306" s="441"/>
      <c r="P306" s="441"/>
      <c r="Q306" s="1"/>
      <c r="R306" s="248"/>
      <c r="S306" s="248"/>
      <c r="T306" s="248"/>
      <c r="U306" s="69" t="n">
        <v>306</v>
      </c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customFormat="false" ht="15.75" hidden="false" customHeight="true" outlineLevel="0" collapsed="false">
      <c r="A307" s="265" t="s">
        <v>271</v>
      </c>
      <c r="B307" s="272"/>
      <c r="C307" s="303" t="n">
        <f aca="false">IF(C304="","",C304*C306)</f>
        <v>100</v>
      </c>
      <c r="D307" s="303" t="n">
        <f aca="false">IF(D304="","",D304*D306)</f>
        <v>100</v>
      </c>
      <c r="E307" s="303" t="n">
        <f aca="false">IF(E304="","",E304*E306)</f>
        <v>300</v>
      </c>
      <c r="F307" s="303" t="n">
        <f aca="false">IF(F304="","",F304*F306)</f>
        <v>450</v>
      </c>
      <c r="G307" s="258"/>
      <c r="H307" s="441"/>
      <c r="I307" s="441"/>
      <c r="J307" s="441"/>
      <c r="K307" s="441"/>
      <c r="L307" s="258"/>
      <c r="M307" s="441"/>
      <c r="N307" s="441"/>
      <c r="O307" s="441"/>
      <c r="P307" s="441"/>
      <c r="Q307" s="1"/>
      <c r="R307" s="248"/>
      <c r="S307" s="248"/>
      <c r="T307" s="248"/>
      <c r="U307" s="69" t="n">
        <v>307</v>
      </c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customFormat="false" ht="15.75" hidden="false" customHeight="true" outlineLevel="0" collapsed="false">
      <c r="A308" s="265" t="s">
        <v>255</v>
      </c>
      <c r="B308" s="275"/>
      <c r="C308" s="192" t="n">
        <f aca="false">IF(Data!V308="","",Data!V308)</f>
        <v>1140</v>
      </c>
      <c r="D308" s="192" t="n">
        <f aca="false">IF(Data!W308="","",Data!W308)</f>
        <v>1140</v>
      </c>
      <c r="E308" s="192" t="n">
        <f aca="false">IF(Data!X308="","",Data!X308)</f>
        <v>1140</v>
      </c>
      <c r="F308" s="192" t="n">
        <f aca="false">IF(Data!Y308="","",Data!Y308)</f>
        <v>1140</v>
      </c>
      <c r="G308" s="258"/>
      <c r="H308" s="441"/>
      <c r="I308" s="441"/>
      <c r="J308" s="441"/>
      <c r="K308" s="441"/>
      <c r="L308" s="258"/>
      <c r="M308" s="441"/>
      <c r="N308" s="441"/>
      <c r="O308" s="441"/>
      <c r="P308" s="441"/>
      <c r="Q308" s="1"/>
      <c r="R308" s="248"/>
      <c r="S308" s="248"/>
      <c r="T308" s="248"/>
      <c r="U308" s="69" t="n">
        <v>308</v>
      </c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customFormat="false" ht="15.75" hidden="false" customHeight="true" outlineLevel="0" collapsed="false">
      <c r="A309" s="268" t="s">
        <v>256</v>
      </c>
      <c r="B309" s="294"/>
      <c r="C309" s="192" t="n">
        <f aca="false">IF(Data!V309="","",Data!V309)</f>
        <v>0</v>
      </c>
      <c r="D309" s="192" t="n">
        <f aca="false">IF(Data!W309="","",Data!W309)</f>
        <v>25</v>
      </c>
      <c r="E309" s="192" t="n">
        <f aca="false">IF(Data!X309="","",Data!X309)</f>
        <v>100</v>
      </c>
      <c r="F309" s="192" t="n">
        <f aca="false">IF(Data!Y309="","",Data!Y309)</f>
        <v>180</v>
      </c>
      <c r="G309" s="272"/>
      <c r="H309" s="450" t="str">
        <f aca="false">IF(SUM(C309)&gt;0,(C307-H312-SUM(C312)*(H312=""))*'Exp factors'!C$33,"")</f>
        <v/>
      </c>
      <c r="I309" s="450" t="n">
        <f aca="false">IF(SUM(D309)&gt;0,(D307-I312-SUM(D312)*(I312=""))*'Exp factors'!D$33,"")</f>
        <v>50</v>
      </c>
      <c r="J309" s="450" t="n">
        <f aca="false">IF(SUM(E309)&gt;0,(E307-J312-SUM(E312)*(J312=""))*'Exp factors'!E$33,"")</f>
        <v>150</v>
      </c>
      <c r="K309" s="450" t="n">
        <f aca="false">IF(SUM(F309)&gt;0,(F307-K312-SUM(F312)*(K312=""))*'Exp factors'!F$33,"")</f>
        <v>225</v>
      </c>
      <c r="L309" s="272"/>
      <c r="M309" s="441"/>
      <c r="N309" s="441"/>
      <c r="O309" s="441"/>
      <c r="P309" s="441"/>
      <c r="Q309" s="1"/>
      <c r="R309" s="248"/>
      <c r="S309" s="248"/>
      <c r="T309" s="248"/>
      <c r="U309" s="69" t="n">
        <v>309</v>
      </c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customFormat="false" ht="15.75" hidden="false" customHeight="true" outlineLevel="0" collapsed="false">
      <c r="A310" s="269" t="s">
        <v>200</v>
      </c>
      <c r="B310" s="272"/>
      <c r="C310" s="192" t="str">
        <f aca="false">IF(Data!V310="","",Data!V310)</f>
        <v/>
      </c>
      <c r="D310" s="403" t="n">
        <f aca="false">IF(Data!W310="","",Data!W310)</f>
        <v>50</v>
      </c>
      <c r="E310" s="403" t="n">
        <f aca="false">IF(Data!X310="","",Data!X310)</f>
        <v>55</v>
      </c>
      <c r="F310" s="403" t="n">
        <f aca="false">IF(Data!Y310="","",Data!Y310)</f>
        <v>90</v>
      </c>
      <c r="G310" s="275"/>
      <c r="H310" s="441"/>
      <c r="I310" s="441"/>
      <c r="J310" s="441"/>
      <c r="K310" s="441"/>
      <c r="L310" s="275"/>
      <c r="M310" s="441"/>
      <c r="N310" s="441"/>
      <c r="O310" s="441"/>
      <c r="P310" s="441"/>
      <c r="Q310" s="1"/>
      <c r="R310" s="445"/>
      <c r="S310" s="445"/>
      <c r="T310" s="445"/>
      <c r="U310" s="69" t="n">
        <v>310</v>
      </c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customFormat="false" ht="15.75" hidden="false" customHeight="true" outlineLevel="0" collapsed="false">
      <c r="A311" s="269" t="s">
        <v>201</v>
      </c>
      <c r="B311" s="272"/>
      <c r="C311" s="284" t="str">
        <f aca="false">IF(SUM(C309)=0,"",C309*C310)</f>
        <v/>
      </c>
      <c r="D311" s="284" t="n">
        <f aca="false">IF(SUM(D309)=0,"",D309*D310)</f>
        <v>1250</v>
      </c>
      <c r="E311" s="284" t="n">
        <f aca="false">IF(SUM(E309)=0,"",E309*E310)</f>
        <v>5500</v>
      </c>
      <c r="F311" s="284" t="n">
        <f aca="false">IF(SUM(F309)=0,"",F309*F310)</f>
        <v>16200</v>
      </c>
      <c r="G311" s="273"/>
      <c r="H311" s="284" t="str">
        <f aca="false">IF(H309="","",H309*C310)</f>
        <v/>
      </c>
      <c r="I311" s="284" t="n">
        <f aca="false">IF(I309="","",I309*D310)</f>
        <v>2500</v>
      </c>
      <c r="J311" s="284" t="n">
        <f aca="false">IF(J309="","",J309*E310)</f>
        <v>8250</v>
      </c>
      <c r="K311" s="284" t="n">
        <f aca="false">IF(K309="","",K309*F310)</f>
        <v>20250</v>
      </c>
      <c r="L311" s="273"/>
      <c r="M311" s="284" t="str">
        <f aca="false">IF(H311="","",SUM(H311)-SUM(C311))</f>
        <v/>
      </c>
      <c r="N311" s="284" t="n">
        <f aca="false">IF(I311="","",SUM(I311)-SUM(D311))</f>
        <v>1250</v>
      </c>
      <c r="O311" s="284" t="n">
        <f aca="false">IF(J311="","",SUM(J311)-SUM(E311))</f>
        <v>2750</v>
      </c>
      <c r="P311" s="284" t="n">
        <f aca="false">IF(K311="","",SUM(K311)-SUM(F311))</f>
        <v>4050</v>
      </c>
      <c r="Q311" s="1"/>
      <c r="R311" s="248"/>
      <c r="S311" s="248"/>
      <c r="T311" s="248"/>
      <c r="U311" s="69" t="n">
        <v>311</v>
      </c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customFormat="false" ht="15.75" hidden="false" customHeight="true" outlineLevel="0" collapsed="false">
      <c r="A312" s="269" t="s">
        <v>258</v>
      </c>
      <c r="B312" s="294"/>
      <c r="C312" s="192" t="str">
        <f aca="false">IF(Data!V312="","",Data!V312)</f>
        <v/>
      </c>
      <c r="D312" s="192" t="str">
        <f aca="false">IF(Data!W312="","",Data!W312)</f>
        <v/>
      </c>
      <c r="E312" s="192" t="str">
        <f aca="false">IF(Data!X312="","",Data!X312)</f>
        <v/>
      </c>
      <c r="F312" s="192" t="str">
        <f aca="false">IF(Data!Y312="","",Data!Y312)</f>
        <v/>
      </c>
      <c r="G312" s="275"/>
      <c r="H312" s="192"/>
      <c r="I312" s="192"/>
      <c r="J312" s="192"/>
      <c r="K312" s="192"/>
      <c r="L312" s="275"/>
      <c r="M312" s="446"/>
      <c r="N312" s="446"/>
      <c r="O312" s="446"/>
      <c r="P312" s="446"/>
      <c r="Q312" s="1"/>
      <c r="R312" s="248"/>
      <c r="S312" s="248"/>
      <c r="T312" s="248"/>
      <c r="U312" s="69" t="n">
        <v>312</v>
      </c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customFormat="false" ht="15.75" hidden="false" customHeight="true" outlineLevel="0" collapsed="false">
      <c r="A313" s="270" t="s">
        <v>228</v>
      </c>
      <c r="B313" s="275"/>
      <c r="C313" s="306" t="n">
        <f aca="false">IF(C307="","",(C307-SUM(C309)-SUM(C312))*C308/C$40/365/2100)</f>
        <v>0.0212468549063461</v>
      </c>
      <c r="D313" s="306" t="n">
        <f aca="false">IF(D307="","",(D307-SUM(D309)-SUM(D312))*D308/D$40/365/2100)</f>
        <v>0.0159351411797596</v>
      </c>
      <c r="E313" s="306" t="n">
        <f aca="false">IF(E307="","",(E307-SUM(E309)-SUM(E312))*E308/E$40/365/2100)</f>
        <v>0.0371819960861057</v>
      </c>
      <c r="F313" s="306" t="n">
        <f aca="false">IF(F307="","",(F307-SUM(F309)-SUM(F312))*F308/F$40/365/2100)</f>
        <v>0.0446183953033268</v>
      </c>
      <c r="G313" s="280"/>
      <c r="H313" s="306" t="str">
        <f aca="false">IF(H309="","",(C307-H309-H312-SUM(C312)*(H312=""))*C308/H$40/365/2100)</f>
        <v/>
      </c>
      <c r="I313" s="306" t="n">
        <f aca="false">IF(I309="","",(D307-I309-I312-SUM(D312)*(I312=""))*D308/I$40/365/2100)</f>
        <v>0.0106234274531731</v>
      </c>
      <c r="J313" s="306" t="n">
        <f aca="false">IF(J309="","",(E307-J309-J312-SUM(E312)*(J312=""))*E308/J$40/365/2100)</f>
        <v>0.0278864970645793</v>
      </c>
      <c r="K313" s="306" t="n">
        <f aca="false">IF(K309="","",(F307-K309-K312-SUM(F312)*(K312=""))*F308/K$40/365/2100)</f>
        <v>0.0371819960861057</v>
      </c>
      <c r="L313" s="280"/>
      <c r="M313" s="362" t="str">
        <f aca="false">IF(H313="","",SUM(H313)-SUM(C313))</f>
        <v/>
      </c>
      <c r="N313" s="362" t="n">
        <f aca="false">IF(I313="","",SUM(I313)-SUM(D313))</f>
        <v>-0.00531171372658652</v>
      </c>
      <c r="O313" s="362" t="n">
        <f aca="false">IF(J313="","",SUM(J313)-SUM(E313))</f>
        <v>-0.00929549902152642</v>
      </c>
      <c r="P313" s="362" t="n">
        <f aca="false">IF(K313="","",SUM(K313)-SUM(F313))</f>
        <v>-0.00743639921722113</v>
      </c>
      <c r="Q313" s="1"/>
      <c r="R313" s="421"/>
      <c r="S313" s="421"/>
      <c r="T313" s="421"/>
      <c r="U313" s="69" t="n">
        <v>313</v>
      </c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customFormat="false" ht="15.75" hidden="false" customHeight="true" outlineLevel="0" collapsed="false">
      <c r="A314" s="332" t="str">
        <f aca="false">IF(Data!A314="","",Data!A314)</f>
        <v>Irish potatoes: no. local meas</v>
      </c>
      <c r="B314" s="275"/>
      <c r="C314" s="192" t="str">
        <f aca="false">IF(Data!V314="","",Data!V314)</f>
        <v/>
      </c>
      <c r="D314" s="192" t="str">
        <f aca="false">IF(Data!W314="","",Data!W314)</f>
        <v/>
      </c>
      <c r="E314" s="192" t="str">
        <f aca="false">IF(Data!X314="","",Data!X314)</f>
        <v/>
      </c>
      <c r="F314" s="192" t="str">
        <f aca="false">IF(Data!Y314="","",Data!Y314)</f>
        <v/>
      </c>
      <c r="G314" s="258"/>
      <c r="H314" s="441"/>
      <c r="I314" s="441"/>
      <c r="J314" s="441"/>
      <c r="K314" s="441"/>
      <c r="L314" s="258"/>
      <c r="M314" s="441"/>
      <c r="N314" s="441"/>
      <c r="O314" s="441"/>
      <c r="P314" s="441"/>
      <c r="Q314" s="1"/>
      <c r="R314" s="248"/>
      <c r="S314" s="248"/>
      <c r="T314" s="248"/>
      <c r="U314" s="69" t="n">
        <v>314</v>
      </c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customFormat="false" ht="15.75" hidden="false" customHeight="true" outlineLevel="0" collapsed="false">
      <c r="A315" s="265" t="s">
        <v>268</v>
      </c>
      <c r="B315" s="264"/>
      <c r="C315" s="192" t="str">
        <f aca="false">IF(Data!V315="","",Data!V315)</f>
        <v/>
      </c>
      <c r="D315" s="192" t="str">
        <f aca="false">IF(Data!W315="","",Data!W315)</f>
        <v/>
      </c>
      <c r="E315" s="192" t="str">
        <f aca="false">IF(Data!X315="","",Data!X315)</f>
        <v/>
      </c>
      <c r="F315" s="192" t="str">
        <f aca="false">IF(Data!Y315="","",Data!Y315)</f>
        <v/>
      </c>
      <c r="G315" s="258"/>
      <c r="H315" s="441"/>
      <c r="I315" s="441"/>
      <c r="J315" s="441"/>
      <c r="K315" s="441"/>
      <c r="L315" s="258"/>
      <c r="M315" s="441"/>
      <c r="N315" s="441"/>
      <c r="O315" s="441"/>
      <c r="P315" s="441"/>
      <c r="Q315" s="1"/>
      <c r="R315" s="1"/>
      <c r="S315" s="1"/>
      <c r="T315" s="1"/>
      <c r="U315" s="69" t="n">
        <v>315</v>
      </c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customFormat="false" ht="15.75" hidden="false" customHeight="true" outlineLevel="0" collapsed="false">
      <c r="A316" s="265" t="s">
        <v>270</v>
      </c>
      <c r="B316" s="275"/>
      <c r="C316" s="192" t="str">
        <f aca="false">IF(Data!V316="","",Data!V316)</f>
        <v/>
      </c>
      <c r="D316" s="192" t="str">
        <f aca="false">IF(Data!W316="","",Data!W316)</f>
        <v/>
      </c>
      <c r="E316" s="192" t="str">
        <f aca="false">IF(Data!X316="","",Data!X316)</f>
        <v/>
      </c>
      <c r="F316" s="192" t="str">
        <f aca="false">IF(Data!Y316="","",Data!Y316)</f>
        <v/>
      </c>
      <c r="G316" s="258"/>
      <c r="H316" s="441"/>
      <c r="I316" s="441"/>
      <c r="J316" s="441"/>
      <c r="K316" s="441"/>
      <c r="L316" s="258"/>
      <c r="M316" s="441"/>
      <c r="N316" s="441"/>
      <c r="O316" s="441"/>
      <c r="P316" s="441"/>
      <c r="Q316" s="1"/>
      <c r="R316" s="248"/>
      <c r="S316" s="248"/>
      <c r="T316" s="248"/>
      <c r="U316" s="69" t="n">
        <v>316</v>
      </c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customFormat="false" ht="15.75" hidden="false" customHeight="true" outlineLevel="0" collapsed="false">
      <c r="A317" s="265" t="s">
        <v>271</v>
      </c>
      <c r="B317" s="275"/>
      <c r="C317" s="303" t="str">
        <f aca="false">IF(C314="","",C314*C316)</f>
        <v/>
      </c>
      <c r="D317" s="303" t="str">
        <f aca="false">IF(D314="","",D314*D316)</f>
        <v/>
      </c>
      <c r="E317" s="303" t="str">
        <f aca="false">IF(E314="","",E314*E316)</f>
        <v/>
      </c>
      <c r="F317" s="303" t="str">
        <f aca="false">IF(F314="","",F314*F316)</f>
        <v/>
      </c>
      <c r="G317" s="258"/>
      <c r="H317" s="441"/>
      <c r="I317" s="441"/>
      <c r="J317" s="441"/>
      <c r="K317" s="441"/>
      <c r="L317" s="258"/>
      <c r="M317" s="441"/>
      <c r="N317" s="441"/>
      <c r="O317" s="441"/>
      <c r="P317" s="441"/>
      <c r="Q317" s="1"/>
      <c r="R317" s="248"/>
      <c r="S317" s="248"/>
      <c r="T317" s="248"/>
      <c r="U317" s="69" t="n">
        <v>317</v>
      </c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customFormat="false" ht="15.75" hidden="false" customHeight="true" outlineLevel="0" collapsed="false">
      <c r="A318" s="265" t="s">
        <v>255</v>
      </c>
      <c r="B318" s="264"/>
      <c r="C318" s="192" t="n">
        <f aca="false">IF(Data!V318="","",Data!V318)</f>
        <v>750</v>
      </c>
      <c r="D318" s="192" t="n">
        <f aca="false">IF(Data!W318="","",Data!W318)</f>
        <v>750</v>
      </c>
      <c r="E318" s="192" t="n">
        <f aca="false">IF(Data!X318="","",Data!X318)</f>
        <v>750</v>
      </c>
      <c r="F318" s="192" t="n">
        <f aca="false">IF(Data!Y318="","",Data!Y318)</f>
        <v>750</v>
      </c>
      <c r="G318" s="258"/>
      <c r="H318" s="441"/>
      <c r="I318" s="441"/>
      <c r="J318" s="441"/>
      <c r="K318" s="441"/>
      <c r="L318" s="258"/>
      <c r="M318" s="441"/>
      <c r="N318" s="441"/>
      <c r="O318" s="441"/>
      <c r="P318" s="441"/>
      <c r="Q318" s="1"/>
      <c r="R318" s="248"/>
      <c r="S318" s="248"/>
      <c r="T318" s="248"/>
      <c r="U318" s="69" t="n">
        <v>318</v>
      </c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customFormat="false" ht="15.75" hidden="false" customHeight="true" outlineLevel="0" collapsed="false">
      <c r="A319" s="268" t="s">
        <v>256</v>
      </c>
      <c r="B319" s="275"/>
      <c r="C319" s="192" t="str">
        <f aca="false">IF(Data!V319="","",Data!V319)</f>
        <v/>
      </c>
      <c r="D319" s="192" t="str">
        <f aca="false">IF(Data!W319="","",Data!W319)</f>
        <v/>
      </c>
      <c r="E319" s="192" t="str">
        <f aca="false">IF(Data!X319="","",Data!X319)</f>
        <v/>
      </c>
      <c r="F319" s="192" t="str">
        <f aca="false">IF(Data!Y319="","",Data!Y319)</f>
        <v/>
      </c>
      <c r="G319" s="272"/>
      <c r="H319" s="450" t="str">
        <f aca="false">IF(SUM(C319)&gt;0,(C317-H322-SUM(C322)*(H322=""))*'Exp factors'!C$34,"")</f>
        <v/>
      </c>
      <c r="I319" s="450" t="str">
        <f aca="false">IF(SUM(D319)&gt;0,(D317-I322-SUM(D322)*(I322=""))*'Exp factors'!D$34,"")</f>
        <v/>
      </c>
      <c r="J319" s="450" t="str">
        <f aca="false">IF(SUM(E319)&gt;0,(E317-J322-SUM(E322)*(J322=""))*'Exp factors'!E$34,"")</f>
        <v/>
      </c>
      <c r="K319" s="450" t="str">
        <f aca="false">IF(SUM(F319)&gt;0,(F317-K322-SUM(F322)*(K322=""))*'Exp factors'!F$34,"")</f>
        <v/>
      </c>
      <c r="L319" s="272"/>
      <c r="M319" s="441"/>
      <c r="N319" s="441"/>
      <c r="O319" s="441"/>
      <c r="P319" s="441"/>
      <c r="Q319" s="1"/>
      <c r="R319" s="248"/>
      <c r="S319" s="248"/>
      <c r="T319" s="248"/>
      <c r="U319" s="69" t="n">
        <v>319</v>
      </c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customFormat="false" ht="15.75" hidden="false" customHeight="true" outlineLevel="0" collapsed="false">
      <c r="A320" s="269" t="s">
        <v>200</v>
      </c>
      <c r="B320" s="275"/>
      <c r="C320" s="192" t="str">
        <f aca="false">IF(Data!V320="","",Data!V320)</f>
        <v/>
      </c>
      <c r="D320" s="192" t="str">
        <f aca="false">IF(Data!W320="","",Data!W320)</f>
        <v/>
      </c>
      <c r="E320" s="192" t="str">
        <f aca="false">IF(Data!X320="","",Data!X320)</f>
        <v/>
      </c>
      <c r="F320" s="192" t="str">
        <f aca="false">IF(Data!Y320="","",Data!Y320)</f>
        <v/>
      </c>
      <c r="G320" s="275"/>
      <c r="H320" s="441"/>
      <c r="I320" s="441"/>
      <c r="J320" s="441"/>
      <c r="K320" s="441"/>
      <c r="L320" s="275"/>
      <c r="M320" s="441"/>
      <c r="N320" s="441"/>
      <c r="O320" s="441"/>
      <c r="P320" s="441"/>
      <c r="Q320" s="1"/>
      <c r="R320" s="445"/>
      <c r="S320" s="445"/>
      <c r="T320" s="445"/>
      <c r="U320" s="69" t="n">
        <v>320</v>
      </c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customFormat="false" ht="15.75" hidden="false" customHeight="true" outlineLevel="0" collapsed="false">
      <c r="A321" s="269" t="s">
        <v>201</v>
      </c>
      <c r="B321" s="264"/>
      <c r="C321" s="284" t="str">
        <f aca="false">IF(SUM(C319)=0,"",C319*C320)</f>
        <v/>
      </c>
      <c r="D321" s="284" t="str">
        <f aca="false">IF(SUM(D319)=0,"",D319*D320)</f>
        <v/>
      </c>
      <c r="E321" s="284" t="str">
        <f aca="false">IF(SUM(E319)=0,"",E319*E320)</f>
        <v/>
      </c>
      <c r="F321" s="284" t="str">
        <f aca="false">IF(SUM(F319)=0,"",F319*F320)</f>
        <v/>
      </c>
      <c r="G321" s="273"/>
      <c r="H321" s="284" t="str">
        <f aca="false">IF(H319="","",H319*C320)</f>
        <v/>
      </c>
      <c r="I321" s="284" t="str">
        <f aca="false">IF(I319="","",I319*D320)</f>
        <v/>
      </c>
      <c r="J321" s="284" t="str">
        <f aca="false">IF(J319="","",J319*E320)</f>
        <v/>
      </c>
      <c r="K321" s="284" t="str">
        <f aca="false">IF(K319="","",K319*F320)</f>
        <v/>
      </c>
      <c r="L321" s="273"/>
      <c r="M321" s="284" t="str">
        <f aca="false">IF(H321="","",SUM(H321)-SUM(C321))</f>
        <v/>
      </c>
      <c r="N321" s="284" t="str">
        <f aca="false">IF(I321="","",SUM(I321)-SUM(D321))</f>
        <v/>
      </c>
      <c r="O321" s="284" t="str">
        <f aca="false">IF(J321="","",SUM(J321)-SUM(E321))</f>
        <v/>
      </c>
      <c r="P321" s="284" t="str">
        <f aca="false">IF(K321="","",SUM(K321)-SUM(F321))</f>
        <v/>
      </c>
      <c r="Q321" s="1"/>
      <c r="R321" s="248"/>
      <c r="S321" s="248"/>
      <c r="T321" s="248"/>
      <c r="U321" s="69" t="n">
        <v>321</v>
      </c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customFormat="false" ht="15.75" hidden="false" customHeight="true" outlineLevel="0" collapsed="false">
      <c r="A322" s="269" t="s">
        <v>258</v>
      </c>
      <c r="B322" s="275"/>
      <c r="C322" s="192" t="str">
        <f aca="false">IF(Data!V322="","",Data!V322)</f>
        <v/>
      </c>
      <c r="D322" s="192" t="str">
        <f aca="false">IF(Data!W322="","",Data!W322)</f>
        <v/>
      </c>
      <c r="E322" s="192" t="str">
        <f aca="false">IF(Data!X322="","",Data!X322)</f>
        <v/>
      </c>
      <c r="F322" s="192" t="str">
        <f aca="false">IF(Data!Y322="","",Data!Y322)</f>
        <v/>
      </c>
      <c r="G322" s="275"/>
      <c r="H322" s="192"/>
      <c r="I322" s="192"/>
      <c r="J322" s="192"/>
      <c r="K322" s="192"/>
      <c r="L322" s="275"/>
      <c r="M322" s="446"/>
      <c r="N322" s="446"/>
      <c r="O322" s="446"/>
      <c r="P322" s="446"/>
      <c r="Q322" s="1"/>
      <c r="R322" s="248"/>
      <c r="S322" s="248"/>
      <c r="T322" s="248"/>
      <c r="U322" s="69" t="n">
        <v>322</v>
      </c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customFormat="false" ht="15.75" hidden="false" customHeight="true" outlineLevel="0" collapsed="false">
      <c r="A323" s="270" t="s">
        <v>228</v>
      </c>
      <c r="B323" s="275"/>
      <c r="C323" s="306" t="str">
        <f aca="false">IF(C317="","",(C317-SUM(C319)-SUM(C322))*C318/C$40/365/2100)</f>
        <v/>
      </c>
      <c r="D323" s="306" t="str">
        <f aca="false">IF(D317="","",(D317-SUM(D319)-SUM(D322))*D318/D$40/365/2100)</f>
        <v/>
      </c>
      <c r="E323" s="306" t="str">
        <f aca="false">IF(E317="","",(E317-SUM(E319)-SUM(E322))*E318/E$40/365/2100)</f>
        <v/>
      </c>
      <c r="F323" s="306" t="str">
        <f aca="false">IF(F317="","",(F317-SUM(F319)-SUM(F322))*F318/F$40/365/2100)</f>
        <v/>
      </c>
      <c r="G323" s="280"/>
      <c r="H323" s="306" t="str">
        <f aca="false">IF(H319="","",(C317-H319-H322-SUM(C322)*(H322=""))*C318/H$40/365/2100)</f>
        <v/>
      </c>
      <c r="I323" s="306" t="str">
        <f aca="false">IF(I319="","",(D317-I319-I322-SUM(D322)*(I322=""))*D318/I$40/365/2100)</f>
        <v/>
      </c>
      <c r="J323" s="306" t="str">
        <f aca="false">IF(J319="","",(E317-J319-J322-SUM(E322)*(J322=""))*E318/J$40/365/2100)</f>
        <v/>
      </c>
      <c r="K323" s="306" t="str">
        <f aca="false">IF(K319="","",(F317-K319-K322-SUM(F322)*(K322=""))*F318/K$40/365/2100)</f>
        <v/>
      </c>
      <c r="L323" s="280"/>
      <c r="M323" s="362" t="str">
        <f aca="false">IF(H323="","",SUM(H323)-SUM(C323))</f>
        <v/>
      </c>
      <c r="N323" s="362" t="str">
        <f aca="false">IF(I323="","",SUM(I323)-SUM(D323))</f>
        <v/>
      </c>
      <c r="O323" s="362" t="str">
        <f aca="false">IF(J323="","",SUM(J323)-SUM(E323))</f>
        <v/>
      </c>
      <c r="P323" s="362" t="str">
        <f aca="false">IF(K323="","",SUM(K323)-SUM(F323))</f>
        <v/>
      </c>
      <c r="Q323" s="1"/>
      <c r="R323" s="421"/>
      <c r="S323" s="421"/>
      <c r="T323" s="421"/>
      <c r="U323" s="69" t="n">
        <v>323</v>
      </c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customFormat="false" ht="15.75" hidden="false" customHeight="true" outlineLevel="0" collapsed="false">
      <c r="A324" s="332" t="str">
        <f aca="false">IF(Data!A324="","",Data!A324)</f>
        <v>Bananas: no. local meas</v>
      </c>
      <c r="B324" s="264"/>
      <c r="C324" s="192" t="str">
        <f aca="false">IF(Data!V324="","",Data!V324)</f>
        <v/>
      </c>
      <c r="D324" s="192" t="str">
        <f aca="false">IF(Data!W324="","",Data!W324)</f>
        <v/>
      </c>
      <c r="E324" s="192" t="str">
        <f aca="false">IF(Data!X324="","",Data!X324)</f>
        <v/>
      </c>
      <c r="F324" s="192" t="str">
        <f aca="false">IF(Data!Y324="","",Data!Y324)</f>
        <v/>
      </c>
      <c r="G324" s="258"/>
      <c r="H324" s="441"/>
      <c r="I324" s="441"/>
      <c r="J324" s="441"/>
      <c r="K324" s="441"/>
      <c r="L324" s="258"/>
      <c r="M324" s="441"/>
      <c r="N324" s="441"/>
      <c r="O324" s="441"/>
      <c r="P324" s="441"/>
      <c r="Q324" s="1"/>
      <c r="R324" s="248"/>
      <c r="S324" s="248"/>
      <c r="T324" s="248"/>
      <c r="U324" s="69" t="n">
        <v>324</v>
      </c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customFormat="false" ht="15.75" hidden="false" customHeight="true" outlineLevel="0" collapsed="false">
      <c r="A325" s="265" t="s">
        <v>268</v>
      </c>
      <c r="B325" s="275"/>
      <c r="C325" s="192" t="str">
        <f aca="false">IF(Data!V325="","",Data!V325)</f>
        <v/>
      </c>
      <c r="D325" s="192" t="str">
        <f aca="false">IF(Data!W325="","",Data!W325)</f>
        <v/>
      </c>
      <c r="E325" s="192" t="str">
        <f aca="false">IF(Data!X325="","",Data!X325)</f>
        <v/>
      </c>
      <c r="F325" s="192" t="str">
        <f aca="false">IF(Data!Y325="","",Data!Y325)</f>
        <v/>
      </c>
      <c r="G325" s="296"/>
      <c r="H325" s="441"/>
      <c r="I325" s="441"/>
      <c r="J325" s="441"/>
      <c r="K325" s="441"/>
      <c r="L325" s="296"/>
      <c r="M325" s="441"/>
      <c r="N325" s="441"/>
      <c r="O325" s="441"/>
      <c r="P325" s="441"/>
      <c r="Q325" s="1"/>
      <c r="R325" s="1"/>
      <c r="S325" s="1"/>
      <c r="T325" s="1"/>
      <c r="U325" s="69" t="n">
        <v>325</v>
      </c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customFormat="false" ht="15.75" hidden="false" customHeight="true" outlineLevel="0" collapsed="false">
      <c r="A326" s="265" t="s">
        <v>270</v>
      </c>
      <c r="B326" s="275"/>
      <c r="C326" s="192" t="str">
        <f aca="false">IF(Data!V326="","",Data!V326)</f>
        <v/>
      </c>
      <c r="D326" s="192" t="str">
        <f aca="false">IF(Data!W326="","",Data!W326)</f>
        <v/>
      </c>
      <c r="E326" s="192" t="str">
        <f aca="false">IF(Data!X326="","",Data!X326)</f>
        <v/>
      </c>
      <c r="F326" s="192" t="str">
        <f aca="false">IF(Data!Y326="","",Data!Y326)</f>
        <v/>
      </c>
      <c r="G326" s="258"/>
      <c r="H326" s="441"/>
      <c r="I326" s="441"/>
      <c r="J326" s="441"/>
      <c r="K326" s="441"/>
      <c r="L326" s="258"/>
      <c r="M326" s="441"/>
      <c r="N326" s="441"/>
      <c r="O326" s="441"/>
      <c r="P326" s="441"/>
      <c r="Q326" s="1"/>
      <c r="R326" s="248"/>
      <c r="S326" s="248"/>
      <c r="T326" s="248"/>
      <c r="U326" s="69" t="n">
        <v>326</v>
      </c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customFormat="false" ht="15.75" hidden="false" customHeight="true" outlineLevel="0" collapsed="false">
      <c r="A327" s="265" t="s">
        <v>271</v>
      </c>
      <c r="B327" s="264"/>
      <c r="C327" s="303" t="str">
        <f aca="false">IF(C324="","",C324*C326)</f>
        <v/>
      </c>
      <c r="D327" s="303" t="str">
        <f aca="false">IF(D324="","",D324*D326)</f>
        <v/>
      </c>
      <c r="E327" s="303" t="str">
        <f aca="false">IF(E324="","",E324*E326)</f>
        <v/>
      </c>
      <c r="F327" s="303" t="str">
        <f aca="false">IF(F324="","",F324*F326)</f>
        <v/>
      </c>
      <c r="G327" s="337"/>
      <c r="H327" s="441"/>
      <c r="I327" s="441"/>
      <c r="J327" s="441"/>
      <c r="K327" s="441"/>
      <c r="L327" s="337"/>
      <c r="M327" s="441"/>
      <c r="N327" s="441"/>
      <c r="O327" s="441"/>
      <c r="P327" s="441"/>
      <c r="Q327" s="1"/>
      <c r="R327" s="248"/>
      <c r="S327" s="248"/>
      <c r="T327" s="248"/>
      <c r="U327" s="69" t="n">
        <v>327</v>
      </c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customFormat="false" ht="15.75" hidden="false" customHeight="true" outlineLevel="0" collapsed="false">
      <c r="A328" s="265" t="s">
        <v>255</v>
      </c>
      <c r="B328" s="275"/>
      <c r="C328" s="192" t="n">
        <f aca="false">IF(Data!V328="","",Data!V328)</f>
        <v>1160</v>
      </c>
      <c r="D328" s="192" t="n">
        <f aca="false">IF(Data!W328="","",Data!W328)</f>
        <v>1160</v>
      </c>
      <c r="E328" s="192" t="n">
        <f aca="false">IF(Data!X328="","",Data!X328)</f>
        <v>1160</v>
      </c>
      <c r="F328" s="192" t="n">
        <f aca="false">IF(Data!Y328="","",Data!Y328)</f>
        <v>1160</v>
      </c>
      <c r="G328" s="337"/>
      <c r="H328" s="441"/>
      <c r="I328" s="441"/>
      <c r="J328" s="441"/>
      <c r="K328" s="441"/>
      <c r="L328" s="337"/>
      <c r="M328" s="441"/>
      <c r="N328" s="441"/>
      <c r="O328" s="441"/>
      <c r="P328" s="441"/>
      <c r="Q328" s="1"/>
      <c r="R328" s="248"/>
      <c r="S328" s="248"/>
      <c r="T328" s="248"/>
      <c r="U328" s="69" t="n">
        <v>328</v>
      </c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customFormat="false" ht="15.75" hidden="false" customHeight="true" outlineLevel="0" collapsed="false">
      <c r="A329" s="268" t="s">
        <v>256</v>
      </c>
      <c r="B329" s="272"/>
      <c r="C329" s="192" t="str">
        <f aca="false">IF(Data!V329="","",Data!V329)</f>
        <v/>
      </c>
      <c r="D329" s="192" t="str">
        <f aca="false">IF(Data!W329="","",Data!W329)</f>
        <v/>
      </c>
      <c r="E329" s="192" t="str">
        <f aca="false">IF(Data!X329="","",Data!X329)</f>
        <v/>
      </c>
      <c r="F329" s="192" t="str">
        <f aca="false">IF(Data!Y329="","",Data!Y329)</f>
        <v/>
      </c>
      <c r="G329" s="264"/>
      <c r="H329" s="450" t="str">
        <f aca="false">IF(SUM(C329)&gt;0,(C327-H332-SUM(C332)*(H332=""))*'Exp factors'!C$35,"")</f>
        <v/>
      </c>
      <c r="I329" s="450" t="str">
        <f aca="false">IF(SUM(D329)&gt;0,(D327-I332-SUM(D332)*(I332=""))*'Exp factors'!D$35,"")</f>
        <v/>
      </c>
      <c r="J329" s="450" t="str">
        <f aca="false">IF(SUM(E329)&gt;0,(E327-J332-SUM(E332)*(J332=""))*'Exp factors'!E$35,"")</f>
        <v/>
      </c>
      <c r="K329" s="450" t="str">
        <f aca="false">IF(SUM(F329)&gt;0,(F327-K332-SUM(F332)*(K332=""))*'Exp factors'!F$35,"")</f>
        <v/>
      </c>
      <c r="L329" s="264"/>
      <c r="M329" s="441"/>
      <c r="N329" s="441"/>
      <c r="O329" s="441"/>
      <c r="P329" s="441"/>
      <c r="Q329" s="1"/>
      <c r="R329" s="248"/>
      <c r="S329" s="248"/>
      <c r="T329" s="248"/>
      <c r="U329" s="69" t="n">
        <v>329</v>
      </c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customFormat="false" ht="15.75" hidden="false" customHeight="true" outlineLevel="0" collapsed="false">
      <c r="A330" s="269" t="s">
        <v>200</v>
      </c>
      <c r="B330" s="357"/>
      <c r="C330" s="192" t="str">
        <f aca="false">IF(Data!V330="","",Data!V330)</f>
        <v/>
      </c>
      <c r="D330" s="192" t="str">
        <f aca="false">IF(Data!W330="","",Data!W330)</f>
        <v/>
      </c>
      <c r="E330" s="192" t="str">
        <f aca="false">IF(Data!X330="","",Data!X330)</f>
        <v/>
      </c>
      <c r="F330" s="192" t="str">
        <f aca="false">IF(Data!Y330="","",Data!Y330)</f>
        <v/>
      </c>
      <c r="G330" s="339"/>
      <c r="H330" s="441"/>
      <c r="I330" s="441"/>
      <c r="J330" s="441"/>
      <c r="K330" s="441"/>
      <c r="L330" s="339"/>
      <c r="M330" s="441"/>
      <c r="N330" s="441"/>
      <c r="O330" s="441"/>
      <c r="P330" s="441"/>
      <c r="Q330" s="1"/>
      <c r="R330" s="445"/>
      <c r="S330" s="445"/>
      <c r="T330" s="445"/>
      <c r="U330" s="69" t="n">
        <v>330</v>
      </c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customFormat="false" ht="15.75" hidden="false" customHeight="true" outlineLevel="0" collapsed="false">
      <c r="A331" s="269" t="s">
        <v>201</v>
      </c>
      <c r="B331" s="348"/>
      <c r="C331" s="284" t="str">
        <f aca="false">IF(SUM(C329)=0,"",C329*C330)</f>
        <v/>
      </c>
      <c r="D331" s="284" t="str">
        <f aca="false">IF(SUM(D329)=0,"",D329*D330)</f>
        <v/>
      </c>
      <c r="E331" s="284" t="str">
        <f aca="false">IF(SUM(E329)=0,"",E329*E330)</f>
        <v/>
      </c>
      <c r="F331" s="284" t="str">
        <f aca="false">IF(SUM(F329)=0,"",F329*F330)</f>
        <v/>
      </c>
      <c r="G331" s="273"/>
      <c r="H331" s="284" t="str">
        <f aca="false">IF(H329="","",H329*C330)</f>
        <v/>
      </c>
      <c r="I331" s="284" t="str">
        <f aca="false">IF(I329="","",I329*D330)</f>
        <v/>
      </c>
      <c r="J331" s="284" t="str">
        <f aca="false">IF(J329="","",J329*E330)</f>
        <v/>
      </c>
      <c r="K331" s="284" t="str">
        <f aca="false">IF(K329="","",K329*F330)</f>
        <v/>
      </c>
      <c r="L331" s="273"/>
      <c r="M331" s="284" t="str">
        <f aca="false">IF(H331="","",SUM(H331)-SUM(C331))</f>
        <v/>
      </c>
      <c r="N331" s="284" t="str">
        <f aca="false">IF(I331="","",SUM(I331)-SUM(D331))</f>
        <v/>
      </c>
      <c r="O331" s="284" t="str">
        <f aca="false">IF(J331="","",SUM(J331)-SUM(E331))</f>
        <v/>
      </c>
      <c r="P331" s="284" t="str">
        <f aca="false">IF(K331="","",SUM(K331)-SUM(F331))</f>
        <v/>
      </c>
      <c r="Q331" s="1"/>
      <c r="R331" s="248"/>
      <c r="S331" s="248"/>
      <c r="T331" s="248"/>
      <c r="U331" s="69" t="n">
        <v>331</v>
      </c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customFormat="false" ht="15.75" hidden="false" customHeight="true" outlineLevel="0" collapsed="false">
      <c r="A332" s="269" t="s">
        <v>258</v>
      </c>
      <c r="B332" s="275"/>
      <c r="C332" s="192" t="str">
        <f aca="false">IF(Data!V332="","",Data!V332)</f>
        <v/>
      </c>
      <c r="D332" s="192" t="str">
        <f aca="false">IF(Data!W332="","",Data!W332)</f>
        <v/>
      </c>
      <c r="E332" s="192" t="str">
        <f aca="false">IF(Data!X332="","",Data!X332)</f>
        <v/>
      </c>
      <c r="F332" s="192" t="str">
        <f aca="false">IF(Data!Y332="","",Data!Y332)</f>
        <v/>
      </c>
      <c r="G332" s="275"/>
      <c r="H332" s="192"/>
      <c r="I332" s="192"/>
      <c r="J332" s="192"/>
      <c r="K332" s="192"/>
      <c r="L332" s="275"/>
      <c r="M332" s="446"/>
      <c r="N332" s="446"/>
      <c r="O332" s="446"/>
      <c r="P332" s="446"/>
      <c r="Q332" s="1"/>
      <c r="R332" s="248"/>
      <c r="S332" s="248"/>
      <c r="T332" s="248"/>
      <c r="U332" s="69" t="n">
        <v>332</v>
      </c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customFormat="false" ht="15.75" hidden="false" customHeight="true" outlineLevel="0" collapsed="false">
      <c r="A333" s="270" t="s">
        <v>228</v>
      </c>
      <c r="B333" s="275"/>
      <c r="C333" s="306" t="str">
        <f aca="false">IF(C327="","",(C327-SUM(C329)-SUM(C332))*C328/C$40/365/2100)</f>
        <v/>
      </c>
      <c r="D333" s="306" t="str">
        <f aca="false">IF(D327="","",(D327-SUM(D329)-SUM(D332))*D328/D$40/365/2100)</f>
        <v/>
      </c>
      <c r="E333" s="306" t="str">
        <f aca="false">IF(E327="","",(E327-SUM(E329)-SUM(E332))*E328/E$40/365/2100)</f>
        <v/>
      </c>
      <c r="F333" s="306" t="str">
        <f aca="false">IF(F327="","",(F327-SUM(F329)-SUM(F332))*F328/F$40/365/2100)</f>
        <v/>
      </c>
      <c r="G333" s="280"/>
      <c r="H333" s="306" t="str">
        <f aca="false">IF(H329="","",(C327-H329-H332-SUM(C332)*(H332=""))*C328/H$40/365/2100)</f>
        <v/>
      </c>
      <c r="I333" s="306" t="str">
        <f aca="false">IF(I329="","",(D327-I329-I332-SUM(D332)*(I332=""))*D328/I$40/365/2100)</f>
        <v/>
      </c>
      <c r="J333" s="306" t="str">
        <f aca="false">IF(J329="","",(E327-J329-J332-SUM(E332)*(J332=""))*E328/J$40/365/2100)</f>
        <v/>
      </c>
      <c r="K333" s="306" t="str">
        <f aca="false">IF(K329="","",(F327-K329-K332-SUM(F332)*(K332=""))*F328/K$40/365/2100)</f>
        <v/>
      </c>
      <c r="L333" s="280"/>
      <c r="M333" s="362" t="str">
        <f aca="false">IF(H333="","",SUM(H333)-SUM(C333))</f>
        <v/>
      </c>
      <c r="N333" s="362" t="str">
        <f aca="false">IF(I333="","",SUM(I333)-SUM(D333))</f>
        <v/>
      </c>
      <c r="O333" s="362" t="str">
        <f aca="false">IF(J333="","",SUM(J333)-SUM(E333))</f>
        <v/>
      </c>
      <c r="P333" s="362" t="str">
        <f aca="false">IF(K333="","",SUM(K333)-SUM(F333))</f>
        <v/>
      </c>
      <c r="Q333" s="1"/>
      <c r="R333" s="421"/>
      <c r="S333" s="421"/>
      <c r="T333" s="421"/>
      <c r="U333" s="69" t="n">
        <v>333</v>
      </c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customFormat="false" ht="15.75" hidden="false" customHeight="true" outlineLevel="0" collapsed="false">
      <c r="A334" s="332" t="str">
        <f aca="false">IF(Data!A334="","",Data!A334)</f>
        <v>Groundnuts (dry): no. local meas</v>
      </c>
      <c r="B334" s="339"/>
      <c r="C334" s="192" t="n">
        <f aca="false">IF(Data!V334="","",Data!V334)</f>
        <v>100</v>
      </c>
      <c r="D334" s="192" t="n">
        <f aca="false">IF(Data!W334="","",Data!W334)</f>
        <v>100</v>
      </c>
      <c r="E334" s="192" t="n">
        <f aca="false">IF(Data!X334="","",Data!X334)</f>
        <v>8</v>
      </c>
      <c r="F334" s="192" t="n">
        <f aca="false">IF(Data!Y334="","",Data!Y334)</f>
        <v>6</v>
      </c>
      <c r="G334" s="258"/>
      <c r="H334" s="441"/>
      <c r="I334" s="441"/>
      <c r="J334" s="441"/>
      <c r="K334" s="441"/>
      <c r="L334" s="258"/>
      <c r="M334" s="441"/>
      <c r="N334" s="441"/>
      <c r="O334" s="441"/>
      <c r="P334" s="441"/>
      <c r="Q334" s="338"/>
      <c r="R334" s="248"/>
      <c r="S334" s="248"/>
      <c r="T334" s="248"/>
      <c r="U334" s="69" t="n">
        <v>334</v>
      </c>
      <c r="V334" s="338"/>
      <c r="W334" s="338"/>
      <c r="X334" s="338"/>
      <c r="Y334" s="338"/>
      <c r="Z334" s="338"/>
      <c r="AA334" s="338"/>
      <c r="AB334" s="338"/>
      <c r="AC334" s="338"/>
      <c r="AD334" s="338"/>
      <c r="AE334" s="338"/>
      <c r="AF334" s="338"/>
      <c r="AG334" s="338"/>
      <c r="AH334" s="338"/>
      <c r="AI334" s="338"/>
      <c r="AJ334" s="338"/>
    </row>
    <row r="335" customFormat="false" ht="15.75" hidden="false" customHeight="true" outlineLevel="0" collapsed="false">
      <c r="A335" s="265" t="s">
        <v>268</v>
      </c>
      <c r="B335" s="348"/>
      <c r="C335" s="192" t="str">
        <f aca="false">IF(Data!V335="","",Data!V335)</f>
        <v>kg</v>
      </c>
      <c r="D335" s="192" t="str">
        <f aca="false">IF(Data!W335="","",Data!W335)</f>
        <v>kg</v>
      </c>
      <c r="E335" s="192" t="str">
        <f aca="false">IF(Data!X335="","",Data!X335)</f>
        <v>bag</v>
      </c>
      <c r="F335" s="192" t="str">
        <f aca="false">IF(Data!Y335="","",Data!Y335)</f>
        <v>bag</v>
      </c>
      <c r="G335" s="258"/>
      <c r="H335" s="441"/>
      <c r="I335" s="441"/>
      <c r="J335" s="441"/>
      <c r="K335" s="441"/>
      <c r="L335" s="258"/>
      <c r="M335" s="441"/>
      <c r="N335" s="441"/>
      <c r="O335" s="441"/>
      <c r="P335" s="441"/>
      <c r="Q335" s="1"/>
      <c r="R335" s="1"/>
      <c r="S335" s="1"/>
      <c r="T335" s="1"/>
      <c r="U335" s="69" t="n">
        <v>335</v>
      </c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customFormat="false" ht="15.75" hidden="false" customHeight="true" outlineLevel="0" collapsed="false">
      <c r="A336" s="265" t="s">
        <v>270</v>
      </c>
      <c r="B336" s="275"/>
      <c r="C336" s="192" t="n">
        <f aca="false">IF(Data!V336="","",Data!V336)</f>
        <v>1</v>
      </c>
      <c r="D336" s="192" t="n">
        <f aca="false">IF(Data!W336="","",Data!W336)</f>
        <v>1</v>
      </c>
      <c r="E336" s="192" t="n">
        <f aca="false">IF(Data!X336="","",Data!X336)</f>
        <v>50</v>
      </c>
      <c r="F336" s="192" t="n">
        <f aca="false">IF(Data!Y336="","",Data!Y336)</f>
        <v>50</v>
      </c>
      <c r="G336" s="258"/>
      <c r="H336" s="441"/>
      <c r="I336" s="441"/>
      <c r="J336" s="441"/>
      <c r="K336" s="441"/>
      <c r="L336" s="258"/>
      <c r="M336" s="441"/>
      <c r="N336" s="441"/>
      <c r="O336" s="441"/>
      <c r="P336" s="441"/>
      <c r="Q336" s="1"/>
      <c r="R336" s="248"/>
      <c r="S336" s="248"/>
      <c r="T336" s="248"/>
      <c r="U336" s="69" t="n">
        <v>336</v>
      </c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customFormat="false" ht="15.75" hidden="false" customHeight="true" outlineLevel="0" collapsed="false">
      <c r="A337" s="265" t="s">
        <v>271</v>
      </c>
      <c r="B337" s="275"/>
      <c r="C337" s="303" t="n">
        <f aca="false">IF(C334="","",C334*C336)</f>
        <v>100</v>
      </c>
      <c r="D337" s="303" t="n">
        <f aca="false">IF(D334="","",D334*D336)</f>
        <v>100</v>
      </c>
      <c r="E337" s="303" t="n">
        <f aca="false">IF(E334="","",E334*E336)</f>
        <v>400</v>
      </c>
      <c r="F337" s="303" t="n">
        <f aca="false">IF(F334="","",F334*F336)</f>
        <v>300</v>
      </c>
      <c r="G337" s="258"/>
      <c r="H337" s="441"/>
      <c r="I337" s="441"/>
      <c r="J337" s="441"/>
      <c r="K337" s="441"/>
      <c r="L337" s="258"/>
      <c r="M337" s="441"/>
      <c r="N337" s="441"/>
      <c r="O337" s="441"/>
      <c r="P337" s="441"/>
      <c r="Q337" s="1"/>
      <c r="R337" s="248"/>
      <c r="S337" s="248"/>
      <c r="T337" s="248"/>
      <c r="U337" s="69" t="n">
        <v>337</v>
      </c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customFormat="false" ht="15.75" hidden="false" customHeight="true" outlineLevel="0" collapsed="false">
      <c r="A338" s="265" t="s">
        <v>255</v>
      </c>
      <c r="B338" s="339"/>
      <c r="C338" s="192" t="n">
        <f aca="false">IF(Data!V338="","",Data!V338)</f>
        <v>5790</v>
      </c>
      <c r="D338" s="192" t="n">
        <f aca="false">IF(Data!W338="","",Data!W338)</f>
        <v>5790</v>
      </c>
      <c r="E338" s="192" t="n">
        <f aca="false">IF(Data!X338="","",Data!X338)</f>
        <v>5790</v>
      </c>
      <c r="F338" s="192" t="n">
        <f aca="false">IF(Data!Y338="","",Data!Y338)</f>
        <v>5790</v>
      </c>
      <c r="G338" s="258"/>
      <c r="H338" s="441"/>
      <c r="I338" s="441"/>
      <c r="J338" s="441"/>
      <c r="K338" s="441"/>
      <c r="L338" s="258"/>
      <c r="M338" s="441"/>
      <c r="N338" s="441"/>
      <c r="O338" s="441"/>
      <c r="P338" s="441"/>
      <c r="Q338" s="1"/>
      <c r="R338" s="248"/>
      <c r="S338" s="248"/>
      <c r="T338" s="248"/>
      <c r="U338" s="69" t="n">
        <v>338</v>
      </c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customFormat="false" ht="15.75" hidden="false" customHeight="true" outlineLevel="0" collapsed="false">
      <c r="A339" s="268" t="s">
        <v>256</v>
      </c>
      <c r="B339" s="348"/>
      <c r="C339" s="192" t="n">
        <f aca="false">IF(Data!V339="","",Data!V339)</f>
        <v>50</v>
      </c>
      <c r="D339" s="192" t="n">
        <f aca="false">IF(Data!W339="","",Data!W339)</f>
        <v>70</v>
      </c>
      <c r="E339" s="192" t="n">
        <f aca="false">IF(Data!X339="","",Data!X339)</f>
        <v>310</v>
      </c>
      <c r="F339" s="192" t="n">
        <f aca="false">IF(Data!Y339="","",Data!Y339)</f>
        <v>175</v>
      </c>
      <c r="G339" s="272"/>
      <c r="H339" s="450" t="n">
        <f aca="false">IF(SUM(C339)&gt;0,(C337-H342-SUM(C342)*(H342=""))*'Exp factors'!C$36,"")</f>
        <v>69.75</v>
      </c>
      <c r="I339" s="450" t="n">
        <f aca="false">IF(SUM(D339)&gt;0,(D337-I342-SUM(D342)*(I342=""))*'Exp factors'!D$36,"")</f>
        <v>67.5</v>
      </c>
      <c r="J339" s="450" t="n">
        <f aca="false">IF(SUM(E339)&gt;0,(E337-J342-SUM(E342)*(J342=""))*'Exp factors'!E$36,"")</f>
        <v>277.5</v>
      </c>
      <c r="K339" s="450" t="n">
        <f aca="false">IF(SUM(F339)&gt;0,(F337-K342-SUM(F342)*(K342=""))*'Exp factors'!F$36,"")</f>
        <v>166.5</v>
      </c>
      <c r="L339" s="272"/>
      <c r="M339" s="441"/>
      <c r="N339" s="441"/>
      <c r="O339" s="441"/>
      <c r="P339" s="441"/>
      <c r="Q339" s="1"/>
      <c r="R339" s="248"/>
      <c r="S339" s="248"/>
      <c r="T339" s="248"/>
      <c r="U339" s="69" t="n">
        <v>339</v>
      </c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customFormat="false" ht="15.75" hidden="false" customHeight="true" outlineLevel="0" collapsed="false">
      <c r="A340" s="269" t="s">
        <v>200</v>
      </c>
      <c r="B340" s="275"/>
      <c r="C340" s="403" t="n">
        <f aca="false">IF(Data!V340="","",Data!V340)</f>
        <v>180</v>
      </c>
      <c r="D340" s="403" t="n">
        <f aca="false">IF(Data!W340="","",Data!W340)</f>
        <v>180</v>
      </c>
      <c r="E340" s="403" t="n">
        <f aca="false">IF(Data!X340="","",Data!X340)</f>
        <v>260</v>
      </c>
      <c r="F340" s="403" t="n">
        <f aca="false">IF(Data!Y340="","",Data!Y340)</f>
        <v>260</v>
      </c>
      <c r="G340" s="275"/>
      <c r="H340" s="441"/>
      <c r="I340" s="441"/>
      <c r="J340" s="441"/>
      <c r="K340" s="441"/>
      <c r="L340" s="275"/>
      <c r="M340" s="441"/>
      <c r="N340" s="441"/>
      <c r="O340" s="441"/>
      <c r="P340" s="441"/>
      <c r="Q340" s="1"/>
      <c r="R340" s="445"/>
      <c r="S340" s="445"/>
      <c r="T340" s="445"/>
      <c r="U340" s="69" t="n">
        <v>340</v>
      </c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customFormat="false" ht="15.75" hidden="false" customHeight="true" outlineLevel="0" collapsed="false">
      <c r="A341" s="269" t="s">
        <v>201</v>
      </c>
      <c r="B341" s="275"/>
      <c r="C341" s="284" t="n">
        <f aca="false">IF(SUM(C339)=0,"",C339*C340)</f>
        <v>9000</v>
      </c>
      <c r="D341" s="284" t="n">
        <f aca="false">IF(SUM(D339)=0,"",D339*D340)</f>
        <v>12600</v>
      </c>
      <c r="E341" s="284" t="n">
        <f aca="false">IF(SUM(E339)=0,"",E339*E340)</f>
        <v>80600</v>
      </c>
      <c r="F341" s="284" t="n">
        <f aca="false">IF(SUM(F339)=0,"",F339*F340)</f>
        <v>45500</v>
      </c>
      <c r="G341" s="273"/>
      <c r="H341" s="284" t="n">
        <f aca="false">IF(H339="","",H339*C340)</f>
        <v>12555</v>
      </c>
      <c r="I341" s="284" t="n">
        <f aca="false">IF(I339="","",I339*D340)</f>
        <v>12150</v>
      </c>
      <c r="J341" s="284" t="n">
        <f aca="false">IF(J339="","",J339*E340)</f>
        <v>72150</v>
      </c>
      <c r="K341" s="284" t="n">
        <f aca="false">IF(K339="","",K339*F340)</f>
        <v>43290</v>
      </c>
      <c r="L341" s="273"/>
      <c r="M341" s="284" t="n">
        <f aca="false">IF(H341="","",SUM(H341)-SUM(C341))</f>
        <v>3555</v>
      </c>
      <c r="N341" s="284" t="n">
        <f aca="false">IF(I341="","",SUM(I341)-SUM(D341))</f>
        <v>-450</v>
      </c>
      <c r="O341" s="284" t="n">
        <f aca="false">IF(J341="","",SUM(J341)-SUM(E341))</f>
        <v>-8450</v>
      </c>
      <c r="P341" s="284" t="n">
        <f aca="false">IF(K341="","",SUM(K341)-SUM(F341))</f>
        <v>-2210</v>
      </c>
      <c r="Q341" s="1"/>
      <c r="R341" s="248"/>
      <c r="S341" s="248"/>
      <c r="T341" s="248"/>
      <c r="U341" s="69" t="n">
        <v>341</v>
      </c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customFormat="false" ht="15.75" hidden="false" customHeight="true" outlineLevel="0" collapsed="false">
      <c r="A342" s="269" t="s">
        <v>258</v>
      </c>
      <c r="B342" s="272"/>
      <c r="C342" s="192" t="n">
        <f aca="false">IF(Data!V342="","",Data!V342)</f>
        <v>7</v>
      </c>
      <c r="D342" s="192" t="n">
        <f aca="false">IF(Data!W342="","",Data!W342)</f>
        <v>10</v>
      </c>
      <c r="E342" s="192" t="n">
        <f aca="false">IF(Data!X342="","",Data!X342)</f>
        <v>30</v>
      </c>
      <c r="F342" s="192" t="n">
        <f aca="false">IF(Data!Y342="","",Data!Y342)</f>
        <v>78</v>
      </c>
      <c r="G342" s="275"/>
      <c r="H342" s="192"/>
      <c r="I342" s="192"/>
      <c r="J342" s="192"/>
      <c r="K342" s="192"/>
      <c r="L342" s="275"/>
      <c r="M342" s="446"/>
      <c r="N342" s="446"/>
      <c r="O342" s="446"/>
      <c r="P342" s="446"/>
      <c r="Q342" s="1"/>
      <c r="R342" s="248"/>
      <c r="S342" s="248"/>
      <c r="T342" s="248"/>
      <c r="U342" s="69" t="n">
        <v>342</v>
      </c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customFormat="false" ht="15.75" hidden="false" customHeight="true" outlineLevel="0" collapsed="false">
      <c r="A343" s="270" t="s">
        <v>228</v>
      </c>
      <c r="B343" s="272"/>
      <c r="C343" s="306" t="n">
        <f aca="false">IF(C337="","",(C337-SUM(C339)-SUM(C342))*C338/C$40/365/2100)</f>
        <v>0.0464020128599385</v>
      </c>
      <c r="D343" s="306" t="n">
        <f aca="false">IF(D337="","",(D337-SUM(D339)-SUM(D342))*D338/D$40/365/2100)</f>
        <v>0.0215823315627621</v>
      </c>
      <c r="E343" s="306" t="n">
        <f aca="false">IF(E337="","",(E337-SUM(E339)-SUM(E342))*E338/E$40/365/2100)</f>
        <v>0.0566536203522505</v>
      </c>
      <c r="F343" s="306" t="n">
        <f aca="false">IF(F337="","",(F337-SUM(F339)-SUM(F342))*F338/F$40/365/2100)</f>
        <v>0.0394477060230485</v>
      </c>
      <c r="G343" s="280"/>
      <c r="H343" s="306" t="n">
        <f aca="false">IF(H339="","",(C337-H339-H342-SUM(C342)*(H342=""))*C338/H$40/365/2100)</f>
        <v>0.0250894604417109</v>
      </c>
      <c r="I343" s="306" t="n">
        <f aca="false">IF(I339="","",(D337-I339-I342-SUM(D342)*(I342=""))*D338/I$40/365/2100)</f>
        <v>0.0242801230081074</v>
      </c>
      <c r="J343" s="306" t="n">
        <f aca="false">IF(J339="","",(E337-J339-J342-SUM(E342)*(J342=""))*E338/J$40/365/2100)</f>
        <v>0.0873409980430528</v>
      </c>
      <c r="K343" s="306" t="n">
        <f aca="false">IF(K339="","",(F337-K339-K342-SUM(F342)*(K342=""))*F338/K$40/365/2100)</f>
        <v>0.0465818656229615</v>
      </c>
      <c r="L343" s="280"/>
      <c r="M343" s="362" t="n">
        <f aca="false">IF(H343="","",SUM(H343)-SUM(C343))</f>
        <v>-0.0213125524182276</v>
      </c>
      <c r="N343" s="362" t="n">
        <f aca="false">IF(I343="","",SUM(I343)-SUM(D343))</f>
        <v>0.00269779144534526</v>
      </c>
      <c r="O343" s="362" t="n">
        <f aca="false">IF(J343="","",SUM(J343)-SUM(E343))</f>
        <v>0.0306873776908024</v>
      </c>
      <c r="P343" s="362" t="n">
        <f aca="false">IF(K343="","",SUM(K343)-SUM(F343))</f>
        <v>0.00713415959991302</v>
      </c>
      <c r="Q343" s="1"/>
      <c r="R343" s="421"/>
      <c r="S343" s="421"/>
      <c r="T343" s="421"/>
      <c r="U343" s="69" t="n">
        <v>343</v>
      </c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customFormat="false" ht="15.75" hidden="false" customHeight="true" outlineLevel="0" collapsed="false">
      <c r="A344" s="332" t="str">
        <f aca="false">IF(Data!A344="","",Data!A344)</f>
        <v>Soya: no. local meas</v>
      </c>
      <c r="B344" s="272"/>
      <c r="C344" s="192" t="n">
        <f aca="false">IF(Data!V344="","",Data!V344)</f>
        <v>70</v>
      </c>
      <c r="D344" s="192" t="n">
        <f aca="false">IF(Data!W344="","",Data!W344)</f>
        <v>196</v>
      </c>
      <c r="E344" s="192" t="n">
        <f aca="false">IF(Data!X344="","",Data!X344)</f>
        <v>8</v>
      </c>
      <c r="F344" s="192" t="n">
        <f aca="false">IF(Data!Y344="","",Data!Y344)</f>
        <v>9</v>
      </c>
      <c r="G344" s="258"/>
      <c r="H344" s="441"/>
      <c r="I344" s="441"/>
      <c r="J344" s="441"/>
      <c r="K344" s="441"/>
      <c r="L344" s="258"/>
      <c r="M344" s="441"/>
      <c r="N344" s="441"/>
      <c r="O344" s="441"/>
      <c r="P344" s="441"/>
      <c r="Q344" s="338"/>
      <c r="R344" s="248"/>
      <c r="S344" s="248"/>
      <c r="T344" s="248"/>
      <c r="U344" s="69" t="n">
        <v>344</v>
      </c>
      <c r="V344" s="338"/>
      <c r="W344" s="338"/>
      <c r="X344" s="338"/>
      <c r="Y344" s="338"/>
      <c r="Z344" s="338"/>
      <c r="AA344" s="338"/>
      <c r="AB344" s="338"/>
      <c r="AC344" s="338"/>
      <c r="AD344" s="338"/>
      <c r="AE344" s="338"/>
      <c r="AF344" s="338"/>
      <c r="AG344" s="338"/>
      <c r="AH344" s="338"/>
      <c r="AI344" s="338"/>
      <c r="AJ344" s="338"/>
    </row>
    <row r="345" customFormat="false" ht="15.75" hidden="false" customHeight="true" outlineLevel="0" collapsed="false">
      <c r="A345" s="265" t="s">
        <v>268</v>
      </c>
      <c r="B345" s="290"/>
      <c r="C345" s="192" t="str">
        <f aca="false">IF(Data!V345="","",Data!V345)</f>
        <v>kg</v>
      </c>
      <c r="D345" s="192" t="str">
        <f aca="false">IF(Data!W345="","",Data!W345)</f>
        <v>kg</v>
      </c>
      <c r="E345" s="192" t="str">
        <f aca="false">IF(Data!X345="","",Data!X345)</f>
        <v>bag</v>
      </c>
      <c r="F345" s="192" t="str">
        <f aca="false">IF(Data!Y345="","",Data!Y345)</f>
        <v>bag</v>
      </c>
      <c r="G345" s="258"/>
      <c r="H345" s="441"/>
      <c r="I345" s="441"/>
      <c r="J345" s="441"/>
      <c r="K345" s="441"/>
      <c r="L345" s="258"/>
      <c r="M345" s="441"/>
      <c r="N345" s="441"/>
      <c r="O345" s="441"/>
      <c r="P345" s="441"/>
      <c r="Q345" s="1"/>
      <c r="R345" s="1"/>
      <c r="S345" s="1"/>
      <c r="T345" s="1"/>
      <c r="U345" s="69" t="n">
        <v>345</v>
      </c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customFormat="false" ht="15.75" hidden="false" customHeight="true" outlineLevel="0" collapsed="false">
      <c r="A346" s="265" t="s">
        <v>270</v>
      </c>
      <c r="B346" s="275"/>
      <c r="C346" s="192" t="n">
        <f aca="false">IF(Data!V346="","",Data!V346)</f>
        <v>1</v>
      </c>
      <c r="D346" s="192" t="n">
        <f aca="false">IF(Data!W346="","",Data!W346)</f>
        <v>1</v>
      </c>
      <c r="E346" s="192" t="n">
        <f aca="false">IF(Data!X346="","",Data!X346)</f>
        <v>50</v>
      </c>
      <c r="F346" s="192" t="n">
        <f aca="false">IF(Data!Y346="","",Data!Y346)</f>
        <v>50</v>
      </c>
      <c r="G346" s="258"/>
      <c r="H346" s="441"/>
      <c r="I346" s="441"/>
      <c r="J346" s="441"/>
      <c r="K346" s="441"/>
      <c r="L346" s="258"/>
      <c r="M346" s="441"/>
      <c r="N346" s="441"/>
      <c r="O346" s="441"/>
      <c r="P346" s="441"/>
      <c r="Q346" s="1"/>
      <c r="R346" s="248"/>
      <c r="S346" s="248"/>
      <c r="T346" s="248"/>
      <c r="U346" s="69" t="n">
        <v>346</v>
      </c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customFormat="false" ht="15.75" hidden="false" customHeight="true" outlineLevel="0" collapsed="false">
      <c r="A347" s="265" t="s">
        <v>271</v>
      </c>
      <c r="B347" s="275"/>
      <c r="C347" s="303" t="n">
        <f aca="false">IF(C344="","",C344*C346)</f>
        <v>70</v>
      </c>
      <c r="D347" s="303" t="n">
        <f aca="false">IF(D344="","",D344*D346)</f>
        <v>196</v>
      </c>
      <c r="E347" s="303" t="n">
        <f aca="false">IF(E344="","",E344*E346)</f>
        <v>400</v>
      </c>
      <c r="F347" s="303" t="n">
        <f aca="false">IF(F344="","",F344*F346)</f>
        <v>450</v>
      </c>
      <c r="G347" s="258"/>
      <c r="H347" s="441"/>
      <c r="I347" s="441"/>
      <c r="J347" s="441"/>
      <c r="K347" s="441"/>
      <c r="L347" s="258"/>
      <c r="M347" s="441"/>
      <c r="N347" s="441"/>
      <c r="O347" s="441"/>
      <c r="P347" s="441"/>
      <c r="Q347" s="1"/>
      <c r="R347" s="248"/>
      <c r="S347" s="248"/>
      <c r="T347" s="248"/>
      <c r="U347" s="69" t="n">
        <v>347</v>
      </c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customFormat="false" ht="15.75" hidden="false" customHeight="true" outlineLevel="0" collapsed="false">
      <c r="A348" s="265" t="s">
        <v>255</v>
      </c>
      <c r="B348" s="272"/>
      <c r="C348" s="192" t="n">
        <f aca="false">IF(Data!V348="","",Data!V348)</f>
        <v>3820</v>
      </c>
      <c r="D348" s="192" t="n">
        <f aca="false">IF(Data!W348="","",Data!W348)</f>
        <v>3820</v>
      </c>
      <c r="E348" s="192" t="n">
        <f aca="false">IF(Data!X348="","",Data!X348)</f>
        <v>3820</v>
      </c>
      <c r="F348" s="192" t="n">
        <f aca="false">IF(Data!Y348="","",Data!Y348)</f>
        <v>3820</v>
      </c>
      <c r="G348" s="258"/>
      <c r="H348" s="441"/>
      <c r="I348" s="441"/>
      <c r="J348" s="441"/>
      <c r="K348" s="441"/>
      <c r="L348" s="258"/>
      <c r="M348" s="441"/>
      <c r="N348" s="441"/>
      <c r="O348" s="441"/>
      <c r="P348" s="441"/>
      <c r="Q348" s="1"/>
      <c r="R348" s="248"/>
      <c r="S348" s="248"/>
      <c r="T348" s="248"/>
      <c r="U348" s="69" t="n">
        <v>348</v>
      </c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customFormat="false" ht="15.75" hidden="false" customHeight="true" outlineLevel="0" collapsed="false">
      <c r="A349" s="268" t="s">
        <v>256</v>
      </c>
      <c r="B349" s="272"/>
      <c r="C349" s="192" t="n">
        <f aca="false">IF(Data!V349="","",Data!V349)</f>
        <v>40</v>
      </c>
      <c r="D349" s="192" t="n">
        <f aca="false">IF(Data!W349="","",Data!W349)</f>
        <v>150</v>
      </c>
      <c r="E349" s="192" t="n">
        <f aca="false">IF(Data!X349="","",Data!X349)</f>
        <v>330</v>
      </c>
      <c r="F349" s="192" t="n">
        <f aca="false">IF(Data!Y349="","",Data!Y349)</f>
        <v>365</v>
      </c>
      <c r="G349" s="272"/>
      <c r="H349" s="450" t="n">
        <f aca="false">IF(SUM(C349)&gt;0,(C347-H352-SUM(C352)*(H352=""))*'Exp factors'!C$37,"")</f>
        <v>48</v>
      </c>
      <c r="I349" s="450" t="n">
        <f aca="false">IF(SUM(D349)&gt;0,(D347-I352-SUM(D352)*(I352=""))*'Exp factors'!D$37,"")</f>
        <v>136.5</v>
      </c>
      <c r="J349" s="450" t="n">
        <f aca="false">IF(SUM(E349)&gt;0,(E347-J352-SUM(E352)*(J352=""))*'Exp factors'!E$37,"")</f>
        <v>266.25</v>
      </c>
      <c r="K349" s="450" t="n">
        <f aca="false">IF(SUM(F349)&gt;0,(F347-K352-SUM(F352)*(K352=""))*'Exp factors'!F$37,"")</f>
        <v>300</v>
      </c>
      <c r="L349" s="272"/>
      <c r="M349" s="441"/>
      <c r="N349" s="441"/>
      <c r="O349" s="441"/>
      <c r="P349" s="441"/>
      <c r="Q349" s="1"/>
      <c r="R349" s="248"/>
      <c r="S349" s="248"/>
      <c r="T349" s="248"/>
      <c r="U349" s="69" t="n">
        <v>349</v>
      </c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customFormat="false" ht="15.75" hidden="false" customHeight="true" outlineLevel="0" collapsed="false">
      <c r="A350" s="269" t="s">
        <v>200</v>
      </c>
      <c r="B350" s="272"/>
      <c r="C350" s="403" t="n">
        <f aca="false">IF(Data!V350="","",Data!V350)</f>
        <v>130</v>
      </c>
      <c r="D350" s="403" t="n">
        <f aca="false">IF(Data!W350="","",Data!W350)</f>
        <v>130</v>
      </c>
      <c r="E350" s="403" t="n">
        <f aca="false">IF(Data!X350="","",Data!X350)</f>
        <v>150</v>
      </c>
      <c r="F350" s="403" t="n">
        <f aca="false">IF(Data!Y350="","",Data!Y350)</f>
        <v>160</v>
      </c>
      <c r="G350" s="275"/>
      <c r="H350" s="441"/>
      <c r="I350" s="441"/>
      <c r="J350" s="441"/>
      <c r="K350" s="441"/>
      <c r="L350" s="275"/>
      <c r="M350" s="441"/>
      <c r="N350" s="441"/>
      <c r="O350" s="441"/>
      <c r="P350" s="441"/>
      <c r="Q350" s="1"/>
      <c r="R350" s="445"/>
      <c r="S350" s="445"/>
      <c r="T350" s="445"/>
      <c r="U350" s="69" t="n">
        <v>350</v>
      </c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customFormat="false" ht="15.75" hidden="false" customHeight="true" outlineLevel="0" collapsed="false">
      <c r="A351" s="269" t="s">
        <v>201</v>
      </c>
      <c r="B351" s="290"/>
      <c r="C351" s="284" t="n">
        <f aca="false">IF(SUM(C349)=0,"",C349*C350)</f>
        <v>5200</v>
      </c>
      <c r="D351" s="284" t="n">
        <f aca="false">IF(SUM(D349)=0,"",D349*D350)</f>
        <v>19500</v>
      </c>
      <c r="E351" s="284" t="n">
        <f aca="false">IF(SUM(E349)=0,"",E349*E350)</f>
        <v>49500</v>
      </c>
      <c r="F351" s="284" t="n">
        <f aca="false">IF(SUM(F349)=0,"",F349*F350)</f>
        <v>58400</v>
      </c>
      <c r="G351" s="273"/>
      <c r="H351" s="284" t="n">
        <f aca="false">IF(H349="","",H349*C350)</f>
        <v>6240</v>
      </c>
      <c r="I351" s="284" t="n">
        <f aca="false">IF(I349="","",I349*D350)</f>
        <v>17745</v>
      </c>
      <c r="J351" s="284" t="n">
        <f aca="false">IF(J349="","",J349*E350)</f>
        <v>39937.5</v>
      </c>
      <c r="K351" s="284" t="n">
        <f aca="false">IF(K349="","",K349*F350)</f>
        <v>48000</v>
      </c>
      <c r="L351" s="273"/>
      <c r="M351" s="284" t="n">
        <f aca="false">IF(H351="","",SUM(H351)-SUM(C351))</f>
        <v>1040</v>
      </c>
      <c r="N351" s="284" t="n">
        <f aca="false">IF(I351="","",SUM(I351)-SUM(D351))</f>
        <v>-1755</v>
      </c>
      <c r="O351" s="284" t="n">
        <f aca="false">IF(J351="","",SUM(J351)-SUM(E351))</f>
        <v>-9562.5</v>
      </c>
      <c r="P351" s="284" t="n">
        <f aca="false">IF(K351="","",SUM(K351)-SUM(F351))</f>
        <v>-10400</v>
      </c>
      <c r="Q351" s="1"/>
      <c r="R351" s="248"/>
      <c r="S351" s="248"/>
      <c r="T351" s="248"/>
      <c r="U351" s="69" t="n">
        <v>351</v>
      </c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customFormat="false" ht="15.75" hidden="false" customHeight="true" outlineLevel="0" collapsed="false">
      <c r="A352" s="269" t="s">
        <v>258</v>
      </c>
      <c r="B352" s="272"/>
      <c r="C352" s="192" t="n">
        <f aca="false">IF(Data!V352="","",Data!V352)</f>
        <v>6</v>
      </c>
      <c r="D352" s="192" t="n">
        <f aca="false">IF(Data!W352="","",Data!W352)</f>
        <v>14</v>
      </c>
      <c r="E352" s="192" t="n">
        <f aca="false">IF(Data!X352="","",Data!X352)</f>
        <v>45</v>
      </c>
      <c r="F352" s="192" t="n">
        <f aca="false">IF(Data!Y352="","",Data!Y352)</f>
        <v>50</v>
      </c>
      <c r="G352" s="275"/>
      <c r="H352" s="192"/>
      <c r="I352" s="192"/>
      <c r="J352" s="192"/>
      <c r="K352" s="192"/>
      <c r="L352" s="275"/>
      <c r="M352" s="446"/>
      <c r="N352" s="446"/>
      <c r="O352" s="446"/>
      <c r="P352" s="446"/>
      <c r="Q352" s="1"/>
      <c r="R352" s="248"/>
      <c r="S352" s="248"/>
      <c r="T352" s="248"/>
      <c r="U352" s="69" t="n">
        <v>352</v>
      </c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customFormat="false" ht="15.75" hidden="false" customHeight="true" outlineLevel="0" collapsed="false">
      <c r="A353" s="270" t="s">
        <v>228</v>
      </c>
      <c r="B353" s="272"/>
      <c r="C353" s="306" t="n">
        <f aca="false">IF(C347="","",(C347-SUM(C349)-SUM(C352))*C348/C$40/365/2100)</f>
        <v>0.0170869443667878</v>
      </c>
      <c r="D353" s="306" t="n">
        <f aca="false">IF(D347="","",(D347-SUM(D349)-SUM(D352))*D348/D$40/365/2100)</f>
        <v>0.0227825924890504</v>
      </c>
      <c r="E353" s="306" t="n">
        <f aca="false">IF(E347="","",(E347-SUM(E349)-SUM(E352))*E348/E$40/365/2100)</f>
        <v>0.0155740378343118</v>
      </c>
      <c r="F353" s="306" t="n">
        <f aca="false">IF(F347="","",(F347-SUM(F349)-SUM(F352))*F348/F$40/365/2100)</f>
        <v>0.0193810248604769</v>
      </c>
      <c r="G353" s="280"/>
      <c r="H353" s="306" t="n">
        <f aca="false">IF(H349="","",(C347-H349-H352-SUM(C352)*(H352=""))*C348/H$40/365/2100)</f>
        <v>0.0113912962445252</v>
      </c>
      <c r="I353" s="306" t="n">
        <f aca="false">IF(I349="","",(D347-I349-I352-SUM(D352)*(I352=""))*D348/I$40/365/2100)</f>
        <v>0.0323939986953686</v>
      </c>
      <c r="J353" s="306" t="n">
        <f aca="false">IF(J349="","",(E347-J349-J352-SUM(E352)*(J352=""))*E348/J$40/365/2100)</f>
        <v>0.0552878343118069</v>
      </c>
      <c r="K353" s="306" t="n">
        <f aca="false">IF(K349="","",(F347-K349-K352-SUM(F352)*(K352=""))*F348/K$40/365/2100)</f>
        <v>0.0553743567442198</v>
      </c>
      <c r="L353" s="280"/>
      <c r="M353" s="362" t="n">
        <f aca="false">IF(H353="","",SUM(H353)-SUM(C353))</f>
        <v>-0.0056956481222626</v>
      </c>
      <c r="N353" s="362" t="n">
        <f aca="false">IF(I353="","",SUM(I353)-SUM(D353))</f>
        <v>0.00961140620631814</v>
      </c>
      <c r="O353" s="362" t="n">
        <f aca="false">IF(J353="","",SUM(J353)-SUM(E353))</f>
        <v>0.0397137964774951</v>
      </c>
      <c r="P353" s="362" t="n">
        <f aca="false">IF(K353="","",SUM(K353)-SUM(F353))</f>
        <v>0.0359933318837428</v>
      </c>
      <c r="Q353" s="1"/>
      <c r="R353" s="421"/>
      <c r="S353" s="421"/>
      <c r="T353" s="421"/>
      <c r="U353" s="69" t="n">
        <v>353</v>
      </c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customFormat="false" ht="15.75" hidden="false" customHeight="true" outlineLevel="0" collapsed="false">
      <c r="A354" s="332" t="str">
        <f aca="false">IF(Data!A354="","",Data!A354)</f>
        <v>Vegetables: no. local meas</v>
      </c>
      <c r="B354" s="272"/>
      <c r="C354" s="192" t="str">
        <f aca="false">IF(Data!V354="","",Data!V354)</f>
        <v/>
      </c>
      <c r="D354" s="192" t="str">
        <f aca="false">IF(Data!W354="","",Data!W354)</f>
        <v/>
      </c>
      <c r="E354" s="192" t="str">
        <f aca="false">IF(Data!X354="","",Data!X354)</f>
        <v/>
      </c>
      <c r="F354" s="192" t="str">
        <f aca="false">IF(Data!Y354="","",Data!Y354)</f>
        <v/>
      </c>
      <c r="G354" s="272"/>
      <c r="H354" s="441"/>
      <c r="I354" s="441"/>
      <c r="J354" s="441"/>
      <c r="K354" s="441"/>
      <c r="L354" s="272"/>
      <c r="M354" s="441"/>
      <c r="N354" s="441"/>
      <c r="O354" s="441"/>
      <c r="P354" s="441"/>
      <c r="Q354" s="1"/>
      <c r="R354" s="1"/>
      <c r="S354" s="1"/>
      <c r="T354" s="1"/>
      <c r="U354" s="69" t="n">
        <v>354</v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customFormat="false" ht="15.75" hidden="false" customHeight="true" outlineLevel="0" collapsed="false">
      <c r="A355" s="349" t="s">
        <v>280</v>
      </c>
      <c r="B355" s="272"/>
      <c r="C355" s="192" t="str">
        <f aca="false">IF(Data!V355="","",Data!V355)</f>
        <v/>
      </c>
      <c r="D355" s="192" t="str">
        <f aca="false">IF(Data!W355="","",Data!W355)</f>
        <v/>
      </c>
      <c r="E355" s="192" t="str">
        <f aca="false">IF(Data!X355="","",Data!X355)</f>
        <v/>
      </c>
      <c r="F355" s="192" t="str">
        <f aca="false">IF(Data!Y355="","",Data!Y355)</f>
        <v/>
      </c>
      <c r="G355" s="258"/>
      <c r="H355" s="441"/>
      <c r="I355" s="441"/>
      <c r="J355" s="441"/>
      <c r="K355" s="441"/>
      <c r="L355" s="258"/>
      <c r="M355" s="441"/>
      <c r="N355" s="441"/>
      <c r="O355" s="441"/>
      <c r="P355" s="441"/>
      <c r="Q355" s="1"/>
      <c r="R355" s="248"/>
      <c r="S355" s="248"/>
      <c r="T355" s="248"/>
      <c r="U355" s="69" t="n">
        <v>355</v>
      </c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customFormat="false" ht="15.75" hidden="false" customHeight="true" outlineLevel="0" collapsed="false">
      <c r="A356" s="268" t="s">
        <v>268</v>
      </c>
      <c r="B356" s="272"/>
      <c r="C356" s="192" t="str">
        <f aca="false">IF(Data!V356="","",Data!V356)</f>
        <v/>
      </c>
      <c r="D356" s="192" t="str">
        <f aca="false">IF(Data!W356="","",Data!W356)</f>
        <v/>
      </c>
      <c r="E356" s="192" t="str">
        <f aca="false">IF(Data!X356="","",Data!X356)</f>
        <v/>
      </c>
      <c r="F356" s="192" t="str">
        <f aca="false">IF(Data!Y356="","",Data!Y356)</f>
        <v/>
      </c>
      <c r="G356" s="258"/>
      <c r="H356" s="441"/>
      <c r="I356" s="441"/>
      <c r="J356" s="441"/>
      <c r="K356" s="441"/>
      <c r="L356" s="258"/>
      <c r="M356" s="441"/>
      <c r="N356" s="441"/>
      <c r="O356" s="441"/>
      <c r="P356" s="441"/>
      <c r="Q356" s="1"/>
      <c r="R356" s="1"/>
      <c r="S356" s="1"/>
      <c r="T356" s="1"/>
      <c r="U356" s="69" t="n">
        <v>356</v>
      </c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customFormat="false" ht="15.75" hidden="false" customHeight="true" outlineLevel="0" collapsed="false">
      <c r="A357" s="265" t="s">
        <v>270</v>
      </c>
      <c r="B357" s="290"/>
      <c r="C357" s="192" t="str">
        <f aca="false">IF(Data!V357="","",Data!V357)</f>
        <v/>
      </c>
      <c r="D357" s="192" t="str">
        <f aca="false">IF(Data!W357="","",Data!W357)</f>
        <v/>
      </c>
      <c r="E357" s="192" t="str">
        <f aca="false">IF(Data!X357="","",Data!X357)</f>
        <v/>
      </c>
      <c r="F357" s="192" t="str">
        <f aca="false">IF(Data!Y357="","",Data!Y357)</f>
        <v/>
      </c>
      <c r="G357" s="258"/>
      <c r="H357" s="441"/>
      <c r="I357" s="441"/>
      <c r="J357" s="441"/>
      <c r="K357" s="441"/>
      <c r="L357" s="258"/>
      <c r="M357" s="441"/>
      <c r="N357" s="441"/>
      <c r="O357" s="441"/>
      <c r="P357" s="441"/>
      <c r="Q357" s="1"/>
      <c r="R357" s="248"/>
      <c r="S357" s="248"/>
      <c r="T357" s="248"/>
      <c r="U357" s="69" t="n">
        <v>357</v>
      </c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customFormat="false" ht="15.75" hidden="false" customHeight="true" outlineLevel="0" collapsed="false">
      <c r="A358" s="265" t="s">
        <v>271</v>
      </c>
      <c r="B358" s="275"/>
      <c r="C358" s="303" t="str">
        <f aca="false">IF(C355="","",C355*C357)</f>
        <v/>
      </c>
      <c r="D358" s="303" t="str">
        <f aca="false">IF(D355="","",D355*D357)</f>
        <v/>
      </c>
      <c r="E358" s="303" t="str">
        <f aca="false">IF(E355="","",E355*E357)</f>
        <v/>
      </c>
      <c r="F358" s="303" t="str">
        <f aca="false">IF(F355="","",F355*F357)</f>
        <v/>
      </c>
      <c r="G358" s="258"/>
      <c r="H358" s="441"/>
      <c r="I358" s="441"/>
      <c r="J358" s="441"/>
      <c r="K358" s="441"/>
      <c r="L358" s="258"/>
      <c r="M358" s="441"/>
      <c r="N358" s="441"/>
      <c r="O358" s="441"/>
      <c r="P358" s="441"/>
      <c r="Q358" s="1"/>
      <c r="R358" s="248"/>
      <c r="S358" s="248"/>
      <c r="T358" s="248"/>
      <c r="U358" s="69" t="n">
        <v>358</v>
      </c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customFormat="false" ht="15.75" hidden="false" customHeight="true" outlineLevel="0" collapsed="false">
      <c r="A359" s="265" t="s">
        <v>255</v>
      </c>
      <c r="B359" s="272"/>
      <c r="C359" s="192" t="n">
        <f aca="false">IF(Data!V359="","",Data!V359)</f>
        <v>350</v>
      </c>
      <c r="D359" s="192" t="n">
        <f aca="false">IF(Data!W359="","",Data!W359)</f>
        <v>350</v>
      </c>
      <c r="E359" s="192" t="n">
        <f aca="false">IF(Data!X359="","",Data!X359)</f>
        <v>350</v>
      </c>
      <c r="F359" s="192" t="n">
        <f aca="false">IF(Data!Y359="","",Data!Y359)</f>
        <v>350</v>
      </c>
      <c r="G359" s="258"/>
      <c r="H359" s="441"/>
      <c r="I359" s="441"/>
      <c r="J359" s="441"/>
      <c r="K359" s="441"/>
      <c r="L359" s="258"/>
      <c r="M359" s="441"/>
      <c r="N359" s="441"/>
      <c r="O359" s="441"/>
      <c r="P359" s="441"/>
      <c r="Q359" s="1"/>
      <c r="R359" s="248"/>
      <c r="S359" s="248"/>
      <c r="T359" s="248"/>
      <c r="U359" s="69" t="n">
        <v>359</v>
      </c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customFormat="false" ht="15.75" hidden="false" customHeight="true" outlineLevel="0" collapsed="false">
      <c r="A360" s="268" t="s">
        <v>256</v>
      </c>
      <c r="B360" s="348"/>
      <c r="C360" s="192" t="str">
        <f aca="false">IF(Data!V360="","",Data!V360)</f>
        <v/>
      </c>
      <c r="D360" s="192" t="str">
        <f aca="false">IF(Data!W360="","",Data!W360)</f>
        <v/>
      </c>
      <c r="E360" s="192" t="str">
        <f aca="false">IF(Data!X360="","",Data!X360)</f>
        <v/>
      </c>
      <c r="F360" s="192" t="str">
        <f aca="false">IF(Data!Y360="","",Data!Y360)</f>
        <v/>
      </c>
      <c r="G360" s="272"/>
      <c r="H360" s="450" t="str">
        <f aca="false">IF(SUM(C360)&gt;0,(C358-H363-SUM(C363)*(H363=""))*'Exp factors'!C$38,"")</f>
        <v/>
      </c>
      <c r="I360" s="450" t="str">
        <f aca="false">IF(SUM(D360)&gt;0,(D358-I363-SUM(D363)*(I363=""))*'Exp factors'!D$38,"")</f>
        <v/>
      </c>
      <c r="J360" s="450" t="str">
        <f aca="false">IF(SUM(E360)&gt;0,(E358-J363-SUM(E363)*(J363=""))*'Exp factors'!E$38,"")</f>
        <v/>
      </c>
      <c r="K360" s="450" t="str">
        <f aca="false">IF(SUM(F360)&gt;0,(F358-K363-SUM(F363)*(K363=""))*'Exp factors'!F$38,"")</f>
        <v/>
      </c>
      <c r="L360" s="272"/>
      <c r="M360" s="441"/>
      <c r="N360" s="441"/>
      <c r="O360" s="441"/>
      <c r="P360" s="441"/>
      <c r="Q360" s="1"/>
      <c r="R360" s="248"/>
      <c r="S360" s="248"/>
      <c r="T360" s="248"/>
      <c r="U360" s="69" t="n">
        <v>360</v>
      </c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customFormat="false" ht="15.75" hidden="false" customHeight="true" outlineLevel="0" collapsed="false">
      <c r="A361" s="269" t="s">
        <v>200</v>
      </c>
      <c r="B361" s="275"/>
      <c r="C361" s="192" t="str">
        <f aca="false">IF(Data!V361="","",Data!V361)</f>
        <v/>
      </c>
      <c r="D361" s="192" t="str">
        <f aca="false">IF(Data!W361="","",Data!W361)</f>
        <v/>
      </c>
      <c r="E361" s="192" t="str">
        <f aca="false">IF(Data!X361="","",Data!X361)</f>
        <v/>
      </c>
      <c r="F361" s="192" t="str">
        <f aca="false">IF(Data!Y361="","",Data!Y361)</f>
        <v/>
      </c>
      <c r="G361" s="275"/>
      <c r="H361" s="441"/>
      <c r="I361" s="441"/>
      <c r="J361" s="441"/>
      <c r="K361" s="441"/>
      <c r="L361" s="275"/>
      <c r="M361" s="441"/>
      <c r="N361" s="441"/>
      <c r="O361" s="441"/>
      <c r="P361" s="441"/>
      <c r="Q361" s="1"/>
      <c r="R361" s="445"/>
      <c r="S361" s="445"/>
      <c r="T361" s="445"/>
      <c r="U361" s="69" t="n">
        <v>361</v>
      </c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customFormat="false" ht="15.75" hidden="false" customHeight="true" outlineLevel="0" collapsed="false">
      <c r="A362" s="269" t="s">
        <v>201</v>
      </c>
      <c r="B362" s="275"/>
      <c r="C362" s="284" t="str">
        <f aca="false">IF(SUM(C360)=0,"",C360*C361)</f>
        <v/>
      </c>
      <c r="D362" s="284" t="str">
        <f aca="false">IF(SUM(D360)=0,"",D360*D361)</f>
        <v/>
      </c>
      <c r="E362" s="284" t="str">
        <f aca="false">IF(SUM(E360)=0,"",E360*E361)</f>
        <v/>
      </c>
      <c r="F362" s="284" t="str">
        <f aca="false">IF(SUM(F360)=0,"",F360*F361)</f>
        <v/>
      </c>
      <c r="G362" s="273"/>
      <c r="H362" s="284" t="str">
        <f aca="false">IF(H360="","",H360*C361)</f>
        <v/>
      </c>
      <c r="I362" s="284" t="str">
        <f aca="false">IF(I360="","",I360*D361)</f>
        <v/>
      </c>
      <c r="J362" s="284" t="str">
        <f aca="false">IF(J360="","",J360*E361)</f>
        <v/>
      </c>
      <c r="K362" s="284" t="str">
        <f aca="false">IF(K360="","",K360*F361)</f>
        <v/>
      </c>
      <c r="L362" s="273"/>
      <c r="M362" s="284" t="str">
        <f aca="false">IF(H362="","",SUM(H362)-SUM(C362))</f>
        <v/>
      </c>
      <c r="N362" s="284" t="str">
        <f aca="false">IF(I362="","",SUM(I362)-SUM(D362))</f>
        <v/>
      </c>
      <c r="O362" s="284" t="str">
        <f aca="false">IF(J362="","",SUM(J362)-SUM(E362))</f>
        <v/>
      </c>
      <c r="P362" s="284" t="str">
        <f aca="false">IF(K362="","",SUM(K362)-SUM(F362))</f>
        <v/>
      </c>
      <c r="Q362" s="1"/>
      <c r="R362" s="248"/>
      <c r="S362" s="248"/>
      <c r="T362" s="248"/>
      <c r="U362" s="69" t="n">
        <v>362</v>
      </c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customFormat="false" ht="15.75" hidden="false" customHeight="true" outlineLevel="0" collapsed="false">
      <c r="A363" s="269" t="s">
        <v>258</v>
      </c>
      <c r="B363" s="275"/>
      <c r="C363" s="192" t="str">
        <f aca="false">IF(Data!V363="","",Data!V363)</f>
        <v/>
      </c>
      <c r="D363" s="192" t="str">
        <f aca="false">IF(Data!W363="","",Data!W363)</f>
        <v/>
      </c>
      <c r="E363" s="192" t="str">
        <f aca="false">IF(Data!X363="","",Data!X363)</f>
        <v/>
      </c>
      <c r="F363" s="192" t="str">
        <f aca="false">IF(Data!Y363="","",Data!Y363)</f>
        <v/>
      </c>
      <c r="G363" s="275"/>
      <c r="H363" s="192"/>
      <c r="I363" s="192"/>
      <c r="J363" s="192"/>
      <c r="K363" s="192"/>
      <c r="L363" s="275"/>
      <c r="M363" s="446"/>
      <c r="N363" s="446"/>
      <c r="O363" s="446"/>
      <c r="P363" s="446"/>
      <c r="Q363" s="1"/>
      <c r="R363" s="248"/>
      <c r="S363" s="248"/>
      <c r="T363" s="248"/>
      <c r="U363" s="69" t="n">
        <v>363</v>
      </c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customFormat="false" ht="15.75" hidden="false" customHeight="true" outlineLevel="0" collapsed="false">
      <c r="A364" s="270" t="s">
        <v>228</v>
      </c>
      <c r="B364" s="275"/>
      <c r="C364" s="306" t="str">
        <f aca="false">IF(C358="","",(C358-SUM(C360)-SUM(C363))*C359/C$40/365/2100)</f>
        <v/>
      </c>
      <c r="D364" s="306" t="str">
        <f aca="false">IF(D358="","",(D358-SUM(D360)-SUM(D363))*D359/D$40/365/2100)</f>
        <v/>
      </c>
      <c r="E364" s="306" t="str">
        <f aca="false">IF(E358="","",(E358-SUM(E360)-SUM(E363))*E359/E$40/365/2100)</f>
        <v/>
      </c>
      <c r="F364" s="306" t="str">
        <f aca="false">IF(F358="","",(F358-SUM(F360)-SUM(F363))*F359/F$40/365/2100)</f>
        <v/>
      </c>
      <c r="G364" s="280"/>
      <c r="H364" s="306" t="str">
        <f aca="false">IF(H360="","",(C358-H360-H363-SUM(C363)*(H363=""))*C359/H$40/365/2100)</f>
        <v/>
      </c>
      <c r="I364" s="306" t="str">
        <f aca="false">IF(I360="","",(D358-I360-I363-SUM(D363)*(I363=""))*D359/I$40/365/2100)</f>
        <v/>
      </c>
      <c r="J364" s="306" t="str">
        <f aca="false">IF(J360="","",(E358-J360-J363-SUM(E363)*(J363=""))*E359/J$40/365/2100)</f>
        <v/>
      </c>
      <c r="K364" s="306" t="str">
        <f aca="false">IF(K360="","",(F358-K360-K363-SUM(F363)*(K363=""))*F359/K$40/365/2100)</f>
        <v/>
      </c>
      <c r="L364" s="280"/>
      <c r="M364" s="362" t="str">
        <f aca="false">IF(H364="","",SUM(H364)-SUM(C364))</f>
        <v/>
      </c>
      <c r="N364" s="362" t="str">
        <f aca="false">IF(I364="","",SUM(I364)-SUM(D364))</f>
        <v/>
      </c>
      <c r="O364" s="362" t="str">
        <f aca="false">IF(J364="","",SUM(J364)-SUM(E364))</f>
        <v/>
      </c>
      <c r="P364" s="362" t="str">
        <f aca="false">IF(K364="","",SUM(K364)-SUM(F364))</f>
        <v/>
      </c>
      <c r="Q364" s="1"/>
      <c r="R364" s="421"/>
      <c r="S364" s="421"/>
      <c r="T364" s="421"/>
      <c r="U364" s="69" t="n">
        <v>364</v>
      </c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customFormat="false" ht="15.75" hidden="false" customHeight="true" outlineLevel="0" collapsed="false">
      <c r="A365" s="332" t="str">
        <f aca="false">IF(Data!A365="","",Data!A365)</f>
        <v>Other crop: (tomato)</v>
      </c>
      <c r="B365" s="272"/>
      <c r="C365" s="192" t="str">
        <f aca="false">IF(Data!V365="","",Data!V365)</f>
        <v/>
      </c>
      <c r="D365" s="192" t="str">
        <f aca="false">IF(Data!W365="","",Data!W365)</f>
        <v/>
      </c>
      <c r="E365" s="192" t="str">
        <f aca="false">IF(Data!X365="","",Data!X365)</f>
        <v/>
      </c>
      <c r="F365" s="192" t="str">
        <f aca="false">IF(Data!Y365="","",Data!Y365)</f>
        <v/>
      </c>
      <c r="G365" s="272"/>
      <c r="H365" s="441"/>
      <c r="I365" s="441"/>
      <c r="J365" s="441"/>
      <c r="K365" s="441"/>
      <c r="L365" s="272"/>
      <c r="M365" s="441"/>
      <c r="N365" s="441"/>
      <c r="O365" s="441"/>
      <c r="P365" s="441"/>
      <c r="Q365" s="1"/>
      <c r="R365" s="1"/>
      <c r="S365" s="1"/>
      <c r="T365" s="1"/>
      <c r="U365" s="69" t="n">
        <v>365</v>
      </c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customFormat="false" ht="15.75" hidden="false" customHeight="true" outlineLevel="0" collapsed="false">
      <c r="A366" s="349" t="s">
        <v>280</v>
      </c>
      <c r="B366" s="294"/>
      <c r="C366" s="192" t="str">
        <f aca="false">IF(Data!V366="","",Data!V366)</f>
        <v/>
      </c>
      <c r="D366" s="192" t="str">
        <f aca="false">IF(Data!W366="","",Data!W366)</f>
        <v/>
      </c>
      <c r="E366" s="192" t="str">
        <f aca="false">IF(Data!X366="","",Data!X366)</f>
        <v/>
      </c>
      <c r="F366" s="192" t="str">
        <f aca="false">IF(Data!Y366="","",Data!Y366)</f>
        <v/>
      </c>
      <c r="G366" s="258"/>
      <c r="H366" s="441"/>
      <c r="I366" s="441"/>
      <c r="J366" s="441"/>
      <c r="K366" s="441"/>
      <c r="L366" s="258"/>
      <c r="M366" s="441"/>
      <c r="N366" s="441"/>
      <c r="O366" s="441"/>
      <c r="P366" s="441"/>
      <c r="Q366" s="1"/>
      <c r="R366" s="248"/>
      <c r="S366" s="248"/>
      <c r="T366" s="248"/>
      <c r="U366" s="69" t="n">
        <v>366</v>
      </c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customFormat="false" ht="15.75" hidden="false" customHeight="true" outlineLevel="0" collapsed="false">
      <c r="A367" s="268" t="s">
        <v>268</v>
      </c>
      <c r="B367" s="294"/>
      <c r="C367" s="192" t="str">
        <f aca="false">IF(Data!V367="","",Data!V367)</f>
        <v/>
      </c>
      <c r="D367" s="192" t="str">
        <f aca="false">IF(Data!W367="","",Data!W367)</f>
        <v/>
      </c>
      <c r="E367" s="192" t="str">
        <f aca="false">IF(Data!X367="","",Data!X367)</f>
        <v/>
      </c>
      <c r="F367" s="192" t="str">
        <f aca="false">IF(Data!Y367="","",Data!Y367)</f>
        <v/>
      </c>
      <c r="G367" s="258"/>
      <c r="H367" s="441"/>
      <c r="I367" s="441"/>
      <c r="J367" s="441"/>
      <c r="K367" s="441"/>
      <c r="L367" s="258"/>
      <c r="M367" s="441"/>
      <c r="N367" s="441"/>
      <c r="O367" s="441"/>
      <c r="P367" s="441"/>
      <c r="Q367" s="1"/>
      <c r="R367" s="1"/>
      <c r="S367" s="1"/>
      <c r="T367" s="1"/>
      <c r="U367" s="69" t="n">
        <v>367</v>
      </c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customFormat="false" ht="15.75" hidden="false" customHeight="true" outlineLevel="0" collapsed="false">
      <c r="A368" s="265" t="s">
        <v>270</v>
      </c>
      <c r="B368" s="280"/>
      <c r="C368" s="192" t="str">
        <f aca="false">IF(Data!V368="","",Data!V368)</f>
        <v/>
      </c>
      <c r="D368" s="192" t="str">
        <f aca="false">IF(Data!W368="","",Data!W368)</f>
        <v/>
      </c>
      <c r="E368" s="192" t="str">
        <f aca="false">IF(Data!X368="","",Data!X368)</f>
        <v/>
      </c>
      <c r="F368" s="192" t="str">
        <f aca="false">IF(Data!Y368="","",Data!Y368)</f>
        <v/>
      </c>
      <c r="G368" s="258"/>
      <c r="H368" s="441"/>
      <c r="I368" s="441"/>
      <c r="J368" s="441"/>
      <c r="K368" s="441"/>
      <c r="L368" s="258"/>
      <c r="M368" s="441"/>
      <c r="N368" s="441"/>
      <c r="O368" s="441"/>
      <c r="P368" s="441"/>
      <c r="Q368" s="1"/>
      <c r="R368" s="248"/>
      <c r="S368" s="248"/>
      <c r="T368" s="248"/>
      <c r="U368" s="69" t="n">
        <v>368</v>
      </c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customFormat="false" ht="15.75" hidden="false" customHeight="true" outlineLevel="0" collapsed="false">
      <c r="A369" s="265" t="s">
        <v>271</v>
      </c>
      <c r="B369" s="293"/>
      <c r="C369" s="303" t="str">
        <f aca="false">IF(C366="","",C366*C368)</f>
        <v/>
      </c>
      <c r="D369" s="303" t="str">
        <f aca="false">IF(D366="","",D366*D368)</f>
        <v/>
      </c>
      <c r="E369" s="303" t="str">
        <f aca="false">IF(E366="","",E366*E368)</f>
        <v/>
      </c>
      <c r="F369" s="303" t="str">
        <f aca="false">IF(F366="","",F366*F368)</f>
        <v/>
      </c>
      <c r="G369" s="258"/>
      <c r="H369" s="441"/>
      <c r="I369" s="441"/>
      <c r="J369" s="441"/>
      <c r="K369" s="441"/>
      <c r="L369" s="258"/>
      <c r="M369" s="441"/>
      <c r="N369" s="441"/>
      <c r="O369" s="441"/>
      <c r="P369" s="441"/>
      <c r="Q369" s="1"/>
      <c r="R369" s="248"/>
      <c r="S369" s="248"/>
      <c r="T369" s="248"/>
      <c r="U369" s="69" t="n">
        <v>369</v>
      </c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customFormat="false" ht="15.75" hidden="false" customHeight="true" outlineLevel="0" collapsed="false">
      <c r="A370" s="265" t="s">
        <v>255</v>
      </c>
      <c r="B370" s="294"/>
      <c r="C370" s="192" t="str">
        <f aca="false">IF(Data!V370="","",Data!V370)</f>
        <v/>
      </c>
      <c r="D370" s="192" t="str">
        <f aca="false">IF(Data!W370="","",Data!W370)</f>
        <v/>
      </c>
      <c r="E370" s="192" t="str">
        <f aca="false">IF(Data!X370="","",Data!X370)</f>
        <v/>
      </c>
      <c r="F370" s="192" t="str">
        <f aca="false">IF(Data!Y370="","",Data!Y370)</f>
        <v/>
      </c>
      <c r="G370" s="258"/>
      <c r="H370" s="441"/>
      <c r="I370" s="441"/>
      <c r="J370" s="441"/>
      <c r="K370" s="441"/>
      <c r="L370" s="258"/>
      <c r="M370" s="441"/>
      <c r="N370" s="441"/>
      <c r="O370" s="441"/>
      <c r="P370" s="441"/>
      <c r="Q370" s="1"/>
      <c r="R370" s="248"/>
      <c r="S370" s="248"/>
      <c r="T370" s="248"/>
      <c r="U370" s="69" t="n">
        <v>370</v>
      </c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customFormat="false" ht="15.75" hidden="false" customHeight="true" outlineLevel="0" collapsed="false">
      <c r="A371" s="268" t="s">
        <v>256</v>
      </c>
      <c r="B371" s="294"/>
      <c r="C371" s="192" t="str">
        <f aca="false">IF(Data!V371="","",Data!V371)</f>
        <v/>
      </c>
      <c r="D371" s="192" t="str">
        <f aca="false">IF(Data!W371="","",Data!W371)</f>
        <v/>
      </c>
      <c r="E371" s="192" t="str">
        <f aca="false">IF(Data!X371="","",Data!X371)</f>
        <v/>
      </c>
      <c r="F371" s="192" t="str">
        <f aca="false">IF(Data!Y371="","",Data!Y371)</f>
        <v/>
      </c>
      <c r="G371" s="272"/>
      <c r="H371" s="450" t="str">
        <f aca="false">IF(SUM(C371)&gt;0,(C369-H374-SUM(C374)*(H374=""))*'Exp factors'!C$39,"")</f>
        <v/>
      </c>
      <c r="I371" s="450" t="str">
        <f aca="false">IF(SUM(D371)&gt;0,(D369-I374-SUM(D374)*(I374=""))*'Exp factors'!D$39,"")</f>
        <v/>
      </c>
      <c r="J371" s="450" t="str">
        <f aca="false">IF(SUM(E371)&gt;0,(E369-J374-SUM(E374)*(J374=""))*'Exp factors'!E$39,"")</f>
        <v/>
      </c>
      <c r="K371" s="450" t="str">
        <f aca="false">IF(SUM(F371)&gt;0,(F369-K374-SUM(F374)*(K374=""))*'Exp factors'!F$39,"")</f>
        <v/>
      </c>
      <c r="L371" s="272"/>
      <c r="M371" s="441"/>
      <c r="N371" s="441"/>
      <c r="O371" s="441"/>
      <c r="P371" s="441"/>
      <c r="Q371" s="1"/>
      <c r="R371" s="248"/>
      <c r="S371" s="248"/>
      <c r="T371" s="248"/>
      <c r="U371" s="69" t="n">
        <v>371</v>
      </c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customFormat="false" ht="15.75" hidden="false" customHeight="true" outlineLevel="0" collapsed="false">
      <c r="A372" s="269" t="s">
        <v>200</v>
      </c>
      <c r="B372" s="294"/>
      <c r="C372" s="192" t="str">
        <f aca="false">IF(Data!V372="","",Data!V372)</f>
        <v/>
      </c>
      <c r="D372" s="192" t="str">
        <f aca="false">IF(Data!W372="","",Data!W372)</f>
        <v/>
      </c>
      <c r="E372" s="192" t="str">
        <f aca="false">IF(Data!X372="","",Data!X372)</f>
        <v/>
      </c>
      <c r="F372" s="192" t="str">
        <f aca="false">IF(Data!Y372="","",Data!Y372)</f>
        <v/>
      </c>
      <c r="G372" s="275"/>
      <c r="H372" s="441"/>
      <c r="I372" s="441"/>
      <c r="J372" s="441"/>
      <c r="K372" s="441"/>
      <c r="L372" s="275"/>
      <c r="M372" s="441"/>
      <c r="N372" s="441"/>
      <c r="O372" s="441"/>
      <c r="P372" s="441"/>
      <c r="Q372" s="1"/>
      <c r="R372" s="445"/>
      <c r="S372" s="445"/>
      <c r="T372" s="445"/>
      <c r="U372" s="69" t="n">
        <v>372</v>
      </c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customFormat="false" ht="15.75" hidden="false" customHeight="true" outlineLevel="0" collapsed="false">
      <c r="A373" s="269" t="s">
        <v>201</v>
      </c>
      <c r="B373" s="294"/>
      <c r="C373" s="284" t="str">
        <f aca="false">IF(SUM(C371)=0,"",C371*C372)</f>
        <v/>
      </c>
      <c r="D373" s="284" t="str">
        <f aca="false">IF(SUM(D371)=0,"",D371*D372)</f>
        <v/>
      </c>
      <c r="E373" s="284" t="str">
        <f aca="false">IF(SUM(E371)=0,"",E371*E372)</f>
        <v/>
      </c>
      <c r="F373" s="284" t="str">
        <f aca="false">IF(SUM(F371)=0,"",F371*F372)</f>
        <v/>
      </c>
      <c r="G373" s="273"/>
      <c r="H373" s="284" t="str">
        <f aca="false">IF(H371="","",H371*C372)</f>
        <v/>
      </c>
      <c r="I373" s="284" t="str">
        <f aca="false">IF(I371="","",I371*D372)</f>
        <v/>
      </c>
      <c r="J373" s="284" t="str">
        <f aca="false">IF(J371="","",J371*E372)</f>
        <v/>
      </c>
      <c r="K373" s="284" t="str">
        <f aca="false">IF(K371="","",K371*F372)</f>
        <v/>
      </c>
      <c r="L373" s="273"/>
      <c r="M373" s="284" t="str">
        <f aca="false">IF(H373="","",SUM(H373)-SUM(C373))</f>
        <v/>
      </c>
      <c r="N373" s="284" t="str">
        <f aca="false">IF(I373="","",SUM(I373)-SUM(D373))</f>
        <v/>
      </c>
      <c r="O373" s="284" t="str">
        <f aca="false">IF(J373="","",SUM(J373)-SUM(E373))</f>
        <v/>
      </c>
      <c r="P373" s="284" t="str">
        <f aca="false">IF(K373="","",SUM(K373)-SUM(F373))</f>
        <v/>
      </c>
      <c r="Q373" s="1"/>
      <c r="R373" s="248"/>
      <c r="S373" s="248"/>
      <c r="T373" s="248"/>
      <c r="U373" s="69" t="n">
        <v>373</v>
      </c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customFormat="false" ht="15.75" hidden="false" customHeight="true" outlineLevel="0" collapsed="false">
      <c r="A374" s="269" t="s">
        <v>258</v>
      </c>
      <c r="B374" s="294"/>
      <c r="C374" s="192" t="str">
        <f aca="false">IF(Data!V374="","",Data!V374)</f>
        <v/>
      </c>
      <c r="D374" s="192" t="str">
        <f aca="false">IF(Data!W374="","",Data!W374)</f>
        <v/>
      </c>
      <c r="E374" s="192" t="str">
        <f aca="false">IF(Data!X374="","",Data!X374)</f>
        <v/>
      </c>
      <c r="F374" s="192" t="str">
        <f aca="false">IF(Data!Y374="","",Data!Y374)</f>
        <v/>
      </c>
      <c r="G374" s="275"/>
      <c r="H374" s="192"/>
      <c r="I374" s="192"/>
      <c r="J374" s="192"/>
      <c r="K374" s="192"/>
      <c r="L374" s="275"/>
      <c r="M374" s="446"/>
      <c r="N374" s="446"/>
      <c r="O374" s="446"/>
      <c r="P374" s="446"/>
      <c r="Q374" s="1"/>
      <c r="R374" s="248"/>
      <c r="S374" s="248"/>
      <c r="T374" s="248"/>
      <c r="U374" s="69" t="n">
        <v>374</v>
      </c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customFormat="false" ht="15.75" hidden="false" customHeight="true" outlineLevel="0" collapsed="false">
      <c r="A375" s="270" t="s">
        <v>228</v>
      </c>
      <c r="B375" s="272"/>
      <c r="C375" s="306" t="str">
        <f aca="false">IF(C369="","",(C369-SUM(C371)-SUM(C374))*C370/C$40/365/2100)</f>
        <v/>
      </c>
      <c r="D375" s="306" t="str">
        <f aca="false">IF(D369="","",(D369-SUM(D371)-SUM(D374))*D370/D$40/365/2100)</f>
        <v/>
      </c>
      <c r="E375" s="306" t="str">
        <f aca="false">IF(E369="","",(E369-SUM(E371)-SUM(E374))*E370/E$40/365/2100)</f>
        <v/>
      </c>
      <c r="F375" s="306" t="str">
        <f aca="false">IF(F369="","",(F369-SUM(F371)-SUM(F374))*F370/F$40/365/2100)</f>
        <v/>
      </c>
      <c r="G375" s="280"/>
      <c r="H375" s="306" t="str">
        <f aca="false">IF(H371="","",(C369-H371-H374-SUM(C374)*(H374=""))*C370/H$40/365/2100)</f>
        <v/>
      </c>
      <c r="I375" s="306" t="str">
        <f aca="false">IF(I371="","",(D369-I371-I374-SUM(D374)*(I374=""))*D370/I$40/365/2100)</f>
        <v/>
      </c>
      <c r="J375" s="306" t="str">
        <f aca="false">IF(J371="","",(E369-J371-J374-SUM(E374)*(J374=""))*E370/J$40/365/2100)</f>
        <v/>
      </c>
      <c r="K375" s="306" t="str">
        <f aca="false">IF(K371="","",(F369-K371-K374-SUM(F374)*(K374=""))*F370/K$40/365/2100)</f>
        <v/>
      </c>
      <c r="L375" s="280"/>
      <c r="M375" s="362" t="str">
        <f aca="false">IF(H375="","",SUM(H375)-SUM(C375))</f>
        <v/>
      </c>
      <c r="N375" s="362" t="str">
        <f aca="false">IF(I375="","",SUM(I375)-SUM(D375))</f>
        <v/>
      </c>
      <c r="O375" s="362" t="str">
        <f aca="false">IF(J375="","",SUM(J375)-SUM(E375))</f>
        <v/>
      </c>
      <c r="P375" s="362" t="str">
        <f aca="false">IF(K375="","",SUM(K375)-SUM(F375))</f>
        <v/>
      </c>
      <c r="Q375" s="1"/>
      <c r="R375" s="421"/>
      <c r="S375" s="421"/>
      <c r="T375" s="421"/>
      <c r="U375" s="69" t="n">
        <v>375</v>
      </c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customFormat="false" ht="15.75" hidden="false" customHeight="true" outlineLevel="0" collapsed="false">
      <c r="A376" s="332" t="str">
        <f aca="false">IF(Data!A376="","",Data!A376)</f>
        <v>Other crop: type</v>
      </c>
      <c r="B376" s="272"/>
      <c r="C376" s="192" t="str">
        <f aca="false">IF(Data!V376="","",Data!V376)</f>
        <v/>
      </c>
      <c r="D376" s="192" t="str">
        <f aca="false">IF(Data!W376="","",Data!W376)</f>
        <v/>
      </c>
      <c r="E376" s="192" t="str">
        <f aca="false">IF(Data!X376="","",Data!X376)</f>
        <v/>
      </c>
      <c r="F376" s="192" t="str">
        <f aca="false">IF(Data!Y376="","",Data!Y376)</f>
        <v/>
      </c>
      <c r="G376" s="258"/>
      <c r="H376" s="441"/>
      <c r="I376" s="441"/>
      <c r="J376" s="441"/>
      <c r="K376" s="441"/>
      <c r="L376" s="258"/>
      <c r="M376" s="441"/>
      <c r="N376" s="441"/>
      <c r="O376" s="441"/>
      <c r="P376" s="441"/>
      <c r="Q376" s="1"/>
      <c r="R376" s="248"/>
      <c r="S376" s="248"/>
      <c r="T376" s="248"/>
      <c r="U376" s="69" t="n">
        <v>376</v>
      </c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customFormat="false" ht="15.75" hidden="false" customHeight="true" outlineLevel="0" collapsed="false">
      <c r="A377" s="268" t="s">
        <v>268</v>
      </c>
      <c r="B377" s="290"/>
      <c r="C377" s="192" t="str">
        <f aca="false">IF(Data!V377="","",Data!V377)</f>
        <v/>
      </c>
      <c r="D377" s="192" t="str">
        <f aca="false">IF(Data!W377="","",Data!W377)</f>
        <v/>
      </c>
      <c r="E377" s="192" t="str">
        <f aca="false">IF(Data!X377="","",Data!X377)</f>
        <v/>
      </c>
      <c r="F377" s="192" t="str">
        <f aca="false">IF(Data!Y377="","",Data!Y377)</f>
        <v/>
      </c>
      <c r="G377" s="258"/>
      <c r="H377" s="441"/>
      <c r="I377" s="441"/>
      <c r="J377" s="441"/>
      <c r="K377" s="441"/>
      <c r="L377" s="258"/>
      <c r="M377" s="441"/>
      <c r="N377" s="441"/>
      <c r="O377" s="441"/>
      <c r="P377" s="441"/>
      <c r="Q377" s="1"/>
      <c r="R377" s="1"/>
      <c r="S377" s="1"/>
      <c r="T377" s="1"/>
      <c r="U377" s="69" t="n">
        <v>377</v>
      </c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customFormat="false" ht="15.75" hidden="false" customHeight="true" outlineLevel="0" collapsed="false">
      <c r="A378" s="265" t="s">
        <v>270</v>
      </c>
      <c r="B378" s="272"/>
      <c r="C378" s="192" t="str">
        <f aca="false">IF(Data!V378="","",Data!V378)</f>
        <v/>
      </c>
      <c r="D378" s="192" t="str">
        <f aca="false">IF(Data!W378="","",Data!W378)</f>
        <v/>
      </c>
      <c r="E378" s="192" t="str">
        <f aca="false">IF(Data!X378="","",Data!X378)</f>
        <v/>
      </c>
      <c r="F378" s="192" t="str">
        <f aca="false">IF(Data!Y378="","",Data!Y378)</f>
        <v/>
      </c>
      <c r="G378" s="258"/>
      <c r="H378" s="441"/>
      <c r="I378" s="441"/>
      <c r="J378" s="441"/>
      <c r="K378" s="441"/>
      <c r="L378" s="258"/>
      <c r="M378" s="441"/>
      <c r="N378" s="441"/>
      <c r="O378" s="441"/>
      <c r="P378" s="441"/>
      <c r="Q378" s="1"/>
      <c r="R378" s="248"/>
      <c r="S378" s="248"/>
      <c r="T378" s="248"/>
      <c r="U378" s="69" t="n">
        <v>378</v>
      </c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customFormat="false" ht="15.75" hidden="false" customHeight="true" outlineLevel="0" collapsed="false">
      <c r="A379" s="265" t="s">
        <v>285</v>
      </c>
      <c r="B379" s="264"/>
      <c r="C379" s="303" t="str">
        <f aca="false">IF(C376="","",C376*C378)</f>
        <v/>
      </c>
      <c r="D379" s="303" t="str">
        <f aca="false">IF(D376="","",D376*D378)</f>
        <v/>
      </c>
      <c r="E379" s="303" t="str">
        <f aca="false">IF(E376="","",E376*E378)</f>
        <v/>
      </c>
      <c r="F379" s="303" t="str">
        <f aca="false">IF(F376="","",F376*F378)</f>
        <v/>
      </c>
      <c r="G379" s="280"/>
      <c r="H379" s="441"/>
      <c r="I379" s="441"/>
      <c r="J379" s="441"/>
      <c r="K379" s="441"/>
      <c r="L379" s="280"/>
      <c r="M379" s="441"/>
      <c r="N379" s="441"/>
      <c r="O379" s="441"/>
      <c r="P379" s="441"/>
      <c r="Q379" s="1"/>
      <c r="R379" s="248"/>
      <c r="S379" s="248"/>
      <c r="T379" s="248"/>
      <c r="U379" s="69" t="n">
        <v>379</v>
      </c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customFormat="false" ht="15.75" hidden="false" customHeight="true" outlineLevel="0" collapsed="false">
      <c r="A380" s="265" t="s">
        <v>255</v>
      </c>
      <c r="B380" s="294"/>
      <c r="C380" s="192" t="str">
        <f aca="false">IF(Data!V380="","",Data!V380)</f>
        <v/>
      </c>
      <c r="D380" s="192" t="str">
        <f aca="false">IF(Data!W380="","",Data!W380)</f>
        <v/>
      </c>
      <c r="E380" s="192" t="str">
        <f aca="false">IF(Data!X380="","",Data!X380)</f>
        <v/>
      </c>
      <c r="F380" s="192" t="str">
        <f aca="false">IF(Data!Y380="","",Data!Y380)</f>
        <v/>
      </c>
      <c r="G380" s="280"/>
      <c r="H380" s="441"/>
      <c r="I380" s="441"/>
      <c r="J380" s="441"/>
      <c r="K380" s="441"/>
      <c r="L380" s="280"/>
      <c r="M380" s="441"/>
      <c r="N380" s="441"/>
      <c r="O380" s="441"/>
      <c r="P380" s="441"/>
      <c r="Q380" s="1"/>
      <c r="R380" s="248"/>
      <c r="S380" s="248"/>
      <c r="T380" s="248"/>
      <c r="U380" s="69" t="n">
        <v>380</v>
      </c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customFormat="false" ht="15.75" hidden="false" customHeight="true" outlineLevel="0" collapsed="false">
      <c r="A381" s="268" t="s">
        <v>256</v>
      </c>
      <c r="B381" s="294"/>
      <c r="C381" s="192" t="str">
        <f aca="false">IF(Data!V381="","",Data!V381)</f>
        <v/>
      </c>
      <c r="D381" s="192" t="str">
        <f aca="false">IF(Data!W381="","",Data!W381)</f>
        <v/>
      </c>
      <c r="E381" s="192" t="str">
        <f aca="false">IF(Data!X381="","",Data!X381)</f>
        <v/>
      </c>
      <c r="F381" s="192" t="str">
        <f aca="false">IF(Data!Y381="","",Data!Y381)</f>
        <v/>
      </c>
      <c r="G381" s="280"/>
      <c r="H381" s="450" t="str">
        <f aca="false">IF(SUM(C381)&gt;0,(C379-H384-SUM(C384)*(H384=""))*'Exp factors'!C$40,"")</f>
        <v/>
      </c>
      <c r="I381" s="450" t="str">
        <f aca="false">IF(SUM(D381)&gt;0,(D379-I384-SUM(D384)*(I384=""))*'Exp factors'!D$40,"")</f>
        <v/>
      </c>
      <c r="J381" s="450" t="str">
        <f aca="false">IF(SUM(E381)&gt;0,(E379-J384-SUM(E384)*(J384=""))*'Exp factors'!E$40,"")</f>
        <v/>
      </c>
      <c r="K381" s="450" t="str">
        <f aca="false">IF(SUM(F381)&gt;0,(F379-K384-SUM(F384)*(K384=""))*'Exp factors'!F$40,"")</f>
        <v/>
      </c>
      <c r="L381" s="280"/>
      <c r="M381" s="441"/>
      <c r="N381" s="441"/>
      <c r="O381" s="441"/>
      <c r="P381" s="441"/>
      <c r="Q381" s="1"/>
      <c r="R381" s="248"/>
      <c r="S381" s="248"/>
      <c r="T381" s="248"/>
      <c r="U381" s="69" t="n">
        <v>381</v>
      </c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customFormat="false" ht="15.75" hidden="false" customHeight="true" outlineLevel="0" collapsed="false">
      <c r="A382" s="269" t="s">
        <v>200</v>
      </c>
      <c r="B382" s="294"/>
      <c r="C382" s="192" t="str">
        <f aca="false">IF(Data!V382="","",Data!V382)</f>
        <v/>
      </c>
      <c r="D382" s="192" t="str">
        <f aca="false">IF(Data!W382="","",Data!W382)</f>
        <v/>
      </c>
      <c r="E382" s="192" t="str">
        <f aca="false">IF(Data!X382="","",Data!X382)</f>
        <v/>
      </c>
      <c r="F382" s="192" t="str">
        <f aca="false">IF(Data!Y382="","",Data!Y382)</f>
        <v/>
      </c>
      <c r="G382" s="280"/>
      <c r="H382" s="441"/>
      <c r="I382" s="441"/>
      <c r="J382" s="441"/>
      <c r="K382" s="441"/>
      <c r="L382" s="280"/>
      <c r="M382" s="441"/>
      <c r="N382" s="441"/>
      <c r="O382" s="441"/>
      <c r="P382" s="441"/>
      <c r="Q382" s="1"/>
      <c r="R382" s="445"/>
      <c r="S382" s="445"/>
      <c r="T382" s="445"/>
      <c r="U382" s="69" t="n">
        <v>382</v>
      </c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customFormat="false" ht="15.75" hidden="false" customHeight="true" outlineLevel="0" collapsed="false">
      <c r="A383" s="269" t="s">
        <v>201</v>
      </c>
      <c r="B383" s="294"/>
      <c r="C383" s="284" t="str">
        <f aca="false">IF(SUM(C381)=0,"",C381*C382)</f>
        <v/>
      </c>
      <c r="D383" s="284" t="str">
        <f aca="false">IF(SUM(D381)=0,"",D381*D382)</f>
        <v/>
      </c>
      <c r="E383" s="284" t="str">
        <f aca="false">IF(SUM(E381)=0,"",E381*E382)</f>
        <v/>
      </c>
      <c r="F383" s="284" t="str">
        <f aca="false">IF(SUM(F381)=0,"",F381*F382)</f>
        <v/>
      </c>
      <c r="G383" s="273"/>
      <c r="H383" s="284" t="str">
        <f aca="false">IF(H381="","",H381*C382)</f>
        <v/>
      </c>
      <c r="I383" s="284" t="str">
        <f aca="false">IF(I381="","",I381*D382)</f>
        <v/>
      </c>
      <c r="J383" s="284" t="str">
        <f aca="false">IF(J381="","",J381*E382)</f>
        <v/>
      </c>
      <c r="K383" s="284" t="str">
        <f aca="false">IF(K381="","",K381*F382)</f>
        <v/>
      </c>
      <c r="L383" s="273"/>
      <c r="M383" s="284" t="str">
        <f aca="false">IF(H383="","",SUM(H383)-SUM(C383))</f>
        <v/>
      </c>
      <c r="N383" s="284" t="str">
        <f aca="false">IF(I383="","",SUM(I383)-SUM(D383))</f>
        <v/>
      </c>
      <c r="O383" s="284" t="str">
        <f aca="false">IF(J383="","",SUM(J383)-SUM(E383))</f>
        <v/>
      </c>
      <c r="P383" s="284" t="str">
        <f aca="false">IF(K383="","",SUM(K383)-SUM(F383))</f>
        <v/>
      </c>
      <c r="Q383" s="1"/>
      <c r="R383" s="248"/>
      <c r="S383" s="248"/>
      <c r="T383" s="248"/>
      <c r="U383" s="69" t="n">
        <v>383</v>
      </c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customFormat="false" ht="15.75" hidden="false" customHeight="true" outlineLevel="0" collapsed="false">
      <c r="A384" s="269" t="s">
        <v>258</v>
      </c>
      <c r="B384" s="272"/>
      <c r="C384" s="192" t="str">
        <f aca="false">IF(Data!V384="","",Data!V384)</f>
        <v/>
      </c>
      <c r="D384" s="192" t="str">
        <f aca="false">IF(Data!W384="","",Data!W384)</f>
        <v/>
      </c>
      <c r="E384" s="192" t="str">
        <f aca="false">IF(Data!X384="","",Data!X384)</f>
        <v/>
      </c>
      <c r="F384" s="192" t="str">
        <f aca="false">IF(Data!Y384="","",Data!Y384)</f>
        <v/>
      </c>
      <c r="G384" s="275"/>
      <c r="H384" s="192"/>
      <c r="I384" s="192"/>
      <c r="J384" s="192"/>
      <c r="K384" s="192"/>
      <c r="L384" s="275"/>
      <c r="M384" s="446"/>
      <c r="N384" s="446"/>
      <c r="O384" s="446"/>
      <c r="P384" s="446"/>
      <c r="Q384" s="1"/>
      <c r="R384" s="248"/>
      <c r="S384" s="248"/>
      <c r="T384" s="248"/>
      <c r="U384" s="69" t="n">
        <v>384</v>
      </c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customFormat="false" ht="15.75" hidden="false" customHeight="true" outlineLevel="0" collapsed="false">
      <c r="A385" s="270" t="s">
        <v>228</v>
      </c>
      <c r="B385" s="272"/>
      <c r="C385" s="306" t="str">
        <f aca="false">IF(C379="","",(C379-SUM(C381)-SUM(C384))*C380/C$40/365/2100)</f>
        <v/>
      </c>
      <c r="D385" s="306" t="str">
        <f aca="false">IF(D379="","",(D379-SUM(D381)-SUM(D384))*D380/D$40/365/2100)</f>
        <v/>
      </c>
      <c r="E385" s="306" t="str">
        <f aca="false">IF(E379="","",(E379-SUM(E381)-SUM(E384))*E380/E$40/365/2100)</f>
        <v/>
      </c>
      <c r="F385" s="306" t="str">
        <f aca="false">IF(F379="","",(F379-SUM(F381)-SUM(F384))*F380/F$40/365/2100)</f>
        <v/>
      </c>
      <c r="G385" s="280"/>
      <c r="H385" s="306" t="str">
        <f aca="false">IF(H381="","",(C379-H381-H384-SUM(C384)*(H384=""))*C380/H$40/365/2100)</f>
        <v/>
      </c>
      <c r="I385" s="306" t="str">
        <f aca="false">IF(I381="","",(D379-I381-I384-SUM(D384)*(I384=""))*D380/I$40/365/2100)</f>
        <v/>
      </c>
      <c r="J385" s="306" t="str">
        <f aca="false">IF(J381="","",(E379-J381-J384-SUM(E384)*(J384=""))*E380/J$40/365/2100)</f>
        <v/>
      </c>
      <c r="K385" s="306" t="str">
        <f aca="false">IF(K381="","",(F379-K381-K384-SUM(F384)*(K384=""))*F380/K$40/365/2100)</f>
        <v/>
      </c>
      <c r="L385" s="280"/>
      <c r="M385" s="362" t="str">
        <f aca="false">IF(H385="","",SUM(H385)-SUM(C385))</f>
        <v/>
      </c>
      <c r="N385" s="362" t="str">
        <f aca="false">IF(I385="","",SUM(I385)-SUM(D385))</f>
        <v/>
      </c>
      <c r="O385" s="362" t="str">
        <f aca="false">IF(J385="","",SUM(J385)-SUM(E385))</f>
        <v/>
      </c>
      <c r="P385" s="362" t="str">
        <f aca="false">IF(K385="","",SUM(K385)-SUM(F385))</f>
        <v/>
      </c>
      <c r="Q385" s="1"/>
      <c r="R385" s="421"/>
      <c r="S385" s="421"/>
      <c r="T385" s="421"/>
      <c r="U385" s="69" t="n">
        <v>385</v>
      </c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customFormat="false" ht="15.75" hidden="false" customHeight="true" outlineLevel="0" collapsed="false">
      <c r="A386" s="332" t="str">
        <f aca="false">IF(Data!A550="","",Data!A550)</f>
        <v>FISHING -- see worksheet Data 3</v>
      </c>
      <c r="B386" s="290"/>
      <c r="C386" s="192" t="str">
        <f aca="false">IF(Data!V550="","",Data!V550)</f>
        <v/>
      </c>
      <c r="D386" s="192" t="str">
        <f aca="false">IF(Data!W550="","",Data!W550)</f>
        <v/>
      </c>
      <c r="E386" s="192" t="str">
        <f aca="false">IF(Data!X550="","",Data!X550)</f>
        <v/>
      </c>
      <c r="F386" s="192" t="str">
        <f aca="false">IF(Data!Y550="","",Data!Y550)</f>
        <v/>
      </c>
      <c r="G386" s="258"/>
      <c r="H386" s="441"/>
      <c r="I386" s="441"/>
      <c r="J386" s="441"/>
      <c r="K386" s="441"/>
      <c r="L386" s="258"/>
      <c r="M386" s="441"/>
      <c r="N386" s="441"/>
      <c r="O386" s="441"/>
      <c r="P386" s="441"/>
      <c r="Q386" s="1"/>
      <c r="R386" s="248"/>
      <c r="S386" s="248"/>
      <c r="T386" s="248"/>
      <c r="U386" s="69" t="n">
        <v>386</v>
      </c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customFormat="false" ht="15.75" hidden="false" customHeight="true" outlineLevel="0" collapsed="false">
      <c r="A387" s="268" t="s">
        <v>268</v>
      </c>
      <c r="B387" s="272"/>
      <c r="C387" s="192" t="str">
        <f aca="false">IF(Data!V551="","",Data!V551)</f>
        <v/>
      </c>
      <c r="D387" s="192" t="str">
        <f aca="false">IF(Data!W551="","",Data!W551)</f>
        <v/>
      </c>
      <c r="E387" s="192" t="str">
        <f aca="false">IF(Data!X551="","",Data!X551)</f>
        <v/>
      </c>
      <c r="F387" s="192" t="str">
        <f aca="false">IF(Data!Y551="","",Data!Y551)</f>
        <v/>
      </c>
      <c r="G387" s="258"/>
      <c r="H387" s="441"/>
      <c r="I387" s="441"/>
      <c r="J387" s="441"/>
      <c r="K387" s="441"/>
      <c r="L387" s="258"/>
      <c r="M387" s="441"/>
      <c r="N387" s="441"/>
      <c r="O387" s="441"/>
      <c r="P387" s="441"/>
      <c r="Q387" s="1"/>
      <c r="R387" s="1"/>
      <c r="S387" s="1"/>
      <c r="T387" s="1"/>
      <c r="U387" s="69" t="n">
        <v>387</v>
      </c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customFormat="false" ht="15.75" hidden="false" customHeight="true" outlineLevel="0" collapsed="false">
      <c r="A388" s="265" t="s">
        <v>270</v>
      </c>
      <c r="B388" s="357"/>
      <c r="C388" s="192" t="str">
        <f aca="false">IF(Data!V552="","",Data!V552)</f>
        <v/>
      </c>
      <c r="D388" s="192" t="str">
        <f aca="false">IF(Data!W552="","",Data!W552)</f>
        <v/>
      </c>
      <c r="E388" s="192" t="str">
        <f aca="false">IF(Data!X552="","",Data!X552)</f>
        <v/>
      </c>
      <c r="F388" s="192" t="str">
        <f aca="false">IF(Data!Y552="","",Data!Y552)</f>
        <v/>
      </c>
      <c r="G388" s="258"/>
      <c r="H388" s="441"/>
      <c r="I388" s="441"/>
      <c r="J388" s="441"/>
      <c r="K388" s="441"/>
      <c r="L388" s="258"/>
      <c r="M388" s="441"/>
      <c r="N388" s="441"/>
      <c r="O388" s="441"/>
      <c r="P388" s="441"/>
      <c r="Q388" s="1"/>
      <c r="R388" s="248"/>
      <c r="S388" s="248"/>
      <c r="T388" s="248"/>
      <c r="U388" s="69" t="n">
        <v>388</v>
      </c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customFormat="false" ht="15.75" hidden="false" customHeight="true" outlineLevel="0" collapsed="false">
      <c r="A389" s="265" t="s">
        <v>285</v>
      </c>
      <c r="B389" s="275"/>
      <c r="C389" s="303" t="str">
        <f aca="false">IF(C386="","",C386*C388)</f>
        <v/>
      </c>
      <c r="D389" s="303" t="str">
        <f aca="false">IF(D386="","",D386*D388)</f>
        <v/>
      </c>
      <c r="E389" s="303" t="str">
        <f aca="false">IF(E386="","",E386*E388)</f>
        <v/>
      </c>
      <c r="F389" s="303" t="str">
        <f aca="false">IF(F386="","",F386*F388)</f>
        <v/>
      </c>
      <c r="G389" s="280"/>
      <c r="H389" s="441"/>
      <c r="I389" s="441"/>
      <c r="J389" s="441"/>
      <c r="K389" s="441"/>
      <c r="L389" s="280"/>
      <c r="M389" s="441"/>
      <c r="N389" s="441"/>
      <c r="O389" s="441"/>
      <c r="P389" s="441"/>
      <c r="Q389" s="1"/>
      <c r="R389" s="248"/>
      <c r="S389" s="248"/>
      <c r="T389" s="248"/>
      <c r="U389" s="69" t="n">
        <v>389</v>
      </c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customFormat="false" ht="15.75" hidden="false" customHeight="true" outlineLevel="0" collapsed="false">
      <c r="A390" s="265" t="s">
        <v>255</v>
      </c>
      <c r="B390" s="275"/>
      <c r="C390" s="192" t="str">
        <f aca="false">IF(Data!V554="","",Data!V554)</f>
        <v/>
      </c>
      <c r="D390" s="192" t="str">
        <f aca="false">IF(Data!W554="","",Data!W554)</f>
        <v/>
      </c>
      <c r="E390" s="192" t="str">
        <f aca="false">IF(Data!X554="","",Data!X554)</f>
        <v/>
      </c>
      <c r="F390" s="192" t="str">
        <f aca="false">IF(Data!Y554="","",Data!Y554)</f>
        <v/>
      </c>
      <c r="G390" s="280"/>
      <c r="H390" s="441"/>
      <c r="I390" s="441"/>
      <c r="J390" s="441"/>
      <c r="K390" s="441"/>
      <c r="L390" s="280"/>
      <c r="M390" s="441"/>
      <c r="N390" s="441"/>
      <c r="O390" s="441"/>
      <c r="P390" s="441"/>
      <c r="Q390" s="1"/>
      <c r="R390" s="248"/>
      <c r="S390" s="248"/>
      <c r="T390" s="248"/>
      <c r="U390" s="69" t="n">
        <v>390</v>
      </c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customFormat="false" ht="15.75" hidden="false" customHeight="true" outlineLevel="0" collapsed="false">
      <c r="A391" s="268" t="s">
        <v>256</v>
      </c>
      <c r="B391" s="275"/>
      <c r="C391" s="192" t="str">
        <f aca="false">IF(Data!V555="","",Data!V555)</f>
        <v/>
      </c>
      <c r="D391" s="192" t="str">
        <f aca="false">IF(Data!W555="","",Data!W555)</f>
        <v/>
      </c>
      <c r="E391" s="192" t="str">
        <f aca="false">IF(Data!X555="","",Data!X555)</f>
        <v/>
      </c>
      <c r="F391" s="192" t="str">
        <f aca="false">IF(Data!Y555="","",Data!Y555)</f>
        <v/>
      </c>
      <c r="G391" s="280"/>
      <c r="H391" s="192"/>
      <c r="I391" s="192"/>
      <c r="J391" s="192"/>
      <c r="K391" s="192"/>
      <c r="L391" s="280"/>
      <c r="M391" s="441"/>
      <c r="N391" s="441"/>
      <c r="O391" s="441"/>
      <c r="P391" s="441"/>
      <c r="Q391" s="1"/>
      <c r="R391" s="248"/>
      <c r="S391" s="248"/>
      <c r="T391" s="248"/>
      <c r="U391" s="69" t="n">
        <v>391</v>
      </c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customFormat="false" ht="15.75" hidden="false" customHeight="true" outlineLevel="0" collapsed="false">
      <c r="A392" s="269" t="s">
        <v>200</v>
      </c>
      <c r="B392" s="272"/>
      <c r="C392" s="192" t="str">
        <f aca="false">IF(Data!V556="","",Data!V556)</f>
        <v/>
      </c>
      <c r="D392" s="192" t="str">
        <f aca="false">IF(Data!W556="","",Data!W556)</f>
        <v/>
      </c>
      <c r="E392" s="192" t="str">
        <f aca="false">IF(Data!X556="","",Data!X556)</f>
        <v/>
      </c>
      <c r="F392" s="192" t="str">
        <f aca="false">IF(Data!Y556="","",Data!Y556)</f>
        <v/>
      </c>
      <c r="G392" s="280"/>
      <c r="H392" s="441"/>
      <c r="I392" s="441"/>
      <c r="J392" s="441"/>
      <c r="K392" s="441"/>
      <c r="L392" s="280"/>
      <c r="M392" s="441"/>
      <c r="N392" s="441"/>
      <c r="O392" s="441"/>
      <c r="P392" s="441"/>
      <c r="Q392" s="1"/>
      <c r="R392" s="445"/>
      <c r="S392" s="445"/>
      <c r="T392" s="445"/>
      <c r="U392" s="69" t="n">
        <v>392</v>
      </c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customFormat="false" ht="15.75" hidden="false" customHeight="true" outlineLevel="0" collapsed="false">
      <c r="A393" s="269" t="s">
        <v>201</v>
      </c>
      <c r="B393" s="294"/>
      <c r="C393" s="284" t="str">
        <f aca="false">IF(Data!V557="","",Data!V557)</f>
        <v/>
      </c>
      <c r="D393" s="284" t="str">
        <f aca="false">IF(Data!W557="","",Data!W557)</f>
        <v/>
      </c>
      <c r="E393" s="284" t="str">
        <f aca="false">IF(Data!X557="","",Data!X557)</f>
        <v/>
      </c>
      <c r="F393" s="284" t="str">
        <f aca="false">IF(Data!Y557="","",Data!Y557)</f>
        <v/>
      </c>
      <c r="G393" s="273"/>
      <c r="H393" s="284" t="e">
        <f aca="false">IF(#REF!=0,"",#REF!)</f>
        <v>#REF!</v>
      </c>
      <c r="I393" s="284" t="e">
        <f aca="false">IF(#REF!=0,"",#REF!)</f>
        <v>#REF!</v>
      </c>
      <c r="J393" s="284" t="e">
        <f aca="false">IF(#REF!=0,"",#REF!)</f>
        <v>#REF!</v>
      </c>
      <c r="K393" s="284" t="e">
        <f aca="false">IF(#REF!=0,"",#REF!)</f>
        <v>#REF!</v>
      </c>
      <c r="L393" s="273"/>
      <c r="M393" s="284" t="e">
        <f aca="false">IF(H393="","",SUM(H393)-SUM(C393))</f>
        <v>#REF!</v>
      </c>
      <c r="N393" s="284" t="e">
        <f aca="false">IF(I393="","",SUM(I393)-SUM(D393))</f>
        <v>#REF!</v>
      </c>
      <c r="O393" s="284" t="e">
        <f aca="false">IF(J393="","",SUM(J393)-SUM(E393))</f>
        <v>#REF!</v>
      </c>
      <c r="P393" s="284" t="e">
        <f aca="false">IF(K393="","",SUM(K393)-SUM(F393))</f>
        <v>#REF!</v>
      </c>
      <c r="Q393" s="1"/>
      <c r="R393" s="248"/>
      <c r="S393" s="248"/>
      <c r="T393" s="248"/>
      <c r="U393" s="69" t="n">
        <v>393</v>
      </c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customFormat="false" ht="15.75" hidden="false" customHeight="true" outlineLevel="0" collapsed="false">
      <c r="A394" s="269" t="s">
        <v>258</v>
      </c>
      <c r="B394" s="294"/>
      <c r="C394" s="192" t="str">
        <f aca="false">IF(Data!V558="","",Data!V558)</f>
        <v/>
      </c>
      <c r="D394" s="192" t="str">
        <f aca="false">IF(Data!W558="","",Data!W558)</f>
        <v/>
      </c>
      <c r="E394" s="192" t="str">
        <f aca="false">IF(Data!X558="","",Data!X558)</f>
        <v/>
      </c>
      <c r="F394" s="192" t="str">
        <f aca="false">IF(Data!Y558="","",Data!Y558)</f>
        <v/>
      </c>
      <c r="G394" s="275"/>
      <c r="H394" s="192"/>
      <c r="I394" s="192"/>
      <c r="J394" s="192"/>
      <c r="K394" s="192"/>
      <c r="L394" s="275"/>
      <c r="M394" s="446"/>
      <c r="N394" s="446"/>
      <c r="O394" s="446"/>
      <c r="P394" s="446"/>
      <c r="Q394" s="1"/>
      <c r="R394" s="248"/>
      <c r="S394" s="248"/>
      <c r="T394" s="248"/>
      <c r="U394" s="69" t="n">
        <v>394</v>
      </c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customFormat="false" ht="15.75" hidden="false" customHeight="true" outlineLevel="0" collapsed="false">
      <c r="A395" s="270" t="s">
        <v>228</v>
      </c>
      <c r="B395" s="280"/>
      <c r="C395" s="306" t="str">
        <f aca="false">IF(Data!V559="","",Data!V559)</f>
        <v/>
      </c>
      <c r="D395" s="306" t="str">
        <f aca="false">IF(Data!W559="","",Data!W559)</f>
        <v/>
      </c>
      <c r="E395" s="306" t="str">
        <f aca="false">IF(Data!X559="","",Data!X559)</f>
        <v/>
      </c>
      <c r="F395" s="306" t="str">
        <f aca="false">IF(Data!Y559="","",Data!Y559)</f>
        <v/>
      </c>
      <c r="G395" s="280"/>
      <c r="H395" s="306" t="e">
        <f aca="false">IF(#REF!=0,"",#REF!)</f>
        <v>#REF!</v>
      </c>
      <c r="I395" s="306" t="e">
        <f aca="false">IF(#REF!=0,"",#REF!)</f>
        <v>#REF!</v>
      </c>
      <c r="J395" s="306" t="e">
        <f aca="false">IF(#REF!=0,"",#REF!)</f>
        <v>#REF!</v>
      </c>
      <c r="K395" s="306" t="e">
        <f aca="false">IF(#REF!=0,"",#REF!)</f>
        <v>#REF!</v>
      </c>
      <c r="L395" s="280"/>
      <c r="M395" s="362" t="e">
        <f aca="false">IF(H395="","",SUM(H395)-SUM(C395))</f>
        <v>#REF!</v>
      </c>
      <c r="N395" s="362" t="e">
        <f aca="false">IF(I395="","",SUM(I395)-SUM(D395))</f>
        <v>#REF!</v>
      </c>
      <c r="O395" s="362" t="e">
        <f aca="false">IF(J395="","",SUM(J395)-SUM(E395))</f>
        <v>#REF!</v>
      </c>
      <c r="P395" s="362" t="e">
        <f aca="false">IF(K395="","",SUM(K395)-SUM(F395))</f>
        <v>#REF!</v>
      </c>
      <c r="Q395" s="1"/>
      <c r="R395" s="421"/>
      <c r="S395" s="421"/>
      <c r="T395" s="421"/>
      <c r="U395" s="69" t="n">
        <v>395</v>
      </c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customFormat="false" ht="15.75" hidden="false" customHeight="true" outlineLevel="0" collapsed="false">
      <c r="A396" s="332" t="str">
        <f aca="false">IF(Data!A560="","",Data!A560)</f>
        <v>WILD FOODS -- see worksheet Data 3</v>
      </c>
      <c r="B396" s="272"/>
      <c r="C396" s="192" t="str">
        <f aca="false">IF(Data!V560="","",Data!V560)</f>
        <v/>
      </c>
      <c r="D396" s="192" t="str">
        <f aca="false">IF(Data!W560="","",Data!W560)</f>
        <v/>
      </c>
      <c r="E396" s="192" t="str">
        <f aca="false">IF(Data!X560="","",Data!X560)</f>
        <v/>
      </c>
      <c r="F396" s="192" t="str">
        <f aca="false">IF(Data!Y560="","",Data!Y560)</f>
        <v/>
      </c>
      <c r="G396" s="258"/>
      <c r="H396" s="441"/>
      <c r="I396" s="441"/>
      <c r="J396" s="441"/>
      <c r="K396" s="441"/>
      <c r="L396" s="258"/>
      <c r="M396" s="441"/>
      <c r="N396" s="441"/>
      <c r="O396" s="441"/>
      <c r="P396" s="441"/>
      <c r="Q396" s="1"/>
      <c r="R396" s="248"/>
      <c r="S396" s="248"/>
      <c r="T396" s="248"/>
      <c r="U396" s="69" t="n">
        <v>396</v>
      </c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customFormat="false" ht="15.75" hidden="false" customHeight="true" outlineLevel="0" collapsed="false">
      <c r="A397" s="268" t="s">
        <v>268</v>
      </c>
      <c r="B397" s="294"/>
      <c r="C397" s="192" t="str">
        <f aca="false">IF(Data!V561="","",Data!V561)</f>
        <v/>
      </c>
      <c r="D397" s="192" t="str">
        <f aca="false">IF(Data!W561="","",Data!W561)</f>
        <v/>
      </c>
      <c r="E397" s="192" t="str">
        <f aca="false">IF(Data!X561="","",Data!X561)</f>
        <v/>
      </c>
      <c r="F397" s="192" t="str">
        <f aca="false">IF(Data!Y561="","",Data!Y561)</f>
        <v/>
      </c>
      <c r="G397" s="258"/>
      <c r="H397" s="441"/>
      <c r="I397" s="441"/>
      <c r="J397" s="441"/>
      <c r="K397" s="441"/>
      <c r="L397" s="258"/>
      <c r="M397" s="441"/>
      <c r="N397" s="441"/>
      <c r="O397" s="441"/>
      <c r="P397" s="441"/>
      <c r="Q397" s="1"/>
      <c r="R397" s="1"/>
      <c r="S397" s="1"/>
      <c r="T397" s="1"/>
      <c r="U397" s="69" t="n">
        <v>397</v>
      </c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customFormat="false" ht="15.75" hidden="false" customHeight="true" outlineLevel="0" collapsed="false">
      <c r="A398" s="265" t="s">
        <v>270</v>
      </c>
      <c r="B398" s="272"/>
      <c r="C398" s="192" t="str">
        <f aca="false">IF(Data!V562="","",Data!V562)</f>
        <v/>
      </c>
      <c r="D398" s="192" t="str">
        <f aca="false">IF(Data!W562="","",Data!W562)</f>
        <v/>
      </c>
      <c r="E398" s="192" t="str">
        <f aca="false">IF(Data!X562="","",Data!X562)</f>
        <v/>
      </c>
      <c r="F398" s="192" t="str">
        <f aca="false">IF(Data!Y562="","",Data!Y562)</f>
        <v/>
      </c>
      <c r="G398" s="258"/>
      <c r="H398" s="441"/>
      <c r="I398" s="441"/>
      <c r="J398" s="441"/>
      <c r="K398" s="441"/>
      <c r="L398" s="258"/>
      <c r="M398" s="441"/>
      <c r="N398" s="441"/>
      <c r="O398" s="441"/>
      <c r="P398" s="441"/>
      <c r="Q398" s="1"/>
      <c r="R398" s="248"/>
      <c r="S398" s="248"/>
      <c r="T398" s="248"/>
      <c r="U398" s="69" t="n">
        <v>398</v>
      </c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customFormat="false" ht="15.75" hidden="false" customHeight="true" outlineLevel="0" collapsed="false">
      <c r="A399" s="265" t="s">
        <v>285</v>
      </c>
      <c r="B399" s="272"/>
      <c r="C399" s="303" t="str">
        <f aca="false">IF(C396="","",C396*C398)</f>
        <v/>
      </c>
      <c r="D399" s="303" t="str">
        <f aca="false">IF(D396="","",D396*D398)</f>
        <v/>
      </c>
      <c r="E399" s="303" t="str">
        <f aca="false">IF(E396="","",E396*E398)</f>
        <v/>
      </c>
      <c r="F399" s="303" t="str">
        <f aca="false">IF(F396="","",F396*F398)</f>
        <v/>
      </c>
      <c r="G399" s="280"/>
      <c r="H399" s="441"/>
      <c r="I399" s="441"/>
      <c r="J399" s="441"/>
      <c r="K399" s="441"/>
      <c r="L399" s="280"/>
      <c r="M399" s="441"/>
      <c r="N399" s="441"/>
      <c r="O399" s="441"/>
      <c r="P399" s="441"/>
      <c r="Q399" s="1"/>
      <c r="R399" s="248"/>
      <c r="S399" s="248"/>
      <c r="T399" s="248"/>
      <c r="U399" s="69" t="n">
        <v>399</v>
      </c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customFormat="false" ht="15.75" hidden="false" customHeight="true" outlineLevel="0" collapsed="false">
      <c r="A400" s="265" t="s">
        <v>255</v>
      </c>
      <c r="B400" s="272"/>
      <c r="C400" s="192" t="str">
        <f aca="false">IF(Data!V564="","",Data!V564)</f>
        <v/>
      </c>
      <c r="D400" s="192" t="str">
        <f aca="false">IF(Data!W564="","",Data!W564)</f>
        <v/>
      </c>
      <c r="E400" s="192" t="str">
        <f aca="false">IF(Data!X564="","",Data!X564)</f>
        <v/>
      </c>
      <c r="F400" s="192" t="str">
        <f aca="false">IF(Data!Y564="","",Data!Y564)</f>
        <v/>
      </c>
      <c r="G400" s="280"/>
      <c r="H400" s="441"/>
      <c r="I400" s="441"/>
      <c r="J400" s="441"/>
      <c r="K400" s="441"/>
      <c r="L400" s="280"/>
      <c r="M400" s="441"/>
      <c r="N400" s="441"/>
      <c r="O400" s="441"/>
      <c r="P400" s="441"/>
      <c r="Q400" s="1"/>
      <c r="R400" s="248"/>
      <c r="S400" s="248"/>
      <c r="T400" s="248"/>
      <c r="U400" s="69" t="n">
        <v>400</v>
      </c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customFormat="false" ht="15.75" hidden="false" customHeight="true" outlineLevel="0" collapsed="false">
      <c r="A401" s="268" t="s">
        <v>256</v>
      </c>
      <c r="B401" s="272"/>
      <c r="C401" s="192" t="str">
        <f aca="false">IF(Data!V565="","",Data!V565)</f>
        <v/>
      </c>
      <c r="D401" s="192" t="str">
        <f aca="false">IF(Data!W565="","",Data!W565)</f>
        <v/>
      </c>
      <c r="E401" s="192" t="str">
        <f aca="false">IF(Data!X565="","",Data!X565)</f>
        <v/>
      </c>
      <c r="F401" s="192" t="str">
        <f aca="false">IF(Data!Y565="","",Data!Y565)</f>
        <v/>
      </c>
      <c r="G401" s="280"/>
      <c r="H401" s="192"/>
      <c r="I401" s="192"/>
      <c r="J401" s="192"/>
      <c r="K401" s="192"/>
      <c r="L401" s="280"/>
      <c r="M401" s="441"/>
      <c r="N401" s="441"/>
      <c r="O401" s="441"/>
      <c r="P401" s="441"/>
      <c r="Q401" s="1"/>
      <c r="R401" s="248"/>
      <c r="S401" s="248"/>
      <c r="T401" s="248"/>
      <c r="U401" s="69" t="n">
        <v>401</v>
      </c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customFormat="false" ht="15.75" hidden="false" customHeight="true" outlineLevel="0" collapsed="false">
      <c r="A402" s="269" t="s">
        <v>200</v>
      </c>
      <c r="B402" s="294"/>
      <c r="C402" s="192" t="str">
        <f aca="false">IF(Data!V566="","",Data!V566)</f>
        <v/>
      </c>
      <c r="D402" s="192" t="str">
        <f aca="false">IF(Data!W566="","",Data!W566)</f>
        <v/>
      </c>
      <c r="E402" s="192" t="str">
        <f aca="false">IF(Data!X566="","",Data!X566)</f>
        <v/>
      </c>
      <c r="F402" s="192" t="str">
        <f aca="false">IF(Data!Y566="","",Data!Y566)</f>
        <v/>
      </c>
      <c r="G402" s="280"/>
      <c r="H402" s="441"/>
      <c r="I402" s="441"/>
      <c r="J402" s="441"/>
      <c r="K402" s="441"/>
      <c r="L402" s="280"/>
      <c r="M402" s="441"/>
      <c r="N402" s="441"/>
      <c r="O402" s="441"/>
      <c r="P402" s="441"/>
      <c r="Q402" s="1"/>
      <c r="R402" s="445"/>
      <c r="S402" s="445"/>
      <c r="T402" s="445"/>
      <c r="U402" s="69" t="n">
        <v>402</v>
      </c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customFormat="false" ht="15.75" hidden="false" customHeight="true" outlineLevel="0" collapsed="false">
      <c r="A403" s="269" t="s">
        <v>201</v>
      </c>
      <c r="B403" s="294"/>
      <c r="C403" s="284" t="str">
        <f aca="false">IF(Data!V567="","",Data!V567)</f>
        <v/>
      </c>
      <c r="D403" s="284" t="str">
        <f aca="false">IF(Data!W567="","",Data!W567)</f>
        <v/>
      </c>
      <c r="E403" s="284" t="str">
        <f aca="false">IF(Data!X567="","",Data!X567)</f>
        <v/>
      </c>
      <c r="F403" s="284" t="str">
        <f aca="false">IF(Data!Y567="","",Data!Y567)</f>
        <v/>
      </c>
      <c r="G403" s="273"/>
      <c r="H403" s="284" t="e">
        <f aca="false">IF(#REF!=0,"",#REF!)</f>
        <v>#REF!</v>
      </c>
      <c r="I403" s="284" t="e">
        <f aca="false">IF(#REF!=0,"",#REF!)</f>
        <v>#REF!</v>
      </c>
      <c r="J403" s="284" t="e">
        <f aca="false">IF(#REF!=0,"",#REF!)</f>
        <v>#REF!</v>
      </c>
      <c r="K403" s="284" t="e">
        <f aca="false">IF(#REF!=0,"",#REF!)</f>
        <v>#REF!</v>
      </c>
      <c r="L403" s="273"/>
      <c r="M403" s="284" t="e">
        <f aca="false">IF(H403="","",SUM(H403)-SUM(C403))</f>
        <v>#REF!</v>
      </c>
      <c r="N403" s="284" t="e">
        <f aca="false">IF(I403="","",SUM(I403)-SUM(D403))</f>
        <v>#REF!</v>
      </c>
      <c r="O403" s="284" t="e">
        <f aca="false">IF(J403="","",SUM(J403)-SUM(E403))</f>
        <v>#REF!</v>
      </c>
      <c r="P403" s="284" t="e">
        <f aca="false">IF(K403="","",SUM(K403)-SUM(F403))</f>
        <v>#REF!</v>
      </c>
      <c r="Q403" s="1"/>
      <c r="R403" s="248"/>
      <c r="S403" s="248"/>
      <c r="T403" s="248"/>
      <c r="U403" s="69" t="n">
        <v>403</v>
      </c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customFormat="false" ht="15.75" hidden="false" customHeight="true" outlineLevel="0" collapsed="false">
      <c r="A404" s="269" t="s">
        <v>258</v>
      </c>
      <c r="B404" s="280"/>
      <c r="C404" s="192" t="str">
        <f aca="false">IF(Data!V568="","",Data!V568)</f>
        <v/>
      </c>
      <c r="D404" s="192" t="str">
        <f aca="false">IF(Data!W568="","",Data!W568)</f>
        <v/>
      </c>
      <c r="E404" s="192" t="str">
        <f aca="false">IF(Data!X568="","",Data!X568)</f>
        <v/>
      </c>
      <c r="F404" s="192" t="str">
        <f aca="false">IF(Data!Y568="","",Data!Y568)</f>
        <v/>
      </c>
      <c r="G404" s="275"/>
      <c r="H404" s="192"/>
      <c r="I404" s="192"/>
      <c r="J404" s="192"/>
      <c r="K404" s="192"/>
      <c r="L404" s="275"/>
      <c r="M404" s="446"/>
      <c r="N404" s="446"/>
      <c r="O404" s="446"/>
      <c r="P404" s="446"/>
      <c r="Q404" s="1"/>
      <c r="R404" s="248"/>
      <c r="S404" s="248"/>
      <c r="T404" s="248"/>
      <c r="U404" s="69" t="n">
        <v>404</v>
      </c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customFormat="false" ht="15.75" hidden="false" customHeight="true" outlineLevel="0" collapsed="false">
      <c r="A405" s="270" t="s">
        <v>228</v>
      </c>
      <c r="B405" s="293"/>
      <c r="C405" s="306" t="str">
        <f aca="false">IF(Data!V569="","",Data!V569)</f>
        <v/>
      </c>
      <c r="D405" s="306" t="str">
        <f aca="false">IF(Data!W569="","",Data!W569)</f>
        <v/>
      </c>
      <c r="E405" s="306" t="str">
        <f aca="false">IF(Data!X569="","",Data!X569)</f>
        <v/>
      </c>
      <c r="F405" s="306" t="str">
        <f aca="false">IF(Data!Y569="","",Data!Y569)</f>
        <v/>
      </c>
      <c r="G405" s="280"/>
      <c r="H405" s="306" t="e">
        <f aca="false">IF(#REF!=0,"",#REF!)</f>
        <v>#REF!</v>
      </c>
      <c r="I405" s="306" t="e">
        <f aca="false">IF(#REF!=0,"",#REF!)</f>
        <v>#REF!</v>
      </c>
      <c r="J405" s="306" t="e">
        <f aca="false">IF(#REF!=0,"",#REF!)</f>
        <v>#REF!</v>
      </c>
      <c r="K405" s="306" t="e">
        <f aca="false">IF(#REF!=0,"",#REF!)</f>
        <v>#REF!</v>
      </c>
      <c r="L405" s="280"/>
      <c r="M405" s="362" t="e">
        <f aca="false">IF(H405="","",SUM(H405)-SUM(C405))</f>
        <v>#REF!</v>
      </c>
      <c r="N405" s="362" t="e">
        <f aca="false">IF(I405="","",SUM(I405)-SUM(D405))</f>
        <v>#REF!</v>
      </c>
      <c r="O405" s="362" t="e">
        <f aca="false">IF(J405="","",SUM(J405)-SUM(E405))</f>
        <v>#REF!</v>
      </c>
      <c r="P405" s="362" t="e">
        <f aca="false">IF(K405="","",SUM(K405)-SUM(F405))</f>
        <v>#REF!</v>
      </c>
      <c r="Q405" s="1"/>
      <c r="R405" s="421"/>
      <c r="S405" s="421"/>
      <c r="T405" s="421"/>
      <c r="U405" s="69" t="n">
        <v>405</v>
      </c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customFormat="false" ht="15.75" hidden="false" customHeight="true" outlineLevel="0" collapsed="false">
      <c r="A406" s="332" t="str">
        <f aca="false">IF(Data!A386="","",Data!A386)</f>
        <v>Cotton: kg sold</v>
      </c>
      <c r="B406" s="294"/>
      <c r="C406" s="192" t="str">
        <f aca="false">IF(Data!V386="","",Data!V386)</f>
        <v/>
      </c>
      <c r="D406" s="192" t="str">
        <f aca="false">IF(Data!W386="","",Data!W386)</f>
        <v/>
      </c>
      <c r="E406" s="192" t="str">
        <f aca="false">IF(Data!X386="","",Data!X386)</f>
        <v/>
      </c>
      <c r="F406" s="192" t="str">
        <f aca="false">IF(Data!Y386="","",Data!Y386)</f>
        <v/>
      </c>
      <c r="G406" s="272"/>
      <c r="H406" s="441"/>
      <c r="I406" s="441"/>
      <c r="J406" s="441"/>
      <c r="K406" s="441"/>
      <c r="L406" s="272"/>
      <c r="M406" s="441"/>
      <c r="N406" s="441"/>
      <c r="O406" s="441"/>
      <c r="P406" s="441"/>
      <c r="Q406" s="1"/>
      <c r="R406" s="248"/>
      <c r="S406" s="248"/>
      <c r="T406" s="248"/>
      <c r="U406" s="69" t="n">
        <v>406</v>
      </c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customFormat="false" ht="15.75" hidden="false" customHeight="true" outlineLevel="0" collapsed="false">
      <c r="A407" s="269" t="s">
        <v>200</v>
      </c>
      <c r="B407" s="272"/>
      <c r="C407" s="192" t="str">
        <f aca="false">IF(Data!V387="","",Data!V387)</f>
        <v/>
      </c>
      <c r="D407" s="192" t="str">
        <f aca="false">IF(Data!W387="","",Data!W387)</f>
        <v/>
      </c>
      <c r="E407" s="192" t="str">
        <f aca="false">IF(Data!X387="","",Data!X387)</f>
        <v/>
      </c>
      <c r="F407" s="192" t="str">
        <f aca="false">IF(Data!Y387="","",Data!Y387)</f>
        <v/>
      </c>
      <c r="G407" s="272"/>
      <c r="H407" s="441"/>
      <c r="I407" s="441"/>
      <c r="J407" s="441"/>
      <c r="K407" s="441"/>
      <c r="L407" s="272"/>
      <c r="M407" s="441"/>
      <c r="N407" s="441"/>
      <c r="O407" s="441"/>
      <c r="P407" s="441"/>
      <c r="Q407" s="1"/>
      <c r="R407" s="445"/>
      <c r="S407" s="445"/>
      <c r="T407" s="445"/>
      <c r="U407" s="69" t="n">
        <v>407</v>
      </c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customFormat="false" ht="15.75" hidden="false" customHeight="true" outlineLevel="0" collapsed="false">
      <c r="A408" s="268" t="s">
        <v>201</v>
      </c>
      <c r="B408" s="272"/>
      <c r="C408" s="286" t="str">
        <f aca="false">IF(SUM(C406)=0,"",C406*C407)</f>
        <v/>
      </c>
      <c r="D408" s="286" t="str">
        <f aca="false">IF(SUM(D406)=0,"",D406*D407)</f>
        <v/>
      </c>
      <c r="E408" s="286" t="str">
        <f aca="false">IF(SUM(E406)=0,"",E406*E407)</f>
        <v/>
      </c>
      <c r="F408" s="286" t="str">
        <f aca="false">IF(SUM(F406)=0,"",F406*F407)</f>
        <v/>
      </c>
      <c r="G408" s="345"/>
      <c r="H408" s="441"/>
      <c r="I408" s="441"/>
      <c r="J408" s="441"/>
      <c r="K408" s="441"/>
      <c r="L408" s="345"/>
      <c r="M408" s="441"/>
      <c r="N408" s="441"/>
      <c r="O408" s="441"/>
      <c r="P408" s="441"/>
      <c r="Q408" s="1"/>
      <c r="R408" s="248"/>
      <c r="S408" s="248"/>
      <c r="T408" s="248"/>
      <c r="U408" s="69" t="n">
        <v>408</v>
      </c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customFormat="false" ht="15.75" hidden="false" customHeight="true" outlineLevel="0" collapsed="false">
      <c r="A409" s="332" t="str">
        <f aca="false">IF(Data!A389="","",Data!A389)</f>
        <v>Tobacco: kg sold</v>
      </c>
      <c r="B409" s="272"/>
      <c r="C409" s="192" t="n">
        <f aca="false">IF(Data!V389="","",Data!V389)</f>
        <v>100</v>
      </c>
      <c r="D409" s="192" t="n">
        <f aca="false">IF(Data!W389="","",Data!W389)</f>
        <v>100</v>
      </c>
      <c r="E409" s="192" t="n">
        <f aca="false">IF(Data!X389="","",Data!X389)</f>
        <v>900</v>
      </c>
      <c r="F409" s="192" t="n">
        <f aca="false">IF(Data!Y389="","",Data!Y389)</f>
        <v>1200</v>
      </c>
      <c r="G409" s="272"/>
      <c r="H409" s="441"/>
      <c r="I409" s="441"/>
      <c r="J409" s="441"/>
      <c r="K409" s="441"/>
      <c r="L409" s="272"/>
      <c r="M409" s="441"/>
      <c r="N409" s="441"/>
      <c r="O409" s="441"/>
      <c r="P409" s="441"/>
      <c r="Q409" s="1"/>
      <c r="R409" s="248"/>
      <c r="S409" s="248"/>
      <c r="T409" s="248"/>
      <c r="U409" s="69" t="n">
        <v>409</v>
      </c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customFormat="false" ht="15.75" hidden="false" customHeight="true" outlineLevel="0" collapsed="false">
      <c r="A410" s="269" t="s">
        <v>200</v>
      </c>
      <c r="B410" s="272"/>
      <c r="C410" s="403" t="n">
        <f aca="false">IF(Data!V390="","",Data!V390)</f>
        <v>120</v>
      </c>
      <c r="D410" s="403" t="n">
        <f aca="false">IF(Data!W390="","",Data!W390)</f>
        <v>160</v>
      </c>
      <c r="E410" s="403" t="n">
        <f aca="false">IF(Data!X390="","",Data!X390)</f>
        <v>540</v>
      </c>
      <c r="F410" s="403" t="n">
        <f aca="false">IF(Data!Y390="","",Data!Y390)</f>
        <v>580</v>
      </c>
      <c r="G410" s="275"/>
      <c r="H410" s="441"/>
      <c r="I410" s="441"/>
      <c r="J410" s="441"/>
      <c r="K410" s="441"/>
      <c r="L410" s="275"/>
      <c r="M410" s="441"/>
      <c r="N410" s="441"/>
      <c r="O410" s="441"/>
      <c r="P410" s="441"/>
      <c r="Q410" s="1"/>
      <c r="R410" s="445"/>
      <c r="S410" s="445"/>
      <c r="T410" s="445"/>
      <c r="U410" s="69" t="n">
        <v>410</v>
      </c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customFormat="false" ht="15.75" hidden="false" customHeight="true" outlineLevel="0" collapsed="false">
      <c r="A411" s="452" t="s">
        <v>201</v>
      </c>
      <c r="B411" s="294"/>
      <c r="C411" s="286" t="n">
        <f aca="false">IF(SUM(C409)=0,"",C409*C410)</f>
        <v>12000</v>
      </c>
      <c r="D411" s="286" t="n">
        <f aca="false">IF(SUM(D409)=0,"",D409*D410)</f>
        <v>16000</v>
      </c>
      <c r="E411" s="286" t="n">
        <f aca="false">IF(SUM(E409)=0,"",E409*E410)</f>
        <v>486000</v>
      </c>
      <c r="F411" s="286" t="n">
        <f aca="false">IF(SUM(F409)=0,"",F409*F410)</f>
        <v>696000</v>
      </c>
      <c r="G411" s="294"/>
      <c r="H411" s="441"/>
      <c r="I411" s="441"/>
      <c r="J411" s="441"/>
      <c r="K411" s="441"/>
      <c r="L411" s="294"/>
      <c r="M411" s="441"/>
      <c r="N411" s="441"/>
      <c r="O411" s="441"/>
      <c r="P411" s="441"/>
      <c r="Q411" s="1"/>
      <c r="R411" s="248"/>
      <c r="S411" s="248"/>
      <c r="T411" s="248"/>
      <c r="U411" s="69" t="n">
        <v>411</v>
      </c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customFormat="false" ht="15.75" hidden="false" customHeight="true" outlineLevel="0" collapsed="false">
      <c r="A412" s="332" t="str">
        <f aca="false">IF(Data!A392="","",Data!A392)</f>
        <v>Sugarcane: kg sold</v>
      </c>
      <c r="B412" s="294"/>
      <c r="C412" s="192" t="str">
        <f aca="false">IF(Data!V392="","",Data!V392)</f>
        <v/>
      </c>
      <c r="D412" s="192" t="str">
        <f aca="false">IF(Data!W392="","",Data!W392)</f>
        <v/>
      </c>
      <c r="E412" s="192" t="str">
        <f aca="false">IF(Data!X392="","",Data!X392)</f>
        <v/>
      </c>
      <c r="F412" s="192" t="str">
        <f aca="false">IF(Data!Y392="","",Data!Y392)</f>
        <v/>
      </c>
      <c r="G412" s="272"/>
      <c r="H412" s="441"/>
      <c r="I412" s="441"/>
      <c r="J412" s="441"/>
      <c r="K412" s="441"/>
      <c r="L412" s="272"/>
      <c r="M412" s="441"/>
      <c r="N412" s="441"/>
      <c r="O412" s="441"/>
      <c r="P412" s="441"/>
      <c r="Q412" s="1"/>
      <c r="R412" s="248"/>
      <c r="S412" s="248"/>
      <c r="T412" s="248"/>
      <c r="U412" s="69" t="n">
        <v>412</v>
      </c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customFormat="false" ht="15.75" hidden="false" customHeight="true" outlineLevel="0" collapsed="false">
      <c r="A413" s="268" t="s">
        <v>200</v>
      </c>
      <c r="B413" s="280"/>
      <c r="C413" s="192" t="str">
        <f aca="false">IF(Data!V393="","",Data!V393)</f>
        <v/>
      </c>
      <c r="D413" s="192" t="str">
        <f aca="false">IF(Data!W393="","",Data!W393)</f>
        <v/>
      </c>
      <c r="E413" s="192" t="str">
        <f aca="false">IF(Data!X393="","",Data!X393)</f>
        <v/>
      </c>
      <c r="F413" s="192" t="str">
        <f aca="false">IF(Data!Y393="","",Data!Y393)</f>
        <v/>
      </c>
      <c r="G413" s="272"/>
      <c r="H413" s="441"/>
      <c r="I413" s="441"/>
      <c r="J413" s="441"/>
      <c r="K413" s="441"/>
      <c r="L413" s="272"/>
      <c r="M413" s="441"/>
      <c r="N413" s="441"/>
      <c r="O413" s="441"/>
      <c r="P413" s="441"/>
      <c r="Q413" s="1"/>
      <c r="R413" s="445"/>
      <c r="S413" s="445"/>
      <c r="T413" s="445"/>
      <c r="U413" s="69" t="n">
        <v>413</v>
      </c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customFormat="false" ht="15.75" hidden="false" customHeight="true" outlineLevel="0" collapsed="false">
      <c r="A414" s="268" t="s">
        <v>201</v>
      </c>
      <c r="B414" s="293"/>
      <c r="C414" s="286" t="str">
        <f aca="false">IF(SUM(C412)=0,"",C412*C413)</f>
        <v/>
      </c>
      <c r="D414" s="286" t="str">
        <f aca="false">IF(SUM(D412)=0,"",D412*D413)</f>
        <v/>
      </c>
      <c r="E414" s="286" t="str">
        <f aca="false">IF(SUM(E412)=0,"",E412*E413)</f>
        <v/>
      </c>
      <c r="F414" s="286" t="str">
        <f aca="false">IF(SUM(F412)=0,"",F412*F413)</f>
        <v/>
      </c>
      <c r="G414" s="294"/>
      <c r="H414" s="441"/>
      <c r="I414" s="441"/>
      <c r="J414" s="441"/>
      <c r="K414" s="441"/>
      <c r="L414" s="294"/>
      <c r="M414" s="441"/>
      <c r="N414" s="441"/>
      <c r="O414" s="441"/>
      <c r="P414" s="441"/>
      <c r="Q414" s="338"/>
      <c r="R414" s="248"/>
      <c r="S414" s="248"/>
      <c r="T414" s="248"/>
      <c r="U414" s="69" t="n">
        <v>414</v>
      </c>
      <c r="V414" s="338"/>
      <c r="W414" s="338"/>
      <c r="X414" s="338"/>
      <c r="Y414" s="338"/>
      <c r="Z414" s="338"/>
      <c r="AA414" s="338"/>
      <c r="AB414" s="338"/>
      <c r="AC414" s="338"/>
      <c r="AD414" s="338"/>
      <c r="AE414" s="338"/>
      <c r="AF414" s="338"/>
      <c r="AG414" s="338"/>
      <c r="AH414" s="338"/>
      <c r="AI414" s="338"/>
      <c r="AJ414" s="338"/>
    </row>
    <row r="415" customFormat="false" ht="15.75" hidden="false" customHeight="true" outlineLevel="0" collapsed="false">
      <c r="A415" s="332" t="str">
        <f aca="false">IF(Data!A395="","",Data!A395)</f>
        <v>Pineapples: kg sold</v>
      </c>
      <c r="B415" s="294"/>
      <c r="C415" s="192" t="str">
        <f aca="false">IF(Data!V395="","",Data!V395)</f>
        <v/>
      </c>
      <c r="D415" s="192" t="str">
        <f aca="false">IF(Data!W395="","",Data!W395)</f>
        <v/>
      </c>
      <c r="E415" s="192" t="str">
        <f aca="false">IF(Data!X395="","",Data!X395)</f>
        <v/>
      </c>
      <c r="F415" s="192" t="str">
        <f aca="false">IF(Data!Y395="","",Data!Y395)</f>
        <v/>
      </c>
      <c r="G415" s="275"/>
      <c r="H415" s="441"/>
      <c r="I415" s="441"/>
      <c r="J415" s="441"/>
      <c r="K415" s="441"/>
      <c r="L415" s="275"/>
      <c r="M415" s="441"/>
      <c r="N415" s="441"/>
      <c r="O415" s="441"/>
      <c r="P415" s="441"/>
      <c r="Q415" s="1"/>
      <c r="R415" s="248"/>
      <c r="S415" s="248"/>
      <c r="T415" s="248"/>
      <c r="U415" s="69" t="n">
        <v>415</v>
      </c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customFormat="false" ht="15.75" hidden="false" customHeight="true" outlineLevel="0" collapsed="false">
      <c r="A416" s="269" t="s">
        <v>200</v>
      </c>
      <c r="B416" s="272"/>
      <c r="C416" s="192" t="str">
        <f aca="false">IF(Data!V396="","",Data!V396)</f>
        <v/>
      </c>
      <c r="D416" s="192" t="str">
        <f aca="false">IF(Data!W396="","",Data!W396)</f>
        <v/>
      </c>
      <c r="E416" s="192" t="str">
        <f aca="false">IF(Data!X396="","",Data!X396)</f>
        <v/>
      </c>
      <c r="F416" s="192" t="str">
        <f aca="false">IF(Data!Y396="","",Data!Y396)</f>
        <v/>
      </c>
      <c r="G416" s="275"/>
      <c r="H416" s="441"/>
      <c r="I416" s="441"/>
      <c r="J416" s="441"/>
      <c r="K416" s="441"/>
      <c r="L416" s="275"/>
      <c r="M416" s="441"/>
      <c r="N416" s="441"/>
      <c r="O416" s="441"/>
      <c r="P416" s="441"/>
      <c r="Q416" s="305"/>
      <c r="R416" s="445"/>
      <c r="S416" s="445"/>
      <c r="T416" s="445"/>
      <c r="U416" s="69" t="n">
        <v>416</v>
      </c>
      <c r="V416" s="305"/>
      <c r="W416" s="305"/>
      <c r="X416" s="305"/>
      <c r="Y416" s="305"/>
      <c r="Z416" s="305"/>
      <c r="AA416" s="305"/>
      <c r="AB416" s="305"/>
      <c r="AC416" s="305"/>
      <c r="AD416" s="305"/>
      <c r="AE416" s="305"/>
      <c r="AF416" s="305"/>
      <c r="AG416" s="305"/>
      <c r="AH416" s="305"/>
      <c r="AI416" s="305"/>
      <c r="AJ416" s="305"/>
    </row>
    <row r="417" customFormat="false" ht="15.75" hidden="false" customHeight="true" outlineLevel="0" collapsed="false">
      <c r="A417" s="268" t="s">
        <v>201</v>
      </c>
      <c r="B417" s="272"/>
      <c r="C417" s="286" t="str">
        <f aca="false">IF(SUM(C415)=0,"",C415*C416)</f>
        <v/>
      </c>
      <c r="D417" s="286" t="str">
        <f aca="false">IF(SUM(D415)=0,"",D415*D416)</f>
        <v/>
      </c>
      <c r="E417" s="286" t="str">
        <f aca="false">IF(SUM(E415)=0,"",E415*E416)</f>
        <v/>
      </c>
      <c r="F417" s="286" t="str">
        <f aca="false">IF(SUM(F415)=0,"",F415*F416)</f>
        <v/>
      </c>
      <c r="G417" s="264"/>
      <c r="H417" s="441"/>
      <c r="I417" s="441"/>
      <c r="J417" s="441"/>
      <c r="K417" s="441"/>
      <c r="L417" s="264"/>
      <c r="M417" s="441"/>
      <c r="N417" s="441"/>
      <c r="O417" s="441"/>
      <c r="P417" s="441"/>
      <c r="Q417" s="1"/>
      <c r="R417" s="248"/>
      <c r="S417" s="248"/>
      <c r="T417" s="248"/>
      <c r="U417" s="69" t="n">
        <v>417</v>
      </c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customFormat="false" ht="15.75" hidden="false" customHeight="true" outlineLevel="0" collapsed="false">
      <c r="A418" s="332" t="str">
        <f aca="false">IF(Data!A398="","",Data!A398)</f>
        <v>Pears: kg sold</v>
      </c>
      <c r="B418" s="272"/>
      <c r="C418" s="192" t="str">
        <f aca="false">IF(Data!V398="","",Data!V398)</f>
        <v/>
      </c>
      <c r="D418" s="192" t="str">
        <f aca="false">IF(Data!W398="","",Data!W398)</f>
        <v/>
      </c>
      <c r="E418" s="192" t="str">
        <f aca="false">IF(Data!X398="","",Data!X398)</f>
        <v/>
      </c>
      <c r="F418" s="192" t="str">
        <f aca="false">IF(Data!Y398="","",Data!Y398)</f>
        <v/>
      </c>
      <c r="G418" s="275"/>
      <c r="H418" s="441"/>
      <c r="I418" s="441"/>
      <c r="J418" s="441"/>
      <c r="K418" s="441"/>
      <c r="L418" s="275"/>
      <c r="M418" s="441"/>
      <c r="N418" s="441"/>
      <c r="O418" s="441"/>
      <c r="P418" s="441"/>
      <c r="Q418" s="1"/>
      <c r="R418" s="248"/>
      <c r="S418" s="248"/>
      <c r="T418" s="248"/>
      <c r="U418" s="69" t="n">
        <v>418</v>
      </c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customFormat="false" ht="15.75" hidden="false" customHeight="true" outlineLevel="0" collapsed="false">
      <c r="A419" s="269" t="s">
        <v>200</v>
      </c>
      <c r="B419" s="280"/>
      <c r="C419" s="192" t="str">
        <f aca="false">IF(Data!V399="","",Data!V399)</f>
        <v/>
      </c>
      <c r="D419" s="192" t="str">
        <f aca="false">IF(Data!W399="","",Data!W399)</f>
        <v/>
      </c>
      <c r="E419" s="192" t="str">
        <f aca="false">IF(Data!X399="","",Data!X399)</f>
        <v/>
      </c>
      <c r="F419" s="192" t="str">
        <f aca="false">IF(Data!Y399="","",Data!Y399)</f>
        <v/>
      </c>
      <c r="G419" s="275"/>
      <c r="H419" s="441"/>
      <c r="I419" s="441"/>
      <c r="J419" s="441"/>
      <c r="K419" s="441"/>
      <c r="L419" s="275"/>
      <c r="M419" s="441"/>
      <c r="N419" s="441"/>
      <c r="O419" s="441"/>
      <c r="P419" s="441"/>
      <c r="Q419" s="1"/>
      <c r="R419" s="445"/>
      <c r="S419" s="445"/>
      <c r="T419" s="445"/>
      <c r="U419" s="69" t="n">
        <v>419</v>
      </c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customFormat="false" ht="15.75" hidden="false" customHeight="true" outlineLevel="0" collapsed="false">
      <c r="A420" s="268" t="s">
        <v>201</v>
      </c>
      <c r="B420" s="272"/>
      <c r="C420" s="286" t="str">
        <f aca="false">IF(SUM(C418)=0,"",C418*C419)</f>
        <v/>
      </c>
      <c r="D420" s="286" t="str">
        <f aca="false">IF(SUM(D418)=0,"",D418*D419)</f>
        <v/>
      </c>
      <c r="E420" s="286" t="str">
        <f aca="false">IF(SUM(E418)=0,"",E418*E419)</f>
        <v/>
      </c>
      <c r="F420" s="286" t="str">
        <f aca="false">IF(SUM(F418)=0,"",F418*F419)</f>
        <v/>
      </c>
      <c r="G420" s="264"/>
      <c r="H420" s="441"/>
      <c r="I420" s="441"/>
      <c r="J420" s="441"/>
      <c r="K420" s="441"/>
      <c r="L420" s="264"/>
      <c r="M420" s="441"/>
      <c r="N420" s="441"/>
      <c r="O420" s="441"/>
      <c r="P420" s="441"/>
      <c r="Q420" s="1"/>
      <c r="R420" s="248"/>
      <c r="S420" s="248"/>
      <c r="T420" s="248"/>
      <c r="U420" s="69" t="n">
        <v>420</v>
      </c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customFormat="false" ht="15.75" hidden="false" customHeight="true" outlineLevel="0" collapsed="false">
      <c r="A421" s="332" t="str">
        <f aca="false">IF(Data!A401="","",Data!A401)</f>
        <v>Citrus fruits: kg sold</v>
      </c>
      <c r="B421" s="272"/>
      <c r="C421" s="192" t="str">
        <f aca="false">IF(Data!V401="","",Data!V401)</f>
        <v/>
      </c>
      <c r="D421" s="192" t="str">
        <f aca="false">IF(Data!W401="","",Data!W401)</f>
        <v/>
      </c>
      <c r="E421" s="192" t="str">
        <f aca="false">IF(Data!X401="","",Data!X401)</f>
        <v/>
      </c>
      <c r="F421" s="192" t="str">
        <f aca="false">IF(Data!Y401="","",Data!Y401)</f>
        <v/>
      </c>
      <c r="G421" s="275"/>
      <c r="H421" s="441"/>
      <c r="I421" s="441"/>
      <c r="J421" s="441"/>
      <c r="K421" s="441"/>
      <c r="L421" s="275"/>
      <c r="M421" s="441"/>
      <c r="N421" s="441"/>
      <c r="O421" s="441"/>
      <c r="P421" s="441"/>
      <c r="Q421" s="1"/>
      <c r="R421" s="248"/>
      <c r="S421" s="248"/>
      <c r="T421" s="248"/>
      <c r="U421" s="69" t="n">
        <v>421</v>
      </c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customFormat="false" ht="15.75" hidden="false" customHeight="true" outlineLevel="0" collapsed="false">
      <c r="A422" s="269" t="s">
        <v>200</v>
      </c>
      <c r="B422" s="272"/>
      <c r="C422" s="192" t="str">
        <f aca="false">IF(Data!V402="","",Data!V402)</f>
        <v/>
      </c>
      <c r="D422" s="192" t="str">
        <f aca="false">IF(Data!W402="","",Data!W402)</f>
        <v/>
      </c>
      <c r="E422" s="192" t="str">
        <f aca="false">IF(Data!X402="","",Data!X402)</f>
        <v/>
      </c>
      <c r="F422" s="192" t="str">
        <f aca="false">IF(Data!Y402="","",Data!Y402)</f>
        <v/>
      </c>
      <c r="G422" s="275"/>
      <c r="H422" s="441"/>
      <c r="I422" s="441"/>
      <c r="J422" s="441"/>
      <c r="K422" s="441"/>
      <c r="L422" s="275"/>
      <c r="M422" s="441"/>
      <c r="N422" s="441"/>
      <c r="O422" s="441"/>
      <c r="P422" s="441"/>
      <c r="Q422" s="1"/>
      <c r="R422" s="445"/>
      <c r="S422" s="445"/>
      <c r="T422" s="445"/>
      <c r="U422" s="69" t="n">
        <v>422</v>
      </c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customFormat="false" ht="15.75" hidden="false" customHeight="true" outlineLevel="0" collapsed="false">
      <c r="A423" s="268" t="s">
        <v>201</v>
      </c>
      <c r="B423" s="272"/>
      <c r="C423" s="286" t="str">
        <f aca="false">IF(SUM(C421)=0,"",C421*C422)</f>
        <v/>
      </c>
      <c r="D423" s="286" t="str">
        <f aca="false">IF(SUM(D421)=0,"",D421*D422)</f>
        <v/>
      </c>
      <c r="E423" s="286" t="str">
        <f aca="false">IF(SUM(E421)=0,"",E421*E422)</f>
        <v/>
      </c>
      <c r="F423" s="286" t="str">
        <f aca="false">IF(SUM(F421)=0,"",F421*F422)</f>
        <v/>
      </c>
      <c r="G423" s="264"/>
      <c r="H423" s="441"/>
      <c r="I423" s="441"/>
      <c r="J423" s="441"/>
      <c r="K423" s="441"/>
      <c r="L423" s="264"/>
      <c r="M423" s="441"/>
      <c r="N423" s="441"/>
      <c r="O423" s="441"/>
      <c r="P423" s="441"/>
      <c r="Q423" s="338"/>
      <c r="R423" s="248"/>
      <c r="S423" s="248"/>
      <c r="T423" s="248"/>
      <c r="U423" s="69" t="n">
        <v>423</v>
      </c>
      <c r="V423" s="338"/>
      <c r="W423" s="338"/>
      <c r="X423" s="338"/>
      <c r="Y423" s="338"/>
      <c r="Z423" s="338"/>
      <c r="AA423" s="338"/>
      <c r="AB423" s="338"/>
      <c r="AC423" s="338"/>
      <c r="AD423" s="338"/>
      <c r="AE423" s="338"/>
      <c r="AF423" s="338"/>
      <c r="AG423" s="338"/>
      <c r="AH423" s="338"/>
      <c r="AI423" s="338"/>
      <c r="AJ423" s="338"/>
    </row>
    <row r="424" customFormat="false" ht="15.75" hidden="false" customHeight="true" outlineLevel="0" collapsed="false">
      <c r="A424" s="332" t="str">
        <f aca="false">IF(Data!A404="","",Data!A404)</f>
        <v>Other cashcrop: kg sold</v>
      </c>
      <c r="B424" s="272"/>
      <c r="C424" s="192" t="str">
        <f aca="false">IF(Data!V404="","",Data!V404)</f>
        <v/>
      </c>
      <c r="D424" s="192" t="str">
        <f aca="false">IF(Data!W404="","",Data!W404)</f>
        <v/>
      </c>
      <c r="E424" s="192" t="str">
        <f aca="false">IF(Data!X404="","",Data!X404)</f>
        <v/>
      </c>
      <c r="F424" s="192" t="str">
        <f aca="false">IF(Data!Y404="","",Data!Y404)</f>
        <v/>
      </c>
      <c r="G424" s="275"/>
      <c r="H424" s="441"/>
      <c r="I424" s="441"/>
      <c r="J424" s="441"/>
      <c r="K424" s="441"/>
      <c r="L424" s="275"/>
      <c r="M424" s="441"/>
      <c r="N424" s="441"/>
      <c r="O424" s="441"/>
      <c r="P424" s="441"/>
      <c r="Q424" s="1"/>
      <c r="R424" s="248"/>
      <c r="S424" s="248"/>
      <c r="T424" s="248"/>
      <c r="U424" s="69" t="n">
        <v>424</v>
      </c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customFormat="false" ht="15.75" hidden="false" customHeight="true" outlineLevel="0" collapsed="false">
      <c r="A425" s="269" t="s">
        <v>200</v>
      </c>
      <c r="B425" s="280"/>
      <c r="C425" s="192" t="str">
        <f aca="false">IF(Data!V405="","",Data!V405)</f>
        <v/>
      </c>
      <c r="D425" s="192" t="str">
        <f aca="false">IF(Data!W405="","",Data!W405)</f>
        <v/>
      </c>
      <c r="E425" s="192" t="str">
        <f aca="false">IF(Data!X405="","",Data!X405)</f>
        <v/>
      </c>
      <c r="F425" s="192" t="str">
        <f aca="false">IF(Data!Y405="","",Data!Y405)</f>
        <v/>
      </c>
      <c r="G425" s="275"/>
      <c r="H425" s="441"/>
      <c r="I425" s="441"/>
      <c r="J425" s="441"/>
      <c r="K425" s="441"/>
      <c r="L425" s="275"/>
      <c r="M425" s="441"/>
      <c r="N425" s="441"/>
      <c r="O425" s="441"/>
      <c r="P425" s="441"/>
      <c r="Q425" s="1"/>
      <c r="R425" s="445"/>
      <c r="S425" s="445"/>
      <c r="T425" s="445"/>
      <c r="U425" s="69" t="n">
        <v>425</v>
      </c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customFormat="false" ht="15.75" hidden="false" customHeight="true" outlineLevel="0" collapsed="false">
      <c r="A426" s="268" t="s">
        <v>201</v>
      </c>
      <c r="B426" s="272"/>
      <c r="C426" s="286" t="str">
        <f aca="false">IF(SUM(C424)=0,"",C424*C425)</f>
        <v/>
      </c>
      <c r="D426" s="286" t="str">
        <f aca="false">IF(SUM(D424)=0,"",D424*D425)</f>
        <v/>
      </c>
      <c r="E426" s="286" t="str">
        <f aca="false">IF(SUM(E424)=0,"",E424*E425)</f>
        <v/>
      </c>
      <c r="F426" s="286" t="str">
        <f aca="false">IF(SUM(F424)=0,"",F424*F425)</f>
        <v/>
      </c>
      <c r="G426" s="264"/>
      <c r="H426" s="441"/>
      <c r="I426" s="441"/>
      <c r="J426" s="441"/>
      <c r="K426" s="441"/>
      <c r="L426" s="264"/>
      <c r="M426" s="441"/>
      <c r="N426" s="441"/>
      <c r="O426" s="441"/>
      <c r="P426" s="441"/>
      <c r="Q426" s="338"/>
      <c r="R426" s="248"/>
      <c r="S426" s="248"/>
      <c r="T426" s="248"/>
      <c r="U426" s="69" t="n">
        <v>426</v>
      </c>
      <c r="V426" s="338"/>
      <c r="W426" s="338"/>
      <c r="X426" s="338"/>
      <c r="Y426" s="338"/>
      <c r="Z426" s="338"/>
      <c r="AA426" s="338"/>
      <c r="AB426" s="338"/>
      <c r="AC426" s="338"/>
      <c r="AD426" s="338"/>
      <c r="AE426" s="338"/>
      <c r="AF426" s="338"/>
      <c r="AG426" s="338"/>
      <c r="AH426" s="338"/>
      <c r="AI426" s="338"/>
      <c r="AJ426" s="338"/>
    </row>
    <row r="427" customFormat="false" ht="15.75" hidden="false" customHeight="true" outlineLevel="0" collapsed="false">
      <c r="A427" s="332" t="str">
        <f aca="false">IF(Data!A407="","",Data!A407)</f>
        <v>Other cashcrop: quantity sold</v>
      </c>
      <c r="B427" s="272"/>
      <c r="C427" s="192" t="str">
        <f aca="false">IF(Data!V407="","",Data!V407)</f>
        <v/>
      </c>
      <c r="D427" s="192" t="str">
        <f aca="false">IF(Data!W407="","",Data!W407)</f>
        <v/>
      </c>
      <c r="E427" s="192" t="str">
        <f aca="false">IF(Data!X407="","",Data!X407)</f>
        <v/>
      </c>
      <c r="F427" s="192" t="str">
        <f aca="false">IF(Data!Y407="","",Data!Y407)</f>
        <v/>
      </c>
      <c r="G427" s="275"/>
      <c r="H427" s="192"/>
      <c r="I427" s="192"/>
      <c r="J427" s="192"/>
      <c r="K427" s="192"/>
      <c r="L427" s="275"/>
      <c r="M427" s="441"/>
      <c r="N427" s="441"/>
      <c r="O427" s="441"/>
      <c r="P427" s="441"/>
      <c r="Q427" s="1"/>
      <c r="R427" s="248"/>
      <c r="S427" s="248"/>
      <c r="T427" s="248"/>
      <c r="U427" s="69" t="n">
        <v>427</v>
      </c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customFormat="false" ht="15.75" hidden="false" customHeight="true" outlineLevel="0" collapsed="false">
      <c r="A428" s="269" t="s">
        <v>200</v>
      </c>
      <c r="B428" s="272"/>
      <c r="C428" s="192" t="str">
        <f aca="false">IF(Data!V408="","",Data!V408)</f>
        <v/>
      </c>
      <c r="D428" s="192" t="str">
        <f aca="false">IF(Data!W408="","",Data!W408)</f>
        <v/>
      </c>
      <c r="E428" s="192" t="str">
        <f aca="false">IF(Data!X408="","",Data!X408)</f>
        <v/>
      </c>
      <c r="F428" s="192" t="str">
        <f aca="false">IF(Data!Y408="","",Data!Y408)</f>
        <v/>
      </c>
      <c r="G428" s="275"/>
      <c r="H428" s="441"/>
      <c r="I428" s="441"/>
      <c r="J428" s="441"/>
      <c r="K428" s="441"/>
      <c r="L428" s="275"/>
      <c r="M428" s="441"/>
      <c r="N428" s="441"/>
      <c r="O428" s="441"/>
      <c r="P428" s="441"/>
      <c r="Q428" s="1"/>
      <c r="R428" s="445"/>
      <c r="S428" s="445"/>
      <c r="T428" s="445"/>
      <c r="U428" s="69" t="n">
        <v>428</v>
      </c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customFormat="false" ht="15.75" hidden="false" customHeight="true" outlineLevel="0" collapsed="false">
      <c r="A429" s="268" t="s">
        <v>201</v>
      </c>
      <c r="B429" s="272"/>
      <c r="C429" s="284" t="str">
        <f aca="false">IF(SUM(C427)=0,"",C427*C428)</f>
        <v/>
      </c>
      <c r="D429" s="284" t="str">
        <f aca="false">IF(SUM(D427)=0,"",D427*D428)</f>
        <v/>
      </c>
      <c r="E429" s="284" t="str">
        <f aca="false">IF(SUM(E427)=0,"",E427*E428)</f>
        <v/>
      </c>
      <c r="F429" s="284" t="str">
        <f aca="false">IF(SUM(F427)=0,"",F427*F428)</f>
        <v/>
      </c>
      <c r="G429" s="273"/>
      <c r="H429" s="284" t="str">
        <f aca="false">IF(H427="","",H427*C428)</f>
        <v/>
      </c>
      <c r="I429" s="284" t="str">
        <f aca="false">IF(I427="","",I427*D428)</f>
        <v/>
      </c>
      <c r="J429" s="284" t="str">
        <f aca="false">IF(J427="","",J427*E428)</f>
        <v/>
      </c>
      <c r="K429" s="284" t="str">
        <f aca="false">IF(K427="","",K427*F428)</f>
        <v/>
      </c>
      <c r="L429" s="273"/>
      <c r="M429" s="284" t="str">
        <f aca="false">IF(H429="","",SUM(H429)-SUM(C429))</f>
        <v/>
      </c>
      <c r="N429" s="284" t="str">
        <f aca="false">IF(I429="","",SUM(I429)-SUM(D429))</f>
        <v/>
      </c>
      <c r="O429" s="284" t="str">
        <f aca="false">IF(J429="","",SUM(J429)-SUM(E429))</f>
        <v/>
      </c>
      <c r="P429" s="284" t="str">
        <f aca="false">IF(K429="","",SUM(K429)-SUM(F429))</f>
        <v/>
      </c>
      <c r="Q429" s="338"/>
      <c r="R429" s="248"/>
      <c r="S429" s="248"/>
      <c r="T429" s="248"/>
      <c r="U429" s="69" t="n">
        <v>429</v>
      </c>
      <c r="V429" s="338"/>
      <c r="W429" s="338"/>
      <c r="X429" s="338"/>
      <c r="Y429" s="338"/>
      <c r="Z429" s="338"/>
      <c r="AA429" s="338"/>
      <c r="AB429" s="338"/>
      <c r="AC429" s="338"/>
      <c r="AD429" s="338"/>
      <c r="AE429" s="338"/>
      <c r="AF429" s="338"/>
      <c r="AG429" s="338"/>
      <c r="AH429" s="338"/>
      <c r="AI429" s="338"/>
      <c r="AJ429" s="338"/>
    </row>
    <row r="430" customFormat="false" ht="15.75" hidden="false" customHeight="true" outlineLevel="0" collapsed="false">
      <c r="A430" s="332" t="str">
        <f aca="false">IF(Data!A410="","",Data!A410)</f>
        <v>Other cashcrop: quantity sold</v>
      </c>
      <c r="B430" s="272"/>
      <c r="C430" s="192" t="str">
        <f aca="false">IF(Data!V410="","",Data!V410)</f>
        <v/>
      </c>
      <c r="D430" s="192" t="str">
        <f aca="false">IF(Data!W410="","",Data!W410)</f>
        <v/>
      </c>
      <c r="E430" s="192" t="str">
        <f aca="false">IF(Data!X410="","",Data!X410)</f>
        <v/>
      </c>
      <c r="F430" s="192" t="str">
        <f aca="false">IF(Data!Y410="","",Data!Y410)</f>
        <v/>
      </c>
      <c r="G430" s="275"/>
      <c r="H430" s="192"/>
      <c r="I430" s="192"/>
      <c r="J430" s="192"/>
      <c r="K430" s="192"/>
      <c r="L430" s="275"/>
      <c r="M430" s="441"/>
      <c r="N430" s="441"/>
      <c r="O430" s="441"/>
      <c r="P430" s="441"/>
      <c r="Q430" s="1"/>
      <c r="R430" s="248"/>
      <c r="S430" s="248"/>
      <c r="T430" s="248"/>
      <c r="U430" s="69" t="n">
        <v>430</v>
      </c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customFormat="false" ht="15.75" hidden="false" customHeight="true" outlineLevel="0" collapsed="false">
      <c r="A431" s="269" t="s">
        <v>200</v>
      </c>
      <c r="B431" s="280"/>
      <c r="C431" s="192" t="str">
        <f aca="false">IF(Data!V411="","",Data!V411)</f>
        <v/>
      </c>
      <c r="D431" s="192" t="str">
        <f aca="false">IF(Data!W411="","",Data!W411)</f>
        <v/>
      </c>
      <c r="E431" s="192" t="str">
        <f aca="false">IF(Data!X411="","",Data!X411)</f>
        <v/>
      </c>
      <c r="F431" s="192" t="str">
        <f aca="false">IF(Data!Y411="","",Data!Y411)</f>
        <v/>
      </c>
      <c r="G431" s="272"/>
      <c r="H431" s="441"/>
      <c r="I431" s="441"/>
      <c r="J431" s="441"/>
      <c r="K431" s="441"/>
      <c r="L431" s="272"/>
      <c r="M431" s="441"/>
      <c r="N431" s="441"/>
      <c r="O431" s="441"/>
      <c r="P431" s="441"/>
      <c r="Q431" s="1"/>
      <c r="R431" s="445"/>
      <c r="S431" s="445"/>
      <c r="T431" s="445"/>
      <c r="U431" s="69" t="n">
        <v>431</v>
      </c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customFormat="false" ht="15.75" hidden="false" customHeight="true" outlineLevel="0" collapsed="false">
      <c r="A432" s="268" t="s">
        <v>201</v>
      </c>
      <c r="B432" s="272"/>
      <c r="C432" s="284" t="str">
        <f aca="false">IF(SUM(C430)=0,"",C430*C431)</f>
        <v/>
      </c>
      <c r="D432" s="284" t="str">
        <f aca="false">IF(SUM(D430)=0,"",D430*D431)</f>
        <v/>
      </c>
      <c r="E432" s="284" t="str">
        <f aca="false">IF(SUM(E430)=0,"",E430*E431)</f>
        <v/>
      </c>
      <c r="F432" s="284" t="str">
        <f aca="false">IF(SUM(F430)=0,"",F430*F431)</f>
        <v/>
      </c>
      <c r="G432" s="273"/>
      <c r="H432" s="284" t="str">
        <f aca="false">IF(H430="","",H430*C431)</f>
        <v/>
      </c>
      <c r="I432" s="284" t="str">
        <f aca="false">IF(I430="","",I430*D431)</f>
        <v/>
      </c>
      <c r="J432" s="284" t="str">
        <f aca="false">IF(J430="","",J430*E431)</f>
        <v/>
      </c>
      <c r="K432" s="284" t="str">
        <f aca="false">IF(K430="","",K430*F431)</f>
        <v/>
      </c>
      <c r="L432" s="273"/>
      <c r="M432" s="284" t="str">
        <f aca="false">IF(H432="","",SUM(H432)-SUM(C432))</f>
        <v/>
      </c>
      <c r="N432" s="284" t="str">
        <f aca="false">IF(I432="","",SUM(I432)-SUM(D432))</f>
        <v/>
      </c>
      <c r="O432" s="284" t="str">
        <f aca="false">IF(J432="","",SUM(J432)-SUM(E432))</f>
        <v/>
      </c>
      <c r="P432" s="284" t="str">
        <f aca="false">IF(K432="","",SUM(K432)-SUM(F432))</f>
        <v/>
      </c>
      <c r="Q432" s="1"/>
      <c r="R432" s="248"/>
      <c r="S432" s="248"/>
      <c r="T432" s="248"/>
      <c r="U432" s="69" t="n">
        <v>432</v>
      </c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customFormat="false" ht="15.75" hidden="false" customHeight="true" outlineLevel="0" collapsed="false">
      <c r="A433" s="332" t="str">
        <f aca="false">IF(Data!A413="","",Data!A413)</f>
        <v>Other cash crop: type</v>
      </c>
      <c r="B433" s="272"/>
      <c r="C433" s="192" t="str">
        <f aca="false">IF(Data!V413="","",Data!V413)</f>
        <v/>
      </c>
      <c r="D433" s="192" t="str">
        <f aca="false">IF(Data!W413="","",Data!W413)</f>
        <v/>
      </c>
      <c r="E433" s="192" t="str">
        <f aca="false">IF(Data!X413="","",Data!X413)</f>
        <v/>
      </c>
      <c r="F433" s="192" t="str">
        <f aca="false">IF(Data!Y413="","",Data!Y413)</f>
        <v/>
      </c>
      <c r="G433" s="348"/>
      <c r="H433" s="441"/>
      <c r="I433" s="441"/>
      <c r="J433" s="441"/>
      <c r="K433" s="441"/>
      <c r="L433" s="348"/>
      <c r="M433" s="422"/>
      <c r="N433" s="422"/>
      <c r="O433" s="422"/>
      <c r="P433" s="422"/>
      <c r="Q433" s="1"/>
      <c r="R433" s="1"/>
      <c r="S433" s="1"/>
      <c r="T433" s="1"/>
      <c r="U433" s="69" t="n">
        <v>433</v>
      </c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customFormat="false" ht="15.75" hidden="false" customHeight="true" outlineLevel="0" collapsed="false">
      <c r="A434" s="268" t="s">
        <v>295</v>
      </c>
      <c r="B434" s="272"/>
      <c r="C434" s="192" t="str">
        <f aca="false">IF(Data!V414="","",Data!V414)</f>
        <v/>
      </c>
      <c r="D434" s="192" t="str">
        <f aca="false">IF(Data!W414="","",Data!W414)</f>
        <v/>
      </c>
      <c r="E434" s="192" t="str">
        <f aca="false">IF(Data!X414="","",Data!X414)</f>
        <v/>
      </c>
      <c r="F434" s="192" t="str">
        <f aca="false">IF(Data!Y414="","",Data!Y414)</f>
        <v/>
      </c>
      <c r="G434" s="275"/>
      <c r="H434" s="192"/>
      <c r="I434" s="192"/>
      <c r="J434" s="192"/>
      <c r="K434" s="192"/>
      <c r="L434" s="275"/>
      <c r="M434" s="441"/>
      <c r="N434" s="441"/>
      <c r="O434" s="441"/>
      <c r="P434" s="441"/>
      <c r="Q434" s="1"/>
      <c r="R434" s="248"/>
      <c r="S434" s="248"/>
      <c r="T434" s="248"/>
      <c r="U434" s="69" t="n">
        <v>434</v>
      </c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customFormat="false" ht="15.75" hidden="false" customHeight="true" outlineLevel="0" collapsed="false">
      <c r="A435" s="269" t="s">
        <v>200</v>
      </c>
      <c r="B435" s="272"/>
      <c r="C435" s="192" t="str">
        <f aca="false">IF(Data!V415="","",Data!V415)</f>
        <v/>
      </c>
      <c r="D435" s="192" t="str">
        <f aca="false">IF(Data!W415="","",Data!W415)</f>
        <v/>
      </c>
      <c r="E435" s="192" t="str">
        <f aca="false">IF(Data!X415="","",Data!X415)</f>
        <v/>
      </c>
      <c r="F435" s="192" t="str">
        <f aca="false">IF(Data!Y415="","",Data!Y415)</f>
        <v/>
      </c>
      <c r="G435" s="275"/>
      <c r="H435" s="441"/>
      <c r="I435" s="441"/>
      <c r="J435" s="441"/>
      <c r="K435" s="441"/>
      <c r="L435" s="275"/>
      <c r="M435" s="441"/>
      <c r="N435" s="441"/>
      <c r="O435" s="441"/>
      <c r="P435" s="441"/>
      <c r="Q435" s="1"/>
      <c r="R435" s="445"/>
      <c r="S435" s="445"/>
      <c r="T435" s="445"/>
      <c r="U435" s="69" t="n">
        <v>435</v>
      </c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customFormat="false" ht="15.75" hidden="false" customHeight="true" outlineLevel="0" collapsed="false">
      <c r="A436" s="268" t="s">
        <v>201</v>
      </c>
      <c r="B436" s="272"/>
      <c r="C436" s="284" t="str">
        <f aca="false">IF(SUM(C434)=0,"",C434*C435)</f>
        <v/>
      </c>
      <c r="D436" s="284" t="str">
        <f aca="false">IF(SUM(D434)=0,"",D434*D435)</f>
        <v/>
      </c>
      <c r="E436" s="284" t="str">
        <f aca="false">IF(SUM(E434)=0,"",E434*E435)</f>
        <v/>
      </c>
      <c r="F436" s="284" t="str">
        <f aca="false">IF(SUM(F434)=0,"",F434*F435)</f>
        <v/>
      </c>
      <c r="G436" s="273"/>
      <c r="H436" s="284" t="str">
        <f aca="false">IF(H434="","",H434*C435)</f>
        <v/>
      </c>
      <c r="I436" s="284" t="str">
        <f aca="false">IF(I434="","",I434*D435)</f>
        <v/>
      </c>
      <c r="J436" s="284" t="str">
        <f aca="false">IF(J434="","",J434*E435)</f>
        <v/>
      </c>
      <c r="K436" s="284" t="str">
        <f aca="false">IF(K434="","",K434*F435)</f>
        <v/>
      </c>
      <c r="L436" s="273"/>
      <c r="M436" s="284" t="str">
        <f aca="false">IF(H436="","",SUM(H436)-SUM(C436))</f>
        <v/>
      </c>
      <c r="N436" s="284" t="str">
        <f aca="false">IF(I436="","",SUM(I436)-SUM(D436))</f>
        <v/>
      </c>
      <c r="O436" s="284" t="str">
        <f aca="false">IF(J436="","",SUM(J436)-SUM(E436))</f>
        <v/>
      </c>
      <c r="P436" s="284" t="str">
        <f aca="false">IF(K436="","",SUM(K436)-SUM(F436))</f>
        <v/>
      </c>
      <c r="Q436" s="305"/>
      <c r="R436" s="248"/>
      <c r="S436" s="248"/>
      <c r="T436" s="248"/>
      <c r="U436" s="69" t="n">
        <v>436</v>
      </c>
      <c r="V436" s="305"/>
      <c r="W436" s="305"/>
      <c r="X436" s="305"/>
      <c r="Y436" s="305"/>
      <c r="Z436" s="305"/>
      <c r="AA436" s="305"/>
      <c r="AB436" s="305"/>
      <c r="AC436" s="305"/>
      <c r="AD436" s="305"/>
      <c r="AE436" s="305"/>
      <c r="AF436" s="305"/>
      <c r="AG436" s="305"/>
      <c r="AH436" s="305"/>
      <c r="AI436" s="305"/>
      <c r="AJ436" s="305"/>
    </row>
    <row r="437" customFormat="false" ht="15.75" hidden="false" customHeight="true" outlineLevel="0" collapsed="false">
      <c r="A437" s="332" t="str">
        <f aca="false">IF(Data!A417="","",Data!A417)</f>
        <v>Other cash crop: type</v>
      </c>
      <c r="B437" s="280"/>
      <c r="C437" s="192" t="str">
        <f aca="false">IF(Data!V417="","",Data!V417)</f>
        <v/>
      </c>
      <c r="D437" s="192" t="str">
        <f aca="false">IF(Data!W417="","",Data!W417)</f>
        <v/>
      </c>
      <c r="E437" s="192" t="str">
        <f aca="false">IF(Data!X417="","",Data!X417)</f>
        <v/>
      </c>
      <c r="F437" s="192" t="str">
        <f aca="false">IF(Data!Y417="","",Data!Y417)</f>
        <v/>
      </c>
      <c r="G437" s="348"/>
      <c r="H437" s="441"/>
      <c r="I437" s="441"/>
      <c r="J437" s="441"/>
      <c r="K437" s="441"/>
      <c r="L437" s="348"/>
      <c r="M437" s="422"/>
      <c r="N437" s="422"/>
      <c r="O437" s="422"/>
      <c r="P437" s="422"/>
      <c r="Q437" s="1"/>
      <c r="R437" s="1"/>
      <c r="S437" s="1"/>
      <c r="T437" s="1"/>
      <c r="U437" s="69" t="n">
        <v>437</v>
      </c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customFormat="false" ht="15.75" hidden="false" customHeight="true" outlineLevel="0" collapsed="false">
      <c r="A438" s="268" t="s">
        <v>295</v>
      </c>
      <c r="B438" s="272"/>
      <c r="C438" s="192" t="str">
        <f aca="false">IF(Data!V418="","",Data!V418)</f>
        <v/>
      </c>
      <c r="D438" s="192" t="str">
        <f aca="false">IF(Data!W418="","",Data!W418)</f>
        <v/>
      </c>
      <c r="E438" s="192" t="str">
        <f aca="false">IF(Data!X418="","",Data!X418)</f>
        <v/>
      </c>
      <c r="F438" s="192" t="str">
        <f aca="false">IF(Data!Y418="","",Data!Y418)</f>
        <v/>
      </c>
      <c r="G438" s="275"/>
      <c r="H438" s="192"/>
      <c r="I438" s="192"/>
      <c r="J438" s="192"/>
      <c r="K438" s="192"/>
      <c r="L438" s="275"/>
      <c r="M438" s="441"/>
      <c r="N438" s="441"/>
      <c r="O438" s="441"/>
      <c r="P438" s="441"/>
      <c r="Q438" s="1"/>
      <c r="R438" s="248"/>
      <c r="S438" s="248"/>
      <c r="T438" s="248"/>
      <c r="U438" s="69" t="n">
        <v>438</v>
      </c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customFormat="false" ht="15.75" hidden="false" customHeight="true" outlineLevel="0" collapsed="false">
      <c r="A439" s="269" t="s">
        <v>200</v>
      </c>
      <c r="B439" s="272"/>
      <c r="C439" s="192" t="str">
        <f aca="false">IF(Data!V419="","",Data!V419)</f>
        <v/>
      </c>
      <c r="D439" s="192" t="str">
        <f aca="false">IF(Data!W419="","",Data!W419)</f>
        <v/>
      </c>
      <c r="E439" s="192" t="str">
        <f aca="false">IF(Data!X419="","",Data!X419)</f>
        <v/>
      </c>
      <c r="F439" s="192" t="str">
        <f aca="false">IF(Data!Y419="","",Data!Y419)</f>
        <v/>
      </c>
      <c r="G439" s="275"/>
      <c r="H439" s="441"/>
      <c r="I439" s="441"/>
      <c r="J439" s="441"/>
      <c r="K439" s="441"/>
      <c r="L439" s="275"/>
      <c r="M439" s="441"/>
      <c r="N439" s="441"/>
      <c r="O439" s="441"/>
      <c r="P439" s="441"/>
      <c r="Q439" s="1"/>
      <c r="R439" s="445"/>
      <c r="S439" s="445"/>
      <c r="T439" s="445"/>
      <c r="U439" s="69" t="n">
        <v>439</v>
      </c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customFormat="false" ht="15.75" hidden="false" customHeight="true" outlineLevel="0" collapsed="false">
      <c r="A440" s="269" t="s">
        <v>201</v>
      </c>
      <c r="B440" s="272"/>
      <c r="C440" s="284" t="str">
        <f aca="false">IF(SUM(C438)=0,"",C438*C439)</f>
        <v/>
      </c>
      <c r="D440" s="284" t="str">
        <f aca="false">IF(SUM(D438)=0,"",D438*D439)</f>
        <v/>
      </c>
      <c r="E440" s="284" t="str">
        <f aca="false">IF(SUM(E438)=0,"",E438*E439)</f>
        <v/>
      </c>
      <c r="F440" s="284" t="str">
        <f aca="false">IF(SUM(F438)=0,"",F438*F439)</f>
        <v/>
      </c>
      <c r="G440" s="273"/>
      <c r="H440" s="284" t="str">
        <f aca="false">IF(H438="","",H438*C439)</f>
        <v/>
      </c>
      <c r="I440" s="284" t="str">
        <f aca="false">IF(I438="","",I438*D439)</f>
        <v/>
      </c>
      <c r="J440" s="284" t="str">
        <f aca="false">IF(J438="","",J438*E439)</f>
        <v/>
      </c>
      <c r="K440" s="284" t="str">
        <f aca="false">IF(K438="","",K438*F439)</f>
        <v/>
      </c>
      <c r="L440" s="273"/>
      <c r="M440" s="284" t="str">
        <f aca="false">IF(H440="","",SUM(H440)-SUM(C440))</f>
        <v/>
      </c>
      <c r="N440" s="284" t="str">
        <f aca="false">IF(I440="","",SUM(I440)-SUM(D440))</f>
        <v/>
      </c>
      <c r="O440" s="284" t="str">
        <f aca="false">IF(J440="","",SUM(J440)-SUM(E440))</f>
        <v/>
      </c>
      <c r="P440" s="284" t="str">
        <f aca="false">IF(K440="","",SUM(K440)-SUM(F440))</f>
        <v/>
      </c>
      <c r="Q440" s="305"/>
      <c r="R440" s="248"/>
      <c r="S440" s="248"/>
      <c r="T440" s="248"/>
      <c r="U440" s="69" t="n">
        <v>440</v>
      </c>
      <c r="V440" s="305"/>
      <c r="W440" s="305"/>
      <c r="X440" s="305"/>
      <c r="Y440" s="305"/>
      <c r="Z440" s="305"/>
      <c r="AA440" s="305"/>
      <c r="AB440" s="305"/>
      <c r="AC440" s="305"/>
      <c r="AD440" s="305"/>
      <c r="AE440" s="305"/>
      <c r="AF440" s="305"/>
      <c r="AG440" s="305"/>
      <c r="AH440" s="305"/>
      <c r="AI440" s="305"/>
      <c r="AJ440" s="305"/>
    </row>
    <row r="441" customFormat="false" ht="15.75" hidden="false" customHeight="true" outlineLevel="0" collapsed="false">
      <c r="A441" s="352" t="s">
        <v>296</v>
      </c>
      <c r="B441" s="272"/>
      <c r="C441" s="283"/>
      <c r="D441" s="283"/>
      <c r="E441" s="283"/>
      <c r="F441" s="192"/>
      <c r="G441" s="275"/>
      <c r="H441" s="441"/>
      <c r="I441" s="441"/>
      <c r="J441" s="441"/>
      <c r="K441" s="441"/>
      <c r="L441" s="275"/>
      <c r="M441" s="441"/>
      <c r="N441" s="441"/>
      <c r="O441" s="441"/>
      <c r="P441" s="441"/>
      <c r="Q441" s="1"/>
      <c r="R441" s="1"/>
      <c r="S441" s="1"/>
      <c r="T441" s="1"/>
      <c r="U441" s="69" t="n">
        <v>441</v>
      </c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customFormat="false" ht="15.75" hidden="false" customHeight="true" outlineLevel="0" collapsed="false">
      <c r="A442" s="332" t="str">
        <f aca="false">IF(Data!A422="","",Data!A422)</f>
        <v>Maize grain: name of meas.</v>
      </c>
      <c r="B442" s="272"/>
      <c r="C442" s="192" t="str">
        <f aca="false">IF(Data!V422="","",Data!V422)</f>
        <v>kg</v>
      </c>
      <c r="D442" s="192" t="str">
        <f aca="false">IF(Data!W422="","",Data!W422)</f>
        <v>kg</v>
      </c>
      <c r="E442" s="192" t="str">
        <f aca="false">IF(Data!X422="","",Data!X422)</f>
        <v>kg</v>
      </c>
      <c r="F442" s="192" t="str">
        <f aca="false">IF(Data!Y422="","",Data!Y422)</f>
        <v/>
      </c>
      <c r="G442" s="275"/>
      <c r="H442" s="441"/>
      <c r="I442" s="441"/>
      <c r="J442" s="441"/>
      <c r="K442" s="441"/>
      <c r="L442" s="275"/>
      <c r="M442" s="441"/>
      <c r="N442" s="441"/>
      <c r="O442" s="441"/>
      <c r="P442" s="441"/>
      <c r="Q442" s="1"/>
      <c r="R442" s="1"/>
      <c r="S442" s="1"/>
      <c r="T442" s="1"/>
      <c r="U442" s="69" t="n">
        <v>442</v>
      </c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customFormat="false" ht="15.75" hidden="false" customHeight="true" outlineLevel="0" collapsed="false">
      <c r="A443" s="265" t="s">
        <v>270</v>
      </c>
      <c r="B443" s="280"/>
      <c r="C443" s="192" t="n">
        <f aca="false">IF(Data!V423="","",Data!V423)</f>
        <v>1</v>
      </c>
      <c r="D443" s="192" t="n">
        <f aca="false">IF(Data!W423="","",Data!W423)</f>
        <v>1</v>
      </c>
      <c r="E443" s="192" t="n">
        <f aca="false">IF(Data!X423="","",Data!X423)</f>
        <v>1</v>
      </c>
      <c r="F443" s="192" t="str">
        <f aca="false">IF(Data!Y423="","",Data!Y423)</f>
        <v/>
      </c>
      <c r="G443" s="275"/>
      <c r="H443" s="441"/>
      <c r="I443" s="441"/>
      <c r="J443" s="441"/>
      <c r="K443" s="441"/>
      <c r="L443" s="275"/>
      <c r="M443" s="441"/>
      <c r="N443" s="441"/>
      <c r="O443" s="441"/>
      <c r="P443" s="441"/>
      <c r="Q443" s="1"/>
      <c r="R443" s="248"/>
      <c r="S443" s="248"/>
      <c r="T443" s="248"/>
      <c r="U443" s="69" t="n">
        <v>443</v>
      </c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customFormat="false" ht="15.75" hidden="false" customHeight="true" outlineLevel="0" collapsed="false">
      <c r="A444" s="265" t="s">
        <v>298</v>
      </c>
      <c r="B444" s="280"/>
      <c r="C444" s="192" t="n">
        <f aca="false">IF(Data!V424="","",Data!V424)</f>
        <v>75</v>
      </c>
      <c r="D444" s="192" t="n">
        <f aca="false">IF(Data!W424="","",Data!W424)</f>
        <v>60</v>
      </c>
      <c r="E444" s="192" t="n">
        <f aca="false">IF(Data!X424="","",Data!X424)</f>
        <v>65</v>
      </c>
      <c r="F444" s="192" t="str">
        <f aca="false">IF(Data!Y424="","",Data!Y424)</f>
        <v/>
      </c>
      <c r="G444" s="275"/>
      <c r="H444" s="453" t="n">
        <f aca="false">IF(H$40=0,"",I444*H$40/I$40)</f>
        <v>60</v>
      </c>
      <c r="I444" s="453" t="n">
        <f aca="false">IF(I$40="","",SUM(D444)*'Exp factors'!D$66)</f>
        <v>60</v>
      </c>
      <c r="J444" s="453" t="n">
        <f aca="false">IF(J$40=0,"",I444*J$40/I$40)</f>
        <v>68.5714285714286</v>
      </c>
      <c r="K444" s="453" t="n">
        <f aca="false">IF(K$40=0,"",I444*K$40/I$40)</f>
        <v>77.1428571428571</v>
      </c>
      <c r="L444" s="275"/>
      <c r="M444" s="441"/>
      <c r="N444" s="441"/>
      <c r="O444" s="441"/>
      <c r="P444" s="441"/>
      <c r="Q444" s="1"/>
      <c r="R444" s="248"/>
      <c r="S444" s="248"/>
      <c r="T444" s="248"/>
      <c r="U444" s="69" t="n">
        <v>444</v>
      </c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customFormat="false" ht="15.75" hidden="false" customHeight="true" outlineLevel="0" collapsed="false">
      <c r="A445" s="270" t="s">
        <v>299</v>
      </c>
      <c r="B445" s="272"/>
      <c r="C445" s="192" t="n">
        <f aca="false">IF(Data!V425="","",Data!V425)</f>
        <v>3</v>
      </c>
      <c r="D445" s="192" t="n">
        <f aca="false">IF(Data!W425="","",Data!W425)</f>
        <v>2.5</v>
      </c>
      <c r="E445" s="192" t="n">
        <f aca="false">IF(Data!X425="","",Data!X425)</f>
        <v>3</v>
      </c>
      <c r="F445" s="192" t="str">
        <f aca="false">IF(Data!Y425="","",Data!Y425)</f>
        <v/>
      </c>
      <c r="G445" s="272"/>
      <c r="H445" s="450" t="n">
        <f aca="false">I445</f>
        <v>2.5</v>
      </c>
      <c r="I445" s="450" t="n">
        <f aca="false">SUM(D445)</f>
        <v>2.5</v>
      </c>
      <c r="J445" s="450" t="n">
        <f aca="false">I445</f>
        <v>2.5</v>
      </c>
      <c r="K445" s="450" t="n">
        <f aca="false">I445</f>
        <v>2.5</v>
      </c>
      <c r="L445" s="272"/>
      <c r="M445" s="441"/>
      <c r="N445" s="441"/>
      <c r="O445" s="441"/>
      <c r="P445" s="441"/>
      <c r="Q445" s="1"/>
      <c r="R445" s="248"/>
      <c r="S445" s="248"/>
      <c r="T445" s="248"/>
      <c r="U445" s="69" t="n">
        <v>445</v>
      </c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customFormat="false" ht="15.75" hidden="false" customHeight="true" outlineLevel="0" collapsed="false">
      <c r="A446" s="344" t="s">
        <v>271</v>
      </c>
      <c r="B446" s="272"/>
      <c r="C446" s="303" t="n">
        <f aca="false">IF(C444="","",C443*C444*C445)</f>
        <v>225</v>
      </c>
      <c r="D446" s="303" t="n">
        <f aca="false">IF(D444="","",D443*D444*D445)</f>
        <v>150</v>
      </c>
      <c r="E446" s="303" t="n">
        <f aca="false">IF(E444="","",E443*E444*E445)</f>
        <v>195</v>
      </c>
      <c r="F446" s="303" t="str">
        <f aca="false">IF(F444="","",F443*F444*F445)</f>
        <v/>
      </c>
      <c r="G446" s="294"/>
      <c r="H446" s="303" t="n">
        <f aca="false">IF(H$40=0,"",SUM($D443)*H444*H445)</f>
        <v>150</v>
      </c>
      <c r="I446" s="303" t="n">
        <f aca="false">IF(I$40=0,"",SUM($D443)*I444*I445)</f>
        <v>150</v>
      </c>
      <c r="J446" s="303" t="n">
        <f aca="false">IF(J$40=0,"",SUM($D443)*J444*J445)</f>
        <v>171.428571428571</v>
      </c>
      <c r="K446" s="303" t="n">
        <f aca="false">IF(K$40=0,"",SUM($D443)*K444*K445)</f>
        <v>192.857142857143</v>
      </c>
      <c r="L446" s="294"/>
      <c r="M446" s="441"/>
      <c r="N446" s="441"/>
      <c r="O446" s="441"/>
      <c r="P446" s="441"/>
      <c r="Q446" s="1"/>
      <c r="R446" s="248"/>
      <c r="S446" s="248"/>
      <c r="T446" s="248"/>
      <c r="U446" s="69" t="n">
        <v>446</v>
      </c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customFormat="false" ht="15.75" hidden="false" customHeight="true" outlineLevel="0" collapsed="false">
      <c r="A447" s="344" t="s">
        <v>300</v>
      </c>
      <c r="B447" s="272"/>
      <c r="C447" s="192" t="n">
        <f aca="false">IF(Data!V427="","",Data!V427)</f>
        <v>3630</v>
      </c>
      <c r="D447" s="192" t="n">
        <f aca="false">IF(Data!W427="","",Data!W427)</f>
        <v>3630</v>
      </c>
      <c r="E447" s="192" t="n">
        <f aca="false">IF(Data!X427="","",Data!X427)</f>
        <v>3630</v>
      </c>
      <c r="F447" s="192" t="n">
        <f aca="false">IF(Data!Y427="","",Data!Y427)</f>
        <v>3630</v>
      </c>
      <c r="G447" s="294"/>
      <c r="H447" s="441"/>
      <c r="I447" s="441"/>
      <c r="J447" s="441"/>
      <c r="K447" s="441"/>
      <c r="L447" s="294"/>
      <c r="M447" s="441"/>
      <c r="N447" s="441"/>
      <c r="O447" s="441"/>
      <c r="P447" s="441"/>
      <c r="Q447" s="1"/>
      <c r="R447" s="248"/>
      <c r="S447" s="248"/>
      <c r="T447" s="248"/>
      <c r="U447" s="69" t="n">
        <v>447</v>
      </c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customFormat="false" ht="15.75" hidden="false" customHeight="true" outlineLevel="0" collapsed="false">
      <c r="A448" s="270" t="s">
        <v>228</v>
      </c>
      <c r="B448" s="272"/>
      <c r="C448" s="306" t="n">
        <f aca="false">IF(C446="","",C446*C447/C$40/365/2100)</f>
        <v>0.152222532848756</v>
      </c>
      <c r="D448" s="306" t="n">
        <f aca="false">IF(D446="","",D446*D447/D$40/365/2100)</f>
        <v>0.101481688565837</v>
      </c>
      <c r="E448" s="306" t="n">
        <f aca="false">IF(E446="","",E446*E447/E$40/365/2100)</f>
        <v>0.11543542074364</v>
      </c>
      <c r="F448" s="306" t="str">
        <f aca="false">IF(F446="","",F446*F447/F$40/365/2100)</f>
        <v/>
      </c>
      <c r="G448" s="280"/>
      <c r="H448" s="306" t="n">
        <f aca="false">IF(H$40=0,"",H446*SUM($D447)/H$40/365/2100)</f>
        <v>0.101481688565837</v>
      </c>
      <c r="I448" s="306" t="n">
        <f aca="false">IF(I$40=0,"",I446*SUM($D447)/I$40/365/2100)</f>
        <v>0.101481688565837</v>
      </c>
      <c r="J448" s="306" t="n">
        <f aca="false">IF(J$40=0,"",J446*SUM($D447)/J$40/365/2100)</f>
        <v>0.101481688565837</v>
      </c>
      <c r="K448" s="306" t="n">
        <f aca="false">IF(K$40=0,"",K446*SUM($D447)/K$40/365/2100)</f>
        <v>0.101481688565837</v>
      </c>
      <c r="L448" s="280"/>
      <c r="M448" s="424"/>
      <c r="N448" s="424"/>
      <c r="O448" s="424"/>
      <c r="P448" s="424"/>
      <c r="Q448" s="1"/>
      <c r="R448" s="421"/>
      <c r="S448" s="421"/>
      <c r="T448" s="421"/>
      <c r="U448" s="69" t="n">
        <v>448</v>
      </c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customFormat="false" ht="15.75" hidden="false" customHeight="true" outlineLevel="0" collapsed="false">
      <c r="A449" s="454" t="s">
        <v>301</v>
      </c>
      <c r="B449" s="280"/>
      <c r="C449" s="403" t="n">
        <f aca="false">IF(Data!V429="","",Data!V429)</f>
        <v>90</v>
      </c>
      <c r="D449" s="403" t="n">
        <f aca="false">IF(Data!W429="","",Data!W429)</f>
        <v>90</v>
      </c>
      <c r="E449" s="403" t="n">
        <f aca="false">IF(Data!X429="","",Data!X429)</f>
        <v>90</v>
      </c>
      <c r="F449" s="192" t="str">
        <f aca="false">IF(Data!Y429="","",Data!Y429)</f>
        <v/>
      </c>
      <c r="G449" s="293"/>
      <c r="H449" s="441"/>
      <c r="I449" s="441"/>
      <c r="J449" s="441"/>
      <c r="K449" s="441"/>
      <c r="L449" s="293"/>
      <c r="M449" s="424"/>
      <c r="N449" s="424"/>
      <c r="O449" s="424"/>
      <c r="P449" s="424"/>
      <c r="Q449" s="1"/>
      <c r="R449" s="445"/>
      <c r="S449" s="445"/>
      <c r="T449" s="445"/>
      <c r="U449" s="69" t="n">
        <v>449</v>
      </c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customFormat="false" ht="15.75" hidden="false" customHeight="true" outlineLevel="0" collapsed="false">
      <c r="A450" s="270" t="s">
        <v>302</v>
      </c>
      <c r="B450" s="272"/>
      <c r="C450" s="303" t="n">
        <f aca="false">IF(C449="","",C446*C449)</f>
        <v>20250</v>
      </c>
      <c r="D450" s="303" t="n">
        <f aca="false">IF(D449="","",D446*D449)</f>
        <v>13500</v>
      </c>
      <c r="E450" s="303" t="n">
        <f aca="false">IF(E449="","",E446*E449)</f>
        <v>17550</v>
      </c>
      <c r="F450" s="303" t="str">
        <f aca="false">IF(F449="","",F446*F449)</f>
        <v/>
      </c>
      <c r="G450" s="294"/>
      <c r="H450" s="303" t="n">
        <f aca="false">IF(H$40=0,"",H446*SUM($D449))</f>
        <v>13500</v>
      </c>
      <c r="I450" s="303" t="n">
        <f aca="false">IF(I$40=0,"",I446*SUM($D449))</f>
        <v>13500</v>
      </c>
      <c r="J450" s="303" t="n">
        <f aca="false">IF(J$40=0,"",J446*SUM($D449))</f>
        <v>15428.5714285714</v>
      </c>
      <c r="K450" s="303" t="n">
        <f aca="false">IF(K$40=0,"",K446*SUM($D449))</f>
        <v>17357.1428571429</v>
      </c>
      <c r="L450" s="294"/>
      <c r="M450" s="424"/>
      <c r="N450" s="424"/>
      <c r="O450" s="424"/>
      <c r="P450" s="424"/>
      <c r="Q450" s="1"/>
      <c r="R450" s="248"/>
      <c r="S450" s="248"/>
      <c r="T450" s="248"/>
      <c r="U450" s="69" t="n">
        <v>450</v>
      </c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customFormat="false" ht="15.75" hidden="false" customHeight="true" outlineLevel="0" collapsed="false">
      <c r="A451" s="332" t="str">
        <f aca="false">IF(Data!A431="","",Data!A431)</f>
        <v>Sorghum: name of meas.</v>
      </c>
      <c r="B451" s="272"/>
      <c r="C451" s="192" t="str">
        <f aca="false">IF(Data!V431="","",Data!V431)</f>
        <v/>
      </c>
      <c r="D451" s="192" t="str">
        <f aca="false">IF(Data!W431="","",Data!W431)</f>
        <v/>
      </c>
      <c r="E451" s="192" t="str">
        <f aca="false">IF(Data!X431="","",Data!X431)</f>
        <v/>
      </c>
      <c r="F451" s="192" t="str">
        <f aca="false">IF(Data!Y431="","",Data!Y431)</f>
        <v/>
      </c>
      <c r="G451" s="294"/>
      <c r="H451" s="441"/>
      <c r="I451" s="441"/>
      <c r="J451" s="441"/>
      <c r="K451" s="441"/>
      <c r="L451" s="294"/>
      <c r="M451" s="424"/>
      <c r="N451" s="424"/>
      <c r="O451" s="424"/>
      <c r="P451" s="424"/>
      <c r="Q451" s="1"/>
      <c r="R451" s="1"/>
      <c r="S451" s="1"/>
      <c r="T451" s="1"/>
      <c r="U451" s="69" t="n">
        <v>451</v>
      </c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customFormat="false" ht="15.75" hidden="false" customHeight="true" outlineLevel="0" collapsed="false">
      <c r="A452" s="265" t="s">
        <v>270</v>
      </c>
      <c r="B452" s="272"/>
      <c r="C452" s="192" t="str">
        <f aca="false">IF(Data!V432="","",Data!V432)</f>
        <v/>
      </c>
      <c r="D452" s="192" t="str">
        <f aca="false">IF(Data!W432="","",Data!W432)</f>
        <v/>
      </c>
      <c r="E452" s="192" t="str">
        <f aca="false">IF(Data!X432="","",Data!X432)</f>
        <v/>
      </c>
      <c r="F452" s="192" t="str">
        <f aca="false">IF(Data!Y432="","",Data!Y432)</f>
        <v/>
      </c>
      <c r="G452" s="294"/>
      <c r="H452" s="441"/>
      <c r="I452" s="441"/>
      <c r="J452" s="441"/>
      <c r="K452" s="441"/>
      <c r="L452" s="294"/>
      <c r="M452" s="424"/>
      <c r="N452" s="424"/>
      <c r="O452" s="424"/>
      <c r="P452" s="424"/>
      <c r="Q452" s="1"/>
      <c r="R452" s="248"/>
      <c r="S452" s="248"/>
      <c r="T452" s="248"/>
      <c r="U452" s="69" t="n">
        <v>452</v>
      </c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customFormat="false" ht="15.75" hidden="false" customHeight="true" outlineLevel="0" collapsed="false">
      <c r="A453" s="265" t="s">
        <v>298</v>
      </c>
      <c r="B453" s="272"/>
      <c r="C453" s="192" t="str">
        <f aca="false">IF(Data!V433="","",Data!V433)</f>
        <v/>
      </c>
      <c r="D453" s="192" t="str">
        <f aca="false">IF(Data!W433="","",Data!W433)</f>
        <v/>
      </c>
      <c r="E453" s="192" t="str">
        <f aca="false">IF(Data!X433="","",Data!X433)</f>
        <v/>
      </c>
      <c r="F453" s="192" t="str">
        <f aca="false">IF(Data!Y433="","",Data!Y433)</f>
        <v/>
      </c>
      <c r="G453" s="294"/>
      <c r="H453" s="453" t="n">
        <f aca="false">IF(H$40=0,"",I453*H$40/I$40)</f>
        <v>0</v>
      </c>
      <c r="I453" s="453" t="n">
        <f aca="false">IF(I$40="","",SUM(D453)*'Exp factors'!D$67)</f>
        <v>0</v>
      </c>
      <c r="J453" s="453" t="n">
        <f aca="false">IF(J$40=0,"",I453*J$40/I$40)</f>
        <v>0</v>
      </c>
      <c r="K453" s="453" t="n">
        <f aca="false">IF(K$40=0,"",I453*K$40/I$40)</f>
        <v>0</v>
      </c>
      <c r="L453" s="294"/>
      <c r="M453" s="424"/>
      <c r="N453" s="424"/>
      <c r="O453" s="424"/>
      <c r="P453" s="424"/>
      <c r="Q453" s="1"/>
      <c r="R453" s="248"/>
      <c r="S453" s="248"/>
      <c r="T453" s="248"/>
      <c r="U453" s="69" t="n">
        <v>453</v>
      </c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customFormat="false" ht="15.75" hidden="false" customHeight="true" outlineLevel="0" collapsed="false">
      <c r="A454" s="270" t="s">
        <v>299</v>
      </c>
      <c r="B454" s="275"/>
      <c r="C454" s="192" t="str">
        <f aca="false">IF(Data!V434="","",Data!V434)</f>
        <v/>
      </c>
      <c r="D454" s="192" t="str">
        <f aca="false">IF(Data!W434="","",Data!W434)</f>
        <v/>
      </c>
      <c r="E454" s="192" t="str">
        <f aca="false">IF(Data!X434="","",Data!X434)</f>
        <v/>
      </c>
      <c r="F454" s="192" t="str">
        <f aca="false">IF(Data!Y434="","",Data!Y434)</f>
        <v/>
      </c>
      <c r="G454" s="294"/>
      <c r="H454" s="450" t="n">
        <f aca="false">I454</f>
        <v>0</v>
      </c>
      <c r="I454" s="450" t="n">
        <f aca="false">SUM(D454)</f>
        <v>0</v>
      </c>
      <c r="J454" s="450" t="n">
        <f aca="false">I454</f>
        <v>0</v>
      </c>
      <c r="K454" s="450" t="n">
        <f aca="false">I454</f>
        <v>0</v>
      </c>
      <c r="L454" s="294"/>
      <c r="M454" s="424"/>
      <c r="N454" s="424"/>
      <c r="O454" s="424"/>
      <c r="P454" s="424"/>
      <c r="Q454" s="1"/>
      <c r="R454" s="248"/>
      <c r="S454" s="248"/>
      <c r="T454" s="248"/>
      <c r="U454" s="69" t="n">
        <v>454</v>
      </c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customFormat="false" ht="15.75" hidden="false" customHeight="true" outlineLevel="0" collapsed="false">
      <c r="A455" s="344" t="s">
        <v>271</v>
      </c>
      <c r="B455" s="272"/>
      <c r="C455" s="303" t="str">
        <f aca="false">IF(C453="","",C452*C453*C454)</f>
        <v/>
      </c>
      <c r="D455" s="303" t="str">
        <f aca="false">IF(D453="","",D452*D453*D454)</f>
        <v/>
      </c>
      <c r="E455" s="303" t="str">
        <f aca="false">IF(E453="","",E452*E453*E454)</f>
        <v/>
      </c>
      <c r="F455" s="303" t="str">
        <f aca="false">IF(F453="","",F452*F453*F454)</f>
        <v/>
      </c>
      <c r="G455" s="272"/>
      <c r="H455" s="303" t="n">
        <f aca="false">IF(H$40=0,"",SUM($D452)*H453*H454)</f>
        <v>0</v>
      </c>
      <c r="I455" s="303" t="n">
        <f aca="false">IF(I$40=0,"",SUM($D452)*I453*I454)</f>
        <v>0</v>
      </c>
      <c r="J455" s="303" t="n">
        <f aca="false">IF(J$40=0,"",SUM($D452)*J453*J454)</f>
        <v>0</v>
      </c>
      <c r="K455" s="303" t="n">
        <f aca="false">IF(K$40=0,"",SUM($D452)*K453*K454)</f>
        <v>0</v>
      </c>
      <c r="L455" s="272"/>
      <c r="M455" s="424"/>
      <c r="N455" s="424"/>
      <c r="O455" s="424"/>
      <c r="P455" s="424"/>
      <c r="Q455" s="338"/>
      <c r="R455" s="248"/>
      <c r="S455" s="248"/>
      <c r="T455" s="248"/>
      <c r="U455" s="69" t="n">
        <v>455</v>
      </c>
      <c r="V455" s="338"/>
      <c r="W455" s="338"/>
      <c r="X455" s="338"/>
      <c r="Y455" s="338"/>
      <c r="Z455" s="338"/>
      <c r="AA455" s="338"/>
      <c r="AB455" s="338"/>
      <c r="AC455" s="338"/>
      <c r="AD455" s="338"/>
      <c r="AE455" s="338"/>
      <c r="AF455" s="338"/>
      <c r="AG455" s="338"/>
      <c r="AH455" s="338"/>
      <c r="AI455" s="338"/>
      <c r="AJ455" s="338"/>
    </row>
    <row r="456" customFormat="false" ht="15.75" hidden="false" customHeight="true" outlineLevel="0" collapsed="false">
      <c r="A456" s="344" t="s">
        <v>300</v>
      </c>
      <c r="B456" s="280"/>
      <c r="C456" s="192" t="n">
        <f aca="false">IF(Data!V436="","",Data!V436)</f>
        <v>3550</v>
      </c>
      <c r="D456" s="192" t="n">
        <f aca="false">IF(Data!W436="","",Data!W436)</f>
        <v>3550</v>
      </c>
      <c r="E456" s="192" t="n">
        <f aca="false">IF(Data!X436="","",Data!X436)</f>
        <v>3550</v>
      </c>
      <c r="F456" s="192" t="n">
        <f aca="false">IF(Data!Y436="","",Data!Y436)</f>
        <v>3550</v>
      </c>
      <c r="G456" s="272"/>
      <c r="H456" s="441"/>
      <c r="I456" s="441"/>
      <c r="J456" s="441"/>
      <c r="K456" s="441"/>
      <c r="L456" s="272"/>
      <c r="M456" s="424"/>
      <c r="N456" s="424"/>
      <c r="O456" s="424"/>
      <c r="P456" s="424"/>
      <c r="Q456" s="1"/>
      <c r="R456" s="248"/>
      <c r="S456" s="248"/>
      <c r="T456" s="248"/>
      <c r="U456" s="69" t="n">
        <v>456</v>
      </c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customFormat="false" ht="15.75" hidden="false" customHeight="true" outlineLevel="0" collapsed="false">
      <c r="A457" s="270" t="s">
        <v>228</v>
      </c>
      <c r="B457" s="272"/>
      <c r="C457" s="306" t="str">
        <f aca="false">IF(C455="","",C455*C456/C$40/365/2100)</f>
        <v/>
      </c>
      <c r="D457" s="306" t="str">
        <f aca="false">IF(D455="","",D455*D456/D$40/365/2100)</f>
        <v/>
      </c>
      <c r="E457" s="306" t="str">
        <f aca="false">IF(E455="","",E455*E456/E$40/365/2100)</f>
        <v/>
      </c>
      <c r="F457" s="306" t="str">
        <f aca="false">IF(F455="","",F455*F456/F$40/365/2100)</f>
        <v/>
      </c>
      <c r="G457" s="290"/>
      <c r="H457" s="306" t="n">
        <f aca="false">IF(H$40=0,"",H455*SUM($D456)/H$40/365/2100)</f>
        <v>0</v>
      </c>
      <c r="I457" s="306" t="n">
        <f aca="false">IF(I$40=0,"",I455*SUM($D456)/I$40/365/2100)</f>
        <v>0</v>
      </c>
      <c r="J457" s="306" t="n">
        <f aca="false">IF(J$40=0,"",J455*SUM($D456)/J$40/365/2100)</f>
        <v>0</v>
      </c>
      <c r="K457" s="306" t="n">
        <f aca="false">IF(K$40=0,"",K455*SUM($D456)/K$40/365/2100)</f>
        <v>0</v>
      </c>
      <c r="L457" s="290"/>
      <c r="M457" s="424"/>
      <c r="N457" s="424"/>
      <c r="O457" s="424"/>
      <c r="P457" s="424"/>
      <c r="Q457" s="1"/>
      <c r="R457" s="421"/>
      <c r="S457" s="421"/>
      <c r="T457" s="421"/>
      <c r="U457" s="69" t="n">
        <v>457</v>
      </c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customFormat="false" ht="15.75" hidden="false" customHeight="true" outlineLevel="0" collapsed="false">
      <c r="A458" s="455" t="s">
        <v>301</v>
      </c>
      <c r="B458" s="272"/>
      <c r="C458" s="192" t="str">
        <f aca="false">IF(Data!V438="","",Data!V438)</f>
        <v/>
      </c>
      <c r="D458" s="192" t="str">
        <f aca="false">IF(Data!W438="","",Data!W438)</f>
        <v/>
      </c>
      <c r="E458" s="192" t="str">
        <f aca="false">IF(Data!X438="","",Data!X438)</f>
        <v/>
      </c>
      <c r="F458" s="192" t="str">
        <f aca="false">IF(Data!Y438="","",Data!Y438)</f>
        <v/>
      </c>
      <c r="G458" s="272"/>
      <c r="H458" s="441"/>
      <c r="I458" s="441"/>
      <c r="J458" s="441"/>
      <c r="K458" s="441"/>
      <c r="L458" s="272"/>
      <c r="M458" s="424"/>
      <c r="N458" s="424"/>
      <c r="O458" s="424"/>
      <c r="P458" s="424"/>
      <c r="Q458" s="1"/>
      <c r="R458" s="445"/>
      <c r="S458" s="445"/>
      <c r="T458" s="445"/>
      <c r="U458" s="69" t="n">
        <v>458</v>
      </c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customFormat="false" ht="15.75" hidden="false" customHeight="true" outlineLevel="0" collapsed="false">
      <c r="A459" s="270" t="s">
        <v>302</v>
      </c>
      <c r="B459" s="280"/>
      <c r="C459" s="303" t="str">
        <f aca="false">IF(C458="","",C455*C458)</f>
        <v/>
      </c>
      <c r="D459" s="303" t="str">
        <f aca="false">IF(D458="","",D455*D458)</f>
        <v/>
      </c>
      <c r="E459" s="303" t="str">
        <f aca="false">IF(E458="","",E455*E458)</f>
        <v/>
      </c>
      <c r="F459" s="303" t="str">
        <f aca="false">IF(F458="","",F455*F458)</f>
        <v/>
      </c>
      <c r="G459" s="264"/>
      <c r="H459" s="303" t="n">
        <f aca="false">IF(H$40=0,"",H455*SUM($D458))</f>
        <v>0</v>
      </c>
      <c r="I459" s="303" t="n">
        <f aca="false">IF(I$40=0,"",I455*SUM($D458))</f>
        <v>0</v>
      </c>
      <c r="J459" s="303" t="n">
        <f aca="false">IF(J$40=0,"",J455*SUM($D458))</f>
        <v>0</v>
      </c>
      <c r="K459" s="303" t="n">
        <f aca="false">IF(K$40=0,"",K455*SUM($D458))</f>
        <v>0</v>
      </c>
      <c r="L459" s="264"/>
      <c r="M459" s="424"/>
      <c r="N459" s="424"/>
      <c r="O459" s="424"/>
      <c r="P459" s="424"/>
      <c r="Q459" s="1"/>
      <c r="R459" s="248"/>
      <c r="S459" s="248"/>
      <c r="T459" s="248"/>
      <c r="U459" s="69" t="n">
        <v>459</v>
      </c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customFormat="false" ht="15.75" hidden="false" customHeight="true" outlineLevel="0" collapsed="false">
      <c r="A460" s="332" t="str">
        <f aca="false">IF(Data!A440="","",Data!A440)</f>
        <v>Cassava dried: name of meas.</v>
      </c>
      <c r="B460" s="272"/>
      <c r="C460" s="192" t="str">
        <f aca="false">IF(Data!V440="","",Data!V440)</f>
        <v/>
      </c>
      <c r="D460" s="192" t="str">
        <f aca="false">IF(Data!W440="","",Data!W440)</f>
        <v/>
      </c>
      <c r="E460" s="192" t="str">
        <f aca="false">IF(Data!X440="","",Data!X440)</f>
        <v/>
      </c>
      <c r="F460" s="192" t="str">
        <f aca="false">IF(Data!Y440="","",Data!Y440)</f>
        <v/>
      </c>
      <c r="G460" s="294"/>
      <c r="H460" s="441"/>
      <c r="I460" s="441"/>
      <c r="J460" s="441"/>
      <c r="K460" s="441"/>
      <c r="L460" s="294"/>
      <c r="M460" s="424"/>
      <c r="N460" s="424"/>
      <c r="O460" s="424"/>
      <c r="P460" s="424"/>
      <c r="Q460" s="1"/>
      <c r="R460" s="1"/>
      <c r="S460" s="1"/>
      <c r="T460" s="1"/>
      <c r="U460" s="69" t="n">
        <v>460</v>
      </c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customFormat="false" ht="15.75" hidden="false" customHeight="true" outlineLevel="0" collapsed="false">
      <c r="A461" s="265" t="s">
        <v>270</v>
      </c>
      <c r="B461" s="272"/>
      <c r="C461" s="192" t="str">
        <f aca="false">IF(Data!V441="","",Data!V441)</f>
        <v/>
      </c>
      <c r="D461" s="192" t="str">
        <f aca="false">IF(Data!W441="","",Data!W441)</f>
        <v/>
      </c>
      <c r="E461" s="192" t="str">
        <f aca="false">IF(Data!X441="","",Data!X441)</f>
        <v/>
      </c>
      <c r="F461" s="192" t="str">
        <f aca="false">IF(Data!Y441="","",Data!Y441)</f>
        <v/>
      </c>
      <c r="G461" s="294"/>
      <c r="H461" s="441"/>
      <c r="I461" s="441"/>
      <c r="J461" s="441"/>
      <c r="K461" s="441"/>
      <c r="L461" s="294"/>
      <c r="M461" s="424"/>
      <c r="N461" s="424"/>
      <c r="O461" s="424"/>
      <c r="P461" s="424"/>
      <c r="Q461" s="1"/>
      <c r="R461" s="248"/>
      <c r="S461" s="248"/>
      <c r="T461" s="248"/>
      <c r="U461" s="69" t="n">
        <v>461</v>
      </c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customFormat="false" ht="15.75" hidden="false" customHeight="true" outlineLevel="0" collapsed="false">
      <c r="A462" s="265" t="s">
        <v>298</v>
      </c>
      <c r="B462" s="275"/>
      <c r="C462" s="192" t="str">
        <f aca="false">IF(Data!V442="","",Data!V442)</f>
        <v/>
      </c>
      <c r="D462" s="192" t="str">
        <f aca="false">IF(Data!W442="","",Data!W442)</f>
        <v/>
      </c>
      <c r="E462" s="192" t="str">
        <f aca="false">IF(Data!X442="","",Data!X442)</f>
        <v/>
      </c>
      <c r="F462" s="192" t="str">
        <f aca="false">IF(Data!Y442="","",Data!Y442)</f>
        <v/>
      </c>
      <c r="G462" s="294"/>
      <c r="H462" s="453" t="n">
        <f aca="false">IF(H$40=0,"",I462*H$40/I$40)</f>
        <v>0</v>
      </c>
      <c r="I462" s="453" t="n">
        <f aca="false">IF(I$40="","",SUM(D462)*'Exp factors'!D$68)</f>
        <v>0</v>
      </c>
      <c r="J462" s="453" t="n">
        <f aca="false">IF(J$40=0,"",I462*J$40/I$40)</f>
        <v>0</v>
      </c>
      <c r="K462" s="453" t="n">
        <f aca="false">IF(K$40=0,"",I462*K$40/I$40)</f>
        <v>0</v>
      </c>
      <c r="L462" s="294"/>
      <c r="M462" s="424"/>
      <c r="N462" s="424"/>
      <c r="O462" s="424"/>
      <c r="P462" s="424"/>
      <c r="Q462" s="1"/>
      <c r="R462" s="248"/>
      <c r="S462" s="248"/>
      <c r="T462" s="248"/>
      <c r="U462" s="69" t="n">
        <v>462</v>
      </c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customFormat="false" ht="15.75" hidden="false" customHeight="true" outlineLevel="0" collapsed="false">
      <c r="A463" s="270" t="s">
        <v>299</v>
      </c>
      <c r="B463" s="272"/>
      <c r="C463" s="192" t="str">
        <f aca="false">IF(Data!V443="","",Data!V443)</f>
        <v/>
      </c>
      <c r="D463" s="192" t="str">
        <f aca="false">IF(Data!W443="","",Data!W443)</f>
        <v/>
      </c>
      <c r="E463" s="192" t="str">
        <f aca="false">IF(Data!X443="","",Data!X443)</f>
        <v/>
      </c>
      <c r="F463" s="192" t="str">
        <f aca="false">IF(Data!Y443="","",Data!Y443)</f>
        <v/>
      </c>
      <c r="G463" s="294"/>
      <c r="H463" s="450" t="n">
        <f aca="false">I463</f>
        <v>0</v>
      </c>
      <c r="I463" s="450" t="n">
        <f aca="false">SUM(D463)</f>
        <v>0</v>
      </c>
      <c r="J463" s="450" t="n">
        <f aca="false">I463</f>
        <v>0</v>
      </c>
      <c r="K463" s="450" t="n">
        <f aca="false">I463</f>
        <v>0</v>
      </c>
      <c r="L463" s="294"/>
      <c r="M463" s="424"/>
      <c r="N463" s="424"/>
      <c r="O463" s="424"/>
      <c r="P463" s="424"/>
      <c r="Q463" s="1"/>
      <c r="R463" s="248"/>
      <c r="S463" s="248"/>
      <c r="T463" s="248"/>
      <c r="U463" s="69" t="n">
        <v>463</v>
      </c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customFormat="false" ht="15.75" hidden="false" customHeight="true" outlineLevel="0" collapsed="false">
      <c r="A464" s="344" t="s">
        <v>271</v>
      </c>
      <c r="B464" s="272"/>
      <c r="C464" s="303" t="str">
        <f aca="false">IF(C462="","",C461*C462*C463)</f>
        <v/>
      </c>
      <c r="D464" s="303" t="str">
        <f aca="false">IF(D462="","",D461*D462*D463)</f>
        <v/>
      </c>
      <c r="E464" s="303" t="str">
        <f aca="false">IF(E462="","",E461*E462*E463)</f>
        <v/>
      </c>
      <c r="F464" s="303" t="str">
        <f aca="false">IF(F462="","",F461*F462*F463)</f>
        <v/>
      </c>
      <c r="G464" s="272"/>
      <c r="H464" s="303" t="n">
        <f aca="false">IF(H$40=0,"",SUM($D461)*H462*H463)</f>
        <v>0</v>
      </c>
      <c r="I464" s="303" t="n">
        <f aca="false">IF(I$40=0,"",SUM($D461)*I462*I463)</f>
        <v>0</v>
      </c>
      <c r="J464" s="303" t="n">
        <f aca="false">IF(J$40=0,"",SUM($D461)*J462*J463)</f>
        <v>0</v>
      </c>
      <c r="K464" s="303" t="n">
        <f aca="false">IF(K$40=0,"",SUM($D461)*K462*K463)</f>
        <v>0</v>
      </c>
      <c r="L464" s="272"/>
      <c r="M464" s="424"/>
      <c r="N464" s="424"/>
      <c r="O464" s="424"/>
      <c r="P464" s="424"/>
      <c r="Q464" s="338"/>
      <c r="R464" s="248"/>
      <c r="S464" s="248"/>
      <c r="T464" s="248"/>
      <c r="U464" s="69" t="n">
        <v>464</v>
      </c>
      <c r="V464" s="338"/>
      <c r="W464" s="338"/>
      <c r="X464" s="338"/>
      <c r="Y464" s="338"/>
      <c r="Z464" s="338"/>
      <c r="AA464" s="338"/>
      <c r="AB464" s="338"/>
      <c r="AC464" s="338"/>
      <c r="AD464" s="338"/>
      <c r="AE464" s="338"/>
      <c r="AF464" s="338"/>
      <c r="AG464" s="338"/>
      <c r="AH464" s="338"/>
      <c r="AI464" s="338"/>
      <c r="AJ464" s="338"/>
    </row>
    <row r="465" customFormat="false" ht="15.75" hidden="false" customHeight="true" outlineLevel="0" collapsed="false">
      <c r="A465" s="344" t="s">
        <v>300</v>
      </c>
      <c r="B465" s="280"/>
      <c r="C465" s="192" t="n">
        <f aca="false">IF(Data!V445="","",Data!V445)</f>
        <v>3420</v>
      </c>
      <c r="D465" s="192" t="n">
        <f aca="false">IF(Data!W445="","",Data!W445)</f>
        <v>3420</v>
      </c>
      <c r="E465" s="192" t="n">
        <f aca="false">IF(Data!X445="","",Data!X445)</f>
        <v>3420</v>
      </c>
      <c r="F465" s="192" t="n">
        <f aca="false">IF(Data!Y445="","",Data!Y445)</f>
        <v>3420</v>
      </c>
      <c r="G465" s="272"/>
      <c r="H465" s="441"/>
      <c r="I465" s="441"/>
      <c r="J465" s="441"/>
      <c r="K465" s="441"/>
      <c r="L465" s="272"/>
      <c r="M465" s="424"/>
      <c r="N465" s="424"/>
      <c r="O465" s="424"/>
      <c r="P465" s="424"/>
      <c r="Q465" s="1"/>
      <c r="R465" s="248"/>
      <c r="S465" s="248"/>
      <c r="T465" s="248"/>
      <c r="U465" s="69" t="n">
        <v>465</v>
      </c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customFormat="false" ht="15.75" hidden="false" customHeight="true" outlineLevel="0" collapsed="false">
      <c r="A466" s="270" t="s">
        <v>228</v>
      </c>
      <c r="B466" s="280"/>
      <c r="C466" s="306" t="str">
        <f aca="false">IF(C464="","",C464*C465/C$40/365/2100)</f>
        <v/>
      </c>
      <c r="D466" s="306" t="str">
        <f aca="false">IF(D464="","",D464*D465/D$40/365/2100)</f>
        <v/>
      </c>
      <c r="E466" s="306" t="str">
        <f aca="false">IF(E464="","",E464*E465/E$40/365/2100)</f>
        <v/>
      </c>
      <c r="F466" s="306" t="str">
        <f aca="false">IF(F464="","",F464*F465/F$40/365/2100)</f>
        <v/>
      </c>
      <c r="G466" s="290"/>
      <c r="H466" s="306" t="n">
        <f aca="false">IF(H$40=0,"",H464*SUM($D465)/H$40/365/2100)</f>
        <v>0</v>
      </c>
      <c r="I466" s="306" t="n">
        <f aca="false">IF(I$40=0,"",I464*SUM($D465)/I$40/365/2100)</f>
        <v>0</v>
      </c>
      <c r="J466" s="306" t="n">
        <f aca="false">IF(J$40=0,"",J464*SUM($D465)/J$40/365/2100)</f>
        <v>0</v>
      </c>
      <c r="K466" s="306" t="n">
        <f aca="false">IF(K$40=0,"",K464*SUM($D465)/K$40/365/2100)</f>
        <v>0</v>
      </c>
      <c r="L466" s="290"/>
      <c r="M466" s="424"/>
      <c r="N466" s="424"/>
      <c r="O466" s="424"/>
      <c r="P466" s="424"/>
      <c r="Q466" s="1"/>
      <c r="R466" s="421"/>
      <c r="S466" s="421"/>
      <c r="T466" s="421"/>
      <c r="U466" s="69" t="n">
        <v>466</v>
      </c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customFormat="false" ht="15.75" hidden="false" customHeight="true" outlineLevel="0" collapsed="false">
      <c r="A467" s="455" t="s">
        <v>301</v>
      </c>
      <c r="B467" s="272"/>
      <c r="C467" s="192" t="str">
        <f aca="false">IF(Data!V447="","",Data!V447)</f>
        <v/>
      </c>
      <c r="D467" s="192" t="str">
        <f aca="false">IF(Data!W447="","",Data!W447)</f>
        <v/>
      </c>
      <c r="E467" s="192" t="str">
        <f aca="false">IF(Data!X447="","",Data!X447)</f>
        <v/>
      </c>
      <c r="F467" s="192" t="str">
        <f aca="false">IF(Data!Y447="","",Data!Y447)</f>
        <v/>
      </c>
      <c r="G467" s="272"/>
      <c r="H467" s="441"/>
      <c r="I467" s="441"/>
      <c r="J467" s="441"/>
      <c r="K467" s="441"/>
      <c r="L467" s="272"/>
      <c r="M467" s="424"/>
      <c r="N467" s="424"/>
      <c r="O467" s="424"/>
      <c r="P467" s="424"/>
      <c r="Q467" s="1"/>
      <c r="R467" s="445"/>
      <c r="S467" s="445"/>
      <c r="T467" s="445"/>
      <c r="U467" s="69" t="n">
        <v>467</v>
      </c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customFormat="false" ht="15.75" hidden="false" customHeight="true" outlineLevel="0" collapsed="false">
      <c r="A468" s="270" t="s">
        <v>302</v>
      </c>
      <c r="B468" s="272"/>
      <c r="C468" s="303" t="str">
        <f aca="false">IF(C467="","",C464*C467)</f>
        <v/>
      </c>
      <c r="D468" s="303" t="str">
        <f aca="false">IF(D467="","",D464*D467)</f>
        <v/>
      </c>
      <c r="E468" s="303" t="str">
        <f aca="false">IF(E467="","",E464*E467)</f>
        <v/>
      </c>
      <c r="F468" s="303" t="str">
        <f aca="false">IF(F467="","",F464*F467)</f>
        <v/>
      </c>
      <c r="G468" s="357"/>
      <c r="H468" s="303" t="n">
        <f aca="false">IF(H$40=0,"",H464*SUM($D467))</f>
        <v>0</v>
      </c>
      <c r="I468" s="303" t="n">
        <f aca="false">IF(I$40=0,"",I464*SUM($D467))</f>
        <v>0</v>
      </c>
      <c r="J468" s="303" t="n">
        <f aca="false">IF(J$40=0,"",J464*SUM($D467))</f>
        <v>0</v>
      </c>
      <c r="K468" s="303" t="n">
        <f aca="false">IF(K$40=0,"",K464*SUM($D467))</f>
        <v>0</v>
      </c>
      <c r="L468" s="357"/>
      <c r="M468" s="424"/>
      <c r="N468" s="424"/>
      <c r="O468" s="424"/>
      <c r="P468" s="424"/>
      <c r="Q468" s="1"/>
      <c r="R468" s="248"/>
      <c r="S468" s="248"/>
      <c r="T468" s="248"/>
      <c r="U468" s="69" t="n">
        <v>468</v>
      </c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customFormat="false" ht="15.75" hidden="false" customHeight="true" outlineLevel="0" collapsed="false">
      <c r="A469" s="332" t="str">
        <f aca="false">IF(Data!A449="","",Data!A449)</f>
        <v>Rice: name of meas.</v>
      </c>
      <c r="B469" s="272"/>
      <c r="C469" s="192" t="str">
        <f aca="false">IF(Data!V449="","",Data!V449)</f>
        <v>kg</v>
      </c>
      <c r="D469" s="192" t="str">
        <f aca="false">IF(Data!W449="","",Data!W449)</f>
        <v>kg</v>
      </c>
      <c r="E469" s="192" t="str">
        <f aca="false">IF(Data!X449="","",Data!X449)</f>
        <v>kg</v>
      </c>
      <c r="F469" s="192" t="str">
        <f aca="false">IF(Data!Y449="","",Data!Y449)</f>
        <v>kg</v>
      </c>
      <c r="G469" s="275"/>
      <c r="H469" s="441"/>
      <c r="I469" s="441"/>
      <c r="J469" s="441"/>
      <c r="K469" s="441"/>
      <c r="L469" s="275"/>
      <c r="M469" s="424"/>
      <c r="N469" s="424"/>
      <c r="O469" s="424"/>
      <c r="P469" s="424"/>
      <c r="Q469" s="1"/>
      <c r="R469" s="1"/>
      <c r="S469" s="1"/>
      <c r="T469" s="1"/>
      <c r="U469" s="69" t="n">
        <v>469</v>
      </c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customFormat="false" ht="15.75" hidden="false" customHeight="true" outlineLevel="0" collapsed="false">
      <c r="A470" s="265" t="s">
        <v>270</v>
      </c>
      <c r="B470" s="280"/>
      <c r="C470" s="192" t="n">
        <f aca="false">IF(Data!V450="","",Data!V450)</f>
        <v>0</v>
      </c>
      <c r="D470" s="192" t="n">
        <f aca="false">IF(Data!W450="","",Data!W450)</f>
        <v>1.6</v>
      </c>
      <c r="E470" s="192" t="n">
        <f aca="false">IF(Data!X450="","",Data!X450)</f>
        <v>6</v>
      </c>
      <c r="F470" s="192" t="n">
        <f aca="false">IF(Data!Y450="","",Data!Y450)</f>
        <v>5</v>
      </c>
      <c r="G470" s="275"/>
      <c r="H470" s="441"/>
      <c r="I470" s="441"/>
      <c r="J470" s="441"/>
      <c r="K470" s="441"/>
      <c r="L470" s="275"/>
      <c r="M470" s="424"/>
      <c r="N470" s="424"/>
      <c r="O470" s="424"/>
      <c r="P470" s="424"/>
      <c r="Q470" s="1"/>
      <c r="R470" s="248"/>
      <c r="S470" s="248"/>
      <c r="T470" s="248"/>
      <c r="U470" s="69" t="n">
        <v>470</v>
      </c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customFormat="false" ht="15.75" hidden="false" customHeight="true" outlineLevel="0" collapsed="false">
      <c r="A471" s="265" t="s">
        <v>298</v>
      </c>
      <c r="B471" s="280"/>
      <c r="C471" s="192" t="str">
        <f aca="false">IF(Data!V451="","",Data!V451)</f>
        <v/>
      </c>
      <c r="D471" s="192" t="n">
        <f aca="false">IF(Data!W451="","",Data!W451)</f>
        <v>1.2</v>
      </c>
      <c r="E471" s="192" t="n">
        <f aca="false">IF(Data!X451="","",Data!X451)</f>
        <v>2</v>
      </c>
      <c r="F471" s="192" t="n">
        <f aca="false">IF(Data!Y451="","",Data!Y451)</f>
        <v>3</v>
      </c>
      <c r="G471" s="275"/>
      <c r="H471" s="453" t="n">
        <f aca="false">IF(H$40=0,"",I471*H$40/I$40)</f>
        <v>0</v>
      </c>
      <c r="I471" s="453" t="n">
        <f aca="false">IF(I$40="","",SUM(D471)*'Exp factors'!D$69)</f>
        <v>0</v>
      </c>
      <c r="J471" s="453" t="n">
        <f aca="false">IF(J$40=0,"",I471*J$40/I$40)</f>
        <v>0</v>
      </c>
      <c r="K471" s="453" t="n">
        <f aca="false">IF(K$40=0,"",I471*K$40/I$40)</f>
        <v>0</v>
      </c>
      <c r="L471" s="275"/>
      <c r="M471" s="424"/>
      <c r="N471" s="424"/>
      <c r="O471" s="424"/>
      <c r="P471" s="424"/>
      <c r="Q471" s="1"/>
      <c r="R471" s="248"/>
      <c r="S471" s="248"/>
      <c r="T471" s="248"/>
      <c r="U471" s="69" t="n">
        <v>471</v>
      </c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customFormat="false" ht="15.75" hidden="false" customHeight="true" outlineLevel="0" collapsed="false">
      <c r="A472" s="270" t="s">
        <v>299</v>
      </c>
      <c r="B472" s="272"/>
      <c r="C472" s="192" t="str">
        <f aca="false">IF(Data!V452="","",Data!V452)</f>
        <v/>
      </c>
      <c r="D472" s="192" t="n">
        <f aca="false">IF(Data!W452="","",Data!W452)</f>
        <v>1.3</v>
      </c>
      <c r="E472" s="192" t="n">
        <f aca="false">IF(Data!X452="","",Data!X452)</f>
        <v>2</v>
      </c>
      <c r="F472" s="192" t="n">
        <f aca="false">IF(Data!Y452="","",Data!Y452)</f>
        <v>7.7</v>
      </c>
      <c r="G472" s="272"/>
      <c r="H472" s="450" t="n">
        <f aca="false">I472</f>
        <v>1.3</v>
      </c>
      <c r="I472" s="450" t="n">
        <f aca="false">SUM(D472)</f>
        <v>1.3</v>
      </c>
      <c r="J472" s="450" t="n">
        <f aca="false">I472</f>
        <v>1.3</v>
      </c>
      <c r="K472" s="450" t="n">
        <f aca="false">I472</f>
        <v>1.3</v>
      </c>
      <c r="L472" s="272"/>
      <c r="M472" s="424"/>
      <c r="N472" s="424"/>
      <c r="O472" s="424"/>
      <c r="P472" s="424"/>
      <c r="Q472" s="1"/>
      <c r="R472" s="248"/>
      <c r="S472" s="248"/>
      <c r="T472" s="248"/>
      <c r="U472" s="69" t="n">
        <v>472</v>
      </c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customFormat="false" ht="15.75" hidden="false" customHeight="true" outlineLevel="0" collapsed="false">
      <c r="A473" s="344" t="s">
        <v>271</v>
      </c>
      <c r="B473" s="272"/>
      <c r="C473" s="303" t="str">
        <f aca="false">IF(C471="","",C470*C471*C472)</f>
        <v/>
      </c>
      <c r="D473" s="303" t="n">
        <f aca="false">IF(D471="","",D470*D471*D472)</f>
        <v>2.496</v>
      </c>
      <c r="E473" s="303" t="n">
        <f aca="false">IF(E471="","",E470*E471*E472)</f>
        <v>24</v>
      </c>
      <c r="F473" s="303" t="n">
        <f aca="false">IF(F471="","",F470*F471*F472)</f>
        <v>115.5</v>
      </c>
      <c r="G473" s="294"/>
      <c r="H473" s="303" t="n">
        <f aca="false">IF(H$40=0,"",SUM($D470)*H471*H472)</f>
        <v>0</v>
      </c>
      <c r="I473" s="303" t="n">
        <f aca="false">IF(I$40=0,"",SUM($D470)*I471*I472)</f>
        <v>0</v>
      </c>
      <c r="J473" s="303" t="n">
        <f aca="false">IF(J$40=0,"",SUM($D470)*J471*J472)</f>
        <v>0</v>
      </c>
      <c r="K473" s="303" t="n">
        <f aca="false">IF(K$40=0,"",SUM($D470)*K471*K472)</f>
        <v>0</v>
      </c>
      <c r="L473" s="294"/>
      <c r="M473" s="424"/>
      <c r="N473" s="424"/>
      <c r="O473" s="424"/>
      <c r="P473" s="424"/>
      <c r="Q473" s="1"/>
      <c r="R473" s="248"/>
      <c r="S473" s="248"/>
      <c r="T473" s="248"/>
      <c r="U473" s="69" t="n">
        <v>473</v>
      </c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customFormat="false" ht="15.75" hidden="false" customHeight="true" outlineLevel="0" collapsed="false">
      <c r="A474" s="344" t="s">
        <v>300</v>
      </c>
      <c r="B474" s="272"/>
      <c r="C474" s="192" t="n">
        <f aca="false">IF(Data!V454="","",Data!V454)</f>
        <v>3540</v>
      </c>
      <c r="D474" s="192" t="n">
        <f aca="false">IF(Data!W454="","",Data!W454)</f>
        <v>3540</v>
      </c>
      <c r="E474" s="192" t="n">
        <f aca="false">IF(Data!X454="","",Data!X454)</f>
        <v>3540</v>
      </c>
      <c r="F474" s="192" t="n">
        <f aca="false">IF(Data!Y454="","",Data!Y454)</f>
        <v>3540</v>
      </c>
      <c r="G474" s="294"/>
      <c r="H474" s="441"/>
      <c r="I474" s="441"/>
      <c r="J474" s="441"/>
      <c r="K474" s="441"/>
      <c r="L474" s="294"/>
      <c r="M474" s="424"/>
      <c r="N474" s="424"/>
      <c r="O474" s="424"/>
      <c r="P474" s="424"/>
      <c r="Q474" s="1"/>
      <c r="R474" s="248"/>
      <c r="S474" s="248"/>
      <c r="T474" s="248"/>
      <c r="U474" s="69" t="n">
        <v>474</v>
      </c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customFormat="false" ht="15.75" hidden="false" customHeight="true" outlineLevel="0" collapsed="false">
      <c r="A475" s="270" t="s">
        <v>228</v>
      </c>
      <c r="B475" s="280"/>
      <c r="C475" s="306" t="str">
        <f aca="false">IF(C473="","",C473*C474/C$40/365/2100)</f>
        <v/>
      </c>
      <c r="D475" s="306" t="n">
        <f aca="false">IF(D473="","",D473*D474/D$40/365/2100)</f>
        <v>0.00164678781101482</v>
      </c>
      <c r="E475" s="306" t="n">
        <f aca="false">IF(E473="","",E473*E474/E$40/365/2100)</f>
        <v>0.0138551859099804</v>
      </c>
      <c r="F475" s="306" t="n">
        <f aca="false">IF(F473="","",F473*F474/F$40/365/2100)</f>
        <v>0.0592694063926941</v>
      </c>
      <c r="G475" s="280"/>
      <c r="H475" s="306" t="n">
        <f aca="false">IF(H$40=0,"",H473*SUM($D474)/H$40/365/2100)</f>
        <v>0</v>
      </c>
      <c r="I475" s="306" t="n">
        <f aca="false">IF(I$40=0,"",I473*SUM($D474)/I$40/365/2100)</f>
        <v>0</v>
      </c>
      <c r="J475" s="306" t="n">
        <f aca="false">IF(J$40=0,"",J473*SUM($D474)/J$40/365/2100)</f>
        <v>0</v>
      </c>
      <c r="K475" s="306" t="n">
        <f aca="false">IF(K$40=0,"",K473*SUM($D474)/K$40/365/2100)</f>
        <v>0</v>
      </c>
      <c r="L475" s="280"/>
      <c r="M475" s="424"/>
      <c r="N475" s="424"/>
      <c r="O475" s="424"/>
      <c r="P475" s="424"/>
      <c r="Q475" s="1"/>
      <c r="R475" s="421"/>
      <c r="S475" s="421"/>
      <c r="T475" s="421"/>
      <c r="U475" s="69" t="n">
        <v>475</v>
      </c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customFormat="false" ht="15.75" hidden="false" customHeight="true" outlineLevel="0" collapsed="false">
      <c r="A476" s="455" t="s">
        <v>301</v>
      </c>
      <c r="B476" s="280"/>
      <c r="C476" s="192" t="str">
        <f aca="false">IF(Data!V456="","",Data!V456)</f>
        <v/>
      </c>
      <c r="D476" s="403" t="n">
        <f aca="false">IF(Data!W456="","",Data!W456)</f>
        <v>360</v>
      </c>
      <c r="E476" s="403" t="n">
        <f aca="false">IF(Data!X456="","",Data!X456)</f>
        <v>360</v>
      </c>
      <c r="F476" s="403" t="n">
        <f aca="false">IF(Data!Y456="","",Data!Y456)</f>
        <v>360</v>
      </c>
      <c r="G476" s="272"/>
      <c r="H476" s="441"/>
      <c r="I476" s="441"/>
      <c r="J476" s="441"/>
      <c r="K476" s="441"/>
      <c r="L476" s="272"/>
      <c r="M476" s="424"/>
      <c r="N476" s="424"/>
      <c r="O476" s="424"/>
      <c r="P476" s="424"/>
      <c r="Q476" s="1"/>
      <c r="R476" s="445"/>
      <c r="S476" s="445"/>
      <c r="T476" s="445"/>
      <c r="U476" s="69" t="n">
        <v>476</v>
      </c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customFormat="false" ht="15.75" hidden="false" customHeight="true" outlineLevel="0" collapsed="false">
      <c r="A477" s="270" t="s">
        <v>302</v>
      </c>
      <c r="B477" s="272"/>
      <c r="C477" s="303" t="str">
        <f aca="false">IF(C476="","",C473*C476)</f>
        <v/>
      </c>
      <c r="D477" s="303" t="n">
        <f aca="false">IF(D476="","",D473*D476)</f>
        <v>898.56</v>
      </c>
      <c r="E477" s="303" t="n">
        <f aca="false">IF(E476="","",E473*E476)</f>
        <v>8640</v>
      </c>
      <c r="F477" s="303" t="n">
        <f aca="false">IF(F476="","",F473*F476)</f>
        <v>41580</v>
      </c>
      <c r="G477" s="294"/>
      <c r="H477" s="303" t="n">
        <f aca="false">IF(H$40=0,"",H473*SUM($D476))</f>
        <v>0</v>
      </c>
      <c r="I477" s="303" t="n">
        <f aca="false">IF(I$40=0,"",I473*SUM($D476))</f>
        <v>0</v>
      </c>
      <c r="J477" s="303" t="n">
        <f aca="false">IF(J$40=0,"",J473*SUM($D476))</f>
        <v>0</v>
      </c>
      <c r="K477" s="303" t="n">
        <f aca="false">IF(K$40=0,"",K473*SUM($D476))</f>
        <v>0</v>
      </c>
      <c r="L477" s="294"/>
      <c r="M477" s="424"/>
      <c r="N477" s="424"/>
      <c r="O477" s="424"/>
      <c r="P477" s="424"/>
      <c r="Q477" s="1"/>
      <c r="R477" s="248"/>
      <c r="S477" s="248"/>
      <c r="T477" s="248"/>
      <c r="U477" s="69" t="n">
        <v>477</v>
      </c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customFormat="false" ht="15.75" hidden="false" customHeight="true" outlineLevel="0" collapsed="false">
      <c r="A478" s="332" t="str">
        <f aca="false">IF(Data!A458="","",Data!A458)</f>
        <v>Beans: name of meas</v>
      </c>
      <c r="B478" s="280"/>
      <c r="C478" s="192" t="str">
        <f aca="false">IF(Data!V458="","",Data!V458)</f>
        <v/>
      </c>
      <c r="D478" s="192" t="str">
        <f aca="false">IF(Data!W458="","",Data!W458)</f>
        <v/>
      </c>
      <c r="E478" s="192" t="str">
        <f aca="false">IF(Data!X458="","",Data!X458)</f>
        <v>kg</v>
      </c>
      <c r="F478" s="192" t="str">
        <f aca="false">IF(Data!Y458="","",Data!Y458)</f>
        <v>kg</v>
      </c>
      <c r="G478" s="272"/>
      <c r="H478" s="441"/>
      <c r="I478" s="441"/>
      <c r="J478" s="441"/>
      <c r="K478" s="441"/>
      <c r="L478" s="272"/>
      <c r="M478" s="424"/>
      <c r="N478" s="424"/>
      <c r="O478" s="424"/>
      <c r="P478" s="424"/>
      <c r="Q478" s="1"/>
      <c r="R478" s="1"/>
      <c r="S478" s="1"/>
      <c r="T478" s="1"/>
      <c r="U478" s="69" t="n">
        <v>478</v>
      </c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customFormat="false" ht="15.75" hidden="false" customHeight="true" outlineLevel="0" collapsed="false">
      <c r="A479" s="265" t="s">
        <v>270</v>
      </c>
      <c r="B479" s="272"/>
      <c r="C479" s="192" t="n">
        <f aca="false">IF(Data!V459="","",Data!V459)</f>
        <v>0</v>
      </c>
      <c r="D479" s="192" t="n">
        <f aca="false">IF(Data!W459="","",Data!W459)</f>
        <v>0</v>
      </c>
      <c r="E479" s="192" t="n">
        <f aca="false">IF(Data!X459="","",Data!X459)</f>
        <v>2.5</v>
      </c>
      <c r="F479" s="192" t="n">
        <f aca="false">IF(Data!Y459="","",Data!Y459)</f>
        <v>3</v>
      </c>
      <c r="G479" s="272"/>
      <c r="H479" s="441"/>
      <c r="I479" s="441"/>
      <c r="J479" s="441"/>
      <c r="K479" s="441"/>
      <c r="L479" s="272"/>
      <c r="M479" s="424"/>
      <c r="N479" s="424"/>
      <c r="O479" s="424"/>
      <c r="P479" s="424"/>
      <c r="Q479" s="1"/>
      <c r="R479" s="248"/>
      <c r="S479" s="248"/>
      <c r="T479" s="248"/>
      <c r="U479" s="69" t="n">
        <v>479</v>
      </c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customFormat="false" ht="15.75" hidden="false" customHeight="true" outlineLevel="0" collapsed="false">
      <c r="A480" s="265" t="s">
        <v>298</v>
      </c>
      <c r="B480" s="272"/>
      <c r="C480" s="192" t="str">
        <f aca="false">IF(Data!V460="","",Data!V460)</f>
        <v/>
      </c>
      <c r="D480" s="192" t="str">
        <f aca="false">IF(Data!W460="","",Data!W460)</f>
        <v/>
      </c>
      <c r="E480" s="192" t="n">
        <f aca="false">IF(Data!X460="","",Data!X460)</f>
        <v>1</v>
      </c>
      <c r="F480" s="192" t="n">
        <f aca="false">IF(Data!Y460="","",Data!Y460)</f>
        <v>1</v>
      </c>
      <c r="G480" s="272"/>
      <c r="H480" s="453" t="n">
        <f aca="false">IF(H$40=0,"",I480*H$40/I$40)</f>
        <v>0</v>
      </c>
      <c r="I480" s="453" t="n">
        <f aca="false">IF(I$40="","",SUM(D480)*'Exp factors'!D$70)</f>
        <v>0</v>
      </c>
      <c r="J480" s="453" t="n">
        <f aca="false">IF(J$40=0,"",I480*J$40/I$40)</f>
        <v>0</v>
      </c>
      <c r="K480" s="453" t="n">
        <f aca="false">IF(K$40=0,"",I480*K$40/I$40)</f>
        <v>0</v>
      </c>
      <c r="L480" s="272"/>
      <c r="M480" s="424"/>
      <c r="N480" s="424"/>
      <c r="O480" s="424"/>
      <c r="P480" s="424"/>
      <c r="Q480" s="1"/>
      <c r="R480" s="248"/>
      <c r="S480" s="248"/>
      <c r="T480" s="248"/>
      <c r="U480" s="69" t="n">
        <v>480</v>
      </c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customFormat="false" ht="15.75" hidden="false" customHeight="true" outlineLevel="0" collapsed="false">
      <c r="A481" s="270" t="s">
        <v>299</v>
      </c>
      <c r="B481" s="272"/>
      <c r="C481" s="192" t="str">
        <f aca="false">IF(Data!V461="","",Data!V461)</f>
        <v/>
      </c>
      <c r="D481" s="192" t="str">
        <f aca="false">IF(Data!W461="","",Data!W461)</f>
        <v/>
      </c>
      <c r="E481" s="192" t="n">
        <f aca="false">IF(Data!X461="","",Data!X461)</f>
        <v>12</v>
      </c>
      <c r="F481" s="192" t="n">
        <f aca="false">IF(Data!Y461="","",Data!Y461)</f>
        <v>12</v>
      </c>
      <c r="G481" s="272"/>
      <c r="H481" s="450" t="n">
        <f aca="false">I481</f>
        <v>0</v>
      </c>
      <c r="I481" s="450" t="n">
        <f aca="false">SUM(D481)</f>
        <v>0</v>
      </c>
      <c r="J481" s="450" t="n">
        <f aca="false">I481</f>
        <v>0</v>
      </c>
      <c r="K481" s="450" t="n">
        <f aca="false">I481</f>
        <v>0</v>
      </c>
      <c r="L481" s="272"/>
      <c r="M481" s="424"/>
      <c r="N481" s="424"/>
      <c r="O481" s="424"/>
      <c r="P481" s="424"/>
      <c r="Q481" s="1"/>
      <c r="R481" s="248"/>
      <c r="S481" s="248"/>
      <c r="T481" s="248"/>
      <c r="U481" s="69" t="n">
        <v>481</v>
      </c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customFormat="false" ht="15.75" hidden="false" customHeight="true" outlineLevel="0" collapsed="false">
      <c r="A482" s="344" t="s">
        <v>271</v>
      </c>
      <c r="B482" s="272"/>
      <c r="C482" s="303" t="str">
        <f aca="false">IF(C480="","",C479*C480*C481)</f>
        <v/>
      </c>
      <c r="D482" s="303" t="str">
        <f aca="false">IF(D480="","",D479*D480*D481)</f>
        <v/>
      </c>
      <c r="E482" s="303" t="n">
        <f aca="false">IF(E480="","",E479*E480*E481)</f>
        <v>30</v>
      </c>
      <c r="F482" s="303" t="n">
        <f aca="false">IF(F480="","",F479*F480*F481)</f>
        <v>36</v>
      </c>
      <c r="G482" s="294"/>
      <c r="H482" s="303" t="n">
        <f aca="false">IF(H$40=0,"",SUM($D479)*H480*H481)</f>
        <v>0</v>
      </c>
      <c r="I482" s="303" t="n">
        <f aca="false">IF(I$40=0,"",SUM($D479)*I480*I481)</f>
        <v>0</v>
      </c>
      <c r="J482" s="303" t="n">
        <f aca="false">IF(J$40=0,"",SUM($D479)*J480*J481)</f>
        <v>0</v>
      </c>
      <c r="K482" s="303" t="n">
        <f aca="false">IF(K$40=0,"",SUM($D479)*K480*K481)</f>
        <v>0</v>
      </c>
      <c r="L482" s="294"/>
      <c r="M482" s="424"/>
      <c r="N482" s="424"/>
      <c r="O482" s="424"/>
      <c r="P482" s="424"/>
      <c r="Q482" s="1"/>
      <c r="R482" s="248"/>
      <c r="S482" s="248"/>
      <c r="T482" s="248"/>
      <c r="U482" s="69" t="n">
        <v>482</v>
      </c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customFormat="false" ht="15.75" hidden="false" customHeight="true" outlineLevel="0" collapsed="false">
      <c r="A483" s="344" t="s">
        <v>300</v>
      </c>
      <c r="B483" s="280"/>
      <c r="C483" s="192" t="n">
        <f aca="false">IF(Data!V463="","",Data!V463)</f>
        <v>3390</v>
      </c>
      <c r="D483" s="192" t="n">
        <f aca="false">IF(Data!W463="","",Data!W463)</f>
        <v>3390</v>
      </c>
      <c r="E483" s="192" t="n">
        <f aca="false">IF(Data!X463="","",Data!X463)</f>
        <v>3390</v>
      </c>
      <c r="F483" s="192" t="n">
        <f aca="false">IF(Data!Y463="","",Data!Y463)</f>
        <v>3390</v>
      </c>
      <c r="G483" s="294"/>
      <c r="H483" s="441"/>
      <c r="I483" s="441"/>
      <c r="J483" s="441"/>
      <c r="K483" s="441"/>
      <c r="L483" s="294"/>
      <c r="M483" s="424"/>
      <c r="N483" s="424"/>
      <c r="O483" s="424"/>
      <c r="P483" s="424"/>
      <c r="Q483" s="1"/>
      <c r="R483" s="248"/>
      <c r="S483" s="248"/>
      <c r="T483" s="248"/>
      <c r="U483" s="69" t="n">
        <v>483</v>
      </c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customFormat="false" ht="15.75" hidden="false" customHeight="true" outlineLevel="0" collapsed="false">
      <c r="A484" s="270" t="s">
        <v>228</v>
      </c>
      <c r="B484" s="272"/>
      <c r="C484" s="306" t="str">
        <f aca="false">IF(C482="","",C482*C483/C$40/365/2100)</f>
        <v/>
      </c>
      <c r="D484" s="306" t="str">
        <f aca="false">IF(D482="","",D482*D483/D$40/365/2100)</f>
        <v/>
      </c>
      <c r="E484" s="306" t="n">
        <f aca="false">IF(E482="","",E482*E483/E$40/365/2100)</f>
        <v>0.0165851272015656</v>
      </c>
      <c r="F484" s="306" t="n">
        <f aca="false">IF(F482="","",F482*F483/F$40/365/2100)</f>
        <v>0.0176908023483366</v>
      </c>
      <c r="G484" s="280"/>
      <c r="H484" s="306" t="n">
        <f aca="false">IF(H$40=0,"",H482*SUM($D483)/H$40/365/2100)</f>
        <v>0</v>
      </c>
      <c r="I484" s="306" t="n">
        <f aca="false">IF(I$40=0,"",I482*SUM($D483)/I$40/365/2100)</f>
        <v>0</v>
      </c>
      <c r="J484" s="306" t="n">
        <f aca="false">IF(J$40=0,"",J482*SUM($D483)/J$40/365/2100)</f>
        <v>0</v>
      </c>
      <c r="K484" s="306" t="n">
        <f aca="false">IF(K$40=0,"",K482*SUM($D483)/K$40/365/2100)</f>
        <v>0</v>
      </c>
      <c r="L484" s="280"/>
      <c r="M484" s="424"/>
      <c r="N484" s="424"/>
      <c r="O484" s="424"/>
      <c r="P484" s="424"/>
      <c r="Q484" s="1"/>
      <c r="R484" s="421"/>
      <c r="S484" s="421"/>
      <c r="T484" s="421"/>
      <c r="U484" s="69" t="n">
        <v>484</v>
      </c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customFormat="false" ht="15.75" hidden="false" customHeight="true" outlineLevel="0" collapsed="false">
      <c r="A485" s="454" t="s">
        <v>301</v>
      </c>
      <c r="B485" s="272"/>
      <c r="C485" s="192" t="str">
        <f aca="false">IF(Data!V465="","",Data!V465)</f>
        <v/>
      </c>
      <c r="D485" s="192" t="str">
        <f aca="false">IF(Data!W465="","",Data!W465)</f>
        <v/>
      </c>
      <c r="E485" s="403" t="n">
        <f aca="false">IF(Data!X465="","",Data!X465)</f>
        <v>345</v>
      </c>
      <c r="F485" s="403" t="n">
        <f aca="false">IF(Data!Y465="","",Data!Y465)</f>
        <v>345</v>
      </c>
      <c r="G485" s="293"/>
      <c r="H485" s="441"/>
      <c r="I485" s="441"/>
      <c r="J485" s="441"/>
      <c r="K485" s="441"/>
      <c r="L485" s="293"/>
      <c r="M485" s="424"/>
      <c r="N485" s="424"/>
      <c r="O485" s="424"/>
      <c r="P485" s="424"/>
      <c r="Q485" s="1"/>
      <c r="R485" s="445"/>
      <c r="S485" s="445"/>
      <c r="T485" s="445"/>
      <c r="U485" s="69" t="n">
        <v>485</v>
      </c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customFormat="false" ht="15.75" hidden="false" customHeight="true" outlineLevel="0" collapsed="false">
      <c r="A486" s="270" t="s">
        <v>302</v>
      </c>
      <c r="B486" s="272"/>
      <c r="C486" s="303" t="str">
        <f aca="false">IF(C485="","",C482*C485)</f>
        <v/>
      </c>
      <c r="D486" s="303" t="str">
        <f aca="false">IF(D485="","",D482*D485)</f>
        <v/>
      </c>
      <c r="E486" s="303" t="n">
        <f aca="false">IF(E485="","",E482*E485)</f>
        <v>10350</v>
      </c>
      <c r="F486" s="303" t="n">
        <f aca="false">IF(F485="","",F482*F485)</f>
        <v>12420</v>
      </c>
      <c r="G486" s="294"/>
      <c r="H486" s="303" t="n">
        <f aca="false">IF(H$40=0,"",H482*SUM($D485))</f>
        <v>0</v>
      </c>
      <c r="I486" s="303" t="n">
        <f aca="false">IF(I$40=0,"",I482*SUM($D485))</f>
        <v>0</v>
      </c>
      <c r="J486" s="303" t="n">
        <f aca="false">IF(J$40=0,"",J482*SUM($D485))</f>
        <v>0</v>
      </c>
      <c r="K486" s="303" t="n">
        <f aca="false">IF(K$40=0,"",K482*SUM($D485))</f>
        <v>0</v>
      </c>
      <c r="L486" s="294"/>
      <c r="M486" s="424"/>
      <c r="N486" s="424"/>
      <c r="O486" s="424"/>
      <c r="P486" s="424"/>
      <c r="Q486" s="1"/>
      <c r="R486" s="248"/>
      <c r="S486" s="248"/>
      <c r="T486" s="248"/>
      <c r="U486" s="69" t="n">
        <v>486</v>
      </c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customFormat="false" ht="15.75" hidden="false" customHeight="true" outlineLevel="0" collapsed="false">
      <c r="A487" s="332" t="str">
        <f aca="false">IF(Data!A467="","",Data!A467)</f>
        <v>Cassava fresh: name of meas</v>
      </c>
      <c r="B487" s="273"/>
      <c r="C487" s="192" t="str">
        <f aca="false">IF(Data!V467="","",Data!V467)</f>
        <v/>
      </c>
      <c r="D487" s="192" t="str">
        <f aca="false">IF(Data!W467="","",Data!W467)</f>
        <v/>
      </c>
      <c r="E487" s="192" t="str">
        <f aca="false">IF(Data!X467="","",Data!X467)</f>
        <v/>
      </c>
      <c r="F487" s="192" t="str">
        <f aca="false">IF(Data!Y467="","",Data!Y467)</f>
        <v/>
      </c>
      <c r="G487" s="272"/>
      <c r="H487" s="441"/>
      <c r="I487" s="441"/>
      <c r="J487" s="441"/>
      <c r="K487" s="441"/>
      <c r="L487" s="272"/>
      <c r="M487" s="424"/>
      <c r="N487" s="424"/>
      <c r="O487" s="424"/>
      <c r="P487" s="424"/>
      <c r="Q487" s="1"/>
      <c r="R487" s="1"/>
      <c r="S487" s="1"/>
      <c r="T487" s="1"/>
      <c r="U487" s="69" t="n">
        <v>487</v>
      </c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customFormat="false" ht="15.75" hidden="false" customHeight="true" outlineLevel="0" collapsed="false">
      <c r="A488" s="265" t="s">
        <v>270</v>
      </c>
      <c r="B488" s="275"/>
      <c r="C488" s="192" t="str">
        <f aca="false">IF(Data!V468="","",Data!V468)</f>
        <v/>
      </c>
      <c r="D488" s="192" t="str">
        <f aca="false">IF(Data!W468="","",Data!W468)</f>
        <v/>
      </c>
      <c r="E488" s="192" t="str">
        <f aca="false">IF(Data!X468="","",Data!X468)</f>
        <v/>
      </c>
      <c r="F488" s="192" t="str">
        <f aca="false">IF(Data!Y468="","",Data!Y468)</f>
        <v/>
      </c>
      <c r="G488" s="272"/>
      <c r="H488" s="441"/>
      <c r="I488" s="441"/>
      <c r="J488" s="441"/>
      <c r="K488" s="441"/>
      <c r="L488" s="272"/>
      <c r="M488" s="424"/>
      <c r="N488" s="424"/>
      <c r="O488" s="424"/>
      <c r="P488" s="424"/>
      <c r="Q488" s="1"/>
      <c r="R488" s="248"/>
      <c r="S488" s="248"/>
      <c r="T488" s="248"/>
      <c r="U488" s="69" t="n">
        <v>488</v>
      </c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customFormat="false" ht="15.75" hidden="false" customHeight="true" outlineLevel="0" collapsed="false">
      <c r="A489" s="265" t="s">
        <v>298</v>
      </c>
      <c r="B489" s="275"/>
      <c r="C489" s="192" t="str">
        <f aca="false">IF(Data!V469="","",Data!V469)</f>
        <v/>
      </c>
      <c r="D489" s="192" t="str">
        <f aca="false">IF(Data!W469="","",Data!W469)</f>
        <v/>
      </c>
      <c r="E489" s="192" t="str">
        <f aca="false">IF(Data!X469="","",Data!X469)</f>
        <v/>
      </c>
      <c r="F489" s="192" t="str">
        <f aca="false">IF(Data!Y469="","",Data!Y469)</f>
        <v/>
      </c>
      <c r="G489" s="272"/>
      <c r="H489" s="453" t="n">
        <f aca="false">IF(H$40=0,"",I489*H$40/I$40)</f>
        <v>0</v>
      </c>
      <c r="I489" s="453" t="n">
        <f aca="false">IF(I$40="","",SUM(D489)*'Exp factors'!D$71)</f>
        <v>0</v>
      </c>
      <c r="J489" s="453" t="n">
        <f aca="false">IF(J$40=0,"",I489*J$40/I$40)</f>
        <v>0</v>
      </c>
      <c r="K489" s="453" t="n">
        <f aca="false">IF(K$40=0,"",I489*K$40/I$40)</f>
        <v>0</v>
      </c>
      <c r="L489" s="272"/>
      <c r="M489" s="424"/>
      <c r="N489" s="424"/>
      <c r="O489" s="424"/>
      <c r="P489" s="424"/>
      <c r="Q489" s="1"/>
      <c r="R489" s="248"/>
      <c r="S489" s="248"/>
      <c r="T489" s="248"/>
      <c r="U489" s="69" t="n">
        <v>489</v>
      </c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customFormat="false" ht="15.75" hidden="false" customHeight="true" outlineLevel="0" collapsed="false">
      <c r="A490" s="270" t="s">
        <v>299</v>
      </c>
      <c r="B490" s="272"/>
      <c r="C490" s="192" t="str">
        <f aca="false">IF(Data!V470="","",Data!V470)</f>
        <v/>
      </c>
      <c r="D490" s="192" t="str">
        <f aca="false">IF(Data!W470="","",Data!W470)</f>
        <v/>
      </c>
      <c r="E490" s="192" t="str">
        <f aca="false">IF(Data!X470="","",Data!X470)</f>
        <v/>
      </c>
      <c r="F490" s="192" t="str">
        <f aca="false">IF(Data!Y470="","",Data!Y470)</f>
        <v/>
      </c>
      <c r="G490" s="272"/>
      <c r="H490" s="450" t="n">
        <f aca="false">I490</f>
        <v>0</v>
      </c>
      <c r="I490" s="450" t="n">
        <f aca="false">SUM(D490)</f>
        <v>0</v>
      </c>
      <c r="J490" s="450" t="n">
        <f aca="false">I490</f>
        <v>0</v>
      </c>
      <c r="K490" s="450" t="n">
        <f aca="false">I490</f>
        <v>0</v>
      </c>
      <c r="L490" s="272"/>
      <c r="M490" s="424"/>
      <c r="N490" s="424"/>
      <c r="O490" s="424"/>
      <c r="P490" s="424"/>
      <c r="Q490" s="1"/>
      <c r="R490" s="248"/>
      <c r="S490" s="248"/>
      <c r="T490" s="248"/>
      <c r="U490" s="69" t="n">
        <v>490</v>
      </c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customFormat="false" ht="15.75" hidden="false" customHeight="true" outlineLevel="0" collapsed="false">
      <c r="A491" s="344" t="s">
        <v>271</v>
      </c>
      <c r="B491" s="272"/>
      <c r="C491" s="303" t="str">
        <f aca="false">IF(C489="","",C488*C489*C490)</f>
        <v/>
      </c>
      <c r="D491" s="303" t="str">
        <f aca="false">IF(D489="","",D488*D489*D490)</f>
        <v/>
      </c>
      <c r="E491" s="303" t="str">
        <f aca="false">IF(E489="","",E488*E489*E490)</f>
        <v/>
      </c>
      <c r="F491" s="303" t="str">
        <f aca="false">IF(F489="","",F488*F489*F490)</f>
        <v/>
      </c>
      <c r="G491" s="294"/>
      <c r="H491" s="303" t="n">
        <f aca="false">IF(H$40=0,"",SUM($D488)*H489*H490)</f>
        <v>0</v>
      </c>
      <c r="I491" s="303" t="n">
        <f aca="false">IF(I$40=0,"",SUM($D488)*I489*I490)</f>
        <v>0</v>
      </c>
      <c r="J491" s="303" t="n">
        <f aca="false">IF(J$40=0,"",SUM($D488)*J489*J490)</f>
        <v>0</v>
      </c>
      <c r="K491" s="303" t="n">
        <f aca="false">IF(K$40=0,"",SUM($D488)*K489*K490)</f>
        <v>0</v>
      </c>
      <c r="L491" s="294"/>
      <c r="M491" s="424"/>
      <c r="N491" s="424"/>
      <c r="O491" s="424"/>
      <c r="P491" s="424"/>
      <c r="Q491" s="1"/>
      <c r="R491" s="248"/>
      <c r="S491" s="248"/>
      <c r="T491" s="248"/>
      <c r="U491" s="69" t="n">
        <v>491</v>
      </c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customFormat="false" ht="15.75" hidden="false" customHeight="true" outlineLevel="0" collapsed="false">
      <c r="A492" s="344" t="s">
        <v>300</v>
      </c>
      <c r="B492" s="272"/>
      <c r="C492" s="192" t="n">
        <f aca="false">IF(Data!V472="","",Data!V472)</f>
        <v>1530</v>
      </c>
      <c r="D492" s="192" t="n">
        <f aca="false">IF(Data!W472="","",Data!W472)</f>
        <v>1530</v>
      </c>
      <c r="E492" s="192" t="n">
        <f aca="false">IF(Data!X472="","",Data!X472)</f>
        <v>1530</v>
      </c>
      <c r="F492" s="192" t="n">
        <f aca="false">IF(Data!Y472="","",Data!Y472)</f>
        <v>1530</v>
      </c>
      <c r="G492" s="294"/>
      <c r="H492" s="441"/>
      <c r="I492" s="441"/>
      <c r="J492" s="441"/>
      <c r="K492" s="441"/>
      <c r="L492" s="294"/>
      <c r="M492" s="424"/>
      <c r="N492" s="424"/>
      <c r="O492" s="424"/>
      <c r="P492" s="424"/>
      <c r="Q492" s="1"/>
      <c r="R492" s="248"/>
      <c r="S492" s="248"/>
      <c r="T492" s="248"/>
      <c r="U492" s="69" t="n">
        <v>492</v>
      </c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customFormat="false" ht="15.75" hidden="false" customHeight="true" outlineLevel="0" collapsed="false">
      <c r="A493" s="270" t="s">
        <v>228</v>
      </c>
      <c r="B493" s="273"/>
      <c r="C493" s="306" t="str">
        <f aca="false">IF(C491="","",C491*C492/C$40/365/2100)</f>
        <v/>
      </c>
      <c r="D493" s="306" t="str">
        <f aca="false">IF(D491="","",D491*D492/D$40/365/2100)</f>
        <v/>
      </c>
      <c r="E493" s="306" t="str">
        <f aca="false">IF(E491="","",E491*E492/E$40/365/2100)</f>
        <v/>
      </c>
      <c r="F493" s="306" t="str">
        <f aca="false">IF(F491="","",F491*F492/F$40/365/2100)</f>
        <v/>
      </c>
      <c r="G493" s="280"/>
      <c r="H493" s="306" t="n">
        <f aca="false">IF(H$40=0,"",H491*SUM($D492)/H$40/365/2100)</f>
        <v>0</v>
      </c>
      <c r="I493" s="306" t="n">
        <f aca="false">IF(I$40=0,"",I491*SUM($D492)/I$40/365/2100)</f>
        <v>0</v>
      </c>
      <c r="J493" s="306" t="n">
        <f aca="false">IF(J$40=0,"",J491*SUM($D492)/J$40/365/2100)</f>
        <v>0</v>
      </c>
      <c r="K493" s="306" t="n">
        <f aca="false">IF(K$40=0,"",K491*SUM($D492)/K$40/365/2100)</f>
        <v>0</v>
      </c>
      <c r="L493" s="280"/>
      <c r="M493" s="424"/>
      <c r="N493" s="424"/>
      <c r="O493" s="424"/>
      <c r="P493" s="424"/>
      <c r="Q493" s="1"/>
      <c r="R493" s="421"/>
      <c r="S493" s="421"/>
      <c r="T493" s="421"/>
      <c r="U493" s="69" t="n">
        <v>493</v>
      </c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customFormat="false" ht="15.75" hidden="false" customHeight="true" outlineLevel="0" collapsed="false">
      <c r="A494" s="454" t="s">
        <v>301</v>
      </c>
      <c r="B494" s="275"/>
      <c r="C494" s="192" t="str">
        <f aca="false">IF(Data!V474="","",Data!V474)</f>
        <v/>
      </c>
      <c r="D494" s="192" t="str">
        <f aca="false">IF(Data!W474="","",Data!W474)</f>
        <v/>
      </c>
      <c r="E494" s="192" t="str">
        <f aca="false">IF(Data!X474="","",Data!X474)</f>
        <v/>
      </c>
      <c r="F494" s="192" t="str">
        <f aca="false">IF(Data!Y474="","",Data!Y474)</f>
        <v/>
      </c>
      <c r="G494" s="293"/>
      <c r="H494" s="441"/>
      <c r="I494" s="441"/>
      <c r="J494" s="441"/>
      <c r="K494" s="441"/>
      <c r="L494" s="293"/>
      <c r="M494" s="424"/>
      <c r="N494" s="424"/>
      <c r="O494" s="424"/>
      <c r="P494" s="424"/>
      <c r="Q494" s="1"/>
      <c r="R494" s="445"/>
      <c r="S494" s="445"/>
      <c r="T494" s="445"/>
      <c r="U494" s="69" t="n">
        <v>494</v>
      </c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customFormat="false" ht="15.75" hidden="false" customHeight="true" outlineLevel="0" collapsed="false">
      <c r="A495" s="270" t="s">
        <v>302</v>
      </c>
      <c r="B495" s="275"/>
      <c r="C495" s="303" t="str">
        <f aca="false">IF(C494="","",C491*C494)</f>
        <v/>
      </c>
      <c r="D495" s="303" t="str">
        <f aca="false">IF(D494="","",D491*D494)</f>
        <v/>
      </c>
      <c r="E495" s="303" t="str">
        <f aca="false">IF(E494="","",E491*E494)</f>
        <v/>
      </c>
      <c r="F495" s="303" t="str">
        <f aca="false">IF(F494="","",F491*F494)</f>
        <v/>
      </c>
      <c r="G495" s="294"/>
      <c r="H495" s="303" t="n">
        <f aca="false">IF(H$40=0,"",H491*SUM($D494))</f>
        <v>0</v>
      </c>
      <c r="I495" s="303" t="n">
        <f aca="false">IF(I$40=0,"",I491*SUM($D494))</f>
        <v>0</v>
      </c>
      <c r="J495" s="303" t="n">
        <f aca="false">IF(J$40=0,"",J491*SUM($D494))</f>
        <v>0</v>
      </c>
      <c r="K495" s="303" t="n">
        <f aca="false">IF(K$40=0,"",K491*SUM($D494))</f>
        <v>0</v>
      </c>
      <c r="L495" s="294"/>
      <c r="M495" s="424"/>
      <c r="N495" s="424"/>
      <c r="O495" s="424"/>
      <c r="P495" s="424"/>
      <c r="Q495" s="1"/>
      <c r="R495" s="248"/>
      <c r="S495" s="248"/>
      <c r="T495" s="248"/>
      <c r="U495" s="69" t="n">
        <v>495</v>
      </c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customFormat="false" ht="15.75" hidden="false" customHeight="true" outlineLevel="0" collapsed="false">
      <c r="A496" s="327" t="str">
        <f aca="false">IF(Data!A476="","",Data!A476)</f>
        <v>Sugar purchase: kg</v>
      </c>
      <c r="B496" s="272"/>
      <c r="C496" s="192" t="n">
        <f aca="false">IF(Data!V476="","",Data!V476)</f>
        <v>1</v>
      </c>
      <c r="D496" s="192" t="n">
        <f aca="false">IF(Data!W476="","",Data!W476)</f>
        <v>1</v>
      </c>
      <c r="E496" s="192" t="n">
        <f aca="false">IF(Data!X476="","",Data!X476)</f>
        <v>4</v>
      </c>
      <c r="F496" s="192" t="n">
        <f aca="false">IF(Data!Y476="","",Data!Y476)</f>
        <v>7</v>
      </c>
      <c r="G496" s="272"/>
      <c r="H496" s="453" t="n">
        <f aca="false">IF(H$40=0,"",I496*H$40/I$40)</f>
        <v>0</v>
      </c>
      <c r="I496" s="453" t="n">
        <f aca="false">IF(I$40="","",SUM(D496)*'Exp factors'!D$72)</f>
        <v>0</v>
      </c>
      <c r="J496" s="453" t="n">
        <f aca="false">IF(J$40=0,"",I496*J$40/I$40)</f>
        <v>0</v>
      </c>
      <c r="K496" s="453" t="n">
        <f aca="false">IF(K$40=0,"",I496*K$40/I$40)</f>
        <v>0</v>
      </c>
      <c r="L496" s="272"/>
      <c r="M496" s="424"/>
      <c r="N496" s="424"/>
      <c r="O496" s="424"/>
      <c r="P496" s="424"/>
      <c r="Q496" s="1"/>
      <c r="R496" s="248"/>
      <c r="S496" s="248"/>
      <c r="T496" s="248"/>
      <c r="U496" s="69" t="n">
        <v>496</v>
      </c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customFormat="false" ht="15.75" hidden="false" customHeight="true" outlineLevel="0" collapsed="false">
      <c r="A497" s="270" t="s">
        <v>310</v>
      </c>
      <c r="B497" s="272"/>
      <c r="C497" s="192" t="n">
        <f aca="false">IF(Data!V477="","",Data!V477)</f>
        <v>12</v>
      </c>
      <c r="D497" s="192" t="n">
        <f aca="false">IF(Data!W477="","",Data!W477)</f>
        <v>14</v>
      </c>
      <c r="E497" s="192" t="n">
        <f aca="false">IF(Data!X477="","",Data!X477)</f>
        <v>12</v>
      </c>
      <c r="F497" s="192" t="n">
        <f aca="false">IF(Data!Y477="","",Data!Y477)</f>
        <v>12</v>
      </c>
      <c r="G497" s="272"/>
      <c r="H497" s="450" t="n">
        <f aca="false">I497</f>
        <v>14</v>
      </c>
      <c r="I497" s="450" t="n">
        <f aca="false">SUM(D497)</f>
        <v>14</v>
      </c>
      <c r="J497" s="450" t="n">
        <f aca="false">I497</f>
        <v>14</v>
      </c>
      <c r="K497" s="450" t="n">
        <f aca="false">I497</f>
        <v>14</v>
      </c>
      <c r="L497" s="272"/>
      <c r="M497" s="424"/>
      <c r="N497" s="424"/>
      <c r="O497" s="424"/>
      <c r="P497" s="424"/>
      <c r="Q497" s="338"/>
      <c r="R497" s="248"/>
      <c r="S497" s="248"/>
      <c r="T497" s="248"/>
      <c r="U497" s="69" t="n">
        <v>497</v>
      </c>
      <c r="V497" s="338"/>
      <c r="W497" s="338"/>
      <c r="X497" s="338"/>
      <c r="Y497" s="338"/>
      <c r="Z497" s="338"/>
      <c r="AA497" s="338"/>
      <c r="AB497" s="338"/>
      <c r="AC497" s="338"/>
      <c r="AD497" s="338"/>
      <c r="AE497" s="338"/>
      <c r="AF497" s="338"/>
      <c r="AG497" s="338"/>
      <c r="AH497" s="338"/>
      <c r="AI497" s="338"/>
      <c r="AJ497" s="338"/>
    </row>
    <row r="498" customFormat="false" ht="15.75" hidden="false" customHeight="true" outlineLevel="0" collapsed="false">
      <c r="A498" s="344" t="s">
        <v>300</v>
      </c>
      <c r="B498" s="272"/>
      <c r="C498" s="192" t="n">
        <f aca="false">IF(Data!V478="","",Data!V478)</f>
        <v>4000</v>
      </c>
      <c r="D498" s="192" t="n">
        <f aca="false">IF(Data!W478="","",Data!W478)</f>
        <v>4000</v>
      </c>
      <c r="E498" s="192" t="n">
        <f aca="false">IF(Data!X478="","",Data!X478)</f>
        <v>4000</v>
      </c>
      <c r="F498" s="192" t="n">
        <f aca="false">IF(Data!Y478="","",Data!Y478)</f>
        <v>4000</v>
      </c>
      <c r="G498" s="272"/>
      <c r="H498" s="441"/>
      <c r="I498" s="441"/>
      <c r="J498" s="441"/>
      <c r="K498" s="441"/>
      <c r="L498" s="272"/>
      <c r="M498" s="424"/>
      <c r="N498" s="424"/>
      <c r="O498" s="424"/>
      <c r="P498" s="424"/>
      <c r="Q498" s="338"/>
      <c r="R498" s="248"/>
      <c r="S498" s="248"/>
      <c r="T498" s="248"/>
      <c r="U498" s="69" t="n">
        <v>498</v>
      </c>
      <c r="V498" s="338"/>
      <c r="W498" s="338"/>
      <c r="X498" s="338"/>
      <c r="Y498" s="338"/>
      <c r="Z498" s="338"/>
      <c r="AA498" s="338"/>
      <c r="AB498" s="338"/>
      <c r="AC498" s="338"/>
      <c r="AD498" s="338"/>
      <c r="AE498" s="338"/>
      <c r="AF498" s="338"/>
      <c r="AG498" s="338"/>
      <c r="AH498" s="338"/>
      <c r="AI498" s="338"/>
      <c r="AJ498" s="338"/>
    </row>
    <row r="499" customFormat="false" ht="15.75" hidden="false" customHeight="true" outlineLevel="0" collapsed="false">
      <c r="A499" s="270" t="s">
        <v>228</v>
      </c>
      <c r="B499" s="273"/>
      <c r="C499" s="306" t="n">
        <f aca="false">IF(SUM(C496)=0,"",C496*C497*C498/C$40/365/2100)</f>
        <v>0.00894604417109309</v>
      </c>
      <c r="D499" s="306" t="n">
        <f aca="false">IF(SUM(D496)=0,"",D496*D497*D498/D$40/365/2100)</f>
        <v>0.0104370515329419</v>
      </c>
      <c r="E499" s="306" t="n">
        <f aca="false">IF(SUM(E496)=0,"",E496*E497*E498/E$40/365/2100)</f>
        <v>0.0313111545988258</v>
      </c>
      <c r="F499" s="306" t="n">
        <f aca="false">IF(SUM(F496)=0,"",F496*F497*F498/F$40/365/2100)</f>
        <v>0.0487062404870624</v>
      </c>
      <c r="G499" s="280"/>
      <c r="H499" s="306" t="n">
        <f aca="false">IF(H$40=0,"",H496*H497*SUM($D498)/H$40/365/2100)</f>
        <v>0</v>
      </c>
      <c r="I499" s="306" t="n">
        <f aca="false">IF(I$40=0,"",I496*I497*SUM($D498)/I$40/365/2100)</f>
        <v>0</v>
      </c>
      <c r="J499" s="306" t="n">
        <f aca="false">IF(J$40=0,"",J496*J497*SUM($D498)/J$40/365/2100)</f>
        <v>0</v>
      </c>
      <c r="K499" s="306" t="n">
        <f aca="false">IF(K$40=0,"",K496*K497*SUM($D498)/K$40/365/2100)</f>
        <v>0</v>
      </c>
      <c r="L499" s="280"/>
      <c r="M499" s="424"/>
      <c r="N499" s="424"/>
      <c r="O499" s="424"/>
      <c r="P499" s="424"/>
      <c r="Q499" s="1"/>
      <c r="R499" s="421"/>
      <c r="S499" s="421"/>
      <c r="T499" s="421"/>
      <c r="U499" s="69" t="n">
        <v>499</v>
      </c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customFormat="false" ht="15.75" hidden="false" customHeight="true" outlineLevel="0" collapsed="false">
      <c r="A500" s="455" t="s">
        <v>301</v>
      </c>
      <c r="B500" s="275"/>
      <c r="C500" s="403" t="n">
        <f aca="false">IF(Data!V480="","",Data!V480)</f>
        <v>450</v>
      </c>
      <c r="D500" s="403" t="n">
        <f aca="false">IF(Data!W480="","",Data!W480)</f>
        <v>450</v>
      </c>
      <c r="E500" s="403" t="n">
        <f aca="false">IF(Data!X480="","",Data!X480)</f>
        <v>450</v>
      </c>
      <c r="F500" s="403" t="n">
        <f aca="false">IF(Data!Y480="","",Data!Y480)</f>
        <v>450</v>
      </c>
      <c r="G500" s="293"/>
      <c r="H500" s="441"/>
      <c r="I500" s="441"/>
      <c r="J500" s="441"/>
      <c r="K500" s="441"/>
      <c r="L500" s="293"/>
      <c r="M500" s="424"/>
      <c r="N500" s="424"/>
      <c r="O500" s="424"/>
      <c r="P500" s="424"/>
      <c r="Q500" s="1"/>
      <c r="R500" s="445"/>
      <c r="S500" s="445"/>
      <c r="T500" s="445"/>
      <c r="U500" s="69" t="n">
        <v>500</v>
      </c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customFormat="false" ht="15.75" hidden="false" customHeight="true" outlineLevel="0" collapsed="false">
      <c r="A501" s="270" t="s">
        <v>302</v>
      </c>
      <c r="B501" s="272"/>
      <c r="C501" s="303" t="n">
        <f aca="false">IF(C500="","",C496*C497*C500)</f>
        <v>5400</v>
      </c>
      <c r="D501" s="303" t="n">
        <f aca="false">IF(D500="","",D496*D497*D500)</f>
        <v>6300</v>
      </c>
      <c r="E501" s="303" t="n">
        <f aca="false">IF(E500="","",E496*E497*E500)</f>
        <v>21600</v>
      </c>
      <c r="F501" s="303" t="n">
        <f aca="false">IF(F500="","",F496*F497*F500)</f>
        <v>37800</v>
      </c>
      <c r="G501" s="294"/>
      <c r="H501" s="303" t="n">
        <f aca="false">IF(H$40=0,"",H496*H497*SUM($D500))</f>
        <v>0</v>
      </c>
      <c r="I501" s="303" t="n">
        <f aca="false">IF(I$40=0,"",I496*I497*SUM($D500))</f>
        <v>0</v>
      </c>
      <c r="J501" s="303" t="n">
        <f aca="false">IF(J$40=0,"",J496*J497*SUM($D500))</f>
        <v>0</v>
      </c>
      <c r="K501" s="303" t="n">
        <f aca="false">IF(K$40=0,"",K496*K497*SUM($D500))</f>
        <v>0</v>
      </c>
      <c r="L501" s="294"/>
      <c r="M501" s="424"/>
      <c r="N501" s="424"/>
      <c r="O501" s="424"/>
      <c r="P501" s="424"/>
      <c r="Q501" s="1"/>
      <c r="R501" s="248"/>
      <c r="S501" s="248"/>
      <c r="T501" s="248"/>
      <c r="U501" s="69" t="n">
        <v>501</v>
      </c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customFormat="false" ht="15.75" hidden="false" customHeight="true" outlineLevel="0" collapsed="false">
      <c r="A502" s="327" t="str">
        <f aca="false">IF(Data!A482="","",Data!A482)</f>
        <v>Meat purchase: quantity (kg)</v>
      </c>
      <c r="B502" s="272"/>
      <c r="C502" s="192" t="n">
        <f aca="false">IF(Data!V482="","",Data!V482)</f>
        <v>0.25</v>
      </c>
      <c r="D502" s="192" t="n">
        <f aca="false">IF(Data!W482="","",Data!W482)</f>
        <v>1</v>
      </c>
      <c r="E502" s="192" t="n">
        <f aca="false">IF(Data!X482="","",Data!X482)</f>
        <v>2.6</v>
      </c>
      <c r="F502" s="192" t="n">
        <f aca="false">IF(Data!Y482="","",Data!Y482)</f>
        <v>3.7</v>
      </c>
      <c r="G502" s="272"/>
      <c r="H502" s="453" t="n">
        <f aca="false">IF(H$40=0,"",I502*H$40/I$40)</f>
        <v>0</v>
      </c>
      <c r="I502" s="453" t="n">
        <f aca="false">IF(I$40="","",SUM(D502)*'Exp factors'!D$73)</f>
        <v>0</v>
      </c>
      <c r="J502" s="453" t="n">
        <f aca="false">IF(J$40=0,"",I502*J$40/I$40)</f>
        <v>0</v>
      </c>
      <c r="K502" s="453" t="n">
        <f aca="false">IF(K$40=0,"",I502*K$40/I$40)</f>
        <v>0</v>
      </c>
      <c r="L502" s="272"/>
      <c r="M502" s="424"/>
      <c r="N502" s="424"/>
      <c r="O502" s="424"/>
      <c r="P502" s="424"/>
      <c r="Q502" s="1"/>
      <c r="R502" s="248"/>
      <c r="S502" s="248"/>
      <c r="T502" s="248"/>
      <c r="U502" s="69" t="n">
        <v>502</v>
      </c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customFormat="false" ht="15.75" hidden="false" customHeight="true" outlineLevel="0" collapsed="false">
      <c r="A503" s="270" t="s">
        <v>310</v>
      </c>
      <c r="B503" s="273"/>
      <c r="C503" s="192" t="n">
        <f aca="false">IF(Data!V483="","",Data!V483)</f>
        <v>7</v>
      </c>
      <c r="D503" s="192" t="n">
        <f aca="false">IF(Data!W483="","",Data!W483)</f>
        <v>4</v>
      </c>
      <c r="E503" s="192" t="n">
        <f aca="false">IF(Data!X483="","",Data!X483)</f>
        <v>12</v>
      </c>
      <c r="F503" s="192" t="n">
        <f aca="false">IF(Data!Y483="","",Data!Y483)</f>
        <v>12</v>
      </c>
      <c r="G503" s="272"/>
      <c r="H503" s="450" t="n">
        <f aca="false">I503</f>
        <v>4</v>
      </c>
      <c r="I503" s="450" t="n">
        <f aca="false">SUM(D503)</f>
        <v>4</v>
      </c>
      <c r="J503" s="450" t="n">
        <f aca="false">I503</f>
        <v>4</v>
      </c>
      <c r="K503" s="450" t="n">
        <f aca="false">I503</f>
        <v>4</v>
      </c>
      <c r="L503" s="272"/>
      <c r="M503" s="424"/>
      <c r="N503" s="424"/>
      <c r="O503" s="424"/>
      <c r="P503" s="424"/>
      <c r="Q503" s="1"/>
      <c r="R503" s="248"/>
      <c r="S503" s="248"/>
      <c r="T503" s="248"/>
      <c r="U503" s="69" t="n">
        <v>503</v>
      </c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customFormat="false" ht="15.75" hidden="false" customHeight="true" outlineLevel="0" collapsed="false">
      <c r="A504" s="344" t="s">
        <v>300</v>
      </c>
      <c r="B504" s="272"/>
      <c r="C504" s="192" t="n">
        <f aca="false">IF(Data!V484="","",Data!V484)</f>
        <v>1450</v>
      </c>
      <c r="D504" s="192" t="n">
        <f aca="false">IF(Data!W484="","",Data!W484)</f>
        <v>1450</v>
      </c>
      <c r="E504" s="192" t="n">
        <f aca="false">IF(Data!X484="","",Data!X484)</f>
        <v>1450</v>
      </c>
      <c r="F504" s="192" t="n">
        <f aca="false">IF(Data!Y484="","",Data!Y484)</f>
        <v>1450</v>
      </c>
      <c r="G504" s="272"/>
      <c r="H504" s="441"/>
      <c r="I504" s="441"/>
      <c r="J504" s="441"/>
      <c r="K504" s="441"/>
      <c r="L504" s="272"/>
      <c r="M504" s="424"/>
      <c r="N504" s="424"/>
      <c r="O504" s="424"/>
      <c r="P504" s="424"/>
      <c r="Q504" s="1"/>
      <c r="R504" s="248"/>
      <c r="S504" s="248"/>
      <c r="T504" s="248"/>
      <c r="U504" s="69" t="n">
        <v>504</v>
      </c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customFormat="false" ht="15.75" hidden="false" customHeight="true" outlineLevel="0" collapsed="false">
      <c r="A505" s="270" t="s">
        <v>228</v>
      </c>
      <c r="B505" s="275"/>
      <c r="C505" s="306" t="n">
        <f aca="false">IF(SUM(C502)=0,"",C502*C503*C504/C$40/365/2100)</f>
        <v>0.000472928897586432</v>
      </c>
      <c r="D505" s="306" t="n">
        <f aca="false">IF(SUM(D502)=0,"",D502*D503*D504/D$40/365/2100)</f>
        <v>0.00108098033734042</v>
      </c>
      <c r="E505" s="306" t="n">
        <f aca="false">IF(SUM(E502)=0,"",E502*E503*E504/E$40/365/2100)</f>
        <v>0.00737769080234834</v>
      </c>
      <c r="F505" s="306" t="n">
        <f aca="false">IF(SUM(F502)=0,"",F502*F503*F504/F$40/365/2100)</f>
        <v>0.00933246357903892</v>
      </c>
      <c r="G505" s="280"/>
      <c r="H505" s="306" t="n">
        <f aca="false">IF(H$40=0,"",H502*H503*SUM($D504)/H$40/365/2100)</f>
        <v>0</v>
      </c>
      <c r="I505" s="306" t="n">
        <f aca="false">IF(I$40=0,"",I502*I503*SUM($D504)/I$40/365/2100)</f>
        <v>0</v>
      </c>
      <c r="J505" s="306" t="n">
        <f aca="false">IF(J$40=0,"",J502*J503*SUM($D504)/J$40/365/2100)</f>
        <v>0</v>
      </c>
      <c r="K505" s="306" t="n">
        <f aca="false">IF(K$40=0,"",K502*K503*SUM($D504)/K$40/365/2100)</f>
        <v>0</v>
      </c>
      <c r="L505" s="280"/>
      <c r="M505" s="424"/>
      <c r="N505" s="424"/>
      <c r="O505" s="424"/>
      <c r="P505" s="424"/>
      <c r="Q505" s="1"/>
      <c r="R505" s="421"/>
      <c r="S505" s="421"/>
      <c r="T505" s="421"/>
      <c r="U505" s="69" t="n">
        <v>505</v>
      </c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customFormat="false" ht="15.75" hidden="false" customHeight="true" outlineLevel="0" collapsed="false">
      <c r="A506" s="455" t="s">
        <v>301</v>
      </c>
      <c r="B506" s="275"/>
      <c r="C506" s="403" t="n">
        <f aca="false">IF(Data!V486="","",Data!V486)</f>
        <v>1150</v>
      </c>
      <c r="D506" s="403" t="n">
        <f aca="false">IF(Data!W486="","",Data!W486)</f>
        <v>1150</v>
      </c>
      <c r="E506" s="403" t="n">
        <f aca="false">IF(Data!X486="","",Data!X486)</f>
        <v>1270</v>
      </c>
      <c r="F506" s="403" t="n">
        <f aca="false">IF(Data!Y486="","",Data!Y486)</f>
        <v>1330</v>
      </c>
      <c r="G506" s="293"/>
      <c r="H506" s="441"/>
      <c r="I506" s="441"/>
      <c r="J506" s="441"/>
      <c r="K506" s="441"/>
      <c r="L506" s="293"/>
      <c r="M506" s="424"/>
      <c r="N506" s="424"/>
      <c r="O506" s="424"/>
      <c r="P506" s="424"/>
      <c r="Q506" s="1"/>
      <c r="R506" s="445"/>
      <c r="S506" s="445"/>
      <c r="T506" s="445"/>
      <c r="U506" s="69" t="n">
        <v>506</v>
      </c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customFormat="false" ht="15.75" hidden="false" customHeight="true" outlineLevel="0" collapsed="false">
      <c r="A507" s="270" t="s">
        <v>302</v>
      </c>
      <c r="B507" s="272"/>
      <c r="C507" s="303" t="n">
        <f aca="false">IF(C506="","",C502*C503*C506)</f>
        <v>2012.5</v>
      </c>
      <c r="D507" s="303" t="n">
        <f aca="false">IF(D506="","",D502*D503*D506)</f>
        <v>4600</v>
      </c>
      <c r="E507" s="303" t="n">
        <f aca="false">IF(E506="","",E502*E503*E506)</f>
        <v>39624</v>
      </c>
      <c r="F507" s="303" t="n">
        <f aca="false">IF(F506="","",F502*F503*F506)</f>
        <v>59052</v>
      </c>
      <c r="G507" s="294"/>
      <c r="H507" s="303" t="n">
        <f aca="false">IF(H$40=0,"",H502*H503*SUM($D506))</f>
        <v>0</v>
      </c>
      <c r="I507" s="303" t="n">
        <f aca="false">IF(I$40=0,"",I502*I503*SUM($D506))</f>
        <v>0</v>
      </c>
      <c r="J507" s="303" t="n">
        <f aca="false">IF(J$40=0,"",J502*J503*SUM($D506))</f>
        <v>0</v>
      </c>
      <c r="K507" s="303" t="n">
        <f aca="false">IF(K$40=0,"",K502*K503*SUM($D506))</f>
        <v>0</v>
      </c>
      <c r="L507" s="294"/>
      <c r="M507" s="424"/>
      <c r="N507" s="424"/>
      <c r="O507" s="424"/>
      <c r="P507" s="424"/>
      <c r="Q507" s="338"/>
      <c r="R507" s="248"/>
      <c r="S507" s="248"/>
      <c r="T507" s="248"/>
      <c r="U507" s="69" t="n">
        <v>507</v>
      </c>
      <c r="V507" s="338"/>
      <c r="W507" s="338"/>
      <c r="X507" s="338"/>
      <c r="Y507" s="338"/>
      <c r="Z507" s="338"/>
      <c r="AA507" s="338"/>
      <c r="AB507" s="338"/>
      <c r="AC507" s="338"/>
      <c r="AD507" s="338"/>
      <c r="AE507" s="338"/>
      <c r="AF507" s="338"/>
      <c r="AG507" s="338"/>
      <c r="AH507" s="338"/>
      <c r="AI507" s="338"/>
      <c r="AJ507" s="338"/>
    </row>
    <row r="508" customFormat="false" ht="15.75" hidden="false" customHeight="true" outlineLevel="0" collapsed="false">
      <c r="A508" s="327" t="str">
        <f aca="false">IF(Data!A488="","",Data!A488)</f>
        <v>Oil purchase: quantity (kg)</v>
      </c>
      <c r="B508" s="272"/>
      <c r="C508" s="192" t="n">
        <f aca="false">IF(Data!V488="","",Data!V488)</f>
        <v>0.3</v>
      </c>
      <c r="D508" s="192" t="n">
        <f aca="false">IF(Data!W488="","",Data!W488)</f>
        <v>0.3</v>
      </c>
      <c r="E508" s="192" t="n">
        <f aca="false">IF(Data!X488="","",Data!X488)</f>
        <v>2.4</v>
      </c>
      <c r="F508" s="192" t="n">
        <f aca="false">IF(Data!Y488="","",Data!Y488)</f>
        <v>3.3</v>
      </c>
      <c r="G508" s="272"/>
      <c r="H508" s="453" t="n">
        <f aca="false">IF(H$40=0,"",I508*H$40/I$40)</f>
        <v>0.3</v>
      </c>
      <c r="I508" s="453" t="n">
        <f aca="false">IF(I$40="","",SUM(D508)*'Exp factors'!D$74)</f>
        <v>0.3</v>
      </c>
      <c r="J508" s="453" t="n">
        <f aca="false">IF(J$40=0,"",I508*J$40/I$40)</f>
        <v>0.342857142857143</v>
      </c>
      <c r="K508" s="453" t="n">
        <f aca="false">IF(K$40=0,"",I508*K$40/I$40)</f>
        <v>0.385714285714286</v>
      </c>
      <c r="L508" s="272"/>
      <c r="M508" s="424"/>
      <c r="N508" s="424"/>
      <c r="O508" s="424"/>
      <c r="P508" s="424"/>
      <c r="Q508" s="1"/>
      <c r="R508" s="248"/>
      <c r="S508" s="248"/>
      <c r="T508" s="248"/>
      <c r="U508" s="69" t="n">
        <v>508</v>
      </c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customFormat="false" ht="15.75" hidden="false" customHeight="true" outlineLevel="0" collapsed="false">
      <c r="A509" s="270" t="s">
        <v>310</v>
      </c>
      <c r="B509" s="272"/>
      <c r="C509" s="192" t="n">
        <f aca="false">IF(Data!V489="","",Data!V489)</f>
        <v>12</v>
      </c>
      <c r="D509" s="192" t="n">
        <f aca="false">IF(Data!W489="","",Data!W489)</f>
        <v>12</v>
      </c>
      <c r="E509" s="192" t="n">
        <f aca="false">IF(Data!X489="","",Data!X489)</f>
        <v>12</v>
      </c>
      <c r="F509" s="192" t="n">
        <f aca="false">IF(Data!Y489="","",Data!Y489)</f>
        <v>12</v>
      </c>
      <c r="G509" s="272"/>
      <c r="H509" s="450" t="n">
        <f aca="false">I509</f>
        <v>12</v>
      </c>
      <c r="I509" s="450" t="n">
        <f aca="false">SUM(D509)</f>
        <v>12</v>
      </c>
      <c r="J509" s="450" t="n">
        <f aca="false">I509</f>
        <v>12</v>
      </c>
      <c r="K509" s="450" t="n">
        <f aca="false">I509</f>
        <v>12</v>
      </c>
      <c r="L509" s="272"/>
      <c r="M509" s="424"/>
      <c r="N509" s="424"/>
      <c r="O509" s="424"/>
      <c r="P509" s="424"/>
      <c r="Q509" s="1"/>
      <c r="R509" s="248"/>
      <c r="S509" s="248"/>
      <c r="T509" s="248"/>
      <c r="U509" s="69" t="n">
        <v>509</v>
      </c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customFormat="false" ht="15.75" hidden="false" customHeight="true" outlineLevel="0" collapsed="false">
      <c r="A510" s="344" t="s">
        <v>300</v>
      </c>
      <c r="B510" s="272"/>
      <c r="C510" s="192" t="n">
        <f aca="false">IF(Data!V490="","",Data!V490)</f>
        <v>9000</v>
      </c>
      <c r="D510" s="192" t="n">
        <f aca="false">IF(Data!W490="","",Data!W490)</f>
        <v>9000</v>
      </c>
      <c r="E510" s="192" t="n">
        <f aca="false">IF(Data!X490="","",Data!X490)</f>
        <v>9000</v>
      </c>
      <c r="F510" s="192" t="n">
        <f aca="false">IF(Data!Y490="","",Data!Y490)</f>
        <v>9000</v>
      </c>
      <c r="G510" s="272"/>
      <c r="H510" s="441"/>
      <c r="I510" s="441"/>
      <c r="J510" s="441"/>
      <c r="K510" s="441"/>
      <c r="L510" s="272"/>
      <c r="M510" s="424"/>
      <c r="N510" s="424"/>
      <c r="O510" s="424"/>
      <c r="P510" s="424"/>
      <c r="Q510" s="1"/>
      <c r="R510" s="248"/>
      <c r="S510" s="248"/>
      <c r="T510" s="248"/>
      <c r="U510" s="69" t="n">
        <v>510</v>
      </c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customFormat="false" ht="15.75" hidden="false" customHeight="true" outlineLevel="0" collapsed="false">
      <c r="A511" s="270" t="s">
        <v>228</v>
      </c>
      <c r="B511" s="273"/>
      <c r="C511" s="306" t="n">
        <f aca="false">IF(SUM(C508)=0,"",C508*C509*C510/C$40/365/2100)</f>
        <v>0.00603857981548784</v>
      </c>
      <c r="D511" s="306" t="n">
        <f aca="false">IF(SUM(D508)=0,"",D508*D509*D510/D$40/365/2100)</f>
        <v>0.00603857981548784</v>
      </c>
      <c r="E511" s="306" t="n">
        <f aca="false">IF(SUM(E508)=0,"",E508*E509*E510/E$40/365/2100)</f>
        <v>0.0422700587084149</v>
      </c>
      <c r="F511" s="306" t="n">
        <f aca="false">IF(SUM(F508)=0,"",F508*F509*F510/F$40/365/2100)</f>
        <v>0.0516634050880626</v>
      </c>
      <c r="G511" s="280"/>
      <c r="H511" s="306" t="n">
        <f aca="false">IF(H$40=0,"",H508*H509*SUM($D510)/H$40/365/2100)</f>
        <v>0.00603857981548784</v>
      </c>
      <c r="I511" s="306" t="n">
        <f aca="false">IF(I$40=0,"",I508*I509*SUM($D510)/I$40/365/2100)</f>
        <v>0.00603857981548784</v>
      </c>
      <c r="J511" s="306" t="n">
        <f aca="false">IF(J$40=0,"",J508*J509*SUM($D510)/J$40/365/2100)</f>
        <v>0.00603857981548784</v>
      </c>
      <c r="K511" s="306" t="n">
        <f aca="false">IF(K$40=0,"",K508*K509*SUM($D510)/K$40/365/2100)</f>
        <v>0.00603857981548784</v>
      </c>
      <c r="L511" s="280"/>
      <c r="M511" s="424"/>
      <c r="N511" s="424"/>
      <c r="O511" s="424"/>
      <c r="P511" s="424"/>
      <c r="Q511" s="1"/>
      <c r="R511" s="421"/>
      <c r="S511" s="421"/>
      <c r="T511" s="421"/>
      <c r="U511" s="69" t="n">
        <v>511</v>
      </c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customFormat="false" ht="15.75" hidden="false" customHeight="true" outlineLevel="0" collapsed="false">
      <c r="A512" s="455" t="s">
        <v>301</v>
      </c>
      <c r="B512" s="272"/>
      <c r="C512" s="403" t="n">
        <f aca="false">IF(Data!V492="","",Data!V492)</f>
        <v>1000</v>
      </c>
      <c r="D512" s="403" t="n">
        <f aca="false">IF(Data!W492="","",Data!W492)</f>
        <v>1000</v>
      </c>
      <c r="E512" s="403" t="n">
        <f aca="false">IF(Data!X492="","",Data!X492)</f>
        <v>800</v>
      </c>
      <c r="F512" s="403" t="n">
        <f aca="false">IF(Data!Y492="","",Data!Y492)</f>
        <v>800</v>
      </c>
      <c r="G512" s="293"/>
      <c r="H512" s="441"/>
      <c r="I512" s="441"/>
      <c r="J512" s="441"/>
      <c r="K512" s="441"/>
      <c r="L512" s="293"/>
      <c r="M512" s="424"/>
      <c r="N512" s="424"/>
      <c r="O512" s="424"/>
      <c r="P512" s="424"/>
      <c r="Q512" s="1"/>
      <c r="R512" s="445"/>
      <c r="S512" s="445"/>
      <c r="T512" s="445"/>
      <c r="U512" s="69" t="n">
        <v>512</v>
      </c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customFormat="false" ht="15.75" hidden="false" customHeight="true" outlineLevel="0" collapsed="false">
      <c r="A513" s="270" t="s">
        <v>302</v>
      </c>
      <c r="B513" s="272"/>
      <c r="C513" s="303" t="n">
        <f aca="false">IF(C512="","",C508*C509*C512)</f>
        <v>3600</v>
      </c>
      <c r="D513" s="303" t="n">
        <f aca="false">IF(D512="","",D508*D509*D512)</f>
        <v>3600</v>
      </c>
      <c r="E513" s="303" t="n">
        <f aca="false">IF(E512="","",E508*E509*E512)</f>
        <v>23040</v>
      </c>
      <c r="F513" s="303" t="n">
        <f aca="false">IF(F512="","",F508*F509*F512)</f>
        <v>31680</v>
      </c>
      <c r="G513" s="294"/>
      <c r="H513" s="303" t="n">
        <f aca="false">IF(H$40=0,"",H508*H509*SUM($D512))</f>
        <v>3600</v>
      </c>
      <c r="I513" s="303" t="n">
        <f aca="false">IF(I$40=0,"",I508*I509*SUM($D512))</f>
        <v>3600</v>
      </c>
      <c r="J513" s="303" t="n">
        <f aca="false">IF(J$40=0,"",J508*J509*SUM($D512))</f>
        <v>4114.28571428571</v>
      </c>
      <c r="K513" s="303" t="n">
        <f aca="false">IF(K$40=0,"",K508*K509*SUM($D512))</f>
        <v>4628.57142857143</v>
      </c>
      <c r="L513" s="294"/>
      <c r="M513" s="424"/>
      <c r="N513" s="424"/>
      <c r="O513" s="424"/>
      <c r="P513" s="424"/>
      <c r="Q513" s="1"/>
      <c r="R513" s="248"/>
      <c r="S513" s="248"/>
      <c r="T513" s="248"/>
      <c r="U513" s="69" t="n">
        <v>513</v>
      </c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customFormat="false" ht="15.75" hidden="false" customHeight="true" outlineLevel="0" collapsed="false">
      <c r="A514" s="327" t="str">
        <f aca="false">IF(Data!A494="","",Data!A494)</f>
        <v>Dried fish purchase: quantity (kg)</v>
      </c>
      <c r="B514" s="272"/>
      <c r="C514" s="192" t="n">
        <f aca="false">IF(Data!V494="","",Data!V494)</f>
        <v>0.15</v>
      </c>
      <c r="D514" s="192" t="n">
        <f aca="false">IF(Data!W494="","",Data!W494)</f>
        <v>0.4</v>
      </c>
      <c r="E514" s="192" t="n">
        <f aca="false">IF(Data!X494="","",Data!X494)</f>
        <v>0.5</v>
      </c>
      <c r="F514" s="192" t="n">
        <f aca="false">IF(Data!Y494="","",Data!Y494)</f>
        <v>0.8</v>
      </c>
      <c r="G514" s="272"/>
      <c r="H514" s="453" t="n">
        <f aca="false">IF(H$40=0,"",I514*H$40/I$40)</f>
        <v>0.2</v>
      </c>
      <c r="I514" s="453" t="n">
        <f aca="false">IF(I$40="","",SUM(D514)*'Exp factors'!D$75)</f>
        <v>0.2</v>
      </c>
      <c r="J514" s="453" t="n">
        <f aca="false">IF(J$40=0,"",I514*J$40/I$40)</f>
        <v>0.228571428571429</v>
      </c>
      <c r="K514" s="453" t="n">
        <f aca="false">IF(K$40=0,"",I514*K$40/I$40)</f>
        <v>0.257142857142857</v>
      </c>
      <c r="L514" s="272"/>
      <c r="M514" s="424"/>
      <c r="N514" s="424"/>
      <c r="O514" s="424"/>
      <c r="P514" s="424"/>
      <c r="Q514" s="1"/>
      <c r="R514" s="248"/>
      <c r="S514" s="248"/>
      <c r="T514" s="248"/>
      <c r="U514" s="69" t="n">
        <v>514</v>
      </c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customFormat="false" ht="15.75" hidden="false" customHeight="true" outlineLevel="0" collapsed="false">
      <c r="A515" s="270" t="s">
        <v>310</v>
      </c>
      <c r="B515" s="272"/>
      <c r="C515" s="192" t="n">
        <f aca="false">IF(Data!V495="","",Data!V495)</f>
        <v>12</v>
      </c>
      <c r="D515" s="192" t="n">
        <f aca="false">IF(Data!W495="","",Data!W495)</f>
        <v>12</v>
      </c>
      <c r="E515" s="192" t="n">
        <f aca="false">IF(Data!X495="","",Data!X495)</f>
        <v>52</v>
      </c>
      <c r="F515" s="192" t="n">
        <f aca="false">IF(Data!Y495="","",Data!Y495)</f>
        <v>52</v>
      </c>
      <c r="G515" s="272"/>
      <c r="H515" s="450" t="n">
        <f aca="false">I515</f>
        <v>12</v>
      </c>
      <c r="I515" s="450" t="n">
        <f aca="false">SUM(D515)</f>
        <v>12</v>
      </c>
      <c r="J515" s="450" t="n">
        <f aca="false">I515</f>
        <v>12</v>
      </c>
      <c r="K515" s="450" t="n">
        <f aca="false">I515</f>
        <v>12</v>
      </c>
      <c r="L515" s="272"/>
      <c r="M515" s="424"/>
      <c r="N515" s="424"/>
      <c r="O515" s="424"/>
      <c r="P515" s="424"/>
      <c r="Q515" s="1"/>
      <c r="R515" s="248"/>
      <c r="S515" s="248"/>
      <c r="T515" s="248"/>
      <c r="U515" s="69" t="n">
        <v>515</v>
      </c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customFormat="false" ht="15.75" hidden="false" customHeight="true" outlineLevel="0" collapsed="false">
      <c r="A516" s="344" t="s">
        <v>300</v>
      </c>
      <c r="B516" s="275"/>
      <c r="C516" s="192" t="n">
        <f aca="false">IF(Data!V496="","",Data!V496)</f>
        <v>3090</v>
      </c>
      <c r="D516" s="192" t="n">
        <f aca="false">IF(Data!W496="","",Data!W496)</f>
        <v>3090</v>
      </c>
      <c r="E516" s="192" t="n">
        <f aca="false">IF(Data!X496="","",Data!X496)</f>
        <v>3090</v>
      </c>
      <c r="F516" s="192" t="n">
        <f aca="false">IF(Data!Y496="","",Data!Y496)</f>
        <v>3090</v>
      </c>
      <c r="G516" s="272"/>
      <c r="H516" s="441"/>
      <c r="I516" s="441"/>
      <c r="J516" s="441"/>
      <c r="K516" s="441"/>
      <c r="L516" s="272"/>
      <c r="M516" s="424"/>
      <c r="N516" s="424"/>
      <c r="O516" s="424"/>
      <c r="P516" s="424"/>
      <c r="Q516" s="1"/>
      <c r="R516" s="248"/>
      <c r="S516" s="248"/>
      <c r="T516" s="248"/>
      <c r="U516" s="69" t="n">
        <v>516</v>
      </c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customFormat="false" ht="15.75" hidden="false" customHeight="true" outlineLevel="0" collapsed="false">
      <c r="A517" s="270" t="s">
        <v>228</v>
      </c>
      <c r="B517" s="275"/>
      <c r="C517" s="306" t="n">
        <f aca="false">IF(SUM(C514)=0,"",C514*C515*C516/C$40/365/2100)</f>
        <v>0.00103662286832541</v>
      </c>
      <c r="D517" s="306" t="n">
        <f aca="false">IF(SUM(D514)=0,"",D514*D515*D516/D$40/365/2100)</f>
        <v>0.00276432764886777</v>
      </c>
      <c r="E517" s="306" t="n">
        <f aca="false">IF(SUM(E514)=0,"",E514*E515*E516/E$40/365/2100)</f>
        <v>0.0131017612524462</v>
      </c>
      <c r="F517" s="306" t="n">
        <f aca="false">IF(SUM(F514)=0,"",F514*F515*F516/F$40/365/2100)</f>
        <v>0.018633616003479</v>
      </c>
      <c r="G517" s="280"/>
      <c r="H517" s="306" t="n">
        <f aca="false">IF(H$40=0,"",H514*H515*SUM($D516)/H$40/365/2100)</f>
        <v>0.00138216382443388</v>
      </c>
      <c r="I517" s="306" t="n">
        <f aca="false">IF(I$40=0,"",I514*I515*SUM($D516)/I$40/365/2100)</f>
        <v>0.00138216382443388</v>
      </c>
      <c r="J517" s="306" t="n">
        <f aca="false">IF(J$40=0,"",J514*J515*SUM($D516)/J$40/365/2100)</f>
        <v>0.00138216382443388</v>
      </c>
      <c r="K517" s="306" t="n">
        <f aca="false">IF(K$40=0,"",K514*K515*SUM($D516)/K$40/365/2100)</f>
        <v>0.00138216382443388</v>
      </c>
      <c r="L517" s="280"/>
      <c r="M517" s="424"/>
      <c r="N517" s="424"/>
      <c r="O517" s="424"/>
      <c r="P517" s="424"/>
      <c r="Q517" s="1"/>
      <c r="R517" s="421"/>
      <c r="S517" s="421"/>
      <c r="T517" s="421"/>
      <c r="U517" s="69" t="n">
        <v>517</v>
      </c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customFormat="false" ht="15.75" hidden="false" customHeight="true" outlineLevel="0" collapsed="false">
      <c r="A518" s="455" t="s">
        <v>301</v>
      </c>
      <c r="B518" s="275"/>
      <c r="C518" s="403" t="n">
        <f aca="false">IF(Data!V498="","",Data!V498)</f>
        <v>1000</v>
      </c>
      <c r="D518" s="403" t="n">
        <f aca="false">IF(Data!W498="","",Data!W498)</f>
        <v>1000</v>
      </c>
      <c r="E518" s="403" t="n">
        <f aca="false">IF(Data!X498="","",Data!X498)</f>
        <v>1000</v>
      </c>
      <c r="F518" s="403" t="n">
        <f aca="false">IF(Data!Y498="","",Data!Y498)</f>
        <v>1000</v>
      </c>
      <c r="G518" s="293"/>
      <c r="H518" s="441"/>
      <c r="I518" s="441"/>
      <c r="J518" s="441"/>
      <c r="K518" s="441"/>
      <c r="L518" s="293"/>
      <c r="M518" s="424"/>
      <c r="N518" s="424"/>
      <c r="O518" s="424"/>
      <c r="P518" s="424"/>
      <c r="Q518" s="1"/>
      <c r="R518" s="445"/>
      <c r="S518" s="445"/>
      <c r="T518" s="445"/>
      <c r="U518" s="69" t="n">
        <v>518</v>
      </c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customFormat="false" ht="15.75" hidden="false" customHeight="true" outlineLevel="0" collapsed="false">
      <c r="A519" s="270" t="s">
        <v>302</v>
      </c>
      <c r="B519" s="272"/>
      <c r="C519" s="303" t="n">
        <f aca="false">IF(C518="","",C514*C515*C518)</f>
        <v>1800</v>
      </c>
      <c r="D519" s="303" t="n">
        <f aca="false">IF(D518="","",D514*D515*D518)</f>
        <v>4800</v>
      </c>
      <c r="E519" s="303" t="n">
        <f aca="false">IF(E518="","",E514*E515*E518)</f>
        <v>26000</v>
      </c>
      <c r="F519" s="303" t="n">
        <f aca="false">IF(F518="","",F514*F515*F518)</f>
        <v>41600</v>
      </c>
      <c r="G519" s="294"/>
      <c r="H519" s="303" t="n">
        <f aca="false">IF(H$40=0,"",H514*H515*SUM($D518))</f>
        <v>2400</v>
      </c>
      <c r="I519" s="303" t="n">
        <f aca="false">IF(I$40=0,"",I514*I515*SUM($D518))</f>
        <v>2400</v>
      </c>
      <c r="J519" s="303" t="n">
        <f aca="false">IF(J$40=0,"",J514*J515*SUM($D518))</f>
        <v>2742.85714285714</v>
      </c>
      <c r="K519" s="303" t="n">
        <f aca="false">IF(K$40=0,"",K514*K515*SUM($D518))</f>
        <v>3085.71428571429</v>
      </c>
      <c r="L519" s="294"/>
      <c r="M519" s="424"/>
      <c r="N519" s="424"/>
      <c r="O519" s="424"/>
      <c r="P519" s="424"/>
      <c r="Q519" s="1"/>
      <c r="R519" s="248"/>
      <c r="S519" s="248"/>
      <c r="T519" s="248"/>
      <c r="U519" s="69" t="n">
        <v>519</v>
      </c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customFormat="false" ht="15.75" hidden="false" customHeight="true" outlineLevel="0" collapsed="false">
      <c r="A520" s="332" t="str">
        <f aca="false">IF(Data!A500="","",Data!A500)</f>
        <v>Other purchase: bananas--&gt;</v>
      </c>
      <c r="B520" s="272"/>
      <c r="C520" s="192" t="str">
        <f aca="false">IF(Data!V500="","",Data!V500)</f>
        <v/>
      </c>
      <c r="D520" s="192" t="str">
        <f aca="false">IF(Data!W500="","",Data!W500)</f>
        <v/>
      </c>
      <c r="E520" s="192" t="str">
        <f aca="false">IF(Data!X500="","",Data!X500)</f>
        <v/>
      </c>
      <c r="F520" s="192" t="str">
        <f aca="false">IF(Data!Y500="","",Data!Y500)</f>
        <v/>
      </c>
      <c r="G520" s="272"/>
      <c r="H520" s="441"/>
      <c r="I520" s="441"/>
      <c r="J520" s="441"/>
      <c r="K520" s="441"/>
      <c r="L520" s="272"/>
      <c r="M520" s="424"/>
      <c r="N520" s="424"/>
      <c r="O520" s="424"/>
      <c r="P520" s="424"/>
      <c r="Q520" s="1"/>
      <c r="R520" s="1"/>
      <c r="S520" s="1"/>
      <c r="T520" s="1"/>
      <c r="U520" s="69" t="n">
        <v>520</v>
      </c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customFormat="false" ht="15.75" hidden="false" customHeight="true" outlineLevel="0" collapsed="false">
      <c r="A521" s="270" t="s">
        <v>315</v>
      </c>
      <c r="B521" s="272"/>
      <c r="C521" s="192" t="str">
        <f aca="false">IF(Data!V501="","",Data!V501)</f>
        <v/>
      </c>
      <c r="D521" s="192" t="str">
        <f aca="false">IF(Data!W501="","",Data!W501)</f>
        <v/>
      </c>
      <c r="E521" s="192" t="str">
        <f aca="false">IF(Data!X501="","",Data!X501)</f>
        <v/>
      </c>
      <c r="F521" s="192" t="str">
        <f aca="false">IF(Data!Y501="","",Data!Y501)</f>
        <v/>
      </c>
      <c r="G521" s="272"/>
      <c r="H521" s="453" t="n">
        <f aca="false">IF(H$40=0,"",I521*H$40/I$40)</f>
        <v>0</v>
      </c>
      <c r="I521" s="453" t="n">
        <f aca="false">IF(I$40="","",SUM(D521)*'Exp factors'!D$76)</f>
        <v>0</v>
      </c>
      <c r="J521" s="453" t="n">
        <f aca="false">IF(J$40=0,"",I521*J$40/I$40)</f>
        <v>0</v>
      </c>
      <c r="K521" s="453" t="n">
        <f aca="false">IF(K$40=0,"",I521*K$40/I$40)</f>
        <v>0</v>
      </c>
      <c r="L521" s="272"/>
      <c r="M521" s="424"/>
      <c r="N521" s="424"/>
      <c r="O521" s="424"/>
      <c r="P521" s="424"/>
      <c r="Q521" s="1"/>
      <c r="R521" s="248"/>
      <c r="S521" s="248"/>
      <c r="T521" s="248"/>
      <c r="U521" s="69" t="n">
        <v>521</v>
      </c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customFormat="false" ht="15.75" hidden="false" customHeight="true" outlineLevel="0" collapsed="false">
      <c r="A522" s="270" t="s">
        <v>310</v>
      </c>
      <c r="B522" s="275"/>
      <c r="C522" s="192" t="str">
        <f aca="false">IF(Data!V502="","",Data!V502)</f>
        <v/>
      </c>
      <c r="D522" s="192" t="str">
        <f aca="false">IF(Data!W502="","",Data!W502)</f>
        <v/>
      </c>
      <c r="E522" s="192" t="str">
        <f aca="false">IF(Data!X502="","",Data!X502)</f>
        <v/>
      </c>
      <c r="F522" s="192" t="str">
        <f aca="false">IF(Data!Y502="","",Data!Y502)</f>
        <v/>
      </c>
      <c r="G522" s="272"/>
      <c r="H522" s="450" t="n">
        <f aca="false">I522</f>
        <v>0</v>
      </c>
      <c r="I522" s="450" t="n">
        <f aca="false">SUM(D522)</f>
        <v>0</v>
      </c>
      <c r="J522" s="450" t="n">
        <f aca="false">I522</f>
        <v>0</v>
      </c>
      <c r="K522" s="450" t="n">
        <f aca="false">I522</f>
        <v>0</v>
      </c>
      <c r="L522" s="272"/>
      <c r="M522" s="424"/>
      <c r="N522" s="424"/>
      <c r="O522" s="424"/>
      <c r="P522" s="424"/>
      <c r="Q522" s="1"/>
      <c r="R522" s="248"/>
      <c r="S522" s="248"/>
      <c r="T522" s="248"/>
      <c r="U522" s="69" t="n">
        <v>522</v>
      </c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customFormat="false" ht="15.75" hidden="false" customHeight="true" outlineLevel="0" collapsed="false">
      <c r="A523" s="344" t="s">
        <v>300</v>
      </c>
      <c r="B523" s="275"/>
      <c r="C523" s="192" t="str">
        <f aca="false">IF(Data!V503="","",Data!V503)</f>
        <v/>
      </c>
      <c r="D523" s="192" t="str">
        <f aca="false">IF(Data!W503="","",Data!W503)</f>
        <v/>
      </c>
      <c r="E523" s="192" t="str">
        <f aca="false">IF(Data!X503="","",Data!X503)</f>
        <v/>
      </c>
      <c r="F523" s="192" t="str">
        <f aca="false">IF(Data!Y503="","",Data!Y503)</f>
        <v/>
      </c>
      <c r="G523" s="272"/>
      <c r="H523" s="441"/>
      <c r="I523" s="441"/>
      <c r="J523" s="441"/>
      <c r="K523" s="441"/>
      <c r="L523" s="272"/>
      <c r="M523" s="424"/>
      <c r="N523" s="424"/>
      <c r="O523" s="424"/>
      <c r="P523" s="424"/>
      <c r="Q523" s="1"/>
      <c r="R523" s="248"/>
      <c r="S523" s="248"/>
      <c r="T523" s="248"/>
      <c r="U523" s="69" t="n">
        <v>523</v>
      </c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customFormat="false" ht="15.75" hidden="false" customHeight="true" outlineLevel="0" collapsed="false">
      <c r="A524" s="270" t="s">
        <v>228</v>
      </c>
      <c r="B524" s="275"/>
      <c r="C524" s="306" t="str">
        <f aca="false">IF(C521="","",C521*C522*C523/C$40/365/2100)</f>
        <v/>
      </c>
      <c r="D524" s="306" t="str">
        <f aca="false">IF(D521="","",D521*D522*D523/D$40/365/2100)</f>
        <v/>
      </c>
      <c r="E524" s="306" t="str">
        <f aca="false">IF(E521="","",E521*E522*E523/E$40/365/2100)</f>
        <v/>
      </c>
      <c r="F524" s="306" t="str">
        <f aca="false">IF(F521="","",F521*F522*F523/F$40/365/2100)</f>
        <v/>
      </c>
      <c r="G524" s="280"/>
      <c r="H524" s="306" t="n">
        <f aca="false">IF(H$40=0,"",H521*H522*SUM($D523)/H$40/365/2100)</f>
        <v>0</v>
      </c>
      <c r="I524" s="306" t="n">
        <f aca="false">IF(I$40=0,"",I521*I522*SUM($D523)/I$40/365/2100)</f>
        <v>0</v>
      </c>
      <c r="J524" s="306" t="n">
        <f aca="false">IF(J$40=0,"",J521*J522*SUM($D523)/J$40/365/2100)</f>
        <v>0</v>
      </c>
      <c r="K524" s="306" t="n">
        <f aca="false">IF(K$40=0,"",K521*K522*SUM($D523)/K$40/365/2100)</f>
        <v>0</v>
      </c>
      <c r="L524" s="280"/>
      <c r="M524" s="424"/>
      <c r="N524" s="424"/>
      <c r="O524" s="424"/>
      <c r="P524" s="424"/>
      <c r="Q524" s="1"/>
      <c r="R524" s="421"/>
      <c r="S524" s="421"/>
      <c r="T524" s="421"/>
      <c r="U524" s="69" t="n">
        <v>524</v>
      </c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customFormat="false" ht="15.75" hidden="false" customHeight="true" outlineLevel="0" collapsed="false">
      <c r="A525" s="455" t="s">
        <v>301</v>
      </c>
      <c r="B525" s="272"/>
      <c r="C525" s="192" t="str">
        <f aca="false">IF(Data!V505="","",Data!V505)</f>
        <v/>
      </c>
      <c r="D525" s="192" t="str">
        <f aca="false">IF(Data!W505="","",Data!W505)</f>
        <v/>
      </c>
      <c r="E525" s="192" t="str">
        <f aca="false">IF(Data!X505="","",Data!X505)</f>
        <v/>
      </c>
      <c r="F525" s="192" t="str">
        <f aca="false">IF(Data!Y505="","",Data!Y505)</f>
        <v/>
      </c>
      <c r="G525" s="293"/>
      <c r="H525" s="441"/>
      <c r="I525" s="441"/>
      <c r="J525" s="441"/>
      <c r="K525" s="441"/>
      <c r="L525" s="293"/>
      <c r="M525" s="424"/>
      <c r="N525" s="424"/>
      <c r="O525" s="424"/>
      <c r="P525" s="424"/>
      <c r="Q525" s="1"/>
      <c r="R525" s="445"/>
      <c r="S525" s="445"/>
      <c r="T525" s="445"/>
      <c r="U525" s="69" t="n">
        <v>525</v>
      </c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customFormat="false" ht="15.75" hidden="false" customHeight="true" outlineLevel="0" collapsed="false">
      <c r="A526" s="270" t="s">
        <v>302</v>
      </c>
      <c r="B526" s="272"/>
      <c r="C526" s="303" t="str">
        <f aca="false">IF(C525="","",C521*C522*C525)</f>
        <v/>
      </c>
      <c r="D526" s="303" t="str">
        <f aca="false">IF(D525="","",D521*D522*D525)</f>
        <v/>
      </c>
      <c r="E526" s="303" t="str">
        <f aca="false">IF(E525="","",E521*E522*E525)</f>
        <v/>
      </c>
      <c r="F526" s="303" t="str">
        <f aca="false">IF(F525="","",F521*F522*F525)</f>
        <v/>
      </c>
      <c r="G526" s="294"/>
      <c r="H526" s="303" t="n">
        <f aca="false">IF(H$40=0,"",H521*H522*SUM($D525))</f>
        <v>0</v>
      </c>
      <c r="I526" s="303" t="n">
        <f aca="false">IF(I$40=0,"",I521*I522*SUM($D525))</f>
        <v>0</v>
      </c>
      <c r="J526" s="303" t="n">
        <f aca="false">IF(J$40=0,"",J521*J522*SUM($D525))</f>
        <v>0</v>
      </c>
      <c r="K526" s="303" t="n">
        <f aca="false">IF(K$40=0,"",K521*K522*SUM($D525))</f>
        <v>0</v>
      </c>
      <c r="L526" s="294"/>
      <c r="M526" s="424"/>
      <c r="N526" s="424"/>
      <c r="O526" s="424"/>
      <c r="P526" s="424"/>
      <c r="Q526" s="1"/>
      <c r="R526" s="248"/>
      <c r="S526" s="248"/>
      <c r="T526" s="248"/>
      <c r="U526" s="69" t="n">
        <v>526</v>
      </c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customFormat="false" ht="15.75" hidden="false" customHeight="true" outlineLevel="0" collapsed="false">
      <c r="A527" s="332" t="str">
        <f aca="false">IF(Data!A507="","",Data!A507)</f>
        <v>Other purchase: vegs --&gt;</v>
      </c>
      <c r="B527" s="272"/>
      <c r="C527" s="192" t="str">
        <f aca="false">IF(Data!V507="","",Data!V507)</f>
        <v/>
      </c>
      <c r="D527" s="192" t="str">
        <f aca="false">IF(Data!W507="","",Data!W507)</f>
        <v/>
      </c>
      <c r="E527" s="192" t="str">
        <f aca="false">IF(Data!X507="","",Data!X507)</f>
        <v/>
      </c>
      <c r="F527" s="192" t="str">
        <f aca="false">IF(Data!Y507="","",Data!Y507)</f>
        <v/>
      </c>
      <c r="G527" s="272"/>
      <c r="H527" s="441"/>
      <c r="I527" s="441"/>
      <c r="J527" s="441"/>
      <c r="K527" s="441"/>
      <c r="L527" s="272"/>
      <c r="M527" s="424"/>
      <c r="N527" s="424"/>
      <c r="O527" s="424"/>
      <c r="P527" s="424"/>
      <c r="Q527" s="1"/>
      <c r="R527" s="1"/>
      <c r="S527" s="1"/>
      <c r="T527" s="1"/>
      <c r="U527" s="69" t="n">
        <v>527</v>
      </c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customFormat="false" ht="15.75" hidden="false" customHeight="true" outlineLevel="0" collapsed="false">
      <c r="A528" s="270" t="s">
        <v>315</v>
      </c>
      <c r="B528" s="275"/>
      <c r="C528" s="192" t="n">
        <f aca="false">IF(Data!V508="","",Data!V508)</f>
        <v>0.3</v>
      </c>
      <c r="D528" s="192" t="n">
        <f aca="false">IF(Data!W508="","",Data!W508)</f>
        <v>0.6</v>
      </c>
      <c r="E528" s="192" t="n">
        <f aca="false">IF(Data!X508="","",Data!X508)</f>
        <v>0.7</v>
      </c>
      <c r="F528" s="192" t="n">
        <f aca="false">IF(Data!Y508="","",Data!Y508)</f>
        <v>1</v>
      </c>
      <c r="G528" s="272"/>
      <c r="H528" s="453" t="n">
        <f aca="false">IF(H$40=0,"",I528*H$40/I$40)</f>
        <v>0.3</v>
      </c>
      <c r="I528" s="453" t="n">
        <f aca="false">IF(I$40="","",SUM(D528)*'Exp factors'!D$77)</f>
        <v>0.3</v>
      </c>
      <c r="J528" s="453" t="n">
        <f aca="false">IF(J$40=0,"",I528*J$40/I$40)</f>
        <v>0.342857142857143</v>
      </c>
      <c r="K528" s="453" t="n">
        <f aca="false">IF(K$40=0,"",I528*K$40/I$40)</f>
        <v>0.385714285714286</v>
      </c>
      <c r="L528" s="272"/>
      <c r="M528" s="424"/>
      <c r="N528" s="424"/>
      <c r="O528" s="424"/>
      <c r="P528" s="424"/>
      <c r="Q528" s="1"/>
      <c r="R528" s="248"/>
      <c r="S528" s="248"/>
      <c r="T528" s="248"/>
      <c r="U528" s="69" t="n">
        <v>528</v>
      </c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customFormat="false" ht="15.75" hidden="false" customHeight="true" outlineLevel="0" collapsed="false">
      <c r="A529" s="270" t="s">
        <v>310</v>
      </c>
      <c r="B529" s="272"/>
      <c r="C529" s="192" t="n">
        <f aca="false">IF(Data!V509="","",Data!V509)</f>
        <v>16</v>
      </c>
      <c r="D529" s="192" t="n">
        <f aca="false">IF(Data!W509="","",Data!W509)</f>
        <v>34</v>
      </c>
      <c r="E529" s="192" t="n">
        <f aca="false">IF(Data!X509="","",Data!X509)</f>
        <v>80</v>
      </c>
      <c r="F529" s="192" t="n">
        <f aca="false">IF(Data!Y509="","",Data!Y509)</f>
        <v>52</v>
      </c>
      <c r="G529" s="272"/>
      <c r="H529" s="450" t="n">
        <f aca="false">I529</f>
        <v>34</v>
      </c>
      <c r="I529" s="450" t="n">
        <f aca="false">SUM(D529)</f>
        <v>34</v>
      </c>
      <c r="J529" s="450" t="n">
        <f aca="false">I529</f>
        <v>34</v>
      </c>
      <c r="K529" s="450" t="n">
        <f aca="false">I529</f>
        <v>34</v>
      </c>
      <c r="L529" s="272"/>
      <c r="M529" s="424"/>
      <c r="N529" s="424"/>
      <c r="O529" s="424"/>
      <c r="P529" s="424"/>
      <c r="Q529" s="1"/>
      <c r="R529" s="248"/>
      <c r="S529" s="248"/>
      <c r="T529" s="248"/>
      <c r="U529" s="69" t="n">
        <v>529</v>
      </c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customFormat="false" ht="15.75" hidden="false" customHeight="true" outlineLevel="0" collapsed="false">
      <c r="A530" s="344" t="s">
        <v>300</v>
      </c>
      <c r="B530" s="272"/>
      <c r="C530" s="192" t="n">
        <f aca="false">IF(Data!V510="","",Data!V510)</f>
        <v>280</v>
      </c>
      <c r="D530" s="192" t="n">
        <f aca="false">IF(Data!W510="","",Data!W510)</f>
        <v>280</v>
      </c>
      <c r="E530" s="192" t="n">
        <f aca="false">IF(Data!X510="","",Data!X510)</f>
        <v>280</v>
      </c>
      <c r="F530" s="192" t="n">
        <f aca="false">IF(Data!Y510="","",Data!Y510)</f>
        <v>280</v>
      </c>
      <c r="G530" s="272"/>
      <c r="H530" s="441"/>
      <c r="I530" s="441"/>
      <c r="J530" s="441"/>
      <c r="K530" s="441"/>
      <c r="L530" s="272"/>
      <c r="M530" s="424"/>
      <c r="N530" s="424"/>
      <c r="O530" s="424"/>
      <c r="P530" s="424"/>
      <c r="Q530" s="1"/>
      <c r="R530" s="248"/>
      <c r="S530" s="248"/>
      <c r="T530" s="248"/>
      <c r="U530" s="69" t="n">
        <v>530</v>
      </c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customFormat="false" ht="15.75" hidden="false" customHeight="true" outlineLevel="0" collapsed="false">
      <c r="A531" s="270" t="s">
        <v>228</v>
      </c>
      <c r="B531" s="272"/>
      <c r="C531" s="306" t="n">
        <f aca="false">IF(C528="","",C528*C529*C530/C$40/365/2100)</f>
        <v>0.000250489236790607</v>
      </c>
      <c r="D531" s="306" t="n">
        <f aca="false">IF(D528="","",D528*D529*D530/D$40/365/2100)</f>
        <v>0.00106457925636008</v>
      </c>
      <c r="E531" s="306" t="n">
        <f aca="false">IF(E528="","",E528*E529*E530/E$40/365/2100)</f>
        <v>0.00255707762557078</v>
      </c>
      <c r="F531" s="306" t="n">
        <f aca="false">IF(F528="","",F528*F529*F530/F$40/365/2100)</f>
        <v>0.00211060375443937</v>
      </c>
      <c r="G531" s="280"/>
      <c r="H531" s="306" t="n">
        <f aca="false">IF(H$40=0,"",H528*H529*SUM($D530)/H$40/365/2100)</f>
        <v>0.000532289628180039</v>
      </c>
      <c r="I531" s="306" t="n">
        <f aca="false">IF(I$40=0,"",I528*I529*SUM($D530)/I$40/365/2100)</f>
        <v>0.000532289628180039</v>
      </c>
      <c r="J531" s="306" t="n">
        <f aca="false">IF(J$40=0,"",J528*J529*SUM($D530)/J$40/365/2100)</f>
        <v>0.000532289628180039</v>
      </c>
      <c r="K531" s="306" t="n">
        <f aca="false">IF(K$40=0,"",K528*K529*SUM($D530)/K$40/365/2100)</f>
        <v>0.000532289628180039</v>
      </c>
      <c r="L531" s="280"/>
      <c r="M531" s="424"/>
      <c r="N531" s="424"/>
      <c r="O531" s="424"/>
      <c r="P531" s="424"/>
      <c r="Q531" s="1"/>
      <c r="R531" s="421"/>
      <c r="S531" s="421"/>
      <c r="T531" s="421"/>
      <c r="U531" s="69" t="n">
        <v>531</v>
      </c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customFormat="false" ht="15.75" hidden="false" customHeight="true" outlineLevel="0" collapsed="false">
      <c r="A532" s="455" t="s">
        <v>301</v>
      </c>
      <c r="B532" s="272"/>
      <c r="C532" s="403" t="n">
        <f aca="false">IF(Data!V512="","",Data!V512)</f>
        <v>200</v>
      </c>
      <c r="D532" s="403" t="n">
        <f aca="false">IF(Data!W512="","",Data!W512)</f>
        <v>200</v>
      </c>
      <c r="E532" s="403" t="n">
        <f aca="false">IF(Data!X512="","",Data!X512)</f>
        <v>200</v>
      </c>
      <c r="F532" s="403" t="n">
        <f aca="false">IF(Data!Y512="","",Data!Y512)</f>
        <v>200</v>
      </c>
      <c r="G532" s="293"/>
      <c r="H532" s="441"/>
      <c r="I532" s="441"/>
      <c r="J532" s="441"/>
      <c r="K532" s="441"/>
      <c r="L532" s="293"/>
      <c r="M532" s="424"/>
      <c r="N532" s="424"/>
      <c r="O532" s="424"/>
      <c r="P532" s="424"/>
      <c r="Q532" s="1"/>
      <c r="R532" s="445"/>
      <c r="S532" s="445"/>
      <c r="T532" s="445"/>
      <c r="U532" s="69" t="n">
        <v>532</v>
      </c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customFormat="false" ht="15.75" hidden="false" customHeight="true" outlineLevel="0" collapsed="false">
      <c r="A533" s="270" t="s">
        <v>302</v>
      </c>
      <c r="B533" s="273"/>
      <c r="C533" s="303" t="n">
        <f aca="false">IF(C532="","",C528*C529*C532)</f>
        <v>960</v>
      </c>
      <c r="D533" s="303" t="n">
        <f aca="false">IF(D532="","",D528*D529*D532)</f>
        <v>4080</v>
      </c>
      <c r="E533" s="303" t="n">
        <f aca="false">IF(E532="","",E528*E529*E532)</f>
        <v>11200</v>
      </c>
      <c r="F533" s="303" t="n">
        <f aca="false">IF(F532="","",F528*F529*F532)</f>
        <v>10400</v>
      </c>
      <c r="G533" s="294"/>
      <c r="H533" s="303" t="n">
        <f aca="false">IF(H$40=0,"",H528*H529*SUM($D532))</f>
        <v>2040</v>
      </c>
      <c r="I533" s="303" t="n">
        <f aca="false">IF(I$40=0,"",I528*I529*SUM($D532))</f>
        <v>2040</v>
      </c>
      <c r="J533" s="303" t="n">
        <f aca="false">IF(J$40=0,"",J528*J529*SUM($D532))</f>
        <v>2331.42857142857</v>
      </c>
      <c r="K533" s="303" t="n">
        <f aca="false">IF(K$40=0,"",K528*K529*SUM($D532))</f>
        <v>2622.85714285714</v>
      </c>
      <c r="L533" s="294"/>
      <c r="M533" s="424"/>
      <c r="N533" s="424"/>
      <c r="O533" s="424"/>
      <c r="P533" s="424"/>
      <c r="Q533" s="1"/>
      <c r="R533" s="248"/>
      <c r="S533" s="248"/>
      <c r="T533" s="248"/>
      <c r="U533" s="69" t="n">
        <v>533</v>
      </c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customFormat="false" ht="15.75" hidden="false" customHeight="true" outlineLevel="0" collapsed="false">
      <c r="A534" s="353" t="s">
        <v>318</v>
      </c>
      <c r="B534" s="275"/>
      <c r="C534" s="350"/>
      <c r="D534" s="350"/>
      <c r="E534" s="350"/>
      <c r="F534" s="334"/>
      <c r="G534" s="348"/>
      <c r="H534" s="441"/>
      <c r="I534" s="441"/>
      <c r="J534" s="441"/>
      <c r="K534" s="441"/>
      <c r="L534" s="348"/>
      <c r="M534" s="422"/>
      <c r="N534" s="422"/>
      <c r="O534" s="422"/>
      <c r="P534" s="422"/>
      <c r="Q534" s="1"/>
      <c r="R534" s="1"/>
      <c r="S534" s="1"/>
      <c r="T534" s="1"/>
      <c r="U534" s="69" t="n">
        <v>534</v>
      </c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customFormat="false" ht="15.75" hidden="false" customHeight="true" outlineLevel="0" collapsed="false">
      <c r="A535" s="332" t="str">
        <f aca="false">IF(Data!A515="","",Data!A515)</f>
        <v>Labour: ridge making</v>
      </c>
      <c r="B535" s="275"/>
      <c r="C535" s="192" t="str">
        <f aca="false">IF(Data!V515="","",Data!V515)</f>
        <v/>
      </c>
      <c r="D535" s="192" t="str">
        <f aca="false">IF(Data!W515="","",Data!W515)</f>
        <v/>
      </c>
      <c r="E535" s="192" t="str">
        <f aca="false">IF(Data!X515="","",Data!X515)</f>
        <v/>
      </c>
      <c r="F535" s="192" t="str">
        <f aca="false">IF(Data!Y515="","",Data!Y515)</f>
        <v/>
      </c>
      <c r="G535" s="275"/>
      <c r="H535" s="441"/>
      <c r="I535" s="441"/>
      <c r="J535" s="441"/>
      <c r="K535" s="441"/>
      <c r="L535" s="275"/>
      <c r="M535" s="441"/>
      <c r="N535" s="441"/>
      <c r="O535" s="441"/>
      <c r="P535" s="441"/>
      <c r="Q535" s="1"/>
      <c r="R535" s="1"/>
      <c r="S535" s="1"/>
      <c r="T535" s="1"/>
      <c r="U535" s="69" t="n">
        <v>535</v>
      </c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customFormat="false" ht="15.75" hidden="false" customHeight="true" outlineLevel="0" collapsed="false">
      <c r="A536" s="270" t="s">
        <v>320</v>
      </c>
      <c r="B536" s="275"/>
      <c r="C536" s="192" t="n">
        <f aca="false">IF(Data!V516="","",Data!V516)</f>
        <v>1</v>
      </c>
      <c r="D536" s="192" t="n">
        <f aca="false">IF(Data!W516="","",Data!W516)</f>
        <v>2</v>
      </c>
      <c r="E536" s="192" t="n">
        <f aca="false">IF(Data!X516="","",Data!X516)</f>
        <v>0</v>
      </c>
      <c r="F536" s="192" t="n">
        <f aca="false">IF(Data!Y516="","",Data!Y516)</f>
        <v>0</v>
      </c>
      <c r="G536" s="275"/>
      <c r="H536" s="456" t="n">
        <f aca="false">IF(SUM(C536)&gt;0,C536*'Exp factors'!C$43,"")</f>
        <v>1.1</v>
      </c>
      <c r="I536" s="456" t="n">
        <f aca="false">IF(SUM(D536)&gt;0,D536*'Exp factors'!D$43,"")</f>
        <v>2.2</v>
      </c>
      <c r="J536" s="456" t="str">
        <f aca="false">IF(SUM(E536)&gt;0,E536*'Exp factors'!E$43,"")</f>
        <v/>
      </c>
      <c r="K536" s="456" t="str">
        <f aca="false">IF(SUM(F536)&gt;0,F536*'Exp factors'!F$43,"")</f>
        <v/>
      </c>
      <c r="L536" s="275"/>
      <c r="M536" s="441"/>
      <c r="N536" s="441"/>
      <c r="O536" s="441"/>
      <c r="P536" s="441"/>
      <c r="Q536" s="1"/>
      <c r="R536" s="445"/>
      <c r="S536" s="445"/>
      <c r="T536" s="445"/>
      <c r="U536" s="69" t="n">
        <v>536</v>
      </c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customFormat="false" ht="15.75" hidden="false" customHeight="true" outlineLevel="0" collapsed="false">
      <c r="A537" s="270" t="s">
        <v>321</v>
      </c>
      <c r="B537" s="275"/>
      <c r="C537" s="192" t="n">
        <f aca="false">IF(Data!V517="","",Data!V517)</f>
        <v>2</v>
      </c>
      <c r="D537" s="192" t="n">
        <f aca="false">IF(Data!W517="","",Data!W517)</f>
        <v>1</v>
      </c>
      <c r="E537" s="192" t="str">
        <f aca="false">IF(Data!X517="","",Data!X517)</f>
        <v/>
      </c>
      <c r="F537" s="192" t="str">
        <f aca="false">IF(Data!Y517="","",Data!Y517)</f>
        <v/>
      </c>
      <c r="G537" s="272"/>
      <c r="H537" s="456" t="n">
        <f aca="false">IF(C537&gt;0,C537,"")</f>
        <v>2</v>
      </c>
      <c r="I537" s="456" t="n">
        <f aca="false">IF(D537&gt;0,D537,"")</f>
        <v>1</v>
      </c>
      <c r="J537" s="456" t="str">
        <f aca="false">IF(E537&gt;0,E537,"")</f>
        <v/>
      </c>
      <c r="K537" s="456" t="str">
        <f aca="false">IF(F537&gt;0,F537,"")</f>
        <v/>
      </c>
      <c r="L537" s="272"/>
      <c r="M537" s="441"/>
      <c r="N537" s="441"/>
      <c r="O537" s="441"/>
      <c r="P537" s="441"/>
      <c r="Q537" s="338"/>
      <c r="R537" s="445"/>
      <c r="S537" s="445"/>
      <c r="T537" s="445"/>
      <c r="U537" s="69" t="n">
        <v>537</v>
      </c>
      <c r="V537" s="338"/>
      <c r="W537" s="338"/>
      <c r="X537" s="338"/>
      <c r="Y537" s="338"/>
      <c r="Z537" s="338"/>
      <c r="AA537" s="338"/>
      <c r="AB537" s="338"/>
      <c r="AC537" s="338"/>
      <c r="AD537" s="338"/>
      <c r="AE537" s="338"/>
      <c r="AF537" s="338"/>
      <c r="AG537" s="338"/>
      <c r="AH537" s="338"/>
      <c r="AI537" s="338"/>
      <c r="AJ537" s="338"/>
    </row>
    <row r="538" customFormat="false" ht="15.75" hidden="false" customHeight="true" outlineLevel="0" collapsed="false">
      <c r="A538" s="270" t="s">
        <v>299</v>
      </c>
      <c r="B538" s="339"/>
      <c r="C538" s="192" t="n">
        <f aca="false">IF(Data!V518="","",Data!V518)</f>
        <v>2</v>
      </c>
      <c r="D538" s="192" t="n">
        <f aca="false">IF(Data!W518="","",Data!W518)</f>
        <v>1</v>
      </c>
      <c r="E538" s="192" t="str">
        <f aca="false">IF(Data!X518="","",Data!X518)</f>
        <v/>
      </c>
      <c r="F538" s="192" t="str">
        <f aca="false">IF(Data!Y518="","",Data!Y518)</f>
        <v/>
      </c>
      <c r="G538" s="272"/>
      <c r="H538" s="456" t="n">
        <f aca="false">IF(C538&gt;0,C538,"")</f>
        <v>2</v>
      </c>
      <c r="I538" s="456" t="n">
        <f aca="false">IF(D538&gt;0,D538,"")</f>
        <v>1</v>
      </c>
      <c r="J538" s="456" t="str">
        <f aca="false">IF(E538&gt;0,E538,"")</f>
        <v/>
      </c>
      <c r="K538" s="456" t="str">
        <f aca="false">IF(F538&gt;0,F538,"")</f>
        <v/>
      </c>
      <c r="L538" s="272"/>
      <c r="M538" s="441"/>
      <c r="N538" s="441"/>
      <c r="O538" s="441"/>
      <c r="P538" s="441"/>
      <c r="Q538" s="1"/>
      <c r="R538" s="445"/>
      <c r="S538" s="445"/>
      <c r="T538" s="445"/>
      <c r="U538" s="69" t="n">
        <v>538</v>
      </c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customFormat="false" ht="15.75" hidden="false" customHeight="true" outlineLevel="0" collapsed="false">
      <c r="A539" s="270" t="s">
        <v>322</v>
      </c>
      <c r="B539" s="275"/>
      <c r="C539" s="192" t="n">
        <f aca="false">IF(Data!V519="","",Data!V519)</f>
        <v>25</v>
      </c>
      <c r="D539" s="192" t="n">
        <f aca="false">IF(Data!W519="","",Data!W519)</f>
        <v>35</v>
      </c>
      <c r="E539" s="192" t="str">
        <f aca="false">IF(Data!X519="","",Data!X519)</f>
        <v/>
      </c>
      <c r="F539" s="192" t="str">
        <f aca="false">IF(Data!Y519="","",Data!Y519)</f>
        <v/>
      </c>
      <c r="G539" s="272"/>
      <c r="H539" s="441"/>
      <c r="I539" s="441"/>
      <c r="J539" s="441"/>
      <c r="K539" s="441"/>
      <c r="L539" s="272"/>
      <c r="M539" s="441"/>
      <c r="N539" s="441"/>
      <c r="O539" s="441"/>
      <c r="P539" s="441"/>
      <c r="Q539" s="305"/>
      <c r="R539" s="445"/>
      <c r="S539" s="445"/>
      <c r="T539" s="445"/>
      <c r="U539" s="69" t="n">
        <v>539</v>
      </c>
      <c r="V539" s="305"/>
      <c r="W539" s="305"/>
      <c r="X539" s="305"/>
      <c r="Y539" s="305"/>
      <c r="Z539" s="305"/>
      <c r="AA539" s="305"/>
      <c r="AB539" s="305"/>
      <c r="AC539" s="305"/>
      <c r="AD539" s="305"/>
      <c r="AE539" s="305"/>
      <c r="AF539" s="305"/>
      <c r="AG539" s="305"/>
      <c r="AH539" s="305"/>
      <c r="AI539" s="305"/>
      <c r="AJ539" s="305"/>
    </row>
    <row r="540" customFormat="false" ht="15.75" hidden="false" customHeight="true" outlineLevel="0" collapsed="false">
      <c r="A540" s="269" t="s">
        <v>228</v>
      </c>
      <c r="B540" s="275"/>
      <c r="C540" s="306" t="n">
        <f aca="false">IF(C537="","",((C536*C537*C538*C539)*3630)/C$40/365/2100)</f>
        <v>0.0676544590438915</v>
      </c>
      <c r="D540" s="306" t="n">
        <f aca="false">IF(D537="","",((D536*D537*D538*D539)*3630)/D$40/365/2100)</f>
        <v>0.0473581213307241</v>
      </c>
      <c r="E540" s="306" t="str">
        <f aca="false">IF(E537="","",((E536*E537*E538*E539)*3630)/E$40/365/2100)</f>
        <v/>
      </c>
      <c r="F540" s="306" t="str">
        <f aca="false">IF(F537="","",((F536*F537*F538*F539)*3630)/F$40/365/2100)</f>
        <v/>
      </c>
      <c r="G540" s="290"/>
      <c r="H540" s="306" t="n">
        <f aca="false">IF(H537="","",((H536*H537*H538*C539)*3630)/H$40/365/2100)</f>
        <v>0.0744199049482807</v>
      </c>
      <c r="I540" s="306" t="n">
        <f aca="false">IF(I537="","",((I536*I537*I538*D539)*3630)/I$40/365/2100)</f>
        <v>0.0520939334637965</v>
      </c>
      <c r="J540" s="306" t="str">
        <f aca="false">IF(J537="","",((J536*J537*J538*E539)*3630)/J$40/365/2100)</f>
        <v/>
      </c>
      <c r="K540" s="306" t="str">
        <f aca="false">IF(K537="","",((K536*K537*K538*F539)*3630)/K$40/365/2100)</f>
        <v/>
      </c>
      <c r="L540" s="290"/>
      <c r="M540" s="362" t="n">
        <f aca="false">IF(H540="","",SUM(H540)-SUM(C540))</f>
        <v>0.00676544590438916</v>
      </c>
      <c r="N540" s="362" t="n">
        <f aca="false">IF(I540="","",SUM(I540)-SUM(D540))</f>
        <v>0.00473581213307241</v>
      </c>
      <c r="O540" s="362" t="str">
        <f aca="false">IF(J540="","",SUM(J540)-SUM(E540))</f>
        <v/>
      </c>
      <c r="P540" s="362" t="str">
        <f aca="false">IF(K540="","",SUM(K540)-SUM(F540))</f>
        <v/>
      </c>
      <c r="Q540" s="1"/>
      <c r="R540" s="421"/>
      <c r="S540" s="421"/>
      <c r="T540" s="421"/>
      <c r="U540" s="69" t="n">
        <v>540</v>
      </c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customFormat="false" ht="15.75" hidden="false" customHeight="true" outlineLevel="0" collapsed="false">
      <c r="A541" s="332" t="str">
        <f aca="false">IF(Data!A521="","",Data!A521)</f>
        <v>Labour: Land Preparation</v>
      </c>
      <c r="B541" s="275"/>
      <c r="C541" s="192" t="str">
        <f aca="false">IF(Data!V521="","",Data!V521)</f>
        <v/>
      </c>
      <c r="D541" s="192" t="str">
        <f aca="false">IF(Data!W521="","",Data!W521)</f>
        <v/>
      </c>
      <c r="E541" s="192" t="str">
        <f aca="false">IF(Data!X521="","",Data!X521)</f>
        <v/>
      </c>
      <c r="F541" s="192" t="str">
        <f aca="false">IF(Data!Y521="","",Data!Y521)</f>
        <v/>
      </c>
      <c r="G541" s="275"/>
      <c r="H541" s="441"/>
      <c r="I541" s="441"/>
      <c r="J541" s="441"/>
      <c r="K541" s="441"/>
      <c r="L541" s="275"/>
      <c r="M541" s="441"/>
      <c r="N541" s="441"/>
      <c r="O541" s="441"/>
      <c r="P541" s="441"/>
      <c r="Q541" s="1"/>
      <c r="R541" s="1"/>
      <c r="S541" s="1"/>
      <c r="T541" s="1"/>
      <c r="U541" s="69" t="n">
        <v>541</v>
      </c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customFormat="false" ht="15.75" hidden="false" customHeight="true" outlineLevel="0" collapsed="false">
      <c r="A542" s="270" t="s">
        <v>320</v>
      </c>
      <c r="B542" s="275"/>
      <c r="C542" s="192" t="n">
        <f aca="false">IF(Data!V522="","",Data!V522)</f>
        <v>2</v>
      </c>
      <c r="D542" s="192" t="n">
        <f aca="false">IF(Data!W522="","",Data!W522)</f>
        <v>2</v>
      </c>
      <c r="E542" s="192" t="str">
        <f aca="false">IF(Data!X522="","",Data!X522)</f>
        <v/>
      </c>
      <c r="F542" s="192" t="str">
        <f aca="false">IF(Data!Y522="","",Data!Y522)</f>
        <v/>
      </c>
      <c r="G542" s="275"/>
      <c r="H542" s="456" t="n">
        <f aca="false">IF(SUM(C542)&gt;0,C542*'Exp factors'!C$44,"")</f>
        <v>2.2</v>
      </c>
      <c r="I542" s="456" t="n">
        <f aca="false">IF(SUM(D542)&gt;0,D542*'Exp factors'!D$44,"")</f>
        <v>2.2</v>
      </c>
      <c r="J542" s="456" t="str">
        <f aca="false">IF(SUM(E542)&gt;0,E542*'Exp factors'!E$44,"")</f>
        <v/>
      </c>
      <c r="K542" s="456" t="str">
        <f aca="false">IF(SUM(F542)&gt;0,F542*'Exp factors'!F$44,"")</f>
        <v/>
      </c>
      <c r="L542" s="275"/>
      <c r="M542" s="441"/>
      <c r="N542" s="441"/>
      <c r="O542" s="441"/>
      <c r="P542" s="441"/>
      <c r="Q542" s="1"/>
      <c r="R542" s="445"/>
      <c r="S542" s="445"/>
      <c r="T542" s="445"/>
      <c r="U542" s="69" t="n">
        <v>542</v>
      </c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customFormat="false" ht="15.75" hidden="false" customHeight="true" outlineLevel="0" collapsed="false">
      <c r="A543" s="270" t="s">
        <v>321</v>
      </c>
      <c r="B543" s="339"/>
      <c r="C543" s="192" t="n">
        <f aca="false">IF(Data!V523="","",Data!V523)</f>
        <v>1.2</v>
      </c>
      <c r="D543" s="192" t="n">
        <f aca="false">IF(Data!W523="","",Data!W523)</f>
        <v>1</v>
      </c>
      <c r="E543" s="192" t="str">
        <f aca="false">IF(Data!X523="","",Data!X523)</f>
        <v/>
      </c>
      <c r="F543" s="192" t="str">
        <f aca="false">IF(Data!Y523="","",Data!Y523)</f>
        <v/>
      </c>
      <c r="G543" s="272"/>
      <c r="H543" s="456" t="n">
        <f aca="false">IF(C543&gt;0,C543,"")</f>
        <v>1.2</v>
      </c>
      <c r="I543" s="456" t="n">
        <f aca="false">IF(D543&gt;0,D543,"")</f>
        <v>1</v>
      </c>
      <c r="J543" s="456" t="str">
        <f aca="false">IF(E543&gt;0,E543,"")</f>
        <v/>
      </c>
      <c r="K543" s="456" t="str">
        <f aca="false">IF(F543&gt;0,F543,"")</f>
        <v/>
      </c>
      <c r="L543" s="272"/>
      <c r="M543" s="441"/>
      <c r="N543" s="441"/>
      <c r="O543" s="441"/>
      <c r="P543" s="441"/>
      <c r="Q543" s="1"/>
      <c r="R543" s="445"/>
      <c r="S543" s="445"/>
      <c r="T543" s="445"/>
      <c r="U543" s="69" t="n">
        <v>543</v>
      </c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customFormat="false" ht="15.75" hidden="false" customHeight="true" outlineLevel="0" collapsed="false">
      <c r="A544" s="270" t="s">
        <v>299</v>
      </c>
      <c r="B544" s="275"/>
      <c r="C544" s="192" t="n">
        <f aca="false">IF(Data!V524="","",Data!V524)</f>
        <v>1.6</v>
      </c>
      <c r="D544" s="192" t="n">
        <f aca="false">IF(Data!W524="","",Data!W524)</f>
        <v>1</v>
      </c>
      <c r="E544" s="192" t="str">
        <f aca="false">IF(Data!X524="","",Data!X524)</f>
        <v/>
      </c>
      <c r="F544" s="192" t="str">
        <f aca="false">IF(Data!Y524="","",Data!Y524)</f>
        <v/>
      </c>
      <c r="G544" s="272"/>
      <c r="H544" s="456" t="n">
        <f aca="false">IF(C544&gt;0,C544,"")</f>
        <v>1.6</v>
      </c>
      <c r="I544" s="456" t="n">
        <f aca="false">IF(D544&gt;0,D544,"")</f>
        <v>1</v>
      </c>
      <c r="J544" s="456" t="str">
        <f aca="false">IF(E544&gt;0,E544,"")</f>
        <v/>
      </c>
      <c r="K544" s="456" t="str">
        <f aca="false">IF(F544&gt;0,F544,"")</f>
        <v/>
      </c>
      <c r="L544" s="272"/>
      <c r="M544" s="441"/>
      <c r="N544" s="441"/>
      <c r="O544" s="441"/>
      <c r="P544" s="441"/>
      <c r="Q544" s="1"/>
      <c r="R544" s="445"/>
      <c r="S544" s="445"/>
      <c r="T544" s="445"/>
      <c r="U544" s="69" t="n">
        <v>544</v>
      </c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customFormat="false" ht="15.75" hidden="false" customHeight="true" outlineLevel="0" collapsed="false">
      <c r="A545" s="270" t="s">
        <v>322</v>
      </c>
      <c r="B545" s="272"/>
      <c r="C545" s="192" t="n">
        <f aca="false">IF(Data!V525="","",Data!V525)</f>
        <v>25</v>
      </c>
      <c r="D545" s="192" t="n">
        <f aca="false">IF(Data!W525="","",Data!W525)</f>
        <v>40</v>
      </c>
      <c r="E545" s="192" t="str">
        <f aca="false">IF(Data!X525="","",Data!X525)</f>
        <v/>
      </c>
      <c r="F545" s="192" t="str">
        <f aca="false">IF(Data!Y525="","",Data!Y525)</f>
        <v/>
      </c>
      <c r="G545" s="272"/>
      <c r="H545" s="441"/>
      <c r="I545" s="441"/>
      <c r="J545" s="441"/>
      <c r="K545" s="441"/>
      <c r="L545" s="272"/>
      <c r="M545" s="441"/>
      <c r="N545" s="441"/>
      <c r="O545" s="441"/>
      <c r="P545" s="441"/>
      <c r="Q545" s="1"/>
      <c r="R545" s="445"/>
      <c r="S545" s="445"/>
      <c r="T545" s="445"/>
      <c r="U545" s="69" t="n">
        <v>545</v>
      </c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customFormat="false" ht="15.75" hidden="false" customHeight="true" outlineLevel="0" collapsed="false">
      <c r="A546" s="269" t="s">
        <v>228</v>
      </c>
      <c r="B546" s="272"/>
      <c r="C546" s="306" t="n">
        <f aca="false">IF(C543="","",((C542*C543*C544*C545)*3630)/C$40/365/2100)</f>
        <v>0.0649482806821359</v>
      </c>
      <c r="D546" s="306" t="n">
        <f aca="false">IF(D543="","",((D542*D543*D544*D545)*3630)/D$40/365/2100)</f>
        <v>0.0541235672351132</v>
      </c>
      <c r="E546" s="306" t="str">
        <f aca="false">IF(E543="","",((E542*E543*E544*E545)*3630)/E$40/365/2100)</f>
        <v/>
      </c>
      <c r="F546" s="306" t="str">
        <f aca="false">IF(F543="","",((F542*F543*F544*F545)*3630)/F$40/365/2100)</f>
        <v/>
      </c>
      <c r="G546" s="290"/>
      <c r="H546" s="306" t="n">
        <f aca="false">IF(H543="","",((H542*H543*H544*C545)*3630)/H$40/365/2100)</f>
        <v>0.0714431087503495</v>
      </c>
      <c r="I546" s="306" t="n">
        <f aca="false">IF(I543="","",((I542*I543*I544*D545)*3630)/I$40/365/2100)</f>
        <v>0.0595359239586246</v>
      </c>
      <c r="J546" s="306" t="str">
        <f aca="false">IF(J543="","",((J542*J543*J544*E545)*3630)/J$40/365/2100)</f>
        <v/>
      </c>
      <c r="K546" s="306" t="str">
        <f aca="false">IF(K543="","",((K542*K543*K544*F545)*3630)/K$40/365/2100)</f>
        <v/>
      </c>
      <c r="L546" s="290"/>
      <c r="M546" s="362" t="n">
        <f aca="false">IF(H546="","",SUM(H546)-SUM(C546))</f>
        <v>0.00649482806821358</v>
      </c>
      <c r="N546" s="362" t="n">
        <f aca="false">IF(I546="","",SUM(I546)-SUM(D546))</f>
        <v>0.00541235672351133</v>
      </c>
      <c r="O546" s="362" t="str">
        <f aca="false">IF(J546="","",SUM(J546)-SUM(E546))</f>
        <v/>
      </c>
      <c r="P546" s="362" t="str">
        <f aca="false">IF(K546="","",SUM(K546)-SUM(F546))</f>
        <v/>
      </c>
      <c r="Q546" s="1"/>
      <c r="R546" s="421"/>
      <c r="S546" s="421"/>
      <c r="T546" s="421"/>
      <c r="U546" s="69" t="n">
        <v>546</v>
      </c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customFormat="false" ht="15.75" hidden="false" customHeight="true" outlineLevel="0" collapsed="false">
      <c r="A547" s="332" t="str">
        <f aca="false">IF(Data!A527="","",Data!A527)</f>
        <v>Labour: harvesting/threshing</v>
      </c>
      <c r="B547" s="294"/>
      <c r="C547" s="192" t="str">
        <f aca="false">IF(Data!V527="","",Data!V527)</f>
        <v/>
      </c>
      <c r="D547" s="192" t="str">
        <f aca="false">IF(Data!W527="","",Data!W527)</f>
        <v/>
      </c>
      <c r="E547" s="192" t="str">
        <f aca="false">IF(Data!X527="","",Data!X527)</f>
        <v/>
      </c>
      <c r="F547" s="192" t="str">
        <f aca="false">IF(Data!Y527="","",Data!Y527)</f>
        <v/>
      </c>
      <c r="G547" s="272"/>
      <c r="H547" s="441"/>
      <c r="I547" s="441"/>
      <c r="J547" s="441"/>
      <c r="K547" s="441"/>
      <c r="L547" s="272"/>
      <c r="M547" s="441"/>
      <c r="N547" s="441"/>
      <c r="O547" s="441"/>
      <c r="P547" s="441"/>
      <c r="Q547" s="1"/>
      <c r="R547" s="1"/>
      <c r="S547" s="1"/>
      <c r="T547" s="1"/>
      <c r="U547" s="69" t="n">
        <v>547</v>
      </c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customFormat="false" ht="15.75" hidden="false" customHeight="true" outlineLevel="0" collapsed="false">
      <c r="A548" s="270" t="s">
        <v>320</v>
      </c>
      <c r="B548" s="272"/>
      <c r="C548" s="192" t="n">
        <f aca="false">IF(Data!V528="","",Data!V528)</f>
        <v>1</v>
      </c>
      <c r="D548" s="192" t="n">
        <f aca="false">IF(Data!W528="","",Data!W528)</f>
        <v>2</v>
      </c>
      <c r="E548" s="192" t="n">
        <f aca="false">IF(Data!X528="","",Data!X528)</f>
        <v>0</v>
      </c>
      <c r="F548" s="192" t="n">
        <f aca="false">IF(Data!Y528="","",Data!Y528)</f>
        <v>0</v>
      </c>
      <c r="G548" s="272"/>
      <c r="H548" s="456" t="n">
        <f aca="false">IF(SUM(C548)&gt;0,C548*'Exp factors'!C$45,"")</f>
        <v>1</v>
      </c>
      <c r="I548" s="456" t="n">
        <f aca="false">IF(SUM(D548)&gt;0,D548*'Exp factors'!D$45,"")</f>
        <v>2</v>
      </c>
      <c r="J548" s="456" t="str">
        <f aca="false">IF(SUM(E548)&gt;0,E548*'Exp factors'!E$45,"")</f>
        <v/>
      </c>
      <c r="K548" s="456" t="str">
        <f aca="false">IF(SUM(F548)&gt;0,F548*'Exp factors'!F$45,"")</f>
        <v/>
      </c>
      <c r="L548" s="272"/>
      <c r="M548" s="441"/>
      <c r="N548" s="441"/>
      <c r="O548" s="441"/>
      <c r="P548" s="441"/>
      <c r="Q548" s="1"/>
      <c r="R548" s="445"/>
      <c r="S548" s="445"/>
      <c r="T548" s="445"/>
      <c r="U548" s="69" t="n">
        <v>548</v>
      </c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customFormat="false" ht="15.75" hidden="false" customHeight="true" outlineLevel="0" collapsed="false">
      <c r="A549" s="270" t="s">
        <v>321</v>
      </c>
      <c r="B549" s="272"/>
      <c r="C549" s="192" t="n">
        <f aca="false">IF(Data!V529="","",Data!V529)</f>
        <v>2</v>
      </c>
      <c r="D549" s="192" t="n">
        <f aca="false">IF(Data!W529="","",Data!W529)</f>
        <v>1</v>
      </c>
      <c r="E549" s="192" t="str">
        <f aca="false">IF(Data!X529="","",Data!X529)</f>
        <v/>
      </c>
      <c r="F549" s="192" t="str">
        <f aca="false">IF(Data!Y529="","",Data!Y529)</f>
        <v/>
      </c>
      <c r="G549" s="272"/>
      <c r="H549" s="456" t="n">
        <f aca="false">IF(C549&gt;0,C549,"")</f>
        <v>2</v>
      </c>
      <c r="I549" s="456" t="n">
        <f aca="false">IF(D549&gt;0,D549,"")</f>
        <v>1</v>
      </c>
      <c r="J549" s="456" t="str">
        <f aca="false">IF(E549&gt;0,E549,"")</f>
        <v/>
      </c>
      <c r="K549" s="456" t="str">
        <f aca="false">IF(F549&gt;0,F549,"")</f>
        <v/>
      </c>
      <c r="L549" s="272"/>
      <c r="M549" s="441"/>
      <c r="N549" s="441"/>
      <c r="O549" s="441"/>
      <c r="P549" s="441"/>
      <c r="Q549" s="1"/>
      <c r="R549" s="445"/>
      <c r="S549" s="445"/>
      <c r="T549" s="445"/>
      <c r="U549" s="69" t="n">
        <v>549</v>
      </c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customFormat="false" ht="15.75" hidden="false" customHeight="true" outlineLevel="0" collapsed="false">
      <c r="A550" s="270" t="s">
        <v>299</v>
      </c>
      <c r="B550" s="272"/>
      <c r="C550" s="192" t="n">
        <f aca="false">IF(Data!V530="","",Data!V530)</f>
        <v>1.7</v>
      </c>
      <c r="D550" s="192" t="n">
        <f aca="false">IF(Data!W530="","",Data!W530)</f>
        <v>2.2</v>
      </c>
      <c r="E550" s="192" t="str">
        <f aca="false">IF(Data!X530="","",Data!X530)</f>
        <v/>
      </c>
      <c r="F550" s="192" t="str">
        <f aca="false">IF(Data!Y530="","",Data!Y530)</f>
        <v/>
      </c>
      <c r="G550" s="272"/>
      <c r="H550" s="456" t="n">
        <f aca="false">IF(C550&gt;0,C550,"")</f>
        <v>1.7</v>
      </c>
      <c r="I550" s="456" t="n">
        <f aca="false">IF(D550&gt;0,D550,"")</f>
        <v>2.2</v>
      </c>
      <c r="J550" s="456" t="str">
        <f aca="false">IF(E550&gt;0,E550,"")</f>
        <v/>
      </c>
      <c r="K550" s="456" t="str">
        <f aca="false">IF(F550&gt;0,F550,"")</f>
        <v/>
      </c>
      <c r="L550" s="272"/>
      <c r="M550" s="441"/>
      <c r="N550" s="441"/>
      <c r="O550" s="441"/>
      <c r="P550" s="441"/>
      <c r="Q550" s="1"/>
      <c r="R550" s="445"/>
      <c r="S550" s="445"/>
      <c r="T550" s="445"/>
      <c r="U550" s="69" t="n">
        <v>550</v>
      </c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customFormat="false" ht="15.75" hidden="false" customHeight="true" outlineLevel="0" collapsed="false">
      <c r="A551" s="270" t="s">
        <v>322</v>
      </c>
      <c r="B551" s="272"/>
      <c r="C551" s="192" t="n">
        <f aca="false">IF(Data!V531="","",Data!V531)</f>
        <v>36.6</v>
      </c>
      <c r="D551" s="192" t="n">
        <f aca="false">IF(Data!W531="","",Data!W531)</f>
        <v>43.6</v>
      </c>
      <c r="E551" s="192" t="str">
        <f aca="false">IF(Data!X531="","",Data!X531)</f>
        <v/>
      </c>
      <c r="F551" s="192" t="str">
        <f aca="false">IF(Data!Y531="","",Data!Y531)</f>
        <v/>
      </c>
      <c r="G551" s="272"/>
      <c r="H551" s="441"/>
      <c r="I551" s="441"/>
      <c r="J551" s="441"/>
      <c r="K551" s="441"/>
      <c r="L551" s="272"/>
      <c r="M551" s="441"/>
      <c r="N551" s="441"/>
      <c r="O551" s="441"/>
      <c r="P551" s="441"/>
      <c r="Q551" s="1"/>
      <c r="R551" s="445"/>
      <c r="S551" s="445"/>
      <c r="T551" s="445"/>
      <c r="U551" s="69" t="n">
        <v>551</v>
      </c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customFormat="false" ht="15.75" hidden="false" customHeight="true" outlineLevel="0" collapsed="false">
      <c r="A552" s="269" t="s">
        <v>228</v>
      </c>
      <c r="B552" s="272"/>
      <c r="C552" s="306" t="n">
        <f aca="false">IF(C549="","",((C548*C549*C550*C551)*3630)/C$40/365/2100)</f>
        <v>0.0841892088342186</v>
      </c>
      <c r="D552" s="306" t="n">
        <f aca="false">IF(D549="","",((D548*D549*D550*D551)*3630)/D$40/365/2100)</f>
        <v>0.129788314229802</v>
      </c>
      <c r="E552" s="306" t="str">
        <f aca="false">IF(E549="","",((E548*E549*E550*E551)*3630)/E$40/365/2100)</f>
        <v/>
      </c>
      <c r="F552" s="306" t="str">
        <f aca="false">IF(F549="","",((F548*F549*F550*F551)*3630)/F$40/365/2100)</f>
        <v/>
      </c>
      <c r="G552" s="290"/>
      <c r="H552" s="306" t="n">
        <f aca="false">IF(H549="","",((H548*H549*H550*C551)*3630)/H$40/365/2100)</f>
        <v>0.0841892088342186</v>
      </c>
      <c r="I552" s="306" t="n">
        <f aca="false">IF(I549="","",((I548*I549*I550*D551)*3630)/I$40/365/2100)</f>
        <v>0.129788314229802</v>
      </c>
      <c r="J552" s="306" t="str">
        <f aca="false">IF(J549="","",((J548*J549*J550*E551)*3630)/J$40/365/2100)</f>
        <v/>
      </c>
      <c r="K552" s="306" t="str">
        <f aca="false">IF(K549="","",((K548*K549*K550*F551)*3630)/K$40/365/2100)</f>
        <v/>
      </c>
      <c r="L552" s="290"/>
      <c r="M552" s="362" t="n">
        <f aca="false">IF(H552="","",SUM(H552)-SUM(C552))</f>
        <v>0</v>
      </c>
      <c r="N552" s="362" t="n">
        <f aca="false">IF(I552="","",SUM(I552)-SUM(D552))</f>
        <v>0</v>
      </c>
      <c r="O552" s="362" t="str">
        <f aca="false">IF(J552="","",SUM(J552)-SUM(E552))</f>
        <v/>
      </c>
      <c r="P552" s="362" t="str">
        <f aca="false">IF(K552="","",SUM(K552)-SUM(F552))</f>
        <v/>
      </c>
      <c r="Q552" s="1"/>
      <c r="R552" s="421"/>
      <c r="S552" s="421"/>
      <c r="T552" s="421"/>
      <c r="U552" s="69" t="n">
        <v>552</v>
      </c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customFormat="false" ht="15.75" hidden="false" customHeight="true" outlineLevel="0" collapsed="false">
      <c r="A553" s="327" t="str">
        <f aca="false">IF(Data!A604="","",Data!A604)</f>
        <v>Labour migration: no. people per HH</v>
      </c>
      <c r="B553" s="272"/>
      <c r="C553" s="192" t="str">
        <f aca="false">IF(Data!V604="","",Data!V604)</f>
        <v/>
      </c>
      <c r="D553" s="192" t="n">
        <f aca="false">IF(Data!W604="","",Data!W604)</f>
        <v>1</v>
      </c>
      <c r="E553" s="192" t="str">
        <f aca="false">IF(Data!X604="","",Data!X604)</f>
        <v/>
      </c>
      <c r="F553" s="192" t="str">
        <f aca="false">IF(Data!Y604="","",Data!Y604)</f>
        <v/>
      </c>
      <c r="G553" s="275"/>
      <c r="H553" s="456" t="str">
        <f aca="false">IF(SUM(C553)&gt;0,C553*'Exp factors'!C$49,"")</f>
        <v/>
      </c>
      <c r="I553" s="456" t="n">
        <f aca="false">IF(SUM(D553)&gt;0,D553*'Exp factors'!D$49,"")</f>
        <v>1.25</v>
      </c>
      <c r="J553" s="456" t="str">
        <f aca="false">IF(SUM(E553)&gt;0,E553*'Exp factors'!E$49,"")</f>
        <v/>
      </c>
      <c r="K553" s="456" t="str">
        <f aca="false">IF(SUM(F553)&gt;0,F553*'Exp factors'!F$49,"")</f>
        <v/>
      </c>
      <c r="L553" s="275"/>
      <c r="M553" s="446"/>
      <c r="N553" s="446"/>
      <c r="O553" s="446"/>
      <c r="P553" s="446"/>
      <c r="Q553" s="1"/>
      <c r="R553" s="445"/>
      <c r="S553" s="445"/>
      <c r="T553" s="445"/>
      <c r="U553" s="69" t="n">
        <v>553</v>
      </c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customFormat="false" ht="15.75" hidden="false" customHeight="true" outlineLevel="0" collapsed="false">
      <c r="A554" s="270" t="s">
        <v>299</v>
      </c>
      <c r="B554" s="272"/>
      <c r="C554" s="192" t="str">
        <f aca="false">IF(Data!V605="","",Data!V605)</f>
        <v/>
      </c>
      <c r="D554" s="192" t="n">
        <f aca="false">IF(Data!W605="","",Data!W605)</f>
        <v>7</v>
      </c>
      <c r="E554" s="192" t="str">
        <f aca="false">IF(Data!X605="","",Data!X605)</f>
        <v/>
      </c>
      <c r="F554" s="192" t="str">
        <f aca="false">IF(Data!Y605="","",Data!Y605)</f>
        <v/>
      </c>
      <c r="G554" s="272"/>
      <c r="H554" s="456" t="str">
        <f aca="false">IF(C554&gt;0,C554,"")</f>
        <v/>
      </c>
      <c r="I554" s="456" t="n">
        <f aca="false">IF(D554&gt;0,D554,"")</f>
        <v>7</v>
      </c>
      <c r="J554" s="456" t="str">
        <f aca="false">IF(E554&gt;0,E554,"")</f>
        <v/>
      </c>
      <c r="K554" s="456" t="str">
        <f aca="false">IF(F554&gt;0,F554,"")</f>
        <v/>
      </c>
      <c r="L554" s="272"/>
      <c r="M554" s="441"/>
      <c r="N554" s="441"/>
      <c r="O554" s="441"/>
      <c r="P554" s="441"/>
      <c r="Q554" s="1"/>
      <c r="R554" s="445"/>
      <c r="S554" s="445"/>
      <c r="T554" s="445"/>
      <c r="U554" s="69" t="n">
        <v>554</v>
      </c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customFormat="false" ht="15.75" hidden="false" customHeight="true" outlineLevel="0" collapsed="false">
      <c r="A555" s="269" t="s">
        <v>228</v>
      </c>
      <c r="B555" s="294"/>
      <c r="C555" s="362" t="str">
        <f aca="false">IF(C553="","",C553/C$40*C554/12)</f>
        <v/>
      </c>
      <c r="D555" s="362" t="n">
        <f aca="false">IF(D553="","",D553/D$40*D554/12)</f>
        <v>0.0833333333333333</v>
      </c>
      <c r="E555" s="362" t="str">
        <f aca="false">IF(E553="","",E553/E$40*E554/12)</f>
        <v/>
      </c>
      <c r="F555" s="306" t="str">
        <f aca="false">IF(F553="","",F553/F$40*F554/12)</f>
        <v/>
      </c>
      <c r="G555" s="348"/>
      <c r="H555" s="362" t="str">
        <f aca="false">IF(H553="","",H553/H$40*H554/12)</f>
        <v/>
      </c>
      <c r="I555" s="362" t="n">
        <f aca="false">IF(I553="","",I553/I$40*I554/12)</f>
        <v>0.104166666666667</v>
      </c>
      <c r="J555" s="362" t="str">
        <f aca="false">IF(J553="","",J553/J$40*J554/12)</f>
        <v/>
      </c>
      <c r="K555" s="362" t="str">
        <f aca="false">IF(K553="","",K553/K$40*K554/12)</f>
        <v/>
      </c>
      <c r="L555" s="348"/>
      <c r="M555" s="362" t="str">
        <f aca="false">IF(H555="","",SUM(H555)-SUM(C555))</f>
        <v/>
      </c>
      <c r="N555" s="362" t="n">
        <f aca="false">IF(I555="","",SUM(I555)-SUM(D555))</f>
        <v>0.0208333333333333</v>
      </c>
      <c r="O555" s="362" t="str">
        <f aca="false">IF(J555="","",SUM(J555)-SUM(E555))</f>
        <v/>
      </c>
      <c r="P555" s="362" t="str">
        <f aca="false">IF(K555="","",SUM(K555)-SUM(F555))</f>
        <v/>
      </c>
      <c r="Q555" s="1"/>
      <c r="R555" s="421"/>
      <c r="S555" s="421"/>
      <c r="T555" s="421"/>
      <c r="U555" s="69" t="n">
        <v>555</v>
      </c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customFormat="false" ht="15.75" hidden="false" customHeight="true" outlineLevel="0" collapsed="false">
      <c r="A556" s="354" t="s">
        <v>502</v>
      </c>
      <c r="B556" s="294"/>
      <c r="C556" s="192"/>
      <c r="D556" s="192"/>
      <c r="E556" s="192"/>
      <c r="F556" s="192"/>
      <c r="G556" s="272"/>
      <c r="H556" s="441"/>
      <c r="I556" s="441"/>
      <c r="J556" s="441"/>
      <c r="K556" s="441"/>
      <c r="L556" s="272"/>
      <c r="M556" s="441"/>
      <c r="N556" s="441"/>
      <c r="O556" s="441"/>
      <c r="P556" s="441"/>
      <c r="Q556" s="1"/>
      <c r="R556" s="1"/>
      <c r="S556" s="1"/>
      <c r="T556" s="1"/>
      <c r="U556" s="69" t="n">
        <v>556</v>
      </c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customFormat="false" ht="15.75" hidden="false" customHeight="true" outlineLevel="0" collapsed="false">
      <c r="A557" s="327" t="str">
        <f aca="false">IF(Data!A534="","",Data!A534)</f>
        <v>School feeding (cooked): no. children</v>
      </c>
      <c r="B557" s="272"/>
      <c r="C557" s="192" t="str">
        <f aca="false">IF(Data!V534="","",Data!V534)</f>
        <v/>
      </c>
      <c r="D557" s="192" t="str">
        <f aca="false">IF(Data!W534="","",Data!W534)</f>
        <v/>
      </c>
      <c r="E557" s="192" t="str">
        <f aca="false">IF(Data!X534="","",Data!X534)</f>
        <v/>
      </c>
      <c r="F557" s="192" t="str">
        <f aca="false">IF(Data!Y534="","",Data!Y534)</f>
        <v/>
      </c>
      <c r="G557" s="272"/>
      <c r="H557" s="441"/>
      <c r="I557" s="441"/>
      <c r="J557" s="441"/>
      <c r="K557" s="441"/>
      <c r="L557" s="272"/>
      <c r="M557" s="441"/>
      <c r="N557" s="441"/>
      <c r="O557" s="441"/>
      <c r="P557" s="441"/>
      <c r="Q557" s="1"/>
      <c r="R557" s="445"/>
      <c r="S557" s="445"/>
      <c r="T557" s="445"/>
      <c r="U557" s="69" t="n">
        <v>557</v>
      </c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customFormat="false" ht="15.75" hidden="false" customHeight="true" outlineLevel="0" collapsed="false">
      <c r="A558" s="270" t="s">
        <v>228</v>
      </c>
      <c r="B558" s="272"/>
      <c r="C558" s="306" t="str">
        <f aca="false">IF(C557="","",C557/C$40*9/12*5/7*0.17)</f>
        <v/>
      </c>
      <c r="D558" s="306" t="str">
        <f aca="false">IF(D557="","",D557/D$40*9/12*5/7*0.17)</f>
        <v/>
      </c>
      <c r="E558" s="306" t="str">
        <f aca="false">IF(E557="","",E557/E$40*9/12*5/7*0.17)</f>
        <v/>
      </c>
      <c r="F558" s="306" t="str">
        <f aca="false">IF(F557="","",F557/F$40*9/12*5/7*0.17)</f>
        <v/>
      </c>
      <c r="G558" s="280"/>
      <c r="H558" s="441"/>
      <c r="I558" s="441"/>
      <c r="J558" s="441"/>
      <c r="K558" s="441"/>
      <c r="L558" s="280"/>
      <c r="M558" s="441"/>
      <c r="N558" s="441"/>
      <c r="O558" s="441"/>
      <c r="P558" s="441"/>
      <c r="Q558" s="1"/>
      <c r="R558" s="421"/>
      <c r="S558" s="421"/>
      <c r="T558" s="421"/>
      <c r="U558" s="69" t="n">
        <v>558</v>
      </c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customFormat="false" ht="15.75" hidden="false" customHeight="true" outlineLevel="0" collapsed="false">
      <c r="A559" s="327" t="str">
        <f aca="false">IF(Data!A536="","",Data!A536)</f>
        <v>Relief - grain: quantity (kg)</v>
      </c>
      <c r="B559" s="272"/>
      <c r="C559" s="192" t="n">
        <f aca="false">IF(Data!V536="","",Data!V536)</f>
        <v>25</v>
      </c>
      <c r="D559" s="192" t="str">
        <f aca="false">IF(Data!W536="","",Data!W536)</f>
        <v/>
      </c>
      <c r="E559" s="192" t="str">
        <f aca="false">IF(Data!X536="","",Data!X536)</f>
        <v/>
      </c>
      <c r="F559" s="192" t="str">
        <f aca="false">IF(Data!Y536="","",Data!Y536)</f>
        <v/>
      </c>
      <c r="G559" s="272"/>
      <c r="H559" s="441"/>
      <c r="I559" s="441"/>
      <c r="J559" s="441"/>
      <c r="K559" s="441"/>
      <c r="L559" s="272"/>
      <c r="M559" s="441"/>
      <c r="N559" s="441"/>
      <c r="O559" s="441"/>
      <c r="P559" s="441"/>
      <c r="Q559" s="1"/>
      <c r="R559" s="248"/>
      <c r="S559" s="248"/>
      <c r="T559" s="248"/>
      <c r="U559" s="69" t="n">
        <v>559</v>
      </c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customFormat="false" ht="15.75" hidden="false" customHeight="true" outlineLevel="0" collapsed="false">
      <c r="A560" s="270" t="s">
        <v>310</v>
      </c>
      <c r="B560" s="272"/>
      <c r="C560" s="192" t="n">
        <f aca="false">IF(Data!V537="","",Data!V537)</f>
        <v>1.2</v>
      </c>
      <c r="D560" s="192" t="str">
        <f aca="false">IF(Data!W537="","",Data!W537)</f>
        <v/>
      </c>
      <c r="E560" s="192" t="str">
        <f aca="false">IF(Data!X537="","",Data!X537)</f>
        <v/>
      </c>
      <c r="F560" s="192" t="str">
        <f aca="false">IF(Data!Y537="","",Data!Y537)</f>
        <v/>
      </c>
      <c r="G560" s="272"/>
      <c r="H560" s="441"/>
      <c r="I560" s="441"/>
      <c r="J560" s="441"/>
      <c r="K560" s="441"/>
      <c r="L560" s="272"/>
      <c r="M560" s="441"/>
      <c r="N560" s="441"/>
      <c r="O560" s="441"/>
      <c r="P560" s="441"/>
      <c r="Q560" s="1"/>
      <c r="R560" s="445"/>
      <c r="S560" s="445"/>
      <c r="T560" s="445"/>
      <c r="U560" s="69" t="n">
        <v>560</v>
      </c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customFormat="false" ht="15.75" hidden="false" customHeight="true" outlineLevel="0" collapsed="false">
      <c r="A561" s="270" t="s">
        <v>228</v>
      </c>
      <c r="B561" s="272"/>
      <c r="C561" s="306" t="n">
        <f aca="false">IF(C559="","",C559*C560/0.6/C$40/365)</f>
        <v>0.0195694716242661</v>
      </c>
      <c r="D561" s="306" t="str">
        <f aca="false">IF(D559="","",D559*D560/0.6/D$40/365)</f>
        <v/>
      </c>
      <c r="E561" s="306" t="str">
        <f aca="false">IF(E559="","",E559*E560/0.6/E$40/365)</f>
        <v/>
      </c>
      <c r="F561" s="306" t="str">
        <f aca="false">IF(F559="","",F559*F560/0.6/F$40/365)</f>
        <v/>
      </c>
      <c r="G561" s="280"/>
      <c r="H561" s="441"/>
      <c r="I561" s="441"/>
      <c r="J561" s="441"/>
      <c r="K561" s="441"/>
      <c r="L561" s="280"/>
      <c r="M561" s="441"/>
      <c r="N561" s="441"/>
      <c r="O561" s="441"/>
      <c r="P561" s="441"/>
      <c r="Q561" s="1"/>
      <c r="R561" s="421"/>
      <c r="S561" s="421"/>
      <c r="T561" s="421"/>
      <c r="U561" s="69" t="n">
        <v>561</v>
      </c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customFormat="false" ht="15.75" hidden="false" customHeight="true" outlineLevel="0" collapsed="false">
      <c r="A562" s="327" t="str">
        <f aca="false">IF(Data!A539="","",Data!A539)</f>
        <v>Relief - pulses: quantity (kg)</v>
      </c>
      <c r="B562" s="294"/>
      <c r="C562" s="192" t="str">
        <f aca="false">IF(Data!V539="","",Data!V539)</f>
        <v/>
      </c>
      <c r="D562" s="192" t="str">
        <f aca="false">IF(Data!W539="","",Data!W539)</f>
        <v/>
      </c>
      <c r="E562" s="192" t="str">
        <f aca="false">IF(Data!X539="","",Data!X539)</f>
        <v/>
      </c>
      <c r="F562" s="192" t="str">
        <f aca="false">IF(Data!Y539="","",Data!Y539)</f>
        <v/>
      </c>
      <c r="G562" s="272"/>
      <c r="H562" s="441"/>
      <c r="I562" s="441"/>
      <c r="J562" s="441"/>
      <c r="K562" s="441"/>
      <c r="L562" s="272"/>
      <c r="M562" s="441"/>
      <c r="N562" s="441"/>
      <c r="O562" s="441"/>
      <c r="P562" s="441"/>
      <c r="Q562" s="1"/>
      <c r="R562" s="248"/>
      <c r="S562" s="248"/>
      <c r="T562" s="248"/>
      <c r="U562" s="69" t="n">
        <v>562</v>
      </c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customFormat="false" ht="15.75" hidden="false" customHeight="true" outlineLevel="0" collapsed="false">
      <c r="A563" s="270" t="s">
        <v>310</v>
      </c>
      <c r="B563" s="272"/>
      <c r="C563" s="192" t="str">
        <f aca="false">IF(Data!V540="","",Data!V540)</f>
        <v/>
      </c>
      <c r="D563" s="192" t="str">
        <f aca="false">IF(Data!W540="","",Data!W540)</f>
        <v/>
      </c>
      <c r="E563" s="192" t="str">
        <f aca="false">IF(Data!X540="","",Data!X540)</f>
        <v/>
      </c>
      <c r="F563" s="192" t="str">
        <f aca="false">IF(Data!Y540="","",Data!Y540)</f>
        <v/>
      </c>
      <c r="G563" s="272"/>
      <c r="H563" s="441"/>
      <c r="I563" s="441"/>
      <c r="J563" s="441"/>
      <c r="K563" s="441"/>
      <c r="L563" s="272"/>
      <c r="M563" s="441"/>
      <c r="N563" s="441"/>
      <c r="O563" s="441"/>
      <c r="P563" s="441"/>
      <c r="Q563" s="1"/>
      <c r="R563" s="445"/>
      <c r="S563" s="445"/>
      <c r="T563" s="445"/>
      <c r="U563" s="69" t="n">
        <v>563</v>
      </c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customFormat="false" ht="15.75" hidden="false" customHeight="true" outlineLevel="0" collapsed="false">
      <c r="A564" s="270" t="s">
        <v>228</v>
      </c>
      <c r="B564" s="275"/>
      <c r="C564" s="306" t="str">
        <f aca="false">IF(C562="","",C562*C563/0.62/C$40/365)</f>
        <v/>
      </c>
      <c r="D564" s="306" t="str">
        <f aca="false">IF(D562="","",D562*D563/0.62/D$40/365)</f>
        <v/>
      </c>
      <c r="E564" s="306" t="str">
        <f aca="false">IF(E562="","",E562*E563/0.62/E$40/365)</f>
        <v/>
      </c>
      <c r="F564" s="306" t="str">
        <f aca="false">IF(F562="","",F562*F563/0.62/F$40/365)</f>
        <v/>
      </c>
      <c r="G564" s="280"/>
      <c r="H564" s="441"/>
      <c r="I564" s="441"/>
      <c r="J564" s="441"/>
      <c r="K564" s="441"/>
      <c r="L564" s="280"/>
      <c r="M564" s="441"/>
      <c r="N564" s="441"/>
      <c r="O564" s="441"/>
      <c r="P564" s="441"/>
      <c r="Q564" s="1"/>
      <c r="R564" s="421"/>
      <c r="S564" s="421"/>
      <c r="T564" s="421"/>
      <c r="U564" s="69" t="n">
        <v>564</v>
      </c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customFormat="false" ht="15.75" hidden="false" customHeight="true" outlineLevel="0" collapsed="false">
      <c r="A565" s="327" t="str">
        <f aca="false">IF(Data!A542="","",Data!A542)</f>
        <v>Relief - oil: quantity (kg)</v>
      </c>
      <c r="B565" s="275"/>
      <c r="C565" s="192" t="str">
        <f aca="false">IF(Data!V542="","",Data!V542)</f>
        <v/>
      </c>
      <c r="D565" s="192" t="str">
        <f aca="false">IF(Data!W542="","",Data!W542)</f>
        <v/>
      </c>
      <c r="E565" s="192" t="str">
        <f aca="false">IF(Data!X542="","",Data!X542)</f>
        <v/>
      </c>
      <c r="F565" s="192" t="str">
        <f aca="false">IF(Data!Y542="","",Data!Y542)</f>
        <v/>
      </c>
      <c r="G565" s="272"/>
      <c r="H565" s="441"/>
      <c r="I565" s="441"/>
      <c r="J565" s="441"/>
      <c r="K565" s="441"/>
      <c r="L565" s="272"/>
      <c r="M565" s="441"/>
      <c r="N565" s="441"/>
      <c r="O565" s="441"/>
      <c r="P565" s="441"/>
      <c r="Q565" s="1"/>
      <c r="R565" s="248"/>
      <c r="S565" s="248"/>
      <c r="T565" s="248"/>
      <c r="U565" s="69" t="n">
        <v>565</v>
      </c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customFormat="false" ht="15.75" hidden="false" customHeight="true" outlineLevel="0" collapsed="false">
      <c r="A566" s="270" t="s">
        <v>310</v>
      </c>
      <c r="B566" s="275"/>
      <c r="C566" s="192" t="str">
        <f aca="false">IF(Data!V543="","",Data!V543)</f>
        <v/>
      </c>
      <c r="D566" s="192" t="str">
        <f aca="false">IF(Data!W543="","",Data!W543)</f>
        <v/>
      </c>
      <c r="E566" s="192" t="str">
        <f aca="false">IF(Data!X543="","",Data!X543)</f>
        <v/>
      </c>
      <c r="F566" s="192" t="str">
        <f aca="false">IF(Data!Y543="","",Data!Y543)</f>
        <v/>
      </c>
      <c r="G566" s="272"/>
      <c r="H566" s="441"/>
      <c r="I566" s="441"/>
      <c r="J566" s="441"/>
      <c r="K566" s="441"/>
      <c r="L566" s="272"/>
      <c r="M566" s="441"/>
      <c r="N566" s="441"/>
      <c r="O566" s="441"/>
      <c r="P566" s="441"/>
      <c r="Q566" s="1"/>
      <c r="R566" s="445"/>
      <c r="S566" s="445"/>
      <c r="T566" s="445"/>
      <c r="U566" s="69" t="n">
        <v>566</v>
      </c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customFormat="false" ht="15.75" hidden="false" customHeight="true" outlineLevel="0" collapsed="false">
      <c r="A567" s="270" t="s">
        <v>228</v>
      </c>
      <c r="B567" s="355"/>
      <c r="C567" s="306" t="str">
        <f aca="false">IF(C565="","",C565*C566/0.23/C$40/365)</f>
        <v/>
      </c>
      <c r="D567" s="306" t="str">
        <f aca="false">IF(D565="","",D565*D566/0.23/D$40/365)</f>
        <v/>
      </c>
      <c r="E567" s="306" t="str">
        <f aca="false">IF(E565="","",E565*E566/0.23/E$40/365)</f>
        <v/>
      </c>
      <c r="F567" s="306" t="str">
        <f aca="false">IF(F565="","",F565*F566/0.23/F$40/365)</f>
        <v/>
      </c>
      <c r="G567" s="280"/>
      <c r="H567" s="441"/>
      <c r="I567" s="441"/>
      <c r="J567" s="441"/>
      <c r="K567" s="441"/>
      <c r="L567" s="280"/>
      <c r="M567" s="441"/>
      <c r="N567" s="441"/>
      <c r="O567" s="441"/>
      <c r="P567" s="441"/>
      <c r="Q567" s="1"/>
      <c r="R567" s="421"/>
      <c r="S567" s="421"/>
      <c r="T567" s="421"/>
      <c r="U567" s="69" t="n">
        <v>567</v>
      </c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customFormat="false" ht="15.75" hidden="false" customHeight="true" outlineLevel="0" collapsed="false">
      <c r="A568" s="327" t="str">
        <f aca="false">IF(Data!A545="","",Data!A545)</f>
        <v>Gifts: type</v>
      </c>
      <c r="B568" s="356"/>
      <c r="C568" s="192" t="str">
        <f aca="false">IF(Data!V545="","",Data!V545)</f>
        <v/>
      </c>
      <c r="D568" s="192" t="str">
        <f aca="false">IF(Data!W545="","",Data!W545)</f>
        <v/>
      </c>
      <c r="E568" s="192" t="str">
        <f aca="false">IF(Data!X545="","",Data!X545)</f>
        <v/>
      </c>
      <c r="F568" s="192" t="str">
        <f aca="false">IF(Data!Y545="","",Data!Y545)</f>
        <v/>
      </c>
      <c r="G568" s="280"/>
      <c r="H568" s="441"/>
      <c r="I568" s="441"/>
      <c r="J568" s="441"/>
      <c r="K568" s="441"/>
      <c r="L568" s="280"/>
      <c r="M568" s="441"/>
      <c r="N568" s="441"/>
      <c r="O568" s="441"/>
      <c r="P568" s="441"/>
      <c r="Q568" s="1"/>
      <c r="R568" s="1"/>
      <c r="S568" s="1"/>
      <c r="T568" s="1"/>
      <c r="U568" s="69" t="n">
        <v>568</v>
      </c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customFormat="false" ht="15.75" hidden="false" customHeight="true" outlineLevel="0" collapsed="false">
      <c r="A569" s="270" t="s">
        <v>315</v>
      </c>
      <c r="B569" s="356"/>
      <c r="C569" s="192" t="str">
        <f aca="false">IF(Data!V546="","",Data!V546)</f>
        <v/>
      </c>
      <c r="D569" s="192" t="str">
        <f aca="false">IF(Data!W546="","",Data!W546)</f>
        <v/>
      </c>
      <c r="E569" s="192" t="str">
        <f aca="false">IF(Data!X546="","",Data!X546)</f>
        <v/>
      </c>
      <c r="F569" s="192" t="str">
        <f aca="false">IF(Data!Y546="","",Data!Y546)</f>
        <v/>
      </c>
      <c r="G569" s="272"/>
      <c r="H569" s="456" t="str">
        <f aca="false">IF(C569="","",C569*'Exp factors'!C$50)</f>
        <v/>
      </c>
      <c r="I569" s="456" t="str">
        <f aca="false">IF(D569="","",D569*'Exp factors'!D$50)</f>
        <v/>
      </c>
      <c r="J569" s="456" t="str">
        <f aca="false">IF(E569="","",E569*'Exp factors'!E$50)</f>
        <v/>
      </c>
      <c r="K569" s="456" t="str">
        <f aca="false">IF(F569="","",F569*'Exp factors'!F$50)</f>
        <v/>
      </c>
      <c r="L569" s="272"/>
      <c r="M569" s="441"/>
      <c r="N569" s="441"/>
      <c r="O569" s="441"/>
      <c r="P569" s="441"/>
      <c r="Q569" s="1"/>
      <c r="R569" s="248"/>
      <c r="S569" s="248"/>
      <c r="T569" s="248"/>
      <c r="U569" s="69" t="n">
        <v>569</v>
      </c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customFormat="false" ht="15.75" hidden="false" customHeight="true" outlineLevel="0" collapsed="false">
      <c r="A570" s="270" t="s">
        <v>310</v>
      </c>
      <c r="B570" s="356"/>
      <c r="C570" s="192" t="str">
        <f aca="false">IF(Data!V547="","",Data!V547)</f>
        <v/>
      </c>
      <c r="D570" s="192" t="str">
        <f aca="false">IF(Data!W547="","",Data!W547)</f>
        <v/>
      </c>
      <c r="E570" s="192" t="str">
        <f aca="false">IF(Data!X547="","",Data!X547)</f>
        <v/>
      </c>
      <c r="F570" s="192" t="str">
        <f aca="false">IF(Data!Y547="","",Data!Y547)</f>
        <v/>
      </c>
      <c r="G570" s="272"/>
      <c r="H570" s="456" t="str">
        <f aca="false">IF(C570&gt;0,C570,"")</f>
        <v/>
      </c>
      <c r="I570" s="456" t="str">
        <f aca="false">IF(D570&gt;0,D570,"")</f>
        <v/>
      </c>
      <c r="J570" s="456" t="str">
        <f aca="false">IF(E570&gt;0,E570,"")</f>
        <v/>
      </c>
      <c r="K570" s="456" t="str">
        <f aca="false">IF(F570&gt;0,F570,"")</f>
        <v/>
      </c>
      <c r="L570" s="272"/>
      <c r="M570" s="441"/>
      <c r="N570" s="441"/>
      <c r="O570" s="441"/>
      <c r="P570" s="441"/>
      <c r="Q570" s="1"/>
      <c r="R570" s="445"/>
      <c r="S570" s="445"/>
      <c r="T570" s="445"/>
      <c r="U570" s="69" t="n">
        <v>570</v>
      </c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customFormat="false" ht="15.75" hidden="false" customHeight="true" outlineLevel="0" collapsed="false">
      <c r="A571" s="344" t="s">
        <v>300</v>
      </c>
      <c r="B571" s="356"/>
      <c r="C571" s="192" t="str">
        <f aca="false">IF(Data!V548="","",Data!V548)</f>
        <v/>
      </c>
      <c r="D571" s="192" t="str">
        <f aca="false">IF(Data!W548="","",Data!W548)</f>
        <v/>
      </c>
      <c r="E571" s="192" t="str">
        <f aca="false">IF(Data!X548="","",Data!X548)</f>
        <v/>
      </c>
      <c r="F571" s="192" t="str">
        <f aca="false">IF(Data!Y548="","",Data!Y548)</f>
        <v/>
      </c>
      <c r="G571" s="272"/>
      <c r="H571" s="441"/>
      <c r="I571" s="441"/>
      <c r="J571" s="441"/>
      <c r="K571" s="441"/>
      <c r="L571" s="272"/>
      <c r="M571" s="446"/>
      <c r="N571" s="446"/>
      <c r="O571" s="446"/>
      <c r="P571" s="446"/>
      <c r="Q571" s="1"/>
      <c r="R571" s="248"/>
      <c r="S571" s="248"/>
      <c r="T571" s="248"/>
      <c r="U571" s="69" t="n">
        <v>571</v>
      </c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customFormat="false" ht="15.75" hidden="false" customHeight="true" outlineLevel="0" collapsed="false">
      <c r="A572" s="270" t="s">
        <v>228</v>
      </c>
      <c r="B572" s="356"/>
      <c r="C572" s="306" t="str">
        <f aca="false">IF(C569="","",C569*C570*C571/C$40/365/2100)</f>
        <v/>
      </c>
      <c r="D572" s="306" t="str">
        <f aca="false">IF(D569="","",D569*D570*D571/D$40/365/2100)</f>
        <v/>
      </c>
      <c r="E572" s="306" t="str">
        <f aca="false">IF(E569="","",E569*E570*E571/E$40/365/2100)</f>
        <v/>
      </c>
      <c r="F572" s="306" t="str">
        <f aca="false">IF(F569="","",F569*F570*F571/F$40/365/2100)</f>
        <v/>
      </c>
      <c r="G572" s="280"/>
      <c r="H572" s="306" t="str">
        <f aca="false">IF(H569="","",H569*H570*C571/H$40/365/2100)</f>
        <v/>
      </c>
      <c r="I572" s="306" t="str">
        <f aca="false">IF(I569="","",I569*I570*D571/I$40/365/2100)</f>
        <v/>
      </c>
      <c r="J572" s="306" t="str">
        <f aca="false">IF(J569="","",J569*J570*E571/J$40/365/2100)</f>
        <v/>
      </c>
      <c r="K572" s="306" t="str">
        <f aca="false">IF(K569="","",K569*K570*F571/K$40/365/2100)</f>
        <v/>
      </c>
      <c r="L572" s="280"/>
      <c r="M572" s="362" t="str">
        <f aca="false">IF(H572="","",SUM(H572)-SUM(C572))</f>
        <v/>
      </c>
      <c r="N572" s="362" t="str">
        <f aca="false">IF(I572="","",SUM(I572)-SUM(D572))</f>
        <v/>
      </c>
      <c r="O572" s="362" t="str">
        <f aca="false">IF(J572="","",SUM(J572)-SUM(E572))</f>
        <v/>
      </c>
      <c r="P572" s="362" t="str">
        <f aca="false">IF(K572="","",SUM(K572)-SUM(F572))</f>
        <v/>
      </c>
      <c r="Q572" s="1"/>
      <c r="R572" s="421"/>
      <c r="S572" s="421"/>
      <c r="T572" s="421"/>
      <c r="U572" s="69" t="n">
        <v>572</v>
      </c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customFormat="false" ht="15.75" hidden="false" customHeight="true" outlineLevel="0" collapsed="false">
      <c r="A573" s="332" t="str">
        <f aca="false">IF(Data!A570="","",Data!A570)</f>
        <v>Other food: school feeding take-home ration</v>
      </c>
      <c r="B573" s="364"/>
      <c r="C573" s="192" t="str">
        <f aca="false">IF(Data!V570="","",Data!V570)</f>
        <v/>
      </c>
      <c r="D573" s="192" t="str">
        <f aca="false">IF(Data!W570="","",Data!W570)</f>
        <v/>
      </c>
      <c r="E573" s="192" t="str">
        <f aca="false">IF(Data!X570="","",Data!X570)</f>
        <v/>
      </c>
      <c r="F573" s="192" t="str">
        <f aca="false">IF(Data!Y570="","",Data!Y570)</f>
        <v/>
      </c>
      <c r="G573" s="280"/>
      <c r="H573" s="441"/>
      <c r="I573" s="441"/>
      <c r="J573" s="441"/>
      <c r="K573" s="441"/>
      <c r="L573" s="280"/>
      <c r="M573" s="441"/>
      <c r="N573" s="441"/>
      <c r="O573" s="441"/>
      <c r="P573" s="441"/>
      <c r="Q573" s="1"/>
      <c r="R573" s="1"/>
      <c r="S573" s="1"/>
      <c r="T573" s="1"/>
      <c r="U573" s="69" t="n">
        <v>573</v>
      </c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customFormat="false" ht="15.75" hidden="false" customHeight="true" outlineLevel="0" collapsed="false">
      <c r="A574" s="270" t="s">
        <v>315</v>
      </c>
      <c r="B574" s="356"/>
      <c r="C574" s="192" t="str">
        <f aca="false">IF(Data!V571="","",Data!V571)</f>
        <v/>
      </c>
      <c r="D574" s="192" t="str">
        <f aca="false">IF(Data!W571="","",Data!W571)</f>
        <v/>
      </c>
      <c r="E574" s="192" t="str">
        <f aca="false">IF(Data!X571="","",Data!X571)</f>
        <v/>
      </c>
      <c r="F574" s="192" t="str">
        <f aca="false">IF(Data!Y571="","",Data!Y571)</f>
        <v/>
      </c>
      <c r="G574" s="272"/>
      <c r="H574" s="456" t="str">
        <f aca="false">IF(C574="","",C574*'Exp factors'!C$46)</f>
        <v/>
      </c>
      <c r="I574" s="456" t="str">
        <f aca="false">IF(D574="","",D574*'Exp factors'!D$46)</f>
        <v/>
      </c>
      <c r="J574" s="456" t="str">
        <f aca="false">IF(E574="","",E574*'Exp factors'!E$46)</f>
        <v/>
      </c>
      <c r="K574" s="456" t="str">
        <f aca="false">IF(F574="","",F574*'Exp factors'!F$46)</f>
        <v/>
      </c>
      <c r="L574" s="272"/>
      <c r="M574" s="441"/>
      <c r="N574" s="441"/>
      <c r="O574" s="441"/>
      <c r="P574" s="441"/>
      <c r="Q574" s="1"/>
      <c r="R574" s="248"/>
      <c r="S574" s="248"/>
      <c r="T574" s="248"/>
      <c r="U574" s="69" t="n">
        <v>574</v>
      </c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customFormat="false" ht="15.75" hidden="false" customHeight="true" outlineLevel="0" collapsed="false">
      <c r="A575" s="270" t="s">
        <v>310</v>
      </c>
      <c r="B575" s="356"/>
      <c r="C575" s="192" t="str">
        <f aca="false">IF(Data!V572="","",Data!V572)</f>
        <v/>
      </c>
      <c r="D575" s="192" t="str">
        <f aca="false">IF(Data!W572="","",Data!W572)</f>
        <v/>
      </c>
      <c r="E575" s="192" t="str">
        <f aca="false">IF(Data!X572="","",Data!X572)</f>
        <v/>
      </c>
      <c r="F575" s="192" t="str">
        <f aca="false">IF(Data!Y572="","",Data!Y572)</f>
        <v/>
      </c>
      <c r="G575" s="272"/>
      <c r="H575" s="456" t="str">
        <f aca="false">IF(C575&gt;0,C575,"")</f>
        <v/>
      </c>
      <c r="I575" s="456" t="str">
        <f aca="false">IF(D575&gt;0,D575,"")</f>
        <v/>
      </c>
      <c r="J575" s="456" t="str">
        <f aca="false">IF(E575&gt;0,E575,"")</f>
        <v/>
      </c>
      <c r="K575" s="456" t="str">
        <f aca="false">IF(F575&gt;0,F575,"")</f>
        <v/>
      </c>
      <c r="L575" s="272"/>
      <c r="M575" s="441"/>
      <c r="N575" s="441"/>
      <c r="O575" s="441"/>
      <c r="P575" s="441"/>
      <c r="Q575" s="1"/>
      <c r="R575" s="445"/>
      <c r="S575" s="445"/>
      <c r="T575" s="445"/>
      <c r="U575" s="69" t="n">
        <v>575</v>
      </c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customFormat="false" ht="15.75" hidden="false" customHeight="true" outlineLevel="0" collapsed="false">
      <c r="A576" s="344" t="s">
        <v>300</v>
      </c>
      <c r="B576" s="364"/>
      <c r="C576" s="192" t="str">
        <f aca="false">IF(Data!V573="","",Data!V573)</f>
        <v/>
      </c>
      <c r="D576" s="192" t="str">
        <f aca="false">IF(Data!W573="","",Data!W573)</f>
        <v/>
      </c>
      <c r="E576" s="192" t="str">
        <f aca="false">IF(Data!X573="","",Data!X573)</f>
        <v/>
      </c>
      <c r="F576" s="192" t="str">
        <f aca="false">IF(Data!Y573="","",Data!Y573)</f>
        <v/>
      </c>
      <c r="G576" s="272"/>
      <c r="H576" s="441"/>
      <c r="I576" s="441"/>
      <c r="J576" s="441"/>
      <c r="K576" s="441"/>
      <c r="L576" s="272"/>
      <c r="M576" s="446"/>
      <c r="N576" s="446"/>
      <c r="O576" s="446"/>
      <c r="P576" s="446"/>
      <c r="Q576" s="1"/>
      <c r="R576" s="248"/>
      <c r="S576" s="248"/>
      <c r="T576" s="248"/>
      <c r="U576" s="69" t="n">
        <v>576</v>
      </c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customFormat="false" ht="15.75" hidden="false" customHeight="true" outlineLevel="0" collapsed="false">
      <c r="A577" s="270" t="s">
        <v>228</v>
      </c>
      <c r="B577" s="364"/>
      <c r="C577" s="306" t="str">
        <f aca="false">IF(C574="","",C574*C575*C576/C$40/365/2100)</f>
        <v/>
      </c>
      <c r="D577" s="306" t="str">
        <f aca="false">IF(D574="","",D574*D575*D576/D$40/365/2100)</f>
        <v/>
      </c>
      <c r="E577" s="306" t="str">
        <f aca="false">IF(E574="","",E574*E575*E576/E$40/365/2100)</f>
        <v/>
      </c>
      <c r="F577" s="306" t="str">
        <f aca="false">IF(F574="","",F574*F575*F576/F$40/365/2100)</f>
        <v/>
      </c>
      <c r="G577" s="280"/>
      <c r="H577" s="306" t="str">
        <f aca="false">IF(H574="","",H574*H575*C576/H$40/365/2100)</f>
        <v/>
      </c>
      <c r="I577" s="306" t="str">
        <f aca="false">IF(I574="","",I574*I575*D576/I$40/365/2100)</f>
        <v/>
      </c>
      <c r="J577" s="306" t="str">
        <f aca="false">IF(J574="","",J574*J575*E576/J$40/365/2100)</f>
        <v/>
      </c>
      <c r="K577" s="306" t="str">
        <f aca="false">IF(K574="","",K574*K575*F576/K$40/365/2100)</f>
        <v/>
      </c>
      <c r="L577" s="280"/>
      <c r="M577" s="362" t="str">
        <f aca="false">IF(H577="","",SUM(H577)-SUM(C577))</f>
        <v/>
      </c>
      <c r="N577" s="362" t="str">
        <f aca="false">IF(I577="","",SUM(I577)-SUM(D577))</f>
        <v/>
      </c>
      <c r="O577" s="362" t="str">
        <f aca="false">IF(J577="","",SUM(J577)-SUM(E577))</f>
        <v/>
      </c>
      <c r="P577" s="362" t="str">
        <f aca="false">IF(K577="","",SUM(K577)-SUM(F577))</f>
        <v/>
      </c>
      <c r="Q577" s="1"/>
      <c r="R577" s="421"/>
      <c r="S577" s="421"/>
      <c r="T577" s="421"/>
      <c r="U577" s="69" t="n">
        <v>577</v>
      </c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customFormat="false" ht="15.75" hidden="false" customHeight="true" outlineLevel="0" collapsed="false">
      <c r="A578" s="332" t="str">
        <f aca="false">IF(Data!A575="","",Data!A575)</f>
        <v>Other food: type</v>
      </c>
      <c r="B578" s="364"/>
      <c r="C578" s="192" t="str">
        <f aca="false">IF(Data!V575="","",Data!V575)</f>
        <v/>
      </c>
      <c r="D578" s="192" t="str">
        <f aca="false">IF(Data!W575="","",Data!W575)</f>
        <v/>
      </c>
      <c r="E578" s="192" t="str">
        <f aca="false">IF(Data!X575="","",Data!X575)</f>
        <v/>
      </c>
      <c r="F578" s="192" t="str">
        <f aca="false">IF(Data!Y575="","",Data!Y575)</f>
        <v/>
      </c>
      <c r="G578" s="280"/>
      <c r="H578" s="441"/>
      <c r="I578" s="441"/>
      <c r="J578" s="441"/>
      <c r="K578" s="441"/>
      <c r="L578" s="280"/>
      <c r="M578" s="441"/>
      <c r="N578" s="441"/>
      <c r="O578" s="441"/>
      <c r="P578" s="441"/>
      <c r="Q578" s="1"/>
      <c r="R578" s="1"/>
      <c r="S578" s="1"/>
      <c r="T578" s="1"/>
      <c r="U578" s="69" t="n">
        <v>578</v>
      </c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customFormat="false" ht="15.75" hidden="false" customHeight="true" outlineLevel="0" collapsed="false">
      <c r="A579" s="270" t="s">
        <v>315</v>
      </c>
      <c r="B579" s="364"/>
      <c r="C579" s="192" t="str">
        <f aca="false">IF(Data!V576="","",Data!V576)</f>
        <v/>
      </c>
      <c r="D579" s="192" t="str">
        <f aca="false">IF(Data!W576="","",Data!W576)</f>
        <v/>
      </c>
      <c r="E579" s="192" t="str">
        <f aca="false">IF(Data!X576="","",Data!X576)</f>
        <v/>
      </c>
      <c r="F579" s="192" t="str">
        <f aca="false">IF(Data!Y576="","",Data!Y576)</f>
        <v/>
      </c>
      <c r="G579" s="272"/>
      <c r="H579" s="456" t="str">
        <f aca="false">IF(C579="","",C579*'Exp factors'!C$47)</f>
        <v/>
      </c>
      <c r="I579" s="456" t="str">
        <f aca="false">IF(D579="","",D579*'Exp factors'!D$47)</f>
        <v/>
      </c>
      <c r="J579" s="456" t="str">
        <f aca="false">IF(E579="","",E579*'Exp factors'!E$47)</f>
        <v/>
      </c>
      <c r="K579" s="456" t="str">
        <f aca="false">IF(F579="","",F579*'Exp factors'!F$47)</f>
        <v/>
      </c>
      <c r="L579" s="272"/>
      <c r="M579" s="441"/>
      <c r="N579" s="441"/>
      <c r="O579" s="441"/>
      <c r="P579" s="441"/>
      <c r="Q579" s="1"/>
      <c r="R579" s="248"/>
      <c r="S579" s="248"/>
      <c r="T579" s="248"/>
      <c r="U579" s="69" t="n">
        <v>579</v>
      </c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customFormat="false" ht="15.75" hidden="false" customHeight="true" outlineLevel="0" collapsed="false">
      <c r="A580" s="270" t="s">
        <v>310</v>
      </c>
      <c r="B580" s="364"/>
      <c r="C580" s="192" t="str">
        <f aca="false">IF(Data!V577="","",Data!V577)</f>
        <v/>
      </c>
      <c r="D580" s="192" t="str">
        <f aca="false">IF(Data!W577="","",Data!W577)</f>
        <v/>
      </c>
      <c r="E580" s="192" t="str">
        <f aca="false">IF(Data!X577="","",Data!X577)</f>
        <v/>
      </c>
      <c r="F580" s="192" t="str">
        <f aca="false">IF(Data!Y577="","",Data!Y577)</f>
        <v/>
      </c>
      <c r="G580" s="272"/>
      <c r="H580" s="456" t="str">
        <f aca="false">IF(C580&gt;0,C580,"")</f>
        <v/>
      </c>
      <c r="I580" s="456" t="str">
        <f aca="false">IF(D580&gt;0,D580,"")</f>
        <v/>
      </c>
      <c r="J580" s="456" t="str">
        <f aca="false">IF(E580&gt;0,E580,"")</f>
        <v/>
      </c>
      <c r="K580" s="456" t="str">
        <f aca="false">IF(F580&gt;0,F580,"")</f>
        <v/>
      </c>
      <c r="L580" s="272"/>
      <c r="M580" s="441"/>
      <c r="N580" s="441"/>
      <c r="O580" s="441"/>
      <c r="P580" s="441"/>
      <c r="Q580" s="1"/>
      <c r="R580" s="445"/>
      <c r="S580" s="445"/>
      <c r="T580" s="445"/>
      <c r="U580" s="69" t="n">
        <v>580</v>
      </c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customFormat="false" ht="15.75" hidden="false" customHeight="true" outlineLevel="0" collapsed="false">
      <c r="A581" s="344" t="s">
        <v>300</v>
      </c>
      <c r="B581" s="364"/>
      <c r="C581" s="192" t="str">
        <f aca="false">IF(Data!V578="","",Data!V578)</f>
        <v/>
      </c>
      <c r="D581" s="192" t="str">
        <f aca="false">IF(Data!W578="","",Data!W578)</f>
        <v/>
      </c>
      <c r="E581" s="192" t="str">
        <f aca="false">IF(Data!X578="","",Data!X578)</f>
        <v/>
      </c>
      <c r="F581" s="192" t="str">
        <f aca="false">IF(Data!Y578="","",Data!Y578)</f>
        <v/>
      </c>
      <c r="G581" s="272"/>
      <c r="H581" s="441"/>
      <c r="I581" s="441"/>
      <c r="J581" s="441"/>
      <c r="K581" s="441"/>
      <c r="L581" s="272"/>
      <c r="M581" s="446"/>
      <c r="N581" s="446"/>
      <c r="O581" s="446"/>
      <c r="P581" s="446"/>
      <c r="Q581" s="1"/>
      <c r="R581" s="248"/>
      <c r="S581" s="248"/>
      <c r="T581" s="248"/>
      <c r="U581" s="69" t="n">
        <v>581</v>
      </c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customFormat="false" ht="15.75" hidden="false" customHeight="true" outlineLevel="0" collapsed="false">
      <c r="A582" s="270" t="s">
        <v>228</v>
      </c>
      <c r="B582" s="364"/>
      <c r="C582" s="306" t="str">
        <f aca="false">IF(C579="","",C579*C580*C581/C$40/365/2100)</f>
        <v/>
      </c>
      <c r="D582" s="306" t="str">
        <f aca="false">IF(D579="","",D579*D580*D581/D$40/365/2100)</f>
        <v/>
      </c>
      <c r="E582" s="306" t="str">
        <f aca="false">IF(E579="","",E579*E580*E581/E$40/365/2100)</f>
        <v/>
      </c>
      <c r="F582" s="306" t="str">
        <f aca="false">IF(F579="","",F579*F580*F581/F$40/365/2100)</f>
        <v/>
      </c>
      <c r="G582" s="280"/>
      <c r="H582" s="306" t="str">
        <f aca="false">IF(H579="","",H579*H580*C581/H$40/365/2100)</f>
        <v/>
      </c>
      <c r="I582" s="306" t="str">
        <f aca="false">IF(I579="","",I579*I580*D581/I$40/365/2100)</f>
        <v/>
      </c>
      <c r="J582" s="306" t="str">
        <f aca="false">IF(J579="","",J579*J580*E581/J$40/365/2100)</f>
        <v/>
      </c>
      <c r="K582" s="306" t="str">
        <f aca="false">IF(K579="","",K579*K580*F581/K$40/365/2100)</f>
        <v/>
      </c>
      <c r="L582" s="280"/>
      <c r="M582" s="362" t="str">
        <f aca="false">IF(H582="","",SUM(H582)-SUM(C582))</f>
        <v/>
      </c>
      <c r="N582" s="362" t="str">
        <f aca="false">IF(I582="","",SUM(I582)-SUM(D582))</f>
        <v/>
      </c>
      <c r="O582" s="362" t="str">
        <f aca="false">IF(J582="","",SUM(J582)-SUM(E582))</f>
        <v/>
      </c>
      <c r="P582" s="362" t="str">
        <f aca="false">IF(K582="","",SUM(K582)-SUM(F582))</f>
        <v/>
      </c>
      <c r="Q582" s="1"/>
      <c r="R582" s="421"/>
      <c r="S582" s="421"/>
      <c r="T582" s="421"/>
      <c r="U582" s="69" t="n">
        <v>582</v>
      </c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customFormat="false" ht="15.75" hidden="false" customHeight="true" outlineLevel="0" collapsed="false">
      <c r="A583" s="354" t="s">
        <v>335</v>
      </c>
      <c r="B583" s="364"/>
      <c r="C583" s="334"/>
      <c r="D583" s="334"/>
      <c r="E583" s="334"/>
      <c r="F583" s="334"/>
      <c r="G583" s="280"/>
      <c r="H583" s="441"/>
      <c r="I583" s="441"/>
      <c r="J583" s="441"/>
      <c r="K583" s="441"/>
      <c r="L583" s="280"/>
      <c r="M583" s="422"/>
      <c r="N583" s="422"/>
      <c r="O583" s="422"/>
      <c r="P583" s="422"/>
      <c r="Q583" s="1"/>
      <c r="R583" s="1"/>
      <c r="S583" s="1"/>
      <c r="T583" s="1"/>
      <c r="U583" s="69" t="n">
        <v>583</v>
      </c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customFormat="false" ht="15.75" hidden="false" customHeight="true" outlineLevel="0" collapsed="false">
      <c r="A584" s="332" t="str">
        <f aca="false">IF(Data!A581="","",Data!A581)</f>
        <v>Ag.lab (cultivation) -- see Data2</v>
      </c>
      <c r="B584" s="364"/>
      <c r="C584" s="283"/>
      <c r="D584" s="283"/>
      <c r="E584" s="283"/>
      <c r="F584" s="283"/>
      <c r="G584" s="275"/>
      <c r="H584" s="441"/>
      <c r="I584" s="441"/>
      <c r="J584" s="441"/>
      <c r="K584" s="441"/>
      <c r="L584" s="275"/>
      <c r="M584" s="446"/>
      <c r="N584" s="446"/>
      <c r="O584" s="446"/>
      <c r="P584" s="446"/>
      <c r="Q584" s="1"/>
      <c r="R584" s="1"/>
      <c r="S584" s="1"/>
      <c r="T584" s="1"/>
      <c r="U584" s="69" t="n">
        <v>584</v>
      </c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customFormat="false" ht="15.75" hidden="false" customHeight="true" outlineLevel="0" collapsed="false">
      <c r="A585" s="270" t="s">
        <v>320</v>
      </c>
      <c r="B585" s="364"/>
      <c r="C585" s="192" t="str">
        <f aca="false">IF(Data!V582="","",Data!V582)</f>
        <v/>
      </c>
      <c r="D585" s="192" t="str">
        <f aca="false">IF(Data!W582="","",Data!W582)</f>
        <v/>
      </c>
      <c r="E585" s="192" t="str">
        <f aca="false">IF(Data!X582="","",Data!X582)</f>
        <v/>
      </c>
      <c r="F585" s="192" t="str">
        <f aca="false">IF(Data!Y582="","",Data!Y582)</f>
        <v/>
      </c>
      <c r="G585" s="275"/>
      <c r="H585" s="456" t="str">
        <f aca="false">IF(C585="","",C585*'Exp factors'!C$43)</f>
        <v/>
      </c>
      <c r="I585" s="456" t="str">
        <f aca="false">IF(D585="","",D585*'Exp factors'!D$43)</f>
        <v/>
      </c>
      <c r="J585" s="456" t="str">
        <f aca="false">IF(E585="","",E585*'Exp factors'!E$43)</f>
        <v/>
      </c>
      <c r="K585" s="456" t="str">
        <f aca="false">IF(F585="","",F585*'Exp factors'!F$43)</f>
        <v/>
      </c>
      <c r="L585" s="275"/>
      <c r="M585" s="446"/>
      <c r="N585" s="446"/>
      <c r="O585" s="446"/>
      <c r="P585" s="446"/>
      <c r="Q585" s="1"/>
      <c r="R585" s="445"/>
      <c r="S585" s="445"/>
      <c r="T585" s="445"/>
      <c r="U585" s="69" t="n">
        <v>585</v>
      </c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customFormat="false" ht="15.75" hidden="false" customHeight="true" outlineLevel="0" collapsed="false">
      <c r="A586" s="270" t="s">
        <v>321</v>
      </c>
      <c r="B586" s="364"/>
      <c r="C586" s="192" t="str">
        <f aca="false">IF(Data!V583="","",Data!V583)</f>
        <v/>
      </c>
      <c r="D586" s="192" t="str">
        <f aca="false">IF(Data!W583="","",Data!W583)</f>
        <v/>
      </c>
      <c r="E586" s="192" t="str">
        <f aca="false">IF(Data!X583="","",Data!X583)</f>
        <v/>
      </c>
      <c r="F586" s="192" t="str">
        <f aca="false">IF(Data!Y583="","",Data!Y583)</f>
        <v/>
      </c>
      <c r="G586" s="272"/>
      <c r="H586" s="456" t="str">
        <f aca="false">IF(C586&gt;0,C586,"")</f>
        <v/>
      </c>
      <c r="I586" s="456" t="str">
        <f aca="false">IF(D586&gt;0,D586,"")</f>
        <v/>
      </c>
      <c r="J586" s="456" t="str">
        <f aca="false">IF(E586&gt;0,E586,"")</f>
        <v/>
      </c>
      <c r="K586" s="456" t="str">
        <f aca="false">IF(F586&gt;0,F586,"")</f>
        <v/>
      </c>
      <c r="L586" s="272"/>
      <c r="M586" s="441"/>
      <c r="N586" s="441"/>
      <c r="O586" s="441"/>
      <c r="P586" s="441"/>
      <c r="Q586" s="1"/>
      <c r="R586" s="445"/>
      <c r="S586" s="445"/>
      <c r="T586" s="445"/>
      <c r="U586" s="69" t="n">
        <v>586</v>
      </c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customFormat="false" ht="15.75" hidden="false" customHeight="true" outlineLevel="0" collapsed="false">
      <c r="A587" s="270" t="s">
        <v>299</v>
      </c>
      <c r="B587" s="364"/>
      <c r="C587" s="192" t="str">
        <f aca="false">IF(Data!V584="","",Data!V584)</f>
        <v/>
      </c>
      <c r="D587" s="192" t="str">
        <f aca="false">IF(Data!W584="","",Data!W584)</f>
        <v/>
      </c>
      <c r="E587" s="192" t="str">
        <f aca="false">IF(Data!X584="","",Data!X584)</f>
        <v/>
      </c>
      <c r="F587" s="192" t="str">
        <f aca="false">IF(Data!Y584="","",Data!Y584)</f>
        <v/>
      </c>
      <c r="G587" s="272"/>
      <c r="H587" s="456" t="str">
        <f aca="false">IF(C587&gt;0,C587,"")</f>
        <v/>
      </c>
      <c r="I587" s="456" t="str">
        <f aca="false">IF(D587&gt;0,D587,"")</f>
        <v/>
      </c>
      <c r="J587" s="456" t="str">
        <f aca="false">IF(E587&gt;0,E587,"")</f>
        <v/>
      </c>
      <c r="K587" s="456" t="str">
        <f aca="false">IF(F587&gt;0,F587,"")</f>
        <v/>
      </c>
      <c r="L587" s="272"/>
      <c r="M587" s="441"/>
      <c r="N587" s="441"/>
      <c r="O587" s="441"/>
      <c r="P587" s="441"/>
      <c r="Q587" s="1"/>
      <c r="R587" s="445"/>
      <c r="S587" s="445"/>
      <c r="T587" s="445"/>
      <c r="U587" s="69" t="n">
        <v>587</v>
      </c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customFormat="false" ht="15.75" hidden="false" customHeight="true" outlineLevel="0" collapsed="false">
      <c r="A588" s="270" t="s">
        <v>337</v>
      </c>
      <c r="B588" s="364"/>
      <c r="C588" s="192" t="str">
        <f aca="false">IF(Data!V585="","",Data!V585)</f>
        <v/>
      </c>
      <c r="D588" s="192" t="str">
        <f aca="false">IF(Data!W585="","",Data!W585)</f>
        <v/>
      </c>
      <c r="E588" s="192" t="str">
        <f aca="false">IF(Data!X585="","",Data!X585)</f>
        <v/>
      </c>
      <c r="F588" s="192" t="str">
        <f aca="false">IF(Data!Y585="","",Data!Y585)</f>
        <v/>
      </c>
      <c r="G588" s="272"/>
      <c r="H588" s="441"/>
      <c r="I588" s="441"/>
      <c r="J588" s="441"/>
      <c r="K588" s="441"/>
      <c r="L588" s="272"/>
      <c r="M588" s="441"/>
      <c r="N588" s="441"/>
      <c r="O588" s="441"/>
      <c r="P588" s="441"/>
      <c r="Q588" s="1"/>
      <c r="R588" s="445"/>
      <c r="S588" s="445"/>
      <c r="T588" s="445"/>
      <c r="U588" s="69" t="n">
        <v>588</v>
      </c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customFormat="false" ht="15.75" hidden="false" customHeight="true" outlineLevel="0" collapsed="false">
      <c r="A589" s="365" t="s">
        <v>338</v>
      </c>
      <c r="B589" s="364"/>
      <c r="C589" s="303" t="n">
        <f aca="false">IF(Data!V586="","",Data!V586)</f>
        <v>32400</v>
      </c>
      <c r="D589" s="303" t="n">
        <f aca="false">IF(Data!W586="","",Data!W586)</f>
        <v>14500</v>
      </c>
      <c r="E589" s="303" t="str">
        <f aca="false">IF(Data!X586="","",Data!X586)</f>
        <v/>
      </c>
      <c r="F589" s="303" t="str">
        <f aca="false">IF(Data!Y586="","",Data!Y586)</f>
        <v/>
      </c>
      <c r="G589" s="273"/>
      <c r="H589" s="447" t="n">
        <f aca="false">IF(C589="","",C589*'Exp factors'!C$54)</f>
        <v>35640</v>
      </c>
      <c r="I589" s="447" t="n">
        <f aca="false">IF(D589="","",D589*'Exp factors'!D$54)</f>
        <v>15950</v>
      </c>
      <c r="J589" s="447" t="str">
        <f aca="false">IF(E589="","",E589*'Exp factors'!E$54)</f>
        <v/>
      </c>
      <c r="K589" s="447" t="str">
        <f aca="false">IF(F589="","",F589*'Exp factors'!F$54)</f>
        <v/>
      </c>
      <c r="L589" s="273"/>
      <c r="M589" s="284" t="n">
        <f aca="false">IF(H589="","",SUM(H589)-SUM(C589))</f>
        <v>3240</v>
      </c>
      <c r="N589" s="284" t="n">
        <f aca="false">IF(I589="","",SUM(I589)-SUM(D589))</f>
        <v>1450</v>
      </c>
      <c r="O589" s="284" t="str">
        <f aca="false">IF(J589="","",SUM(J589)-SUM(E589))</f>
        <v/>
      </c>
      <c r="P589" s="284" t="str">
        <f aca="false">IF(K589="","",SUM(K589)-SUM(F589))</f>
        <v/>
      </c>
      <c r="Q589" s="1"/>
      <c r="R589" s="248"/>
      <c r="S589" s="248"/>
      <c r="T589" s="248"/>
      <c r="U589" s="69" t="n">
        <v>589</v>
      </c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customFormat="false" ht="15.75" hidden="false" customHeight="true" outlineLevel="0" collapsed="false">
      <c r="A590" s="332" t="str">
        <f aca="false">IF(Data!A587="","",Data!A587)</f>
        <v>Ag.lab (harvest) -- see Data2</v>
      </c>
      <c r="B590" s="364"/>
      <c r="C590" s="192" t="str">
        <f aca="false">IF(Data!V587="","",Data!V587)</f>
        <v/>
      </c>
      <c r="D590" s="192" t="str">
        <f aca="false">IF(Data!W587="","",Data!W587)</f>
        <v/>
      </c>
      <c r="E590" s="192" t="str">
        <f aca="false">IF(Data!X587="","",Data!X587)</f>
        <v/>
      </c>
      <c r="F590" s="192" t="str">
        <f aca="false">IF(Data!Y587="","",Data!Y587)</f>
        <v/>
      </c>
      <c r="G590" s="272"/>
      <c r="H590" s="441"/>
      <c r="I590" s="441"/>
      <c r="J590" s="441"/>
      <c r="K590" s="441"/>
      <c r="L590" s="272"/>
      <c r="M590" s="441"/>
      <c r="N590" s="441"/>
      <c r="O590" s="441"/>
      <c r="P590" s="441"/>
      <c r="Q590" s="1"/>
      <c r="R590" s="445"/>
      <c r="S590" s="445"/>
      <c r="T590" s="445"/>
      <c r="U590" s="69" t="n">
        <v>614</v>
      </c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customFormat="false" ht="15.75" hidden="false" customHeight="true" outlineLevel="0" collapsed="false">
      <c r="A591" s="270" t="s">
        <v>321</v>
      </c>
      <c r="B591" s="364"/>
      <c r="C591" s="192" t="str">
        <f aca="false">IF(Data!V588="","",Data!V588)</f>
        <v/>
      </c>
      <c r="D591" s="192" t="str">
        <f aca="false">IF(Data!W588="","",Data!W588)</f>
        <v/>
      </c>
      <c r="E591" s="192" t="str">
        <f aca="false">IF(Data!X588="","",Data!X588)</f>
        <v/>
      </c>
      <c r="F591" s="192" t="str">
        <f aca="false">IF(Data!Y588="","",Data!Y588)</f>
        <v/>
      </c>
      <c r="G591" s="272"/>
      <c r="H591" s="456" t="str">
        <f aca="false">IF(C591&gt;0,C591,"")</f>
        <v/>
      </c>
      <c r="I591" s="456" t="str">
        <f aca="false">IF(D591&gt;0,D591,"")</f>
        <v/>
      </c>
      <c r="J591" s="456" t="str">
        <f aca="false">IF(E591&gt;0,E591,"")</f>
        <v/>
      </c>
      <c r="K591" s="456" t="str">
        <f aca="false">IF(F591&gt;0,F591,"")</f>
        <v/>
      </c>
      <c r="L591" s="272"/>
      <c r="M591" s="441"/>
      <c r="N591" s="441"/>
      <c r="O591" s="441"/>
      <c r="P591" s="441"/>
      <c r="Q591" s="1"/>
      <c r="R591" s="445"/>
      <c r="S591" s="445"/>
      <c r="T591" s="445"/>
      <c r="U591" s="69" t="n">
        <v>615</v>
      </c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customFormat="false" ht="15.75" hidden="false" customHeight="true" outlineLevel="0" collapsed="false">
      <c r="A592" s="270" t="s">
        <v>299</v>
      </c>
      <c r="B592" s="364"/>
      <c r="C592" s="192" t="str">
        <f aca="false">IF(Data!V589="","",Data!V589)</f>
        <v/>
      </c>
      <c r="D592" s="192" t="str">
        <f aca="false">IF(Data!W589="","",Data!W589)</f>
        <v/>
      </c>
      <c r="E592" s="192" t="str">
        <f aca="false">IF(Data!X589="","",Data!X589)</f>
        <v/>
      </c>
      <c r="F592" s="192" t="str">
        <f aca="false">IF(Data!Y589="","",Data!Y589)</f>
        <v/>
      </c>
      <c r="G592" s="272"/>
      <c r="H592" s="456" t="str">
        <f aca="false">IF(C592&gt;0,C592,"")</f>
        <v/>
      </c>
      <c r="I592" s="456" t="str">
        <f aca="false">IF(D592&gt;0,D592,"")</f>
        <v/>
      </c>
      <c r="J592" s="456" t="str">
        <f aca="false">IF(E592&gt;0,E592,"")</f>
        <v/>
      </c>
      <c r="K592" s="456" t="str">
        <f aca="false">IF(F592&gt;0,F592,"")</f>
        <v/>
      </c>
      <c r="L592" s="272"/>
      <c r="M592" s="441"/>
      <c r="N592" s="441"/>
      <c r="O592" s="441"/>
      <c r="P592" s="441"/>
      <c r="Q592" s="1"/>
      <c r="R592" s="445"/>
      <c r="S592" s="445"/>
      <c r="T592" s="445"/>
      <c r="U592" s="69" t="n">
        <v>616</v>
      </c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customFormat="false" ht="15.75" hidden="false" customHeight="true" outlineLevel="0" collapsed="false">
      <c r="A593" s="270" t="s">
        <v>337</v>
      </c>
      <c r="B593" s="364"/>
      <c r="C593" s="192" t="str">
        <f aca="false">IF(Data!V590="","",Data!V590)</f>
        <v/>
      </c>
      <c r="D593" s="192" t="str">
        <f aca="false">IF(Data!W590="","",Data!W590)</f>
        <v/>
      </c>
      <c r="E593" s="192" t="str">
        <f aca="false">IF(Data!X590="","",Data!X590)</f>
        <v/>
      </c>
      <c r="F593" s="192" t="str">
        <f aca="false">IF(Data!Y590="","",Data!Y590)</f>
        <v/>
      </c>
      <c r="G593" s="272"/>
      <c r="H593" s="441"/>
      <c r="I593" s="441"/>
      <c r="J593" s="441"/>
      <c r="K593" s="441"/>
      <c r="L593" s="272"/>
      <c r="M593" s="441"/>
      <c r="N593" s="441"/>
      <c r="O593" s="441"/>
      <c r="P593" s="441"/>
      <c r="Q593" s="1"/>
      <c r="R593" s="445"/>
      <c r="S593" s="445"/>
      <c r="T593" s="445"/>
      <c r="U593" s="69" t="n">
        <v>617</v>
      </c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customFormat="false" ht="15.75" hidden="false" customHeight="true" outlineLevel="0" collapsed="false">
      <c r="A594" s="269" t="s">
        <v>338</v>
      </c>
      <c r="B594" s="364"/>
      <c r="C594" s="303" t="str">
        <f aca="false">IF(Data!V591="","",Data!V591)</f>
        <v/>
      </c>
      <c r="D594" s="303" t="str">
        <f aca="false">IF(Data!W591="","",Data!W591)</f>
        <v/>
      </c>
      <c r="E594" s="303" t="str">
        <f aca="false">IF(Data!X591="","",Data!X591)</f>
        <v/>
      </c>
      <c r="F594" s="303" t="str">
        <f aca="false">IF(Data!Y591="","",Data!Y591)</f>
        <v/>
      </c>
      <c r="G594" s="273"/>
      <c r="H594" s="447" t="str">
        <f aca="false">IF(C594="","",C594*'Exp factors'!C$55)</f>
        <v/>
      </c>
      <c r="I594" s="447" t="str">
        <f aca="false">IF(D594="","",D594*'Exp factors'!D$55)</f>
        <v/>
      </c>
      <c r="J594" s="447" t="str">
        <f aca="false">IF(E594="","",E594*'Exp factors'!E$55)</f>
        <v/>
      </c>
      <c r="K594" s="447" t="str">
        <f aca="false">IF(F594="","",F594*'Exp factors'!F$55)</f>
        <v/>
      </c>
      <c r="L594" s="273"/>
      <c r="M594" s="284" t="str">
        <f aca="false">IF(H594="","",SUM(H594)-SUM(C594))</f>
        <v/>
      </c>
      <c r="N594" s="284" t="str">
        <f aca="false">IF(I594="","",SUM(I594)-SUM(D594))</f>
        <v/>
      </c>
      <c r="O594" s="284" t="str">
        <f aca="false">IF(J594="","",SUM(J594)-SUM(E594))</f>
        <v/>
      </c>
      <c r="P594" s="284" t="str">
        <f aca="false">IF(K594="","",SUM(K594)-SUM(F594))</f>
        <v/>
      </c>
      <c r="Q594" s="1"/>
      <c r="R594" s="248"/>
      <c r="S594" s="248"/>
      <c r="T594" s="248"/>
      <c r="U594" s="69" t="n">
        <v>618</v>
      </c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customFormat="false" ht="15.75" hidden="false" customHeight="true" outlineLevel="0" collapsed="false">
      <c r="A595" s="332" t="s">
        <v>503</v>
      </c>
      <c r="B595" s="364"/>
      <c r="C595" s="283"/>
      <c r="D595" s="283"/>
      <c r="E595" s="283"/>
      <c r="F595" s="192"/>
      <c r="G595" s="275"/>
      <c r="H595" s="441"/>
      <c r="I595" s="441"/>
      <c r="J595" s="441"/>
      <c r="K595" s="441"/>
      <c r="L595" s="275"/>
      <c r="M595" s="446"/>
      <c r="N595" s="446"/>
      <c r="O595" s="446"/>
      <c r="P595" s="446"/>
      <c r="Q595" s="1"/>
      <c r="R595" s="1"/>
      <c r="S595" s="1"/>
      <c r="T595" s="1"/>
      <c r="U595" s="69" t="n">
        <v>590</v>
      </c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customFormat="false" ht="15.75" hidden="false" customHeight="true" outlineLevel="0" collapsed="false">
      <c r="A596" s="270" t="s">
        <v>320</v>
      </c>
      <c r="B596" s="364"/>
      <c r="C596" s="192" t="str">
        <f aca="false">IF(Data!V593="","",Data!V593)</f>
        <v/>
      </c>
      <c r="D596" s="192" t="str">
        <f aca="false">IF(Data!W593="","",Data!W593)</f>
        <v/>
      </c>
      <c r="E596" s="192" t="str">
        <f aca="false">IF(Data!X593="","",Data!X593)</f>
        <v/>
      </c>
      <c r="F596" s="192" t="str">
        <f aca="false">IF(Data!Y593="","",Data!Y593)</f>
        <v/>
      </c>
      <c r="G596" s="275"/>
      <c r="H596" s="456" t="str">
        <f aca="false">IF(C596="","",C596*'Exp factors'!C$43)</f>
        <v/>
      </c>
      <c r="I596" s="456" t="str">
        <f aca="false">IF(D596="","",D596*'Exp factors'!D$43)</f>
        <v/>
      </c>
      <c r="J596" s="456" t="str">
        <f aca="false">IF(E596="","",E596*'Exp factors'!E$43)</f>
        <v/>
      </c>
      <c r="K596" s="456" t="str">
        <f aca="false">IF(F596="","",F596*'Exp factors'!F$43)</f>
        <v/>
      </c>
      <c r="L596" s="275"/>
      <c r="M596" s="446"/>
      <c r="N596" s="446"/>
      <c r="O596" s="446"/>
      <c r="P596" s="446"/>
      <c r="Q596" s="1"/>
      <c r="R596" s="445"/>
      <c r="S596" s="445"/>
      <c r="T596" s="445"/>
      <c r="U596" s="69" t="n">
        <v>591</v>
      </c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customFormat="false" ht="15.75" hidden="false" customHeight="true" outlineLevel="0" collapsed="false">
      <c r="A597" s="270" t="s">
        <v>321</v>
      </c>
      <c r="B597" s="364"/>
      <c r="C597" s="192" t="str">
        <f aca="false">IF(Data!V594="","",Data!V594)</f>
        <v/>
      </c>
      <c r="D597" s="192" t="str">
        <f aca="false">IF(Data!W594="","",Data!W594)</f>
        <v/>
      </c>
      <c r="E597" s="192" t="str">
        <f aca="false">IF(Data!X594="","",Data!X594)</f>
        <v/>
      </c>
      <c r="F597" s="192" t="str">
        <f aca="false">IF(Data!Y594="","",Data!Y594)</f>
        <v/>
      </c>
      <c r="G597" s="272"/>
      <c r="H597" s="456" t="str">
        <f aca="false">IF(C597&gt;0,C597,"")</f>
        <v/>
      </c>
      <c r="I597" s="456" t="str">
        <f aca="false">IF(D597&gt;0,D597,"")</f>
        <v/>
      </c>
      <c r="J597" s="456" t="str">
        <f aca="false">IF(E597&gt;0,E597,"")</f>
        <v/>
      </c>
      <c r="K597" s="456" t="str">
        <f aca="false">IF(F597&gt;0,F597,"")</f>
        <v/>
      </c>
      <c r="L597" s="272"/>
      <c r="M597" s="441"/>
      <c r="N597" s="441"/>
      <c r="O597" s="441"/>
      <c r="P597" s="441"/>
      <c r="Q597" s="1"/>
      <c r="R597" s="445"/>
      <c r="S597" s="445"/>
      <c r="T597" s="445"/>
      <c r="U597" s="69" t="n">
        <v>592</v>
      </c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customFormat="false" ht="15.75" hidden="false" customHeight="true" outlineLevel="0" collapsed="false">
      <c r="A598" s="270" t="s">
        <v>299</v>
      </c>
      <c r="B598" s="364"/>
      <c r="C598" s="192" t="str">
        <f aca="false">IF(Data!V595="","",Data!V595)</f>
        <v/>
      </c>
      <c r="D598" s="192" t="str">
        <f aca="false">IF(Data!W595="","",Data!W595)</f>
        <v/>
      </c>
      <c r="E598" s="192" t="str">
        <f aca="false">IF(Data!X595="","",Data!X595)</f>
        <v/>
      </c>
      <c r="F598" s="192" t="str">
        <f aca="false">IF(Data!Y595="","",Data!Y595)</f>
        <v/>
      </c>
      <c r="G598" s="272"/>
      <c r="H598" s="456" t="str">
        <f aca="false">IF(C598&gt;0,C598,"")</f>
        <v/>
      </c>
      <c r="I598" s="456" t="str">
        <f aca="false">IF(D598&gt;0,D598,"")</f>
        <v/>
      </c>
      <c r="J598" s="456" t="str">
        <f aca="false">IF(E598&gt;0,E598,"")</f>
        <v/>
      </c>
      <c r="K598" s="456" t="str">
        <f aca="false">IF(F598&gt;0,F598,"")</f>
        <v/>
      </c>
      <c r="L598" s="272"/>
      <c r="M598" s="441"/>
      <c r="N598" s="441"/>
      <c r="O598" s="441"/>
      <c r="P598" s="441"/>
      <c r="Q598" s="1"/>
      <c r="R598" s="445"/>
      <c r="S598" s="445"/>
      <c r="T598" s="445"/>
      <c r="U598" s="69" t="n">
        <v>593</v>
      </c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customFormat="false" ht="15.75" hidden="false" customHeight="true" outlineLevel="0" collapsed="false">
      <c r="A599" s="270" t="s">
        <v>337</v>
      </c>
      <c r="B599" s="364"/>
      <c r="C599" s="192" t="str">
        <f aca="false">IF(Data!V596="","",Data!V596)</f>
        <v/>
      </c>
      <c r="D599" s="192" t="str">
        <f aca="false">IF(Data!W596="","",Data!W596)</f>
        <v/>
      </c>
      <c r="E599" s="192" t="str">
        <f aca="false">IF(Data!X596="","",Data!X596)</f>
        <v/>
      </c>
      <c r="F599" s="192" t="str">
        <f aca="false">IF(Data!Y596="","",Data!Y596)</f>
        <v/>
      </c>
      <c r="G599" s="272"/>
      <c r="H599" s="441"/>
      <c r="I599" s="441"/>
      <c r="J599" s="441"/>
      <c r="K599" s="441"/>
      <c r="L599" s="272"/>
      <c r="M599" s="441"/>
      <c r="N599" s="441"/>
      <c r="O599" s="441"/>
      <c r="P599" s="441"/>
      <c r="Q599" s="1"/>
      <c r="R599" s="445"/>
      <c r="S599" s="445"/>
      <c r="T599" s="445"/>
      <c r="U599" s="69" t="n">
        <v>594</v>
      </c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customFormat="false" ht="15.75" hidden="false" customHeight="true" outlineLevel="0" collapsed="false">
      <c r="A600" s="365" t="s">
        <v>338</v>
      </c>
      <c r="B600" s="364"/>
      <c r="C600" s="457" t="n">
        <f aca="false">Data2!V176</f>
        <v>22500</v>
      </c>
      <c r="D600" s="457" t="n">
        <f aca="false">Data2!W176</f>
        <v>5000</v>
      </c>
      <c r="E600" s="457" t="str">
        <f aca="false">Data2!X176</f>
        <v/>
      </c>
      <c r="F600" s="457" t="str">
        <f aca="false">Data2!Y176</f>
        <v/>
      </c>
      <c r="G600" s="273"/>
      <c r="H600" s="447" t="n">
        <f aca="false">IF(C600="","",C600*'Exp factors'!C$56)</f>
        <v>27000</v>
      </c>
      <c r="I600" s="447" t="n">
        <f aca="false">IF(D600="","",D600*'Exp factors'!D$56)</f>
        <v>6000</v>
      </c>
      <c r="J600" s="447" t="str">
        <f aca="false">IF(E600="","",E600*'Exp factors'!E$56)</f>
        <v/>
      </c>
      <c r="K600" s="447" t="str">
        <f aca="false">IF(F600="","",F600*'Exp factors'!F$56)</f>
        <v/>
      </c>
      <c r="L600" s="273"/>
      <c r="M600" s="284" t="n">
        <f aca="false">IF(H600="","",SUM(H600)-SUM(C600))</f>
        <v>4500</v>
      </c>
      <c r="N600" s="284" t="n">
        <f aca="false">IF(I600="","",SUM(I600)-SUM(D600))</f>
        <v>1000</v>
      </c>
      <c r="O600" s="284" t="str">
        <f aca="false">IF(J600="","",SUM(J600)-SUM(E600))</f>
        <v/>
      </c>
      <c r="P600" s="284" t="str">
        <f aca="false">IF(K600="","",SUM(K600)-SUM(F600))</f>
        <v/>
      </c>
      <c r="Q600" s="458" t="s">
        <v>504</v>
      </c>
      <c r="R600" s="248"/>
      <c r="S600" s="248"/>
      <c r="T600" s="248"/>
      <c r="U600" s="69" t="n">
        <v>595</v>
      </c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customFormat="false" ht="15.75" hidden="false" customHeight="true" outlineLevel="0" collapsed="false">
      <c r="A601" s="332" t="str">
        <f aca="false">IF(Data!A598="","",Data!A598)</f>
        <v>Domestic work cash income -- see Data2</v>
      </c>
      <c r="B601" s="364"/>
      <c r="C601" s="283"/>
      <c r="D601" s="283"/>
      <c r="E601" s="283"/>
      <c r="F601" s="192"/>
      <c r="G601" s="275"/>
      <c r="H601" s="441"/>
      <c r="I601" s="441"/>
      <c r="J601" s="441"/>
      <c r="K601" s="441"/>
      <c r="L601" s="275"/>
      <c r="M601" s="446"/>
      <c r="N601" s="446"/>
      <c r="O601" s="446"/>
      <c r="P601" s="446"/>
      <c r="Q601" s="458" t="s">
        <v>505</v>
      </c>
      <c r="R601" s="1"/>
      <c r="S601" s="1"/>
      <c r="T601" s="1"/>
      <c r="U601" s="69" t="n">
        <v>596</v>
      </c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customFormat="false" ht="15.75" hidden="false" customHeight="true" outlineLevel="0" collapsed="false">
      <c r="A602" s="270" t="s">
        <v>320</v>
      </c>
      <c r="B602" s="364"/>
      <c r="C602" s="192" t="str">
        <f aca="false">IF(Data!V599="","",Data!V599)</f>
        <v/>
      </c>
      <c r="D602" s="192" t="str">
        <f aca="false">IF(Data!W599="","",Data!W599)</f>
        <v/>
      </c>
      <c r="E602" s="192" t="str">
        <f aca="false">IF(Data!X599="","",Data!X599)</f>
        <v/>
      </c>
      <c r="F602" s="192" t="str">
        <f aca="false">IF(Data!Y599="","",Data!Y599)</f>
        <v/>
      </c>
      <c r="G602" s="275"/>
      <c r="H602" s="456" t="str">
        <f aca="false">IF(C602="","",C602*'Exp factors'!C$43)</f>
        <v/>
      </c>
      <c r="I602" s="456" t="str">
        <f aca="false">IF(D602="","",D602*'Exp factors'!D$43)</f>
        <v/>
      </c>
      <c r="J602" s="456" t="str">
        <f aca="false">IF(E602="","",E602*'Exp factors'!E$43)</f>
        <v/>
      </c>
      <c r="K602" s="456" t="str">
        <f aca="false">IF(F602="","",F602*'Exp factors'!F$43)</f>
        <v/>
      </c>
      <c r="L602" s="275"/>
      <c r="M602" s="446"/>
      <c r="N602" s="446"/>
      <c r="O602" s="446"/>
      <c r="P602" s="446"/>
      <c r="Q602" s="458" t="s">
        <v>506</v>
      </c>
      <c r="R602" s="445"/>
      <c r="S602" s="445"/>
      <c r="T602" s="445"/>
      <c r="U602" s="69" t="n">
        <v>597</v>
      </c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customFormat="false" ht="15.75" hidden="false" customHeight="true" outlineLevel="0" collapsed="false">
      <c r="A603" s="270" t="s">
        <v>321</v>
      </c>
      <c r="B603" s="364"/>
      <c r="C603" s="192" t="str">
        <f aca="false">IF(Data!V600="","",Data!V600)</f>
        <v/>
      </c>
      <c r="D603" s="192" t="str">
        <f aca="false">IF(Data!W600="","",Data!W600)</f>
        <v/>
      </c>
      <c r="E603" s="192" t="str">
        <f aca="false">IF(Data!X600="","",Data!X600)</f>
        <v/>
      </c>
      <c r="F603" s="192" t="str">
        <f aca="false">IF(Data!Y600="","",Data!Y600)</f>
        <v/>
      </c>
      <c r="G603" s="272"/>
      <c r="H603" s="456" t="str">
        <f aca="false">IF(C603&gt;0,C603,"")</f>
        <v/>
      </c>
      <c r="I603" s="456" t="str">
        <f aca="false">IF(D603&gt;0,D603,"")</f>
        <v/>
      </c>
      <c r="J603" s="456" t="str">
        <f aca="false">IF(E603&gt;0,E603,"")</f>
        <v/>
      </c>
      <c r="K603" s="456" t="str">
        <f aca="false">IF(F603&gt;0,F603,"")</f>
        <v/>
      </c>
      <c r="L603" s="272"/>
      <c r="M603" s="441"/>
      <c r="N603" s="441"/>
      <c r="O603" s="441"/>
      <c r="P603" s="441"/>
      <c r="Q603" s="1"/>
      <c r="R603" s="445"/>
      <c r="S603" s="445"/>
      <c r="T603" s="445"/>
      <c r="U603" s="69" t="n">
        <v>598</v>
      </c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customFormat="false" ht="15.75" hidden="false" customHeight="true" outlineLevel="0" collapsed="false">
      <c r="A604" s="270" t="s">
        <v>299</v>
      </c>
      <c r="B604" s="364"/>
      <c r="C604" s="192" t="str">
        <f aca="false">IF(Data!V601="","",Data!V601)</f>
        <v/>
      </c>
      <c r="D604" s="192" t="str">
        <f aca="false">IF(Data!W601="","",Data!W601)</f>
        <v/>
      </c>
      <c r="E604" s="192" t="str">
        <f aca="false">IF(Data!X601="","",Data!X601)</f>
        <v/>
      </c>
      <c r="F604" s="192" t="str">
        <f aca="false">IF(Data!Y601="","",Data!Y601)</f>
        <v/>
      </c>
      <c r="G604" s="272"/>
      <c r="H604" s="456" t="str">
        <f aca="false">IF(C604&gt;0,C604,"")</f>
        <v/>
      </c>
      <c r="I604" s="456" t="str">
        <f aca="false">IF(D604&gt;0,D604,"")</f>
        <v/>
      </c>
      <c r="J604" s="456" t="str">
        <f aca="false">IF(E604&gt;0,E604,"")</f>
        <v/>
      </c>
      <c r="K604" s="456" t="str">
        <f aca="false">IF(F604&gt;0,F604,"")</f>
        <v/>
      </c>
      <c r="L604" s="272"/>
      <c r="M604" s="441"/>
      <c r="N604" s="441"/>
      <c r="O604" s="441"/>
      <c r="P604" s="441"/>
      <c r="Q604" s="1"/>
      <c r="R604" s="445"/>
      <c r="S604" s="445"/>
      <c r="T604" s="445"/>
      <c r="U604" s="69" t="n">
        <v>599</v>
      </c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customFormat="false" ht="15.75" hidden="false" customHeight="true" outlineLevel="0" collapsed="false">
      <c r="A605" s="270" t="s">
        <v>337</v>
      </c>
      <c r="B605" s="364"/>
      <c r="C605" s="192" t="str">
        <f aca="false">IF(Data!V602="","",Data!V602)</f>
        <v/>
      </c>
      <c r="D605" s="192" t="str">
        <f aca="false">IF(Data!W602="","",Data!W602)</f>
        <v/>
      </c>
      <c r="E605" s="192" t="str">
        <f aca="false">IF(Data!X602="","",Data!X602)</f>
        <v/>
      </c>
      <c r="F605" s="192" t="str">
        <f aca="false">IF(Data!Y602="","",Data!Y602)</f>
        <v/>
      </c>
      <c r="G605" s="272"/>
      <c r="H605" s="441"/>
      <c r="I605" s="441"/>
      <c r="J605" s="441"/>
      <c r="K605" s="441"/>
      <c r="L605" s="272"/>
      <c r="M605" s="441"/>
      <c r="N605" s="441"/>
      <c r="O605" s="441"/>
      <c r="P605" s="441"/>
      <c r="Q605" s="1"/>
      <c r="R605" s="445"/>
      <c r="S605" s="445"/>
      <c r="T605" s="445"/>
      <c r="U605" s="69" t="n">
        <v>600</v>
      </c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customFormat="false" ht="15.75" hidden="false" customHeight="true" outlineLevel="0" collapsed="false">
      <c r="A606" s="365" t="s">
        <v>338</v>
      </c>
      <c r="B606" s="364"/>
      <c r="C606" s="440" t="str">
        <f aca="false">IF(Data!V603="","",Data!V603)</f>
        <v/>
      </c>
      <c r="D606" s="440" t="str">
        <f aca="false">IF(Data!W603="","",Data!W603)</f>
        <v/>
      </c>
      <c r="E606" s="440" t="str">
        <f aca="false">IF(Data!X603="","",Data!X603)</f>
        <v/>
      </c>
      <c r="F606" s="440" t="str">
        <f aca="false">IF(Data!Y603="","",Data!Y603)</f>
        <v/>
      </c>
      <c r="G606" s="273"/>
      <c r="H606" s="447" t="str">
        <f aca="false">IF(C606="","",C606*'Exp factors'!C$57)</f>
        <v/>
      </c>
      <c r="I606" s="447" t="str">
        <f aca="false">IF(D606="","",D606*'Exp factors'!D$57)</f>
        <v/>
      </c>
      <c r="J606" s="447" t="str">
        <f aca="false">IF(E606="","",E606*'Exp factors'!E$57)</f>
        <v/>
      </c>
      <c r="K606" s="447" t="str">
        <f aca="false">IF(F606="","",F606*'Exp factors'!F$57)</f>
        <v/>
      </c>
      <c r="L606" s="273"/>
      <c r="M606" s="286" t="str">
        <f aca="false">IF(H606="","",SUM(H606)-SUM(C606))</f>
        <v/>
      </c>
      <c r="N606" s="286" t="str">
        <f aca="false">IF(I606="","",SUM(I606)-SUM(D606))</f>
        <v/>
      </c>
      <c r="O606" s="286" t="str">
        <f aca="false">IF(J606="","",SUM(J606)-SUM(E606))</f>
        <v/>
      </c>
      <c r="P606" s="286" t="str">
        <f aca="false">IF(K606="","",SUM(K606)-SUM(F606))</f>
        <v/>
      </c>
      <c r="Q606" s="1"/>
      <c r="R606" s="248"/>
      <c r="S606" s="248"/>
      <c r="T606" s="248"/>
      <c r="U606" s="69" t="n">
        <v>601</v>
      </c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customFormat="false" ht="15.75" hidden="false" customHeight="true" outlineLevel="0" collapsed="false">
      <c r="A607" s="327" t="str">
        <f aca="false">IF(Data!A604="","",Data!A604)</f>
        <v>Labour migration: no. people per HH</v>
      </c>
      <c r="B607" s="364"/>
      <c r="C607" s="192" t="str">
        <f aca="false">IF(Data!V604="","",Data!V604)</f>
        <v/>
      </c>
      <c r="D607" s="192" t="n">
        <f aca="false">IF(Data!W604="","",Data!W604)</f>
        <v>1</v>
      </c>
      <c r="E607" s="192" t="str">
        <f aca="false">IF(Data!X604="","",Data!X604)</f>
        <v/>
      </c>
      <c r="F607" s="192" t="str">
        <f aca="false">IF(Data!Y604="","",Data!Y604)</f>
        <v/>
      </c>
      <c r="G607" s="275"/>
      <c r="H607" s="456" t="str">
        <f aca="false">IF(C607="","",C607*'Exp factors'!C$49)</f>
        <v/>
      </c>
      <c r="I607" s="456" t="n">
        <f aca="false">IF(D607="","",D607*'Exp factors'!D$49)</f>
        <v>1.25</v>
      </c>
      <c r="J607" s="456" t="str">
        <f aca="false">IF(E607="","",E607*'Exp factors'!E$49)</f>
        <v/>
      </c>
      <c r="K607" s="456" t="str">
        <f aca="false">IF(F607="","",F607*'Exp factors'!F$49)</f>
        <v/>
      </c>
      <c r="L607" s="275"/>
      <c r="M607" s="446"/>
      <c r="N607" s="446"/>
      <c r="O607" s="446"/>
      <c r="P607" s="446"/>
      <c r="Q607" s="1"/>
      <c r="R607" s="445"/>
      <c r="S607" s="445"/>
      <c r="T607" s="445"/>
      <c r="U607" s="69" t="n">
        <v>602</v>
      </c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customFormat="false" ht="15.75" hidden="false" customHeight="true" outlineLevel="0" collapsed="false">
      <c r="A608" s="270" t="s">
        <v>299</v>
      </c>
      <c r="B608" s="364"/>
      <c r="C608" s="192" t="str">
        <f aca="false">IF(Data!V605="","",Data!V605)</f>
        <v/>
      </c>
      <c r="D608" s="192" t="n">
        <f aca="false">IF(Data!W605="","",Data!W605)</f>
        <v>7</v>
      </c>
      <c r="E608" s="192" t="str">
        <f aca="false">IF(Data!X605="","",Data!X605)</f>
        <v/>
      </c>
      <c r="F608" s="192" t="str">
        <f aca="false">IF(Data!Y605="","",Data!Y605)</f>
        <v/>
      </c>
      <c r="G608" s="272"/>
      <c r="H608" s="456" t="str">
        <f aca="false">IF(C608&gt;0,C608,"")</f>
        <v/>
      </c>
      <c r="I608" s="456" t="n">
        <f aca="false">IF(D608&gt;0,D608,"")</f>
        <v>7</v>
      </c>
      <c r="J608" s="456" t="str">
        <f aca="false">IF(E608&gt;0,E608,"")</f>
        <v/>
      </c>
      <c r="K608" s="456" t="str">
        <f aca="false">IF(F608&gt;0,F608,"")</f>
        <v/>
      </c>
      <c r="L608" s="272"/>
      <c r="M608" s="441"/>
      <c r="N608" s="441"/>
      <c r="O608" s="441"/>
      <c r="P608" s="441"/>
      <c r="Q608" s="1"/>
      <c r="R608" s="445"/>
      <c r="S608" s="445"/>
      <c r="T608" s="445"/>
      <c r="U608" s="69" t="n">
        <v>603</v>
      </c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customFormat="false" ht="15.75" hidden="false" customHeight="true" outlineLevel="0" collapsed="false">
      <c r="A609" s="270" t="s">
        <v>343</v>
      </c>
      <c r="B609" s="364"/>
      <c r="C609" s="192" t="str">
        <f aca="false">IF(Data!V609="","",Data!V609)</f>
        <v/>
      </c>
      <c r="D609" s="192" t="n">
        <f aca="false">IF(Data!W609="","",Data!W609)</f>
        <v>5000</v>
      </c>
      <c r="E609" s="192" t="str">
        <f aca="false">IF(Data!X609="","",Data!X609)</f>
        <v/>
      </c>
      <c r="F609" s="192" t="str">
        <f aca="false">IF(Data!Y609="","",Data!Y609)</f>
        <v/>
      </c>
      <c r="G609" s="272"/>
      <c r="H609" s="456" t="str">
        <f aca="false">IF(C609&gt;0,C609,"")</f>
        <v/>
      </c>
      <c r="I609" s="456" t="n">
        <f aca="false">IF(D609&gt;0,D609,"")</f>
        <v>5000</v>
      </c>
      <c r="J609" s="456" t="str">
        <f aca="false">IF(E609&gt;0,E609,"")</f>
        <v/>
      </c>
      <c r="K609" s="456" t="str">
        <f aca="false">IF(F609&gt;0,F609,"")</f>
        <v/>
      </c>
      <c r="L609" s="272"/>
      <c r="M609" s="441"/>
      <c r="N609" s="441"/>
      <c r="O609" s="441"/>
      <c r="P609" s="441"/>
      <c r="Q609" s="1"/>
      <c r="R609" s="248"/>
      <c r="S609" s="248"/>
      <c r="T609" s="248"/>
      <c r="U609" s="69" t="n">
        <v>604</v>
      </c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customFormat="false" ht="15.75" hidden="false" customHeight="true" outlineLevel="0" collapsed="false">
      <c r="A610" s="365" t="s">
        <v>338</v>
      </c>
      <c r="B610" s="364"/>
      <c r="C610" s="284" t="str">
        <f aca="false">IF(SUM(C607)=0,"",C607*C608*C609)</f>
        <v/>
      </c>
      <c r="D610" s="284" t="n">
        <f aca="false">IF(SUM(D607)=0,"",D607*D608*D609)</f>
        <v>35000</v>
      </c>
      <c r="E610" s="284" t="str">
        <f aca="false">IF(SUM(E607)=0,"",E607*E608*E609)</f>
        <v/>
      </c>
      <c r="F610" s="284" t="str">
        <f aca="false">IF(SUM(F607)=0,"",F607*F608*F609)</f>
        <v/>
      </c>
      <c r="G610" s="273"/>
      <c r="H610" s="284" t="str">
        <f aca="false">IF(H607="","",H607*H608*H609)</f>
        <v/>
      </c>
      <c r="I610" s="284" t="n">
        <f aca="false">IF(I607="","",I607*I608*I609)</f>
        <v>43750</v>
      </c>
      <c r="J610" s="284" t="str">
        <f aca="false">IF(J607="","",J607*J608*J609)</f>
        <v/>
      </c>
      <c r="K610" s="284" t="str">
        <f aca="false">IF(K607="","",K607*K608*K609)</f>
        <v/>
      </c>
      <c r="L610" s="273"/>
      <c r="M610" s="284" t="str">
        <f aca="false">IF(H610="","",SUM(H610)-SUM(C610))</f>
        <v/>
      </c>
      <c r="N610" s="284" t="n">
        <f aca="false">IF(I610="","",SUM(I610)-SUM(D610))</f>
        <v>8750</v>
      </c>
      <c r="O610" s="284" t="str">
        <f aca="false">IF(J610="","",SUM(J610)-SUM(E610))</f>
        <v/>
      </c>
      <c r="P610" s="284" t="str">
        <f aca="false">IF(K610="","",SUM(K610)-SUM(F610))</f>
        <v/>
      </c>
      <c r="Q610" s="1"/>
      <c r="R610" s="248"/>
      <c r="S610" s="248"/>
      <c r="T610" s="248"/>
      <c r="U610" s="69" t="n">
        <v>605</v>
      </c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customFormat="false" ht="15.75" hidden="false" customHeight="true" outlineLevel="0" collapsed="false">
      <c r="A611" s="327" t="str">
        <f aca="false">IF(Data!A611="","",Data!A611)</f>
        <v>Remittances: no. times per year</v>
      </c>
      <c r="B611" s="364"/>
      <c r="C611" s="192" t="str">
        <f aca="false">IF(Data!V611="","",Data!V611)</f>
        <v/>
      </c>
      <c r="D611" s="192" t="str">
        <f aca="false">IF(Data!W611="","",Data!W611)</f>
        <v/>
      </c>
      <c r="E611" s="192" t="str">
        <f aca="false">IF(Data!X611="","",Data!X611)</f>
        <v/>
      </c>
      <c r="F611" s="192" t="str">
        <f aca="false">IF(Data!Y611="","",Data!Y611)</f>
        <v/>
      </c>
      <c r="G611" s="272"/>
      <c r="H611" s="456" t="str">
        <f aca="false">IF(C611="","",C611*'Exp factors'!C$58)</f>
        <v/>
      </c>
      <c r="I611" s="456" t="str">
        <f aca="false">IF(D611="","",D611*'Exp factors'!D$58)</f>
        <v/>
      </c>
      <c r="J611" s="456" t="str">
        <f aca="false">IF(E611="","",E611*'Exp factors'!E$58)</f>
        <v/>
      </c>
      <c r="K611" s="456" t="str">
        <f aca="false">IF(F611="","",F611*'Exp factors'!F$58)</f>
        <v/>
      </c>
      <c r="L611" s="272"/>
      <c r="M611" s="441"/>
      <c r="N611" s="441"/>
      <c r="O611" s="441"/>
      <c r="P611" s="441"/>
      <c r="Q611" s="1"/>
      <c r="R611" s="445"/>
      <c r="S611" s="445"/>
      <c r="T611" s="445"/>
      <c r="U611" s="69" t="n">
        <v>606</v>
      </c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customFormat="false" ht="15.75" hidden="false" customHeight="true" outlineLevel="0" collapsed="false">
      <c r="A612" s="269" t="s">
        <v>345</v>
      </c>
      <c r="B612" s="364"/>
      <c r="C612" s="192" t="str">
        <f aca="false">IF(Data!V612="","",Data!V612)</f>
        <v/>
      </c>
      <c r="D612" s="192" t="str">
        <f aca="false">IF(Data!W612="","",Data!W612)</f>
        <v/>
      </c>
      <c r="E612" s="192" t="str">
        <f aca="false">IF(Data!X612="","",Data!X612)</f>
        <v/>
      </c>
      <c r="F612" s="192" t="str">
        <f aca="false">IF(Data!Y612="","",Data!Y612)</f>
        <v/>
      </c>
      <c r="G612" s="275"/>
      <c r="H612" s="456" t="str">
        <f aca="false">IF(C612&gt;0,C612,"")</f>
        <v/>
      </c>
      <c r="I612" s="456" t="str">
        <f aca="false">IF(D612&gt;0,D612,"")</f>
        <v/>
      </c>
      <c r="J612" s="456" t="str">
        <f aca="false">IF(E612&gt;0,E612,"")</f>
        <v/>
      </c>
      <c r="K612" s="456" t="str">
        <f aca="false">IF(F612&gt;0,F612,"")</f>
        <v/>
      </c>
      <c r="L612" s="275"/>
      <c r="M612" s="446"/>
      <c r="N612" s="446"/>
      <c r="O612" s="446"/>
      <c r="P612" s="446"/>
      <c r="Q612" s="1"/>
      <c r="R612" s="248"/>
      <c r="S612" s="248"/>
      <c r="T612" s="248"/>
      <c r="U612" s="69" t="n">
        <v>607</v>
      </c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customFormat="false" ht="15.75" hidden="false" customHeight="true" outlineLevel="0" collapsed="false">
      <c r="A613" s="269" t="s">
        <v>338</v>
      </c>
      <c r="B613" s="364"/>
      <c r="C613" s="284" t="str">
        <f aca="false">IF(SUM(C611)=0,"",C611*C612)</f>
        <v/>
      </c>
      <c r="D613" s="284" t="str">
        <f aca="false">IF(SUM(D611)=0,"",D611*D612)</f>
        <v/>
      </c>
      <c r="E613" s="284" t="str">
        <f aca="false">IF(SUM(E611)=0,"",E611*E612)</f>
        <v/>
      </c>
      <c r="F613" s="284" t="str">
        <f aca="false">IF(SUM(F611)=0,"",F611*F612)</f>
        <v/>
      </c>
      <c r="G613" s="273"/>
      <c r="H613" s="284" t="str">
        <f aca="false">IF(H611="","",H611*H612)</f>
        <v/>
      </c>
      <c r="I613" s="284" t="str">
        <f aca="false">IF(I611="","",I611*I612)</f>
        <v/>
      </c>
      <c r="J613" s="284" t="str">
        <f aca="false">IF(J611="","",J611*J612)</f>
        <v/>
      </c>
      <c r="K613" s="284" t="str">
        <f aca="false">IF(K611="","",K611*K612)</f>
        <v/>
      </c>
      <c r="L613" s="273"/>
      <c r="M613" s="284" t="str">
        <f aca="false">IF(H613="","",SUM(H613)-SUM(C613))</f>
        <v/>
      </c>
      <c r="N613" s="284" t="str">
        <f aca="false">IF(I613="","",SUM(I613)-SUM(D613))</f>
        <v/>
      </c>
      <c r="O613" s="284" t="str">
        <f aca="false">IF(J613="","",SUM(J613)-SUM(E613))</f>
        <v/>
      </c>
      <c r="P613" s="284" t="str">
        <f aca="false">IF(K613="","",SUM(K613)-SUM(F613))</f>
        <v/>
      </c>
      <c r="Q613" s="1"/>
      <c r="R613" s="248"/>
      <c r="S613" s="248"/>
      <c r="T613" s="248"/>
      <c r="U613" s="69" t="n">
        <v>608</v>
      </c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customFormat="false" ht="15.75" hidden="false" customHeight="true" outlineLevel="0" collapsed="false">
      <c r="A614" s="327" t="s">
        <v>463</v>
      </c>
      <c r="B614" s="364"/>
      <c r="C614" s="192" t="str">
        <f aca="false">IF(Data!V614="","",Data!V614)</f>
        <v/>
      </c>
      <c r="D614" s="192" t="str">
        <f aca="false">IF(Data!W614="","",Data!W614)</f>
        <v/>
      </c>
      <c r="E614" s="192" t="str">
        <f aca="false">IF(Data!X614="","",Data!X614)</f>
        <v/>
      </c>
      <c r="F614" s="192" t="str">
        <f aca="false">IF(Data!Y614="","",Data!Y614)</f>
        <v/>
      </c>
      <c r="G614" s="272"/>
      <c r="H614" s="456" t="str">
        <f aca="false">IF(C614="","",C614*'Exp factors'!C$59)</f>
        <v/>
      </c>
      <c r="I614" s="456" t="str">
        <f aca="false">IF(D614="","",D614*'Exp factors'!D$59)</f>
        <v/>
      </c>
      <c r="J614" s="456" t="str">
        <f aca="false">IF(E614="","",E614*'Exp factors'!E$59)</f>
        <v/>
      </c>
      <c r="K614" s="456" t="str">
        <f aca="false">IF(F614="","",F614*'Exp factors'!F$59)</f>
        <v/>
      </c>
      <c r="L614" s="272"/>
      <c r="M614" s="441"/>
      <c r="N614" s="441"/>
      <c r="O614" s="441"/>
      <c r="P614" s="441"/>
      <c r="Q614" s="1"/>
      <c r="R614" s="445"/>
      <c r="S614" s="445"/>
      <c r="T614" s="445"/>
      <c r="U614" s="69" t="n">
        <v>609</v>
      </c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customFormat="false" ht="15.75" hidden="false" customHeight="true" outlineLevel="0" collapsed="false">
      <c r="A615" s="270" t="s">
        <v>321</v>
      </c>
      <c r="B615" s="364"/>
      <c r="C615" s="192" t="str">
        <f aca="false">IF(Data!V615="","",Data!V615)</f>
        <v/>
      </c>
      <c r="D615" s="192" t="str">
        <f aca="false">IF(Data!W615="","",Data!W615)</f>
        <v/>
      </c>
      <c r="E615" s="192" t="str">
        <f aca="false">IF(Data!X615="","",Data!X615)</f>
        <v/>
      </c>
      <c r="F615" s="192" t="str">
        <f aca="false">IF(Data!Y615="","",Data!Y615)</f>
        <v/>
      </c>
      <c r="G615" s="272"/>
      <c r="H615" s="456" t="str">
        <f aca="false">IF(C615&gt;0,C615,"")</f>
        <v/>
      </c>
      <c r="I615" s="456" t="str">
        <f aca="false">IF(D615&gt;0,D615,"")</f>
        <v/>
      </c>
      <c r="J615" s="456" t="str">
        <f aca="false">IF(E615&gt;0,E615,"")</f>
        <v/>
      </c>
      <c r="K615" s="456" t="str">
        <f aca="false">IF(F615&gt;0,F615,"")</f>
        <v/>
      </c>
      <c r="L615" s="272"/>
      <c r="M615" s="441"/>
      <c r="N615" s="441"/>
      <c r="O615" s="441"/>
      <c r="P615" s="441"/>
      <c r="Q615" s="1"/>
      <c r="R615" s="445"/>
      <c r="S615" s="445"/>
      <c r="T615" s="445"/>
      <c r="U615" s="69" t="n">
        <v>610</v>
      </c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customFormat="false" ht="15.75" hidden="false" customHeight="true" outlineLevel="0" collapsed="false">
      <c r="A616" s="270" t="s">
        <v>299</v>
      </c>
      <c r="B616" s="364"/>
      <c r="C616" s="192" t="str">
        <f aca="false">IF(Data!V616="","",Data!V616)</f>
        <v/>
      </c>
      <c r="D616" s="192" t="str">
        <f aca="false">IF(Data!W616="","",Data!W616)</f>
        <v/>
      </c>
      <c r="E616" s="192" t="str">
        <f aca="false">IF(Data!X616="","",Data!X616)</f>
        <v/>
      </c>
      <c r="F616" s="192" t="str">
        <f aca="false">IF(Data!Y616="","",Data!Y616)</f>
        <v/>
      </c>
      <c r="G616" s="272"/>
      <c r="H616" s="456" t="str">
        <f aca="false">IF(C616&gt;0,C616,"")</f>
        <v/>
      </c>
      <c r="I616" s="456" t="str">
        <f aca="false">IF(D616&gt;0,D616,"")</f>
        <v/>
      </c>
      <c r="J616" s="456" t="str">
        <f aca="false">IF(E616&gt;0,E616,"")</f>
        <v/>
      </c>
      <c r="K616" s="456" t="str">
        <f aca="false">IF(F616&gt;0,F616,"")</f>
        <v/>
      </c>
      <c r="L616" s="272"/>
      <c r="M616" s="441"/>
      <c r="N616" s="441"/>
      <c r="O616" s="441"/>
      <c r="P616" s="441"/>
      <c r="Q616" s="1"/>
      <c r="R616" s="445"/>
      <c r="S616" s="445"/>
      <c r="T616" s="445"/>
      <c r="U616" s="69" t="n">
        <v>611</v>
      </c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customFormat="false" ht="15.75" hidden="false" customHeight="true" outlineLevel="0" collapsed="false">
      <c r="A617" s="270" t="s">
        <v>337</v>
      </c>
      <c r="B617" s="364"/>
      <c r="C617" s="192" t="str">
        <f aca="false">IF(Data!V617="","",Data!V617)</f>
        <v/>
      </c>
      <c r="D617" s="192" t="str">
        <f aca="false">IF(Data!W617="","",Data!W617)</f>
        <v/>
      </c>
      <c r="E617" s="192" t="str">
        <f aca="false">IF(Data!X617="","",Data!X617)</f>
        <v/>
      </c>
      <c r="F617" s="192" t="str">
        <f aca="false">IF(Data!Y617="","",Data!Y617)</f>
        <v/>
      </c>
      <c r="G617" s="272"/>
      <c r="H617" s="441"/>
      <c r="I617" s="441"/>
      <c r="J617" s="441"/>
      <c r="K617" s="441"/>
      <c r="L617" s="272"/>
      <c r="M617" s="441"/>
      <c r="N617" s="441"/>
      <c r="O617" s="441"/>
      <c r="P617" s="441"/>
      <c r="Q617" s="1"/>
      <c r="R617" s="445"/>
      <c r="S617" s="445"/>
      <c r="T617" s="445"/>
      <c r="U617" s="69" t="n">
        <v>612</v>
      </c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customFormat="false" ht="15.75" hidden="false" customHeight="true" outlineLevel="0" collapsed="false">
      <c r="A618" s="365" t="s">
        <v>338</v>
      </c>
      <c r="B618" s="364"/>
      <c r="C618" s="459" t="str">
        <f aca="false">Data2!V170</f>
        <v/>
      </c>
      <c r="D618" s="459" t="n">
        <f aca="false">Data2!W170</f>
        <v>21000</v>
      </c>
      <c r="E618" s="459" t="str">
        <f aca="false">Data2!X170</f>
        <v/>
      </c>
      <c r="F618" s="459" t="str">
        <f aca="false">Data2!Y170</f>
        <v/>
      </c>
      <c r="G618" s="273"/>
      <c r="H618" s="456" t="str">
        <f aca="false">IF(C618="","",C618*'Exp factors'!C$59)</f>
        <v/>
      </c>
      <c r="I618" s="456" t="n">
        <f aca="false">IF(D618="","",D618*'Exp factors'!D$59)</f>
        <v>25200</v>
      </c>
      <c r="J618" s="456" t="str">
        <f aca="false">IF(E618="","",E618*'Exp factors'!E$59)</f>
        <v/>
      </c>
      <c r="K618" s="456" t="str">
        <f aca="false">IF(F618="","",F618*'Exp factors'!F$59)</f>
        <v/>
      </c>
      <c r="L618" s="273"/>
      <c r="M618" s="284" t="str">
        <f aca="false">IF(H618="","",SUM(H618)-SUM(C618))</f>
        <v/>
      </c>
      <c r="N618" s="284" t="n">
        <f aca="false">IF(I618="","",SUM(I618)-SUM(D618))</f>
        <v>4200</v>
      </c>
      <c r="O618" s="284" t="str">
        <f aca="false">IF(J618="","",SUM(J618)-SUM(E618))</f>
        <v/>
      </c>
      <c r="P618" s="284" t="str">
        <f aca="false">IF(K618="","",SUM(K618)-SUM(F618))</f>
        <v/>
      </c>
      <c r="Q618" s="1"/>
      <c r="R618" s="248"/>
      <c r="S618" s="248"/>
      <c r="T618" s="248"/>
      <c r="U618" s="69" t="n">
        <v>613</v>
      </c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customFormat="false" ht="15.75" hidden="false" customHeight="true" outlineLevel="0" collapsed="false">
      <c r="A619" s="332" t="s">
        <v>507</v>
      </c>
      <c r="B619" s="364"/>
      <c r="C619" s="192" t="str">
        <f aca="false">IF(Data!V619="","",Data!V619)</f>
        <v/>
      </c>
      <c r="D619" s="192" t="str">
        <f aca="false">IF(Data!W619="","",Data!W619)</f>
        <v/>
      </c>
      <c r="E619" s="192" t="str">
        <f aca="false">IF(Data!X619="","",Data!X619)</f>
        <v/>
      </c>
      <c r="F619" s="192" t="str">
        <f aca="false">IF(Data!Y619="","",Data!Y619)</f>
        <v/>
      </c>
      <c r="G619" s="275"/>
      <c r="H619" s="441"/>
      <c r="I619" s="441"/>
      <c r="J619" s="441"/>
      <c r="K619" s="441"/>
      <c r="L619" s="275"/>
      <c r="M619" s="446"/>
      <c r="N619" s="446"/>
      <c r="O619" s="446"/>
      <c r="P619" s="446"/>
      <c r="Q619" s="1"/>
      <c r="R619" s="1"/>
      <c r="S619" s="1"/>
      <c r="T619" s="1"/>
      <c r="U619" s="69" t="n">
        <v>625</v>
      </c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customFormat="false" ht="15.75" hidden="false" customHeight="true" outlineLevel="0" collapsed="false">
      <c r="A620" s="270" t="s">
        <v>320</v>
      </c>
      <c r="B620" s="364"/>
      <c r="C620" s="192" t="str">
        <f aca="false">IF(Data!V620="","",Data!V620)</f>
        <v/>
      </c>
      <c r="D620" s="192" t="str">
        <f aca="false">IF(Data!W620="","",Data!W620)</f>
        <v/>
      </c>
      <c r="E620" s="192" t="str">
        <f aca="false">IF(Data!X620="","",Data!X620)</f>
        <v/>
      </c>
      <c r="F620" s="192" t="str">
        <f aca="false">IF(Data!Y620="","",Data!Y620)</f>
        <v/>
      </c>
      <c r="G620" s="275"/>
      <c r="H620" s="456" t="e">
        <f aca="false">IF(C620="","",C620*'exp factors'!#ref!)</f>
        <v>#VALUE!</v>
      </c>
      <c r="I620" s="456" t="e">
        <f aca="false">IF(D620="","",D620*'exp factors'!#ref!)</f>
        <v>#VALUE!</v>
      </c>
      <c r="J620" s="456" t="e">
        <f aca="false">IF(E620="","",E620*'exp factors'!#ref!)</f>
        <v>#VALUE!</v>
      </c>
      <c r="K620" s="456" t="e">
        <f aca="false">IF(F620="","",F620*'exp factors'!#ref!)</f>
        <v>#VALUE!</v>
      </c>
      <c r="L620" s="272"/>
      <c r="M620" s="441"/>
      <c r="N620" s="441"/>
      <c r="O620" s="441"/>
      <c r="P620" s="441"/>
      <c r="Q620" s="1"/>
      <c r="R620" s="445"/>
      <c r="S620" s="445"/>
      <c r="T620" s="445"/>
      <c r="U620" s="69" t="n">
        <v>626</v>
      </c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customFormat="false" ht="15.75" hidden="false" customHeight="true" outlineLevel="0" collapsed="false">
      <c r="A621" s="270" t="s">
        <v>321</v>
      </c>
      <c r="B621" s="364"/>
      <c r="C621" s="192" t="str">
        <f aca="false">IF(Data!V621="","",Data!V621)</f>
        <v/>
      </c>
      <c r="D621" s="192" t="str">
        <f aca="false">IF(Data!W621="","",Data!W621)</f>
        <v/>
      </c>
      <c r="E621" s="192" t="str">
        <f aca="false">IF(Data!X621="","",Data!X621)</f>
        <v/>
      </c>
      <c r="F621" s="192" t="str">
        <f aca="false">IF(Data!Y621="","",Data!Y621)</f>
        <v/>
      </c>
      <c r="G621" s="272"/>
      <c r="H621" s="456" t="str">
        <f aca="false">IF(C621&gt;0,C621,"")</f>
        <v/>
      </c>
      <c r="I621" s="456" t="str">
        <f aca="false">IF(D621&gt;0,D621,"")</f>
        <v/>
      </c>
      <c r="J621" s="456" t="str">
        <f aca="false">IF(E621&gt;0,E621,"")</f>
        <v/>
      </c>
      <c r="K621" s="456" t="str">
        <f aca="false">IF(F621&gt;0,F621,"")</f>
        <v/>
      </c>
      <c r="L621" s="272"/>
      <c r="M621" s="441"/>
      <c r="N621" s="441"/>
      <c r="O621" s="441"/>
      <c r="P621" s="441"/>
      <c r="Q621" s="1"/>
      <c r="R621" s="445"/>
      <c r="S621" s="445"/>
      <c r="T621" s="445"/>
      <c r="U621" s="69" t="n">
        <v>627</v>
      </c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customFormat="false" ht="15.75" hidden="false" customHeight="true" outlineLevel="0" collapsed="false">
      <c r="A622" s="270" t="s">
        <v>299</v>
      </c>
      <c r="B622" s="364"/>
      <c r="C622" s="192" t="str">
        <f aca="false">IF(Data!V622="","",Data!V622)</f>
        <v/>
      </c>
      <c r="D622" s="192" t="str">
        <f aca="false">IF(Data!W622="","",Data!W622)</f>
        <v/>
      </c>
      <c r="E622" s="192" t="str">
        <f aca="false">IF(Data!X622="","",Data!X622)</f>
        <v/>
      </c>
      <c r="F622" s="192" t="str">
        <f aca="false">IF(Data!Y622="","",Data!Y622)</f>
        <v/>
      </c>
      <c r="G622" s="272"/>
      <c r="H622" s="456" t="str">
        <f aca="false">IF(C622&gt;0,C622,"")</f>
        <v/>
      </c>
      <c r="I622" s="456" t="str">
        <f aca="false">IF(D622&gt;0,D622,"")</f>
        <v/>
      </c>
      <c r="J622" s="456" t="str">
        <f aca="false">IF(E622&gt;0,E622,"")</f>
        <v/>
      </c>
      <c r="K622" s="456" t="str">
        <f aca="false">IF(F622&gt;0,F622,"")</f>
        <v/>
      </c>
      <c r="L622" s="272"/>
      <c r="M622" s="441"/>
      <c r="N622" s="441"/>
      <c r="O622" s="441"/>
      <c r="P622" s="441"/>
      <c r="Q622" s="1"/>
      <c r="R622" s="445"/>
      <c r="S622" s="445"/>
      <c r="T622" s="445"/>
      <c r="U622" s="69" t="n">
        <v>628</v>
      </c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customFormat="false" ht="15.75" hidden="false" customHeight="true" outlineLevel="0" collapsed="false">
      <c r="A623" s="270" t="s">
        <v>337</v>
      </c>
      <c r="B623" s="364"/>
      <c r="C623" s="192" t="str">
        <f aca="false">IF(Data!V623="","",Data!V623)</f>
        <v/>
      </c>
      <c r="D623" s="192" t="str">
        <f aca="false">IF(Data!W623="","",Data!W623)</f>
        <v/>
      </c>
      <c r="E623" s="192" t="str">
        <f aca="false">IF(Data!X623="","",Data!X623)</f>
        <v/>
      </c>
      <c r="F623" s="192" t="str">
        <f aca="false">IF(Data!Y623="","",Data!Y623)</f>
        <v/>
      </c>
      <c r="G623" s="272"/>
      <c r="H623" s="441"/>
      <c r="I623" s="441"/>
      <c r="J623" s="441"/>
      <c r="K623" s="441"/>
      <c r="L623" s="272"/>
      <c r="M623" s="441"/>
      <c r="N623" s="441"/>
      <c r="O623" s="441"/>
      <c r="P623" s="441"/>
      <c r="Q623" s="1"/>
      <c r="R623" s="445"/>
      <c r="S623" s="445"/>
      <c r="T623" s="445"/>
      <c r="U623" s="69" t="n">
        <v>629</v>
      </c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customFormat="false" ht="15.75" hidden="false" customHeight="true" outlineLevel="0" collapsed="false">
      <c r="A624" s="269" t="s">
        <v>338</v>
      </c>
      <c r="B624" s="364"/>
      <c r="C624" s="457" t="n">
        <f aca="false">SUM(Data2!V200,Data2!V212)</f>
        <v>0</v>
      </c>
      <c r="D624" s="457" t="n">
        <f aca="false">SUM(Data2!W200,Data2!W212)</f>
        <v>0</v>
      </c>
      <c r="E624" s="457" t="n">
        <f aca="false">SUM(Data2!X200,Data2!X212)</f>
        <v>45000</v>
      </c>
      <c r="F624" s="457" t="n">
        <f aca="false">SUM(Data2!Y200,Data2!Y212)</f>
        <v>137800</v>
      </c>
      <c r="G624" s="273"/>
      <c r="H624" s="447" t="n">
        <f aca="false">IF(C624="","",C624*'Exp factors'!C$60)</f>
        <v>0</v>
      </c>
      <c r="I624" s="447" t="n">
        <f aca="false">IF(D624="","",D624*'Exp factors'!D$60)</f>
        <v>0</v>
      </c>
      <c r="J624" s="447" t="n">
        <f aca="false">IF(E624="","",E624*'Exp factors'!E$60)</f>
        <v>45000</v>
      </c>
      <c r="K624" s="447" t="n">
        <f aca="false">IF(F624="","",F624*'Exp factors'!F$60)</f>
        <v>137800</v>
      </c>
      <c r="L624" s="273"/>
      <c r="M624" s="284" t="n">
        <f aca="false">IF(H624="","",SUM(H624)-SUM(C624))</f>
        <v>0</v>
      </c>
      <c r="N624" s="284" t="n">
        <f aca="false">IF(I624="","",SUM(I624)-SUM(D624))</f>
        <v>0</v>
      </c>
      <c r="O624" s="284" t="n">
        <f aca="false">IF(J624="","",SUM(J624)-SUM(E624))</f>
        <v>0</v>
      </c>
      <c r="P624" s="284" t="n">
        <f aca="false">IF(K624="","",SUM(K624)-SUM(F624))</f>
        <v>0</v>
      </c>
      <c r="Q624" s="1"/>
      <c r="R624" s="248"/>
      <c r="S624" s="248"/>
      <c r="T624" s="248"/>
      <c r="U624" s="69" t="n">
        <v>630</v>
      </c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customFormat="false" ht="15.75" hidden="false" customHeight="true" outlineLevel="0" collapsed="false">
      <c r="A625" s="332" t="str">
        <f aca="false">IF(Data!A625="","",Data!A625)</f>
        <v>Other Self-employment: type</v>
      </c>
      <c r="B625" s="364"/>
      <c r="C625" s="192" t="str">
        <f aca="false">IF(Data!V625="","",Data!V625)</f>
        <v/>
      </c>
      <c r="D625" s="192" t="str">
        <f aca="false">IF(Data!W625="","",Data!W625)</f>
        <v/>
      </c>
      <c r="E625" s="192" t="str">
        <f aca="false">IF(Data!X625="","",Data!X625)</f>
        <v/>
      </c>
      <c r="F625" s="192" t="str">
        <f aca="false">IF(Data!Y625="","",Data!Y625)</f>
        <v/>
      </c>
      <c r="G625" s="275"/>
      <c r="H625" s="441"/>
      <c r="I625" s="441"/>
      <c r="J625" s="441"/>
      <c r="K625" s="441"/>
      <c r="L625" s="275"/>
      <c r="M625" s="446"/>
      <c r="N625" s="446"/>
      <c r="O625" s="446"/>
      <c r="P625" s="446"/>
      <c r="Q625" s="1"/>
      <c r="R625" s="1"/>
      <c r="S625" s="1"/>
      <c r="T625" s="1"/>
      <c r="U625" s="69" t="n">
        <v>619</v>
      </c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customFormat="false" ht="15.75" hidden="false" customHeight="true" outlineLevel="0" collapsed="false">
      <c r="A626" s="270" t="s">
        <v>320</v>
      </c>
      <c r="B626" s="364"/>
      <c r="C626" s="192" t="str">
        <f aca="false">IF(Data!V626="","",Data!V626)</f>
        <v/>
      </c>
      <c r="D626" s="192" t="str">
        <f aca="false">IF(Data!W626="","",Data!W626)</f>
        <v/>
      </c>
      <c r="E626" s="192" t="str">
        <f aca="false">IF(Data!X626="","",Data!X626)</f>
        <v/>
      </c>
      <c r="F626" s="192" t="str">
        <f aca="false">IF(Data!Y626="","",Data!Y626)</f>
        <v/>
      </c>
      <c r="G626" s="275"/>
      <c r="H626" s="447" t="str">
        <f aca="false">IF(C626="","",C626*'Exp factors'!C$61)</f>
        <v/>
      </c>
      <c r="I626" s="447" t="str">
        <f aca="false">IF(D626="","",D626*'Exp factors'!D$61)</f>
        <v/>
      </c>
      <c r="J626" s="447" t="str">
        <f aca="false">IF(E626="","",E626*'Exp factors'!E$61)</f>
        <v/>
      </c>
      <c r="K626" s="447" t="str">
        <f aca="false">IF(F626="","",F626*'Exp factors'!F$61)</f>
        <v/>
      </c>
      <c r="L626" s="272"/>
      <c r="M626" s="441"/>
      <c r="N626" s="441"/>
      <c r="O626" s="441"/>
      <c r="P626" s="441"/>
      <c r="Q626" s="1"/>
      <c r="R626" s="445"/>
      <c r="S626" s="445"/>
      <c r="T626" s="445"/>
      <c r="U626" s="69" t="n">
        <v>620</v>
      </c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customFormat="false" ht="15.75" hidden="false" customHeight="true" outlineLevel="0" collapsed="false">
      <c r="A627" s="270" t="s">
        <v>321</v>
      </c>
      <c r="B627" s="364"/>
      <c r="C627" s="192" t="str">
        <f aca="false">IF(Data!V627="","",Data!V627)</f>
        <v/>
      </c>
      <c r="D627" s="192" t="str">
        <f aca="false">IF(Data!W627="","",Data!W627)</f>
        <v/>
      </c>
      <c r="E627" s="192" t="str">
        <f aca="false">IF(Data!X627="","",Data!X627)</f>
        <v/>
      </c>
      <c r="F627" s="192" t="str">
        <f aca="false">IF(Data!Y627="","",Data!Y627)</f>
        <v/>
      </c>
      <c r="G627" s="272"/>
      <c r="H627" s="456" t="str">
        <f aca="false">IF(C627&gt;0,C627,"")</f>
        <v/>
      </c>
      <c r="I627" s="456" t="str">
        <f aca="false">IF(D627&gt;0,D627,"")</f>
        <v/>
      </c>
      <c r="J627" s="456" t="str">
        <f aca="false">IF(E627&gt;0,E627,"")</f>
        <v/>
      </c>
      <c r="K627" s="456" t="str">
        <f aca="false">IF(F627&gt;0,F627,"")</f>
        <v/>
      </c>
      <c r="L627" s="272"/>
      <c r="M627" s="441"/>
      <c r="N627" s="441"/>
      <c r="O627" s="441"/>
      <c r="P627" s="441"/>
      <c r="Q627" s="1"/>
      <c r="R627" s="445"/>
      <c r="S627" s="445"/>
      <c r="T627" s="445"/>
      <c r="U627" s="69" t="n">
        <v>621</v>
      </c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customFormat="false" ht="15.75" hidden="false" customHeight="true" outlineLevel="0" collapsed="false">
      <c r="A628" s="270" t="s">
        <v>299</v>
      </c>
      <c r="B628" s="364"/>
      <c r="C628" s="192" t="str">
        <f aca="false">IF(Data!V628="","",Data!V628)</f>
        <v/>
      </c>
      <c r="D628" s="192" t="str">
        <f aca="false">IF(Data!W628="","",Data!W628)</f>
        <v/>
      </c>
      <c r="E628" s="192" t="str">
        <f aca="false">IF(Data!X628="","",Data!X628)</f>
        <v/>
      </c>
      <c r="F628" s="192" t="str">
        <f aca="false">IF(Data!Y628="","",Data!Y628)</f>
        <v/>
      </c>
      <c r="G628" s="272"/>
      <c r="H628" s="456" t="str">
        <f aca="false">IF(C628&gt;0,C628,"")</f>
        <v/>
      </c>
      <c r="I628" s="456" t="str">
        <f aca="false">IF(D628&gt;0,D628,"")</f>
        <v/>
      </c>
      <c r="J628" s="456" t="str">
        <f aca="false">IF(E628&gt;0,E628,"")</f>
        <v/>
      </c>
      <c r="K628" s="456" t="str">
        <f aca="false">IF(F628&gt;0,F628,"")</f>
        <v/>
      </c>
      <c r="L628" s="272"/>
      <c r="M628" s="441"/>
      <c r="N628" s="441"/>
      <c r="O628" s="441"/>
      <c r="P628" s="441"/>
      <c r="Q628" s="1"/>
      <c r="R628" s="445"/>
      <c r="S628" s="445"/>
      <c r="T628" s="445"/>
      <c r="U628" s="69" t="n">
        <v>622</v>
      </c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customFormat="false" ht="15.75" hidden="false" customHeight="true" outlineLevel="0" collapsed="false">
      <c r="A629" s="270" t="s">
        <v>337</v>
      </c>
      <c r="B629" s="364"/>
      <c r="C629" s="192" t="str">
        <f aca="false">IF(Data!V629="","",Data!V629)</f>
        <v/>
      </c>
      <c r="D629" s="192" t="str">
        <f aca="false">IF(Data!W629="","",Data!W629)</f>
        <v/>
      </c>
      <c r="E629" s="192" t="str">
        <f aca="false">IF(Data!X629="","",Data!X629)</f>
        <v/>
      </c>
      <c r="F629" s="192" t="str">
        <f aca="false">IF(Data!Y629="","",Data!Y629)</f>
        <v/>
      </c>
      <c r="G629" s="272"/>
      <c r="H629" s="441"/>
      <c r="I629" s="441"/>
      <c r="J629" s="441"/>
      <c r="K629" s="441"/>
      <c r="L629" s="272"/>
      <c r="M629" s="441"/>
      <c r="N629" s="441"/>
      <c r="O629" s="441"/>
      <c r="P629" s="441"/>
      <c r="Q629" s="1"/>
      <c r="R629" s="445"/>
      <c r="S629" s="445"/>
      <c r="T629" s="445"/>
      <c r="U629" s="69" t="n">
        <v>623</v>
      </c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customFormat="false" ht="15.75" hidden="false" customHeight="true" outlineLevel="0" collapsed="false">
      <c r="A630" s="269" t="s">
        <v>338</v>
      </c>
      <c r="B630" s="364"/>
      <c r="C630" s="284" t="str">
        <f aca="false">IF(SUM(C627)=0,"",C626*C627*C628*C629)</f>
        <v/>
      </c>
      <c r="D630" s="284" t="str">
        <f aca="false">IF(SUM(D627)=0,"",D626*D627*D628*D629)</f>
        <v/>
      </c>
      <c r="E630" s="284" t="str">
        <f aca="false">IF(SUM(E627)=0,"",E626*E627*E628*E629)</f>
        <v/>
      </c>
      <c r="F630" s="284" t="str">
        <f aca="false">IF(SUM(F627)=0,"",F626*F627*F628*F629)</f>
        <v/>
      </c>
      <c r="G630" s="273"/>
      <c r="H630" s="284" t="str">
        <f aca="false">IF(H627="","",H626*H627*H628*C629)</f>
        <v/>
      </c>
      <c r="I630" s="284" t="str">
        <f aca="false">IF(I627="","",I626*I627*I628*D629)</f>
        <v/>
      </c>
      <c r="J630" s="284" t="str">
        <f aca="false">IF(J627="","",J626*J627*J628*E629)</f>
        <v/>
      </c>
      <c r="K630" s="284" t="str">
        <f aca="false">IF(K627="","",K626*K627*K628*F629)</f>
        <v/>
      </c>
      <c r="L630" s="273"/>
      <c r="M630" s="284" t="str">
        <f aca="false">IF(H630="","",SUM(H630)-SUM(C630))</f>
        <v/>
      </c>
      <c r="N630" s="284" t="str">
        <f aca="false">IF(I630="","",SUM(I630)-SUM(D630))</f>
        <v/>
      </c>
      <c r="O630" s="284" t="str">
        <f aca="false">IF(J630="","",SUM(J630)-SUM(E630))</f>
        <v/>
      </c>
      <c r="P630" s="284" t="str">
        <f aca="false">IF(K630="","",SUM(K630)-SUM(F630))</f>
        <v/>
      </c>
      <c r="Q630" s="1"/>
      <c r="R630" s="248"/>
      <c r="S630" s="248"/>
      <c r="T630" s="248"/>
      <c r="U630" s="69" t="n">
        <v>624</v>
      </c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customFormat="false" ht="15.75" hidden="false" customHeight="true" outlineLevel="0" collapsed="false">
      <c r="A631" s="332" t="str">
        <f aca="false">IF(Data!A631="","",Data!A631)</f>
        <v>Safety Nets: no. people per HH</v>
      </c>
      <c r="B631" s="364"/>
      <c r="C631" s="192" t="str">
        <f aca="false">IF(Data!V631="","",Data!V631)</f>
        <v/>
      </c>
      <c r="D631" s="192" t="str">
        <f aca="false">IF(Data!W631="","",Data!W631)</f>
        <v/>
      </c>
      <c r="E631" s="192" t="str">
        <f aca="false">IF(Data!X631="","",Data!X631)</f>
        <v/>
      </c>
      <c r="F631" s="192" t="str">
        <f aca="false">IF(Data!Y631="","",Data!Y631)</f>
        <v/>
      </c>
      <c r="G631" s="272"/>
      <c r="H631" s="447" t="str">
        <f aca="false">IF(C631="","",C631*'Exp factors'!C$62)</f>
        <v/>
      </c>
      <c r="I631" s="447" t="str">
        <f aca="false">IF(D631="","",D631*'Exp factors'!D$62)</f>
        <v/>
      </c>
      <c r="J631" s="447" t="str">
        <f aca="false">IF(E631="","",E631*'Exp factors'!E$62)</f>
        <v/>
      </c>
      <c r="K631" s="447" t="str">
        <f aca="false">IF(F631="","",F631*'Exp factors'!F$62)</f>
        <v/>
      </c>
      <c r="L631" s="272"/>
      <c r="M631" s="441"/>
      <c r="N631" s="441"/>
      <c r="O631" s="441"/>
      <c r="P631" s="441"/>
      <c r="Q631" s="1"/>
      <c r="R631" s="445"/>
      <c r="S631" s="445"/>
      <c r="T631" s="445"/>
      <c r="U631" s="69" t="n">
        <v>631</v>
      </c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customFormat="false" ht="15.75" hidden="false" customHeight="true" outlineLevel="0" collapsed="false">
      <c r="A632" s="270" t="s">
        <v>321</v>
      </c>
      <c r="B632" s="366"/>
      <c r="C632" s="192" t="str">
        <f aca="false">IF(Data!V632="","",Data!V632)</f>
        <v/>
      </c>
      <c r="D632" s="192" t="str">
        <f aca="false">IF(Data!W632="","",Data!W632)</f>
        <v/>
      </c>
      <c r="E632" s="192" t="str">
        <f aca="false">IF(Data!X632="","",Data!X632)</f>
        <v/>
      </c>
      <c r="F632" s="192" t="str">
        <f aca="false">IF(Data!Y632="","",Data!Y632)</f>
        <v/>
      </c>
      <c r="G632" s="272"/>
      <c r="H632" s="456" t="str">
        <f aca="false">IF(C632&gt;0,C632,"")</f>
        <v/>
      </c>
      <c r="I632" s="456" t="str">
        <f aca="false">IF(D632&gt;0,D632,"")</f>
        <v/>
      </c>
      <c r="J632" s="456" t="str">
        <f aca="false">IF(E632&gt;0,E632,"")</f>
        <v/>
      </c>
      <c r="K632" s="456" t="str">
        <f aca="false">IF(F632&gt;0,F632,"")</f>
        <v/>
      </c>
      <c r="L632" s="272"/>
      <c r="M632" s="441"/>
      <c r="N632" s="441"/>
      <c r="O632" s="441"/>
      <c r="P632" s="441"/>
      <c r="Q632" s="1"/>
      <c r="R632" s="445"/>
      <c r="S632" s="445"/>
      <c r="T632" s="445"/>
      <c r="U632" s="69" t="n">
        <v>632</v>
      </c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customFormat="false" ht="15.75" hidden="false" customHeight="true" outlineLevel="0" collapsed="false">
      <c r="A633" s="270" t="s">
        <v>299</v>
      </c>
      <c r="B633" s="366"/>
      <c r="C633" s="192" t="str">
        <f aca="false">IF(Data!V633="","",Data!V633)</f>
        <v/>
      </c>
      <c r="D633" s="192" t="str">
        <f aca="false">IF(Data!W633="","",Data!W633)</f>
        <v/>
      </c>
      <c r="E633" s="192" t="str">
        <f aca="false">IF(Data!X633="","",Data!X633)</f>
        <v/>
      </c>
      <c r="F633" s="192" t="str">
        <f aca="false">IF(Data!Y633="","",Data!Y633)</f>
        <v/>
      </c>
      <c r="G633" s="272"/>
      <c r="H633" s="456" t="str">
        <f aca="false">IF(C633&gt;0,C633,"")</f>
        <v/>
      </c>
      <c r="I633" s="456" t="str">
        <f aca="false">IF(D633&gt;0,D633,"")</f>
        <v/>
      </c>
      <c r="J633" s="456" t="str">
        <f aca="false">IF(E633&gt;0,E633,"")</f>
        <v/>
      </c>
      <c r="K633" s="456" t="str">
        <f aca="false">IF(F633&gt;0,F633,"")</f>
        <v/>
      </c>
      <c r="L633" s="272"/>
      <c r="M633" s="441"/>
      <c r="N633" s="441"/>
      <c r="O633" s="441"/>
      <c r="P633" s="441"/>
      <c r="Q633" s="1"/>
      <c r="R633" s="445"/>
      <c r="S633" s="445"/>
      <c r="T633" s="445"/>
      <c r="U633" s="69" t="n">
        <v>633</v>
      </c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customFormat="false" ht="15.75" hidden="false" customHeight="true" outlineLevel="0" collapsed="false">
      <c r="A634" s="270" t="s">
        <v>350</v>
      </c>
      <c r="B634" s="366"/>
      <c r="C634" s="192" t="str">
        <f aca="false">IF(Data!V634="","",Data!V634)</f>
        <v/>
      </c>
      <c r="D634" s="192" t="str">
        <f aca="false">IF(Data!W634="","",Data!W634)</f>
        <v/>
      </c>
      <c r="E634" s="192" t="str">
        <f aca="false">IF(Data!X634="","",Data!X634)</f>
        <v/>
      </c>
      <c r="F634" s="192" t="str">
        <f aca="false">IF(Data!Y634="","",Data!Y634)</f>
        <v/>
      </c>
      <c r="G634" s="272"/>
      <c r="H634" s="456" t="str">
        <f aca="false">IF(C634&gt;0,C634,"")</f>
        <v/>
      </c>
      <c r="I634" s="456" t="str">
        <f aca="false">IF(D634&gt;0,D634,"")</f>
        <v/>
      </c>
      <c r="J634" s="456" t="str">
        <f aca="false">IF(E634&gt;0,E634,"")</f>
        <v/>
      </c>
      <c r="K634" s="456" t="str">
        <f aca="false">IF(F634&gt;0,F634,"")</f>
        <v/>
      </c>
      <c r="L634" s="272"/>
      <c r="M634" s="441"/>
      <c r="N634" s="441"/>
      <c r="O634" s="441"/>
      <c r="P634" s="441"/>
      <c r="Q634" s="1"/>
      <c r="R634" s="445"/>
      <c r="S634" s="445"/>
      <c r="T634" s="445"/>
      <c r="U634" s="69" t="n">
        <v>634</v>
      </c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customFormat="false" ht="15.75" hidden="false" customHeight="true" outlineLevel="0" collapsed="false">
      <c r="A635" s="365" t="s">
        <v>338</v>
      </c>
      <c r="B635" s="366"/>
      <c r="C635" s="284" t="str">
        <f aca="false">IF(SUM(C632)=0,"",C631*C632*C633*C634)</f>
        <v/>
      </c>
      <c r="D635" s="284" t="str">
        <f aca="false">IF(SUM(D632)=0,"",D631*D632*D633*D634)</f>
        <v/>
      </c>
      <c r="E635" s="284" t="str">
        <f aca="false">IF(SUM(E632)=0,"",E631*E632*E633*E634)</f>
        <v/>
      </c>
      <c r="F635" s="284" t="str">
        <f aca="false">IF(SUM(F632)=0,"",F631*F632*F633*F634)</f>
        <v/>
      </c>
      <c r="G635" s="273"/>
      <c r="H635" s="284" t="str">
        <f aca="false">IF(H632="","",H631*H632*H633*H634)</f>
        <v/>
      </c>
      <c r="I635" s="284" t="str">
        <f aca="false">IF(I632="","",I631*I632*I633*I634)</f>
        <v/>
      </c>
      <c r="J635" s="284" t="str">
        <f aca="false">IF(J632="","",J631*J632*J633*J634)</f>
        <v/>
      </c>
      <c r="K635" s="284" t="str">
        <f aca="false">IF(K632="","",K631*K632*K633*K634)</f>
        <v/>
      </c>
      <c r="L635" s="273"/>
      <c r="M635" s="284" t="str">
        <f aca="false">IF(H635="","",SUM(H635)-SUM(C635))</f>
        <v/>
      </c>
      <c r="N635" s="284" t="str">
        <f aca="false">IF(I635="","",SUM(I635)-SUM(D635))</f>
        <v/>
      </c>
      <c r="O635" s="284" t="str">
        <f aca="false">IF(J635="","",SUM(J635)-SUM(E635))</f>
        <v/>
      </c>
      <c r="P635" s="284" t="str">
        <f aca="false">IF(K635="","",SUM(K635)-SUM(F635))</f>
        <v/>
      </c>
      <c r="Q635" s="1"/>
      <c r="R635" s="248"/>
      <c r="S635" s="248"/>
      <c r="T635" s="248"/>
      <c r="U635" s="69" t="n">
        <v>635</v>
      </c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customFormat="false" ht="15.75" hidden="false" customHeight="true" outlineLevel="0" collapsed="false">
      <c r="A636" s="327" t="str">
        <f aca="false">IF(Data!A636="","",Data!A636)</f>
        <v>Gifts/social support: type</v>
      </c>
      <c r="B636" s="366"/>
      <c r="C636" s="192" t="str">
        <f aca="false">IF(Data!V636="","",Data!V636)</f>
        <v/>
      </c>
      <c r="D636" s="192" t="str">
        <f aca="false">IF(Data!W636="","",Data!W636)</f>
        <v/>
      </c>
      <c r="E636" s="192" t="str">
        <f aca="false">IF(Data!X636="","",Data!X636)</f>
        <v/>
      </c>
      <c r="F636" s="192" t="str">
        <f aca="false">IF(Data!Y636="","",Data!Y636)</f>
        <v/>
      </c>
      <c r="G636" s="275"/>
      <c r="H636" s="441"/>
      <c r="I636" s="441"/>
      <c r="J636" s="441"/>
      <c r="K636" s="441"/>
      <c r="L636" s="275"/>
      <c r="M636" s="441"/>
      <c r="N636" s="441"/>
      <c r="O636" s="441"/>
      <c r="P636" s="441"/>
      <c r="Q636" s="1"/>
      <c r="R636" s="1"/>
      <c r="S636" s="1"/>
      <c r="T636" s="1"/>
      <c r="U636" s="69" t="n">
        <v>636</v>
      </c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customFormat="false" ht="15.75" hidden="false" customHeight="true" outlineLevel="0" collapsed="false">
      <c r="A637" s="270" t="s">
        <v>321</v>
      </c>
      <c r="B637" s="366"/>
      <c r="C637" s="192" t="str">
        <f aca="false">IF(Data!V637="","",Data!V637)</f>
        <v/>
      </c>
      <c r="D637" s="192" t="str">
        <f aca="false">IF(Data!W637="","",Data!W637)</f>
        <v/>
      </c>
      <c r="E637" s="192" t="str">
        <f aca="false">IF(Data!X637="","",Data!X637)</f>
        <v/>
      </c>
      <c r="F637" s="192" t="str">
        <f aca="false">IF(Data!Y637="","",Data!Y637)</f>
        <v/>
      </c>
      <c r="G637" s="275"/>
      <c r="H637" s="456" t="str">
        <f aca="false">IF(C637="","",C637*'Exp factors'!C$50)</f>
        <v/>
      </c>
      <c r="I637" s="456" t="str">
        <f aca="false">IF(D637="","",D637*'Exp factors'!D$50)</f>
        <v/>
      </c>
      <c r="J637" s="456" t="str">
        <f aca="false">IF(E637="","",E637*'Exp factors'!E$50)</f>
        <v/>
      </c>
      <c r="K637" s="456" t="str">
        <f aca="false">IF(F637="","",F637*'Exp factors'!F$50)</f>
        <v/>
      </c>
      <c r="L637" s="275"/>
      <c r="M637" s="441"/>
      <c r="N637" s="441"/>
      <c r="O637" s="441"/>
      <c r="P637" s="441"/>
      <c r="Q637" s="1"/>
      <c r="R637" s="445"/>
      <c r="S637" s="445"/>
      <c r="T637" s="445"/>
      <c r="U637" s="69" t="n">
        <v>637</v>
      </c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customFormat="false" ht="15.75" hidden="false" customHeight="true" outlineLevel="0" collapsed="false">
      <c r="A638" s="270" t="s">
        <v>299</v>
      </c>
      <c r="B638" s="366"/>
      <c r="C638" s="192" t="str">
        <f aca="false">IF(Data!V638="","",Data!V638)</f>
        <v/>
      </c>
      <c r="D638" s="192" t="str">
        <f aca="false">IF(Data!W638="","",Data!W638)</f>
        <v/>
      </c>
      <c r="E638" s="192" t="str">
        <f aca="false">IF(Data!X638="","",Data!X638)</f>
        <v/>
      </c>
      <c r="F638" s="192" t="str">
        <f aca="false">IF(Data!Y638="","",Data!Y638)</f>
        <v/>
      </c>
      <c r="G638" s="275"/>
      <c r="H638" s="456" t="str">
        <f aca="false">IF(C638&gt;0,C638,"")</f>
        <v/>
      </c>
      <c r="I638" s="456" t="str">
        <f aca="false">IF(D638&gt;0,D638,"")</f>
        <v/>
      </c>
      <c r="J638" s="456" t="str">
        <f aca="false">IF(E638&gt;0,E638,"")</f>
        <v/>
      </c>
      <c r="K638" s="456" t="str">
        <f aca="false">IF(F638&gt;0,F638,"")</f>
        <v/>
      </c>
      <c r="L638" s="275"/>
      <c r="M638" s="441"/>
      <c r="N638" s="441"/>
      <c r="O638" s="441"/>
      <c r="P638" s="441"/>
      <c r="Q638" s="1"/>
      <c r="R638" s="445"/>
      <c r="S638" s="445"/>
      <c r="T638" s="445"/>
      <c r="U638" s="69" t="n">
        <v>638</v>
      </c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customFormat="false" ht="15.75" hidden="false" customHeight="true" outlineLevel="0" collapsed="false">
      <c r="A639" s="270" t="s">
        <v>337</v>
      </c>
      <c r="B639" s="366"/>
      <c r="C639" s="192" t="str">
        <f aca="false">IF(Data!V639="","",Data!V639)</f>
        <v/>
      </c>
      <c r="D639" s="192" t="str">
        <f aca="false">IF(Data!W639="","",Data!W639)</f>
        <v/>
      </c>
      <c r="E639" s="192" t="str">
        <f aca="false">IF(Data!X639="","",Data!X639)</f>
        <v/>
      </c>
      <c r="F639" s="192" t="str">
        <f aca="false">IF(Data!Y639="","",Data!Y639)</f>
        <v/>
      </c>
      <c r="G639" s="275"/>
      <c r="H639" s="456" t="str">
        <f aca="false">IF(C639&gt;0,C639,"")</f>
        <v/>
      </c>
      <c r="I639" s="456" t="str">
        <f aca="false">IF(D639&gt;0,D639,"")</f>
        <v/>
      </c>
      <c r="J639" s="456" t="str">
        <f aca="false">IF(E639&gt;0,E639,"")</f>
        <v/>
      </c>
      <c r="K639" s="456" t="str">
        <f aca="false">IF(F639&gt;0,F639,"")</f>
        <v/>
      </c>
      <c r="L639" s="275"/>
      <c r="M639" s="441"/>
      <c r="N639" s="441"/>
      <c r="O639" s="441"/>
      <c r="P639" s="441"/>
      <c r="Q639" s="1"/>
      <c r="R639" s="445"/>
      <c r="S639" s="445"/>
      <c r="T639" s="445"/>
      <c r="U639" s="69" t="n">
        <v>639</v>
      </c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customFormat="false" ht="15.75" hidden="false" customHeight="true" outlineLevel="0" collapsed="false">
      <c r="A640" s="269" t="s">
        <v>338</v>
      </c>
      <c r="B640" s="366"/>
      <c r="C640" s="284" t="str">
        <f aca="false">IF(SUM(C637)=0,"",C637*C638*C639)</f>
        <v/>
      </c>
      <c r="D640" s="284" t="str">
        <f aca="false">IF(SUM(D637)=0,"",D637*D638*D639)</f>
        <v/>
      </c>
      <c r="E640" s="284" t="str">
        <f aca="false">IF(SUM(E637)=0,"",E637*E638*E639)</f>
        <v/>
      </c>
      <c r="F640" s="284" t="str">
        <f aca="false">IF(SUM(F637)=0,"",F637*F638*F639)</f>
        <v/>
      </c>
      <c r="G640" s="273"/>
      <c r="H640" s="284" t="str">
        <f aca="false">IF(H637="","",H637*H638*H639)</f>
        <v/>
      </c>
      <c r="I640" s="284" t="str">
        <f aca="false">IF(I637="","",I637*I638*I639)</f>
        <v/>
      </c>
      <c r="J640" s="284" t="str">
        <f aca="false">IF(J637="","",J637*J638*J639)</f>
        <v/>
      </c>
      <c r="K640" s="284" t="str">
        <f aca="false">IF(K637="","",K637*K638*K639)</f>
        <v/>
      </c>
      <c r="L640" s="273"/>
      <c r="M640" s="284" t="str">
        <f aca="false">IF(H640="","",SUM(H640)-SUM(C640))</f>
        <v/>
      </c>
      <c r="N640" s="284" t="str">
        <f aca="false">IF(I640="","",SUM(I640)-SUM(D640))</f>
        <v/>
      </c>
      <c r="O640" s="284" t="str">
        <f aca="false">IF(J640="","",SUM(J640)-SUM(E640))</f>
        <v/>
      </c>
      <c r="P640" s="284" t="str">
        <f aca="false">IF(K640="","",SUM(K640)-SUM(F640))</f>
        <v/>
      </c>
      <c r="Q640" s="1"/>
      <c r="R640" s="248"/>
      <c r="S640" s="248"/>
      <c r="T640" s="248"/>
      <c r="U640" s="69" t="n">
        <v>640</v>
      </c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customFormat="false" ht="15.75" hidden="false" customHeight="true" outlineLevel="0" collapsed="false">
      <c r="A641" s="332" t="str">
        <f aca="false">IF(Data!A641="","",Data!A641)</f>
        <v>Other income: loans</v>
      </c>
      <c r="B641" s="366"/>
      <c r="C641" s="192" t="str">
        <f aca="false">IF(Data!V641="","",Data!V641)</f>
        <v/>
      </c>
      <c r="D641" s="192" t="str">
        <f aca="false">IF(Data!W641="","",Data!W641)</f>
        <v/>
      </c>
      <c r="E641" s="192" t="str">
        <f aca="false">IF(Data!X641="","",Data!X641)</f>
        <v/>
      </c>
      <c r="F641" s="192" t="str">
        <f aca="false">IF(Data!Y641="","",Data!Y641)</f>
        <v/>
      </c>
      <c r="G641" s="275"/>
      <c r="H641" s="441"/>
      <c r="I641" s="441"/>
      <c r="J641" s="441"/>
      <c r="K641" s="441"/>
      <c r="L641" s="275"/>
      <c r="M641" s="441"/>
      <c r="N641" s="441"/>
      <c r="O641" s="441"/>
      <c r="P641" s="441"/>
      <c r="Q641" s="1"/>
      <c r="R641" s="1"/>
      <c r="S641" s="1"/>
      <c r="T641" s="1"/>
      <c r="U641" s="69" t="n">
        <v>641</v>
      </c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customFormat="false" ht="15.75" hidden="false" customHeight="true" outlineLevel="0" collapsed="false">
      <c r="A642" s="270" t="s">
        <v>321</v>
      </c>
      <c r="B642" s="366"/>
      <c r="C642" s="192" t="str">
        <f aca="false">IF(Data!V642="","",Data!V642)</f>
        <v/>
      </c>
      <c r="D642" s="192" t="str">
        <f aca="false">IF(Data!W642="","",Data!W642)</f>
        <v/>
      </c>
      <c r="E642" s="192" t="str">
        <f aca="false">IF(Data!X642="","",Data!X642)</f>
        <v/>
      </c>
      <c r="F642" s="192" t="n">
        <f aca="false">IF(Data!Y642="","",Data!Y642)</f>
        <v>1</v>
      </c>
      <c r="G642" s="275"/>
      <c r="H642" s="456" t="str">
        <f aca="false">IF(C642="","",C642*'Exp factors'!C$63)</f>
        <v/>
      </c>
      <c r="I642" s="456" t="str">
        <f aca="false">IF(D642="","",D642*'Exp factors'!D$63)</f>
        <v/>
      </c>
      <c r="J642" s="456" t="str">
        <f aca="false">IF(E642="","",E642*'Exp factors'!E$63)</f>
        <v/>
      </c>
      <c r="K642" s="456" t="n">
        <f aca="false">IF(F642="","",F642*'Exp factors'!F$63)</f>
        <v>1</v>
      </c>
      <c r="L642" s="275"/>
      <c r="M642" s="441"/>
      <c r="N642" s="441"/>
      <c r="O642" s="441"/>
      <c r="P642" s="441"/>
      <c r="Q642" s="1"/>
      <c r="R642" s="445"/>
      <c r="S642" s="445"/>
      <c r="T642" s="445"/>
      <c r="U642" s="69" t="n">
        <v>642</v>
      </c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customFormat="false" ht="15.75" hidden="false" customHeight="true" outlineLevel="0" collapsed="false">
      <c r="A643" s="270" t="s">
        <v>299</v>
      </c>
      <c r="B643" s="366"/>
      <c r="C643" s="192" t="str">
        <f aca="false">IF(Data!V643="","",Data!V643)</f>
        <v/>
      </c>
      <c r="D643" s="192" t="str">
        <f aca="false">IF(Data!W643="","",Data!W643)</f>
        <v/>
      </c>
      <c r="E643" s="192" t="str">
        <f aca="false">IF(Data!X643="","",Data!X643)</f>
        <v/>
      </c>
      <c r="F643" s="192" t="n">
        <f aca="false">IF(Data!Y643="","",Data!Y643)</f>
        <v>1</v>
      </c>
      <c r="G643" s="275"/>
      <c r="H643" s="456" t="str">
        <f aca="false">IF(C643&gt;0,C643,"")</f>
        <v/>
      </c>
      <c r="I643" s="456" t="str">
        <f aca="false">IF(D643&gt;0,D643,"")</f>
        <v/>
      </c>
      <c r="J643" s="456" t="str">
        <f aca="false">IF(E643&gt;0,E643,"")</f>
        <v/>
      </c>
      <c r="K643" s="456" t="n">
        <f aca="false">IF(F643&gt;0,F643,"")</f>
        <v>1</v>
      </c>
      <c r="L643" s="275"/>
      <c r="M643" s="441"/>
      <c r="N643" s="441"/>
      <c r="O643" s="441"/>
      <c r="P643" s="441"/>
      <c r="Q643" s="1"/>
      <c r="R643" s="445"/>
      <c r="S643" s="445"/>
      <c r="T643" s="445"/>
      <c r="U643" s="69" t="n">
        <v>643</v>
      </c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customFormat="false" ht="15.75" hidden="false" customHeight="true" outlineLevel="0" collapsed="false">
      <c r="A644" s="270" t="s">
        <v>337</v>
      </c>
      <c r="B644" s="366"/>
      <c r="C644" s="192" t="str">
        <f aca="false">IF(Data!V644="","",Data!V644)</f>
        <v/>
      </c>
      <c r="D644" s="192" t="str">
        <f aca="false">IF(Data!W644="","",Data!W644)</f>
        <v/>
      </c>
      <c r="E644" s="192" t="str">
        <f aca="false">IF(Data!X644="","",Data!X644)</f>
        <v/>
      </c>
      <c r="F644" s="403" t="n">
        <f aca="false">IF(Data!Y644="","",Data!Y644)</f>
        <v>230000</v>
      </c>
      <c r="G644" s="275"/>
      <c r="H644" s="456" t="str">
        <f aca="false">IF(C644&gt;0,C644,"")</f>
        <v/>
      </c>
      <c r="I644" s="456" t="str">
        <f aca="false">IF(D644&gt;0,D644,"")</f>
        <v/>
      </c>
      <c r="J644" s="456" t="str">
        <f aca="false">IF(E644&gt;0,E644,"")</f>
        <v/>
      </c>
      <c r="K644" s="460" t="n">
        <f aca="false">IF(F644&gt;0,F644,"")</f>
        <v>230000</v>
      </c>
      <c r="L644" s="275"/>
      <c r="M644" s="441"/>
      <c r="N644" s="441"/>
      <c r="O644" s="441"/>
      <c r="P644" s="441"/>
      <c r="Q644" s="1"/>
      <c r="R644" s="445"/>
      <c r="S644" s="445"/>
      <c r="T644" s="445"/>
      <c r="U644" s="69" t="n">
        <v>644</v>
      </c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customFormat="false" ht="15.75" hidden="false" customHeight="true" outlineLevel="0" collapsed="false">
      <c r="A645" s="269" t="s">
        <v>338</v>
      </c>
      <c r="B645" s="366"/>
      <c r="C645" s="284" t="str">
        <f aca="false">IF(SUM(C642)=0,"",C642*C643*C644)</f>
        <v/>
      </c>
      <c r="D645" s="284" t="str">
        <f aca="false">IF(SUM(D642)=0,"",D642*D643*D644)</f>
        <v/>
      </c>
      <c r="E645" s="284" t="str">
        <f aca="false">IF(SUM(E642)=0,"",E642*E643*E644)</f>
        <v/>
      </c>
      <c r="F645" s="284" t="n">
        <f aca="false">IF(SUM(F642)=0,"",F642*F643*F644)</f>
        <v>230000</v>
      </c>
      <c r="G645" s="273"/>
      <c r="H645" s="284" t="str">
        <f aca="false">IF(H642="","",H642*H643*H644)</f>
        <v/>
      </c>
      <c r="I645" s="284" t="str">
        <f aca="false">IF(I642="","",I642*I643*I644)</f>
        <v/>
      </c>
      <c r="J645" s="284" t="str">
        <f aca="false">IF(J642="","",J642*J643*J644)</f>
        <v/>
      </c>
      <c r="K645" s="284" t="n">
        <f aca="false">IF(K642="","",K642*K643*K644)</f>
        <v>230000</v>
      </c>
      <c r="L645" s="273"/>
      <c r="M645" s="284" t="str">
        <f aca="false">IF(H645="","",SUM(H645)-SUM(C645))</f>
        <v/>
      </c>
      <c r="N645" s="284" t="str">
        <f aca="false">IF(I645="","",SUM(I645)-SUM(D645))</f>
        <v/>
      </c>
      <c r="O645" s="284" t="str">
        <f aca="false">IF(J645="","",SUM(J645)-SUM(E645))</f>
        <v/>
      </c>
      <c r="P645" s="284" t="n">
        <f aca="false">IF(K645="","",SUM(K645)-SUM(F645))</f>
        <v>0</v>
      </c>
      <c r="Q645" s="1"/>
      <c r="R645" s="248"/>
      <c r="S645" s="248"/>
      <c r="T645" s="248"/>
      <c r="U645" s="69" t="n">
        <v>645</v>
      </c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customFormat="false" ht="15.75" hidden="false" customHeight="true" outlineLevel="0" collapsed="false">
      <c r="A646" s="352" t="s">
        <v>353</v>
      </c>
      <c r="B646" s="366"/>
      <c r="C646" s="283"/>
      <c r="D646" s="283"/>
      <c r="E646" s="283"/>
      <c r="F646" s="192"/>
      <c r="G646" s="275"/>
      <c r="H646" s="441"/>
      <c r="I646" s="441"/>
      <c r="J646" s="441"/>
      <c r="K646" s="441"/>
      <c r="L646" s="275"/>
      <c r="M646" s="446"/>
      <c r="N646" s="446"/>
      <c r="O646" s="446"/>
      <c r="P646" s="446"/>
      <c r="Q646" s="1"/>
      <c r="R646" s="1"/>
      <c r="S646" s="1"/>
      <c r="T646" s="1"/>
      <c r="U646" s="69" t="n">
        <v>646</v>
      </c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customFormat="false" ht="15.75" hidden="false" customHeight="true" outlineLevel="0" collapsed="false">
      <c r="A647" s="327" t="str">
        <f aca="false">IF(Data!A647="","",Data!A647)</f>
        <v>Tea</v>
      </c>
      <c r="B647" s="366"/>
      <c r="C647" s="192" t="str">
        <f aca="false">IF(Data!V647="","",Data!V647)</f>
        <v/>
      </c>
      <c r="D647" s="192" t="str">
        <f aca="false">IF(Data!W647="","",Data!W647)</f>
        <v/>
      </c>
      <c r="E647" s="289" t="n">
        <f aca="false">IF(Data!X647="","",Data!X647)</f>
        <v>1060</v>
      </c>
      <c r="F647" s="289" t="n">
        <f aca="false">IF(Data!Y647="","",Data!Y647)</f>
        <v>3600</v>
      </c>
      <c r="G647" s="275"/>
      <c r="H647" s="461" t="n">
        <f aca="false">IF(I$40=0,"",I647*H$40/I$40)</f>
        <v>0</v>
      </c>
      <c r="I647" s="461" t="n">
        <f aca="false">SUM(D647)*'Exp factors'!D79</f>
        <v>0</v>
      </c>
      <c r="J647" s="461" t="n">
        <f aca="false">IF(I$40=0,"",I647*J$40/I$40)</f>
        <v>0</v>
      </c>
      <c r="K647" s="461" t="n">
        <f aca="false">IF(I$40=0,"",I647*K$40/I$40)</f>
        <v>0</v>
      </c>
      <c r="L647" s="273"/>
      <c r="M647" s="284" t="n">
        <f aca="false">IF(H647="","",SUM(H647)-SUM(C647))</f>
        <v>0</v>
      </c>
      <c r="N647" s="284" t="n">
        <f aca="false">IF(I647="","",SUM(I647)-SUM(D647))</f>
        <v>0</v>
      </c>
      <c r="O647" s="284" t="n">
        <f aca="false">IF(J647="","",SUM(J647)-SUM(E647))</f>
        <v>-1060</v>
      </c>
      <c r="P647" s="284" t="n">
        <f aca="false">IF(K647="","",SUM(K647)-SUM(F647))</f>
        <v>-3600</v>
      </c>
      <c r="Q647" s="1"/>
      <c r="R647" s="445"/>
      <c r="S647" s="445"/>
      <c r="T647" s="445"/>
      <c r="U647" s="69" t="n">
        <v>647</v>
      </c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customFormat="false" ht="15.75" hidden="false" customHeight="true" outlineLevel="0" collapsed="false">
      <c r="A648" s="327" t="str">
        <f aca="false">IF(Data!A648="","",Data!A648)</f>
        <v>Salt</v>
      </c>
      <c r="B648" s="366"/>
      <c r="C648" s="289" t="n">
        <f aca="false">IF(Data!V648="","",Data!V648)</f>
        <v>2840</v>
      </c>
      <c r="D648" s="289" t="n">
        <f aca="false">IF(Data!W648="","",Data!W648)</f>
        <v>3200</v>
      </c>
      <c r="E648" s="289" t="n">
        <f aca="false">IF(Data!X648="","",Data!X648)</f>
        <v>4200</v>
      </c>
      <c r="F648" s="289" t="n">
        <f aca="false">IF(Data!Y648="","",Data!Y648)</f>
        <v>4300</v>
      </c>
      <c r="G648" s="275"/>
      <c r="H648" s="461" t="n">
        <f aca="false">IF(I$40=0,"",I648*H$40/I$40)</f>
        <v>3200</v>
      </c>
      <c r="I648" s="461" t="n">
        <f aca="false">SUM(D648)*'Exp factors'!D80</f>
        <v>3200</v>
      </c>
      <c r="J648" s="461" t="n">
        <f aca="false">IF(I$40=0,"",I648*J$40/I$40)</f>
        <v>3657.14285714286</v>
      </c>
      <c r="K648" s="461" t="n">
        <f aca="false">IF(I$40=0,"",I648*K$40/I$40)</f>
        <v>4114.28571428572</v>
      </c>
      <c r="L648" s="273"/>
      <c r="M648" s="284" t="n">
        <f aca="false">IF(H648="","",SUM(H648)-SUM(C648))</f>
        <v>360</v>
      </c>
      <c r="N648" s="284" t="n">
        <f aca="false">IF(I648="","",SUM(I648)-SUM(D648))</f>
        <v>0</v>
      </c>
      <c r="O648" s="284" t="n">
        <f aca="false">IF(J648="","",SUM(J648)-SUM(E648))</f>
        <v>-542.857142857143</v>
      </c>
      <c r="P648" s="284" t="n">
        <f aca="false">IF(K648="","",SUM(K648)-SUM(F648))</f>
        <v>-185.714285714285</v>
      </c>
      <c r="Q648" s="1"/>
      <c r="R648" s="445"/>
      <c r="S648" s="445"/>
      <c r="T648" s="445"/>
      <c r="U648" s="69" t="n">
        <v>648</v>
      </c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customFormat="false" ht="15.75" hidden="false" customHeight="true" outlineLevel="0" collapsed="false">
      <c r="A649" s="327" t="str">
        <f aca="false">IF(Data!A649="","",Data!A649)</f>
        <v>Soap</v>
      </c>
      <c r="B649" s="366"/>
      <c r="C649" s="289" t="n">
        <f aca="false">IF(Data!V649="","",Data!V649)</f>
        <v>7040</v>
      </c>
      <c r="D649" s="289" t="n">
        <f aca="false">IF(Data!W649="","",Data!W649)</f>
        <v>8800</v>
      </c>
      <c r="E649" s="289" t="n">
        <f aca="false">IF(Data!X649="","",Data!X649)</f>
        <v>18000</v>
      </c>
      <c r="F649" s="289" t="n">
        <f aca="false">IF(Data!Y649="","",Data!Y649)</f>
        <v>18000</v>
      </c>
      <c r="G649" s="275"/>
      <c r="H649" s="461" t="n">
        <f aca="false">IF(I$40=0,"",I649*H$40/I$40)</f>
        <v>8800</v>
      </c>
      <c r="I649" s="461" t="n">
        <f aca="false">SUM(D649)*'Exp factors'!D81</f>
        <v>8800</v>
      </c>
      <c r="J649" s="461" t="n">
        <f aca="false">IF(I$40=0,"",I649*J$40/I$40)</f>
        <v>10057.1428571429</v>
      </c>
      <c r="K649" s="461" t="n">
        <f aca="false">IF(I$40=0,"",I649*K$40/I$40)</f>
        <v>11314.2857142857</v>
      </c>
      <c r="L649" s="273"/>
      <c r="M649" s="284" t="n">
        <f aca="false">IF(H649="","",SUM(H649)-SUM(C649))</f>
        <v>1760</v>
      </c>
      <c r="N649" s="284" t="n">
        <f aca="false">IF(I649="","",SUM(I649)-SUM(D649))</f>
        <v>0</v>
      </c>
      <c r="O649" s="284" t="n">
        <f aca="false">IF(J649="","",SUM(J649)-SUM(E649))</f>
        <v>-7942.85714285714</v>
      </c>
      <c r="P649" s="284" t="n">
        <f aca="false">IF(K649="","",SUM(K649)-SUM(F649))</f>
        <v>-6685.71428571429</v>
      </c>
      <c r="Q649" s="1"/>
      <c r="R649" s="445"/>
      <c r="S649" s="445"/>
      <c r="T649" s="445"/>
      <c r="U649" s="69" t="n">
        <v>649</v>
      </c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customFormat="false" ht="15.75" hidden="false" customHeight="true" outlineLevel="0" collapsed="false">
      <c r="A650" s="327" t="str">
        <f aca="false">IF(Data!A650="","",Data!A650)</f>
        <v>Lighting (torch/batteries/kerosene/etc)</v>
      </c>
      <c r="B650" s="366"/>
      <c r="C650" s="289" t="n">
        <f aca="false">IF(Data!V650="","",Data!V650)</f>
        <v>2200</v>
      </c>
      <c r="D650" s="289" t="n">
        <f aca="false">IF(Data!W650="","",Data!W650)</f>
        <v>3700</v>
      </c>
      <c r="E650" s="289" t="n">
        <f aca="false">IF(Data!X650="","",Data!X650)</f>
        <v>6300</v>
      </c>
      <c r="F650" s="289" t="n">
        <f aca="false">IF(Data!Y650="","",Data!Y650)</f>
        <v>14130</v>
      </c>
      <c r="G650" s="275"/>
      <c r="H650" s="461" t="n">
        <f aca="false">IF(I$40=0,"",I650*H$40/I$40)</f>
        <v>3700</v>
      </c>
      <c r="I650" s="461" t="n">
        <f aca="false">SUM(D650)*'Exp factors'!D82</f>
        <v>3700</v>
      </c>
      <c r="J650" s="461" t="n">
        <f aca="false">IF(I$40=0,"",I650*J$40/I$40)</f>
        <v>4228.57142857143</v>
      </c>
      <c r="K650" s="461" t="n">
        <f aca="false">IF(I$40=0,"",I650*K$40/I$40)</f>
        <v>4757.14285714286</v>
      </c>
      <c r="L650" s="273"/>
      <c r="M650" s="284" t="n">
        <f aca="false">IF(H650="","",SUM(H650)-SUM(C650))</f>
        <v>1500</v>
      </c>
      <c r="N650" s="284" t="n">
        <f aca="false">IF(I650="","",SUM(I650)-SUM(D650))</f>
        <v>0</v>
      </c>
      <c r="O650" s="284" t="n">
        <f aca="false">IF(J650="","",SUM(J650)-SUM(E650))</f>
        <v>-2071.42857142857</v>
      </c>
      <c r="P650" s="284" t="n">
        <f aca="false">IF(K650="","",SUM(K650)-SUM(F650))</f>
        <v>-9372.85714285714</v>
      </c>
      <c r="Q650" s="1"/>
      <c r="R650" s="445"/>
      <c r="S650" s="445"/>
      <c r="T650" s="445"/>
      <c r="U650" s="69" t="n">
        <v>650</v>
      </c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customFormat="false" ht="15.75" hidden="false" customHeight="true" outlineLevel="0" collapsed="false">
      <c r="A651" s="327" t="str">
        <f aca="false">IF(Data!A651="","",Data!A651)</f>
        <v>Grinding</v>
      </c>
      <c r="B651" s="366"/>
      <c r="C651" s="289" t="n">
        <f aca="false">IF(Data!V651="","",Data!V651)</f>
        <v>7870</v>
      </c>
      <c r="D651" s="289" t="n">
        <f aca="false">IF(Data!W651="","",Data!W651)</f>
        <v>8800</v>
      </c>
      <c r="E651" s="289" t="n">
        <f aca="false">IF(Data!X651="","",Data!X651)</f>
        <v>17100</v>
      </c>
      <c r="F651" s="289" t="n">
        <f aca="false">IF(Data!Y651="","",Data!Y651)</f>
        <v>31450</v>
      </c>
      <c r="G651" s="275"/>
      <c r="H651" s="461" t="n">
        <f aca="false">IF(I$40=0,"",I651*H$40/I$40)</f>
        <v>8800</v>
      </c>
      <c r="I651" s="461" t="n">
        <f aca="false">SUM(D651)*'Exp factors'!D83</f>
        <v>8800</v>
      </c>
      <c r="J651" s="461" t="n">
        <f aca="false">IF(I$40=0,"",I651*J$40/I$40)</f>
        <v>10057.1428571429</v>
      </c>
      <c r="K651" s="461" t="n">
        <f aca="false">IF(I$40=0,"",I651*K$40/I$40)</f>
        <v>11314.2857142857</v>
      </c>
      <c r="L651" s="273"/>
      <c r="M651" s="284" t="n">
        <f aca="false">IF(H651="","",SUM(H651)-SUM(C651))</f>
        <v>930</v>
      </c>
      <c r="N651" s="284" t="n">
        <f aca="false">IF(I651="","",SUM(I651)-SUM(D651))</f>
        <v>0</v>
      </c>
      <c r="O651" s="284" t="n">
        <f aca="false">IF(J651="","",SUM(J651)-SUM(E651))</f>
        <v>-7042.85714285714</v>
      </c>
      <c r="P651" s="284" t="n">
        <f aca="false">IF(K651="","",SUM(K651)-SUM(F651))</f>
        <v>-20135.7142857143</v>
      </c>
      <c r="Q651" s="1"/>
      <c r="R651" s="445"/>
      <c r="S651" s="445"/>
      <c r="T651" s="445"/>
      <c r="U651" s="69" t="n">
        <v>651</v>
      </c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customFormat="false" ht="15.75" hidden="false" customHeight="true" outlineLevel="0" collapsed="false">
      <c r="A652" s="327" t="str">
        <f aca="false">IF(Data!A652="","",Data!A652)</f>
        <v>Water for humans: name of local meas.</v>
      </c>
      <c r="B652" s="366"/>
      <c r="C652" s="192" t="str">
        <f aca="false">IF(Data!V652="","",Data!V652)</f>
        <v/>
      </c>
      <c r="D652" s="192" t="str">
        <f aca="false">IF(Data!W652="","",Data!W652)</f>
        <v/>
      </c>
      <c r="E652" s="192" t="str">
        <f aca="false">IF(Data!X652="","",Data!X652)</f>
        <v/>
      </c>
      <c r="F652" s="192" t="str">
        <f aca="false">IF(Data!Y652="","",Data!Y652)</f>
        <v/>
      </c>
      <c r="G652" s="275"/>
      <c r="H652" s="441"/>
      <c r="I652" s="441"/>
      <c r="J652" s="441"/>
      <c r="K652" s="441"/>
      <c r="L652" s="273"/>
      <c r="M652" s="462"/>
      <c r="N652" s="462"/>
      <c r="O652" s="462"/>
      <c r="P652" s="462"/>
      <c r="Q652" s="1"/>
      <c r="R652" s="1"/>
      <c r="S652" s="1"/>
      <c r="T652" s="1"/>
      <c r="U652" s="69" t="n">
        <v>652</v>
      </c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customFormat="false" ht="15.75" hidden="false" customHeight="true" outlineLevel="0" collapsed="false">
      <c r="A653" s="270" t="s">
        <v>298</v>
      </c>
      <c r="B653" s="366"/>
      <c r="C653" s="192" t="n">
        <f aca="false">IF(Data!V653="","",Data!V653)</f>
        <v>1</v>
      </c>
      <c r="D653" s="192" t="n">
        <f aca="false">IF(Data!W653="","",Data!W653)</f>
        <v>1</v>
      </c>
      <c r="E653" s="192" t="n">
        <f aca="false">IF(Data!X653="","",Data!X653)</f>
        <v>1</v>
      </c>
      <c r="F653" s="192" t="n">
        <f aca="false">IF(Data!Y653="","",Data!Y653)</f>
        <v>1</v>
      </c>
      <c r="G653" s="275"/>
      <c r="H653" s="453" t="n">
        <f aca="false">SUM(C653)*'Exp factors'!C$92</f>
        <v>1</v>
      </c>
      <c r="I653" s="453" t="n">
        <f aca="false">SUM(D653)*'Exp factors'!D$92</f>
        <v>1</v>
      </c>
      <c r="J653" s="453" t="n">
        <f aca="false">SUM(E653)*'Exp factors'!E$92</f>
        <v>1</v>
      </c>
      <c r="K653" s="453" t="n">
        <f aca="false">SUM(F653)*'Exp factors'!F$92</f>
        <v>1</v>
      </c>
      <c r="L653" s="273"/>
      <c r="M653" s="462"/>
      <c r="N653" s="462"/>
      <c r="O653" s="462"/>
      <c r="P653" s="462"/>
      <c r="Q653" s="1"/>
      <c r="R653" s="445"/>
      <c r="S653" s="445"/>
      <c r="T653" s="445"/>
      <c r="U653" s="69" t="n">
        <v>653</v>
      </c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customFormat="false" ht="15.75" hidden="false" customHeight="true" outlineLevel="0" collapsed="false">
      <c r="A654" s="270" t="s">
        <v>299</v>
      </c>
      <c r="B654" s="366"/>
      <c r="C654" s="192" t="n">
        <f aca="false">IF(SUM(Data!V654)=0,"",Data!V654)</f>
        <v>1</v>
      </c>
      <c r="D654" s="192" t="n">
        <f aca="false">IF(SUM(Data!W654)=0,"",Data!W654)</f>
        <v>1</v>
      </c>
      <c r="E654" s="192" t="n">
        <f aca="false">IF(SUM(Data!X654)=0,"",Data!X654)</f>
        <v>1</v>
      </c>
      <c r="F654" s="192" t="n">
        <f aca="false">IF(SUM(Data!Y654)=0,"",Data!Y654)</f>
        <v>1</v>
      </c>
      <c r="G654" s="275"/>
      <c r="H654" s="450" t="n">
        <f aca="false">C654</f>
        <v>1</v>
      </c>
      <c r="I654" s="450" t="n">
        <f aca="false">D654</f>
        <v>1</v>
      </c>
      <c r="J654" s="450" t="n">
        <f aca="false">E654</f>
        <v>1</v>
      </c>
      <c r="K654" s="450" t="n">
        <f aca="false">F654</f>
        <v>1</v>
      </c>
      <c r="L654" s="273"/>
      <c r="M654" s="462"/>
      <c r="N654" s="462"/>
      <c r="O654" s="462"/>
      <c r="P654" s="462"/>
      <c r="Q654" s="1"/>
      <c r="R654" s="445"/>
      <c r="S654" s="445"/>
      <c r="T654" s="445"/>
      <c r="U654" s="69" t="n">
        <v>654</v>
      </c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customFormat="false" ht="15.75" hidden="false" customHeight="true" outlineLevel="0" collapsed="false">
      <c r="A655" s="270" t="s">
        <v>360</v>
      </c>
      <c r="B655" s="366"/>
      <c r="C655" s="192" t="n">
        <f aca="false">IF(Data!V655="","",Data!V655)</f>
        <v>100</v>
      </c>
      <c r="D655" s="192" t="n">
        <f aca="false">IF(Data!W655="","",Data!W655)</f>
        <v>100</v>
      </c>
      <c r="E655" s="192" t="n">
        <f aca="false">IF(Data!X655="","",Data!X655)</f>
        <v>100</v>
      </c>
      <c r="F655" s="192" t="n">
        <f aca="false">IF(Data!Y655="","",Data!Y655)</f>
        <v>100</v>
      </c>
      <c r="G655" s="275"/>
      <c r="H655" s="441"/>
      <c r="I655" s="441"/>
      <c r="J655" s="441"/>
      <c r="K655" s="441"/>
      <c r="L655" s="273"/>
      <c r="M655" s="462"/>
      <c r="N655" s="462"/>
      <c r="O655" s="462"/>
      <c r="P655" s="462"/>
      <c r="Q655" s="1"/>
      <c r="R655" s="445"/>
      <c r="S655" s="445"/>
      <c r="T655" s="445"/>
      <c r="U655" s="69" t="n">
        <v>655</v>
      </c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customFormat="false" ht="15.75" hidden="false" customHeight="true" outlineLevel="0" collapsed="false">
      <c r="A656" s="270" t="s">
        <v>302</v>
      </c>
      <c r="B656" s="366"/>
      <c r="C656" s="286" t="n">
        <f aca="false">IF(SUM(C653)=0,"",C653*C654*C655)</f>
        <v>100</v>
      </c>
      <c r="D656" s="286" t="n">
        <f aca="false">IF(SUM(D653)=0,"",D653*D654*D655)</f>
        <v>100</v>
      </c>
      <c r="E656" s="286" t="n">
        <f aca="false">IF(SUM(E653)=0,"",E653*E654*E655)</f>
        <v>100</v>
      </c>
      <c r="F656" s="286" t="n">
        <f aca="false">IF(SUM(F653)=0,"",F653*F654*F655)</f>
        <v>100</v>
      </c>
      <c r="G656" s="339"/>
      <c r="H656" s="286" t="n">
        <f aca="false">IF(H654="","",H653*H654*C655)</f>
        <v>100</v>
      </c>
      <c r="I656" s="286" t="n">
        <f aca="false">IF(I654="","",I653*I654*D655)</f>
        <v>100</v>
      </c>
      <c r="J656" s="286" t="n">
        <f aca="false">IF(J654="","",J653*J654*E655)</f>
        <v>100</v>
      </c>
      <c r="K656" s="286" t="n">
        <f aca="false">IF(K654="","",K653*K654*F655)</f>
        <v>100</v>
      </c>
      <c r="L656" s="345"/>
      <c r="M656" s="284" t="n">
        <f aca="false">IF(H656="","",SUM(H656)-SUM(C656))</f>
        <v>0</v>
      </c>
      <c r="N656" s="284" t="n">
        <f aca="false">IF(I656="","",SUM(I656)-SUM(D656))</f>
        <v>0</v>
      </c>
      <c r="O656" s="284" t="n">
        <f aca="false">IF(J656="","",SUM(J656)-SUM(E656))</f>
        <v>0</v>
      </c>
      <c r="P656" s="284" t="n">
        <f aca="false">IF(K656="","",SUM(K656)-SUM(F656))</f>
        <v>0</v>
      </c>
      <c r="Q656" s="1"/>
      <c r="R656" s="445"/>
      <c r="S656" s="445"/>
      <c r="T656" s="445"/>
      <c r="U656" s="69" t="n">
        <v>656</v>
      </c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customFormat="false" ht="15.75" hidden="false" customHeight="true" outlineLevel="0" collapsed="false">
      <c r="A657" s="327" t="str">
        <f aca="false">IF(Data!A657="","",Data!A657)</f>
        <v>Firewood</v>
      </c>
      <c r="B657" s="366"/>
      <c r="C657" s="192" t="n">
        <f aca="false">IF(Data!V657="","",Data!V657)</f>
        <v>0</v>
      </c>
      <c r="D657" s="192" t="n">
        <f aca="false">IF(Data!W657="","",Data!W657)</f>
        <v>0</v>
      </c>
      <c r="E657" s="192" t="n">
        <f aca="false">IF(Data!X657="","",Data!X657)</f>
        <v>5400</v>
      </c>
      <c r="F657" s="192" t="n">
        <f aca="false">IF(Data!Y657="","",Data!Y657)</f>
        <v>9000</v>
      </c>
      <c r="G657" s="275"/>
      <c r="H657" s="461" t="n">
        <f aca="false">IF(I$40=0,"",I657*H$40/I$40)</f>
        <v>0</v>
      </c>
      <c r="I657" s="461" t="n">
        <f aca="false">SUM(D657)*'Exp factors'!D$84</f>
        <v>0</v>
      </c>
      <c r="J657" s="461" t="n">
        <f aca="false">IF(I$40=0,"",I657*J$40/I$40)</f>
        <v>0</v>
      </c>
      <c r="K657" s="461" t="n">
        <f aca="false">IF(I$40=0,"",I657*K$40/I$40)</f>
        <v>0</v>
      </c>
      <c r="L657" s="273"/>
      <c r="M657" s="284" t="n">
        <f aca="false">IF(H657="","",SUM(H657)-SUM(C657))</f>
        <v>0</v>
      </c>
      <c r="N657" s="284" t="n">
        <f aca="false">IF(I657="","",SUM(I657)-SUM(D657))</f>
        <v>0</v>
      </c>
      <c r="O657" s="284" t="n">
        <f aca="false">IF(J657="","",SUM(J657)-SUM(E657))</f>
        <v>-5400</v>
      </c>
      <c r="P657" s="284" t="n">
        <f aca="false">IF(K657="","",SUM(K657)-SUM(F657))</f>
        <v>-9000</v>
      </c>
      <c r="Q657" s="1"/>
      <c r="R657" s="445"/>
      <c r="S657" s="445"/>
      <c r="T657" s="445"/>
      <c r="U657" s="69" t="n">
        <v>657</v>
      </c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customFormat="false" ht="15.75" hidden="false" customHeight="true" outlineLevel="0" collapsed="false">
      <c r="A658" s="327" t="str">
        <f aca="false">IF(Data!A658="","",Data!A658)</f>
        <v>Utensils</v>
      </c>
      <c r="B658" s="366"/>
      <c r="C658" s="192" t="n">
        <f aca="false">IF(Data!V658="","",Data!V658)</f>
        <v>3400</v>
      </c>
      <c r="D658" s="192" t="n">
        <f aca="false">IF(Data!W658="","",Data!W658)</f>
        <v>6700</v>
      </c>
      <c r="E658" s="192" t="n">
        <f aca="false">IF(Data!X658="","",Data!X658)</f>
        <v>9400</v>
      </c>
      <c r="F658" s="192" t="n">
        <f aca="false">IF(Data!Y658="","",Data!Y658)</f>
        <v>6500</v>
      </c>
      <c r="G658" s="275"/>
      <c r="H658" s="461" t="n">
        <f aca="false">IF(I$40=0,"",I658*H$40/I$40)</f>
        <v>0</v>
      </c>
      <c r="I658" s="461" t="n">
        <f aca="false">SUM(D658)*'Exp factors'!D$85</f>
        <v>0</v>
      </c>
      <c r="J658" s="461" t="n">
        <f aca="false">IF(I$40=0,"",I658*J$40/I$40)</f>
        <v>0</v>
      </c>
      <c r="K658" s="461" t="n">
        <f aca="false">IF(I$40=0,"",I658*K$40/I$40)</f>
        <v>0</v>
      </c>
      <c r="L658" s="273"/>
      <c r="M658" s="284" t="n">
        <f aca="false">IF(H658="","",SUM(H658)-SUM(C658))</f>
        <v>-3400</v>
      </c>
      <c r="N658" s="284" t="n">
        <f aca="false">IF(I658="","",SUM(I658)-SUM(D658))</f>
        <v>-6700</v>
      </c>
      <c r="O658" s="284" t="n">
        <f aca="false">IF(J658="","",SUM(J658)-SUM(E658))</f>
        <v>-9400</v>
      </c>
      <c r="P658" s="284" t="n">
        <f aca="false">IF(K658="","",SUM(K658)-SUM(F658))</f>
        <v>-6500</v>
      </c>
      <c r="Q658" s="1"/>
      <c r="R658" s="445"/>
      <c r="S658" s="445"/>
      <c r="T658" s="445"/>
      <c r="U658" s="69" t="n">
        <v>658</v>
      </c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customFormat="false" ht="15.75" hidden="false" customHeight="true" outlineLevel="0" collapsed="false">
      <c r="A659" s="327" t="str">
        <f aca="false">IF(Data!A659="","",Data!A659)</f>
        <v>Animal drugs/feeds</v>
      </c>
      <c r="B659" s="366"/>
      <c r="C659" s="192" t="n">
        <f aca="false">IF(Data!V659="","",Data!V659)</f>
        <v>0</v>
      </c>
      <c r="D659" s="192" t="n">
        <f aca="false">IF(Data!W659="","",Data!W659)</f>
        <v>0</v>
      </c>
      <c r="E659" s="192" t="n">
        <f aca="false">IF(Data!X659="","",Data!X659)</f>
        <v>9000</v>
      </c>
      <c r="F659" s="192" t="n">
        <f aca="false">IF(Data!Y659="","",Data!Y659)</f>
        <v>12300</v>
      </c>
      <c r="G659" s="275"/>
      <c r="H659" s="461" t="n">
        <f aca="false">SUM(C659)*'Exp factors'!C$98</f>
        <v>0</v>
      </c>
      <c r="I659" s="461" t="n">
        <f aca="false">SUM(D659)*'Exp factors'!D$98</f>
        <v>0</v>
      </c>
      <c r="J659" s="461" t="n">
        <f aca="false">SUM(E659)*'Exp factors'!E$98</f>
        <v>9000</v>
      </c>
      <c r="K659" s="461" t="n">
        <f aca="false">SUM(F659)*'Exp factors'!F$98</f>
        <v>12300</v>
      </c>
      <c r="L659" s="273"/>
      <c r="M659" s="284" t="n">
        <f aca="false">IF(H659="","",SUM(H659)-SUM(C659))</f>
        <v>0</v>
      </c>
      <c r="N659" s="284" t="n">
        <f aca="false">IF(I659="","",SUM(I659)-SUM(D659))</f>
        <v>0</v>
      </c>
      <c r="O659" s="284" t="n">
        <f aca="false">IF(J659="","",SUM(J659)-SUM(E659))</f>
        <v>0</v>
      </c>
      <c r="P659" s="284" t="n">
        <f aca="false">IF(K659="","",SUM(K659)-SUM(F659))</f>
        <v>0</v>
      </c>
      <c r="Q659" s="1"/>
      <c r="R659" s="445"/>
      <c r="S659" s="445"/>
      <c r="T659" s="445"/>
      <c r="U659" s="69" t="n">
        <v>659</v>
      </c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customFormat="false" ht="15.75" hidden="false" customHeight="true" outlineLevel="0" collapsed="false">
      <c r="A660" s="327" t="str">
        <f aca="false">IF(Data!A660="","",Data!A660)</f>
        <v>Land rental</v>
      </c>
      <c r="B660" s="366"/>
      <c r="C660" s="192" t="n">
        <f aca="false">IF(Data!V660="","",Data!V660)</f>
        <v>0</v>
      </c>
      <c r="D660" s="192" t="n">
        <f aca="false">IF(Data!W660="","",Data!W660)</f>
        <v>0</v>
      </c>
      <c r="E660" s="192" t="n">
        <f aca="false">IF(Data!X660="","",Data!X660)</f>
        <v>9000</v>
      </c>
      <c r="F660" s="192" t="n">
        <f aca="false">IF(Data!Y660="","",Data!Y660)</f>
        <v>22400</v>
      </c>
      <c r="G660" s="275"/>
      <c r="H660" s="461" t="n">
        <f aca="false">SUM(C660)*'Exp factors'!C$99</f>
        <v>0</v>
      </c>
      <c r="I660" s="461" t="n">
        <f aca="false">SUM(D660)*'Exp factors'!D$99</f>
        <v>0</v>
      </c>
      <c r="J660" s="461" t="n">
        <f aca="false">SUM(E660)*'Exp factors'!E$99</f>
        <v>9000</v>
      </c>
      <c r="K660" s="461" t="n">
        <f aca="false">SUM(F660)*'Exp factors'!F$99</f>
        <v>22400</v>
      </c>
      <c r="L660" s="273"/>
      <c r="M660" s="284" t="n">
        <f aca="false">IF(H660="","",SUM(H660)-SUM(C660))</f>
        <v>0</v>
      </c>
      <c r="N660" s="284" t="n">
        <f aca="false">IF(I660="","",SUM(I660)-SUM(D660))</f>
        <v>0</v>
      </c>
      <c r="O660" s="284" t="n">
        <f aca="false">IF(J660="","",SUM(J660)-SUM(E660))</f>
        <v>0</v>
      </c>
      <c r="P660" s="284" t="n">
        <f aca="false">IF(K660="","",SUM(K660)-SUM(F660))</f>
        <v>0</v>
      </c>
      <c r="Q660" s="1"/>
      <c r="R660" s="445"/>
      <c r="S660" s="445"/>
      <c r="T660" s="445"/>
      <c r="U660" s="69" t="n">
        <v>660</v>
      </c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customFormat="false" ht="15.75" hidden="false" customHeight="true" outlineLevel="0" collapsed="false">
      <c r="A661" s="327" t="str">
        <f aca="false">IF(Data!A661="","",Data!A661)</f>
        <v>Water for animals: name of local meas.</v>
      </c>
      <c r="B661" s="366"/>
      <c r="C661" s="192" t="str">
        <f aca="false">IF(Data!V661="","",Data!V661)</f>
        <v/>
      </c>
      <c r="D661" s="192" t="str">
        <f aca="false">IF(Data!W661="","",Data!W661)</f>
        <v/>
      </c>
      <c r="E661" s="192" t="str">
        <f aca="false">IF(Data!X661="","",Data!X661)</f>
        <v/>
      </c>
      <c r="F661" s="192" t="str">
        <f aca="false">IF(Data!Y661="","",Data!Y661)</f>
        <v/>
      </c>
      <c r="G661" s="275"/>
      <c r="H661" s="441"/>
      <c r="I661" s="441"/>
      <c r="J661" s="441"/>
      <c r="K661" s="441"/>
      <c r="L661" s="273"/>
      <c r="M661" s="462"/>
      <c r="N661" s="462"/>
      <c r="O661" s="462"/>
      <c r="P661" s="462"/>
      <c r="Q661" s="1"/>
      <c r="R661" s="1"/>
      <c r="S661" s="1"/>
      <c r="T661" s="1"/>
      <c r="U661" s="69" t="n">
        <v>661</v>
      </c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customFormat="false" ht="15.75" hidden="false" customHeight="true" outlineLevel="0" collapsed="false">
      <c r="A662" s="270" t="s">
        <v>298</v>
      </c>
      <c r="B662" s="366"/>
      <c r="C662" s="192" t="str">
        <f aca="false">IF(Data!V662="","",Data!V662)</f>
        <v/>
      </c>
      <c r="D662" s="192" t="str">
        <f aca="false">IF(Data!W662="","",Data!W662)</f>
        <v/>
      </c>
      <c r="E662" s="192" t="str">
        <f aca="false">IF(Data!X662="","",Data!X662)</f>
        <v/>
      </c>
      <c r="F662" s="192" t="str">
        <f aca="false">IF(Data!Y662="","",Data!Y662)</f>
        <v/>
      </c>
      <c r="G662" s="275"/>
      <c r="H662" s="453" t="n">
        <f aca="false">SUM(C662)*'Exp factors'!C$93</f>
        <v>0</v>
      </c>
      <c r="I662" s="453" t="n">
        <f aca="false">SUM(D662)*'Exp factors'!D$93</f>
        <v>0</v>
      </c>
      <c r="J662" s="453" t="n">
        <f aca="false">SUM(E662)*'Exp factors'!E$93</f>
        <v>0</v>
      </c>
      <c r="K662" s="453" t="n">
        <f aca="false">SUM(F662)*'Exp factors'!F$93</f>
        <v>0</v>
      </c>
      <c r="L662" s="273"/>
      <c r="M662" s="462"/>
      <c r="N662" s="462"/>
      <c r="O662" s="462"/>
      <c r="P662" s="462"/>
      <c r="Q662" s="1"/>
      <c r="R662" s="445"/>
      <c r="S662" s="445"/>
      <c r="T662" s="445"/>
      <c r="U662" s="69" t="n">
        <v>662</v>
      </c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customFormat="false" ht="15.75" hidden="false" customHeight="true" outlineLevel="0" collapsed="false">
      <c r="A663" s="270" t="s">
        <v>299</v>
      </c>
      <c r="B663" s="366"/>
      <c r="C663" s="192" t="str">
        <f aca="false">IF(SUM(Data!V663)=0,"",Data!V663)</f>
        <v/>
      </c>
      <c r="D663" s="192" t="str">
        <f aca="false">IF(SUM(Data!W663)=0,"",Data!W663)</f>
        <v/>
      </c>
      <c r="E663" s="192" t="str">
        <f aca="false">IF(SUM(Data!X663)=0,"",Data!X663)</f>
        <v/>
      </c>
      <c r="F663" s="192" t="str">
        <f aca="false">IF(SUM(Data!Y663)=0,"",Data!Y663)</f>
        <v/>
      </c>
      <c r="G663" s="275"/>
      <c r="H663" s="450" t="str">
        <f aca="false">C663</f>
        <v/>
      </c>
      <c r="I663" s="450" t="str">
        <f aca="false">D663</f>
        <v/>
      </c>
      <c r="J663" s="450" t="str">
        <f aca="false">E663</f>
        <v/>
      </c>
      <c r="K663" s="450" t="str">
        <f aca="false">F663</f>
        <v/>
      </c>
      <c r="L663" s="273"/>
      <c r="M663" s="462"/>
      <c r="N663" s="462"/>
      <c r="O663" s="462"/>
      <c r="P663" s="462"/>
      <c r="Q663" s="1"/>
      <c r="R663" s="445"/>
      <c r="S663" s="445"/>
      <c r="T663" s="445"/>
      <c r="U663" s="69" t="n">
        <v>663</v>
      </c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customFormat="false" ht="15.75" hidden="false" customHeight="true" outlineLevel="0" collapsed="false">
      <c r="A664" s="270" t="s">
        <v>360</v>
      </c>
      <c r="B664" s="366"/>
      <c r="C664" s="192" t="str">
        <f aca="false">IF(Data!V664="","",Data!V664)</f>
        <v/>
      </c>
      <c r="D664" s="192" t="str">
        <f aca="false">IF(Data!W664="","",Data!W664)</f>
        <v/>
      </c>
      <c r="E664" s="192" t="str">
        <f aca="false">IF(Data!X664="","",Data!X664)</f>
        <v/>
      </c>
      <c r="F664" s="192" t="str">
        <f aca="false">IF(Data!Y664="","",Data!Y664)</f>
        <v/>
      </c>
      <c r="G664" s="275"/>
      <c r="H664" s="441"/>
      <c r="I664" s="441"/>
      <c r="J664" s="441"/>
      <c r="K664" s="441"/>
      <c r="L664" s="273"/>
      <c r="M664" s="462"/>
      <c r="N664" s="462"/>
      <c r="O664" s="462"/>
      <c r="P664" s="462"/>
      <c r="Q664" s="1"/>
      <c r="R664" s="445"/>
      <c r="S664" s="445"/>
      <c r="T664" s="445"/>
      <c r="U664" s="69" t="n">
        <v>664</v>
      </c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customFormat="false" ht="15.75" hidden="false" customHeight="true" outlineLevel="0" collapsed="false">
      <c r="A665" s="270" t="s">
        <v>302</v>
      </c>
      <c r="B665" s="366"/>
      <c r="C665" s="286" t="str">
        <f aca="false">IF(SUM(C662)=0,"",C662*C663*C664)</f>
        <v/>
      </c>
      <c r="D665" s="286" t="str">
        <f aca="false">IF(SUM(D662)=0,"",D662*D663*D664)</f>
        <v/>
      </c>
      <c r="E665" s="286" t="str">
        <f aca="false">IF(SUM(E662)=0,"",E662*E663*E664)</f>
        <v/>
      </c>
      <c r="F665" s="286" t="str">
        <f aca="false">IF(SUM(F662)=0,"",F662*F663*F664)</f>
        <v/>
      </c>
      <c r="G665" s="339"/>
      <c r="H665" s="286" t="str">
        <f aca="false">IF(H663="","",H662*H663*C664)</f>
        <v/>
      </c>
      <c r="I665" s="286" t="str">
        <f aca="false">IF(I663="","",I662*I663*D664)</f>
        <v/>
      </c>
      <c r="J665" s="286" t="str">
        <f aca="false">IF(J663="","",J662*J663*E664)</f>
        <v/>
      </c>
      <c r="K665" s="286" t="str">
        <f aca="false">IF(K663="","",K662*K663*F664)</f>
        <v/>
      </c>
      <c r="L665" s="345"/>
      <c r="M665" s="284" t="str">
        <f aca="false">IF(H665="","",SUM(H665)-SUM(C665))</f>
        <v/>
      </c>
      <c r="N665" s="284" t="str">
        <f aca="false">IF(I665="","",SUM(I665)-SUM(D665))</f>
        <v/>
      </c>
      <c r="O665" s="284" t="str">
        <f aca="false">IF(J665="","",SUM(J665)-SUM(E665))</f>
        <v/>
      </c>
      <c r="P665" s="284" t="str">
        <f aca="false">IF(K665="","",SUM(K665)-SUM(F665))</f>
        <v/>
      </c>
      <c r="Q665" s="1"/>
      <c r="R665" s="445"/>
      <c r="S665" s="445"/>
      <c r="T665" s="445"/>
      <c r="U665" s="69" t="n">
        <v>665</v>
      </c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customFormat="false" ht="15.75" hidden="false" customHeight="true" outlineLevel="0" collapsed="false">
      <c r="A666" s="327" t="str">
        <f aca="false">IF(Data!A666="","",Data!A666)</f>
        <v>Ploughing</v>
      </c>
      <c r="B666" s="366"/>
      <c r="C666" s="192" t="n">
        <f aca="false">IF(Data!V666="","",Data!V666)</f>
        <v>0</v>
      </c>
      <c r="D666" s="192" t="n">
        <f aca="false">IF(Data!W666="","",Data!W666)</f>
        <v>0</v>
      </c>
      <c r="E666" s="192" t="n">
        <f aca="false">IF(Data!X666="","",Data!X666)</f>
        <v>24500</v>
      </c>
      <c r="F666" s="192" t="n">
        <f aca="false">IF(Data!Y666="","",Data!Y666)</f>
        <v>6000</v>
      </c>
      <c r="G666" s="275"/>
      <c r="H666" s="461" t="n">
        <f aca="false">SUM(C666)*'Exp factors'!C100</f>
        <v>0</v>
      </c>
      <c r="I666" s="461" t="n">
        <f aca="false">SUM(D666)*'Exp factors'!D100</f>
        <v>0</v>
      </c>
      <c r="J666" s="461" t="n">
        <f aca="false">SUM(E666)*'Exp factors'!E100</f>
        <v>24500</v>
      </c>
      <c r="K666" s="461" t="n">
        <f aca="false">SUM(F666)*'Exp factors'!F100</f>
        <v>6000</v>
      </c>
      <c r="L666" s="273"/>
      <c r="M666" s="284" t="n">
        <f aca="false">IF(H666="","",SUM(H666)-SUM(C666))</f>
        <v>0</v>
      </c>
      <c r="N666" s="284" t="n">
        <f aca="false">IF(I666="","",SUM(I666)-SUM(D666))</f>
        <v>0</v>
      </c>
      <c r="O666" s="284" t="n">
        <f aca="false">IF(J666="","",SUM(J666)-SUM(E666))</f>
        <v>0</v>
      </c>
      <c r="P666" s="284" t="n">
        <f aca="false">IF(K666="","",SUM(K666)-SUM(F666))</f>
        <v>0</v>
      </c>
      <c r="Q666" s="1"/>
      <c r="R666" s="445"/>
      <c r="S666" s="445"/>
      <c r="T666" s="445"/>
      <c r="U666" s="69" t="n">
        <v>666</v>
      </c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customFormat="false" ht="15.75" hidden="false" customHeight="true" outlineLevel="0" collapsed="false">
      <c r="A667" s="327" t="str">
        <f aca="false">IF(Data!A667="","",Data!A667)</f>
        <v>Seeds / tools</v>
      </c>
      <c r="B667" s="366"/>
      <c r="C667" s="289" t="n">
        <f aca="false">IF(Data!V667="","",Data!V667)</f>
        <v>1800</v>
      </c>
      <c r="D667" s="289" t="n">
        <f aca="false">IF(Data!W667="","",Data!W667)</f>
        <v>3000</v>
      </c>
      <c r="E667" s="289" t="n">
        <f aca="false">IF(Data!X667="","",Data!X667)</f>
        <v>21500</v>
      </c>
      <c r="F667" s="289" t="n">
        <f aca="false">IF(Data!Y667="","",Data!Y667)</f>
        <v>28200</v>
      </c>
      <c r="G667" s="272"/>
      <c r="H667" s="461" t="n">
        <f aca="false">SUM(C667)*'Exp factors'!C101</f>
        <v>1800</v>
      </c>
      <c r="I667" s="461" t="n">
        <f aca="false">SUM(D667)*'Exp factors'!D101</f>
        <v>3000</v>
      </c>
      <c r="J667" s="461" t="n">
        <f aca="false">SUM(E667)*'Exp factors'!E101</f>
        <v>21500</v>
      </c>
      <c r="K667" s="461" t="n">
        <f aca="false">SUM(F667)*'Exp factors'!F101</f>
        <v>28200</v>
      </c>
      <c r="L667" s="294"/>
      <c r="M667" s="284" t="n">
        <f aca="false">IF(H667="","",SUM(H667)-SUM(C667))</f>
        <v>0</v>
      </c>
      <c r="N667" s="284" t="n">
        <f aca="false">IF(I667="","",SUM(I667)-SUM(D667))</f>
        <v>0</v>
      </c>
      <c r="O667" s="284" t="n">
        <f aca="false">IF(J667="","",SUM(J667)-SUM(E667))</f>
        <v>0</v>
      </c>
      <c r="P667" s="284" t="n">
        <f aca="false">IF(K667="","",SUM(K667)-SUM(F667))</f>
        <v>0</v>
      </c>
      <c r="Q667" s="1"/>
      <c r="R667" s="445"/>
      <c r="S667" s="445"/>
      <c r="T667" s="445"/>
      <c r="U667" s="69" t="n">
        <v>667</v>
      </c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customFormat="false" ht="15.75" hidden="false" customHeight="true" outlineLevel="0" collapsed="false">
      <c r="A668" s="327" t="str">
        <f aca="false">IF(Data!A668="","",Data!A668)</f>
        <v>Fertilizer</v>
      </c>
      <c r="B668" s="366"/>
      <c r="C668" s="192" t="n">
        <f aca="false">IF(Data!V668="","",Data!V668)</f>
        <v>1500</v>
      </c>
      <c r="D668" s="192" t="n">
        <f aca="false">IF(Data!W668="","",Data!W668)</f>
        <v>8700</v>
      </c>
      <c r="E668" s="192" t="n">
        <f aca="false">IF(Data!X668="","",Data!X668)</f>
        <v>70000</v>
      </c>
      <c r="F668" s="192" t="n">
        <f aca="false">IF(Data!Y668="","",Data!Y668)</f>
        <v>114100</v>
      </c>
      <c r="G668" s="294"/>
      <c r="H668" s="461" t="n">
        <f aca="false">SUM(C668)*'Exp factors'!C102</f>
        <v>1500</v>
      </c>
      <c r="I668" s="461" t="n">
        <f aca="false">SUM(D668)*'Exp factors'!D102</f>
        <v>8700</v>
      </c>
      <c r="J668" s="461" t="n">
        <f aca="false">SUM(E668)*'Exp factors'!E102</f>
        <v>70000</v>
      </c>
      <c r="K668" s="461" t="n">
        <f aca="false">SUM(F668)*'Exp factors'!F102</f>
        <v>114100</v>
      </c>
      <c r="L668" s="294"/>
      <c r="M668" s="284" t="n">
        <f aca="false">IF(H668="","",SUM(H668)-SUM(C668))</f>
        <v>0</v>
      </c>
      <c r="N668" s="284" t="n">
        <f aca="false">IF(I668="","",SUM(I668)-SUM(D668))</f>
        <v>0</v>
      </c>
      <c r="O668" s="284" t="n">
        <f aca="false">IF(J668="","",SUM(J668)-SUM(E668))</f>
        <v>0</v>
      </c>
      <c r="P668" s="284" t="n">
        <f aca="false">IF(K668="","",SUM(K668)-SUM(F668))</f>
        <v>0</v>
      </c>
      <c r="Q668" s="1"/>
      <c r="R668" s="445"/>
      <c r="S668" s="445"/>
      <c r="T668" s="445"/>
      <c r="U668" s="69" t="n">
        <v>668</v>
      </c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customFormat="false" ht="15.75" hidden="false" customHeight="true" outlineLevel="0" collapsed="false">
      <c r="A669" s="327" t="str">
        <f aca="false">IF(Data!A669="","",Data!A669)</f>
        <v>Pesticides</v>
      </c>
      <c r="B669" s="366"/>
      <c r="C669" s="192" t="str">
        <f aca="false">IF(Data!V669="","",Data!V669)</f>
        <v/>
      </c>
      <c r="D669" s="192" t="str">
        <f aca="false">IF(Data!W669="","",Data!W669)</f>
        <v/>
      </c>
      <c r="E669" s="192" t="n">
        <f aca="false">IF(Data!X669="","",Data!X669)</f>
        <v>6040</v>
      </c>
      <c r="F669" s="192" t="n">
        <f aca="false">IF(Data!Y669="","",Data!Y669)</f>
        <v>6400</v>
      </c>
      <c r="G669" s="272"/>
      <c r="H669" s="461" t="n">
        <f aca="false">SUM(C669)*'Exp factors'!C103</f>
        <v>0</v>
      </c>
      <c r="I669" s="461" t="n">
        <f aca="false">SUM(D669)*'Exp factors'!D103</f>
        <v>0</v>
      </c>
      <c r="J669" s="461" t="n">
        <f aca="false">SUM(E669)*'Exp factors'!E103</f>
        <v>6040</v>
      </c>
      <c r="K669" s="461" t="n">
        <f aca="false">SUM(F669)*'Exp factors'!F103</f>
        <v>6400</v>
      </c>
      <c r="L669" s="294"/>
      <c r="M669" s="284" t="n">
        <f aca="false">IF(H669="","",SUM(H669)-SUM(C669))</f>
        <v>0</v>
      </c>
      <c r="N669" s="284" t="n">
        <f aca="false">IF(I669="","",SUM(I669)-SUM(D669))</f>
        <v>0</v>
      </c>
      <c r="O669" s="284" t="n">
        <f aca="false">IF(J669="","",SUM(J669)-SUM(E669))</f>
        <v>0</v>
      </c>
      <c r="P669" s="284" t="n">
        <f aca="false">IF(K669="","",SUM(K669)-SUM(F669))</f>
        <v>0</v>
      </c>
      <c r="Q669" s="1"/>
      <c r="R669" s="445"/>
      <c r="S669" s="445"/>
      <c r="T669" s="445"/>
      <c r="U669" s="69" t="n">
        <v>669</v>
      </c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customFormat="false" ht="15.75" hidden="false" customHeight="true" outlineLevel="0" collapsed="false">
      <c r="A670" s="327" t="str">
        <f aca="false">IF(Data!A670="","",Data!A670)</f>
        <v>Labour</v>
      </c>
      <c r="B670" s="366"/>
      <c r="C670" s="192" t="str">
        <f aca="false">IF(Data!V670="","",Data!V670)</f>
        <v/>
      </c>
      <c r="D670" s="192" t="str">
        <f aca="false">IF(Data!W670="","",Data!W670)</f>
        <v/>
      </c>
      <c r="E670" s="192" t="n">
        <f aca="false">IF(Data!X670="","",Data!X670)</f>
        <v>34000</v>
      </c>
      <c r="F670" s="192" t="n">
        <f aca="false">IF(Data!Y670="","",Data!Y670)</f>
        <v>170000</v>
      </c>
      <c r="G670" s="272"/>
      <c r="H670" s="461" t="n">
        <f aca="false">SUM(C670)*'Exp factors'!C104</f>
        <v>0</v>
      </c>
      <c r="I670" s="461" t="n">
        <f aca="false">SUM(D670)*'Exp factors'!D104</f>
        <v>0</v>
      </c>
      <c r="J670" s="461" t="n">
        <f aca="false">SUM(E670)*'Exp factors'!E104</f>
        <v>34000</v>
      </c>
      <c r="K670" s="461" t="n">
        <f aca="false">SUM(F670)*'Exp factors'!F104</f>
        <v>170000</v>
      </c>
      <c r="L670" s="294"/>
      <c r="M670" s="284" t="n">
        <f aca="false">IF(H670="","",SUM(H670)-SUM(C670))</f>
        <v>0</v>
      </c>
      <c r="N670" s="284" t="n">
        <f aca="false">IF(I670="","",SUM(I670)-SUM(D670))</f>
        <v>0</v>
      </c>
      <c r="O670" s="284" t="n">
        <f aca="false">IF(J670="","",SUM(J670)-SUM(E670))</f>
        <v>0</v>
      </c>
      <c r="P670" s="284" t="n">
        <f aca="false">IF(K670="","",SUM(K670)-SUM(F670))</f>
        <v>0</v>
      </c>
      <c r="Q670" s="1"/>
      <c r="R670" s="445"/>
      <c r="S670" s="445"/>
      <c r="T670" s="445"/>
      <c r="U670" s="69" t="n">
        <v>670</v>
      </c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customFormat="false" ht="15.75" hidden="false" customHeight="true" outlineLevel="0" collapsed="false">
      <c r="A671" s="327" t="str">
        <f aca="false">IF(Data!A671="","",Data!A671)</f>
        <v>Livestock purchase</v>
      </c>
      <c r="B671" s="366"/>
      <c r="C671" s="192" t="str">
        <f aca="false">IF(Data!V671="","",Data!V671)</f>
        <v/>
      </c>
      <c r="D671" s="192" t="str">
        <f aca="false">IF(Data!W671="","",Data!W671)</f>
        <v/>
      </c>
      <c r="E671" s="192" t="str">
        <f aca="false">IF(Data!X671="","",Data!X671)</f>
        <v/>
      </c>
      <c r="F671" s="192" t="str">
        <f aca="false">IF(Data!Y671="","",Data!Y671)</f>
        <v/>
      </c>
      <c r="G671" s="272"/>
      <c r="H671" s="461" t="n">
        <f aca="false">SUM(C671)*'Exp factors'!C105</f>
        <v>0</v>
      </c>
      <c r="I671" s="461" t="n">
        <f aca="false">SUM(D671)*'Exp factors'!D105</f>
        <v>0</v>
      </c>
      <c r="J671" s="461" t="n">
        <f aca="false">SUM(E671)*'Exp factors'!E105</f>
        <v>0</v>
      </c>
      <c r="K671" s="461" t="n">
        <f aca="false">SUM(F671)*'Exp factors'!F105</f>
        <v>0</v>
      </c>
      <c r="L671" s="294"/>
      <c r="M671" s="284" t="n">
        <f aca="false">IF(H671="","",SUM(H671)-SUM(C671))</f>
        <v>0</v>
      </c>
      <c r="N671" s="284" t="n">
        <f aca="false">IF(I671="","",SUM(I671)-SUM(D671))</f>
        <v>0</v>
      </c>
      <c r="O671" s="284" t="n">
        <f aca="false">IF(J671="","",SUM(J671)-SUM(E671))</f>
        <v>0</v>
      </c>
      <c r="P671" s="284" t="n">
        <f aca="false">IF(K671="","",SUM(K671)-SUM(F671))</f>
        <v>0</v>
      </c>
      <c r="Q671" s="1"/>
      <c r="R671" s="445"/>
      <c r="S671" s="445"/>
      <c r="T671" s="445"/>
      <c r="U671" s="69" t="n">
        <v>671</v>
      </c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customFormat="false" ht="15.75" hidden="false" customHeight="true" outlineLevel="0" collapsed="false">
      <c r="A672" s="327" t="str">
        <f aca="false">IF(Data!A672="","",Data!A672)</f>
        <v>Phone credit</v>
      </c>
      <c r="B672" s="366"/>
      <c r="C672" s="192" t="str">
        <f aca="false">IF(Data!V672="","",Data!V672)</f>
        <v/>
      </c>
      <c r="D672" s="192" t="str">
        <f aca="false">IF(Data!W672="","",Data!W672)</f>
        <v/>
      </c>
      <c r="E672" s="192" t="n">
        <f aca="false">IF(Data!X672="","",Data!X672)</f>
        <v>34440</v>
      </c>
      <c r="F672" s="192" t="n">
        <f aca="false">IF(Data!Y672="","",Data!Y672)</f>
        <v>42000</v>
      </c>
      <c r="G672" s="272"/>
      <c r="H672" s="461" t="n">
        <f aca="false">SUM(C672)*'Exp factors'!C106</f>
        <v>0</v>
      </c>
      <c r="I672" s="461" t="n">
        <f aca="false">SUM(D672)*'Exp factors'!D106</f>
        <v>0</v>
      </c>
      <c r="J672" s="461" t="n">
        <f aca="false">SUM(E672)*'Exp factors'!E106</f>
        <v>17220</v>
      </c>
      <c r="K672" s="461" t="n">
        <f aca="false">SUM(F672)*'Exp factors'!F106</f>
        <v>21000</v>
      </c>
      <c r="L672" s="294"/>
      <c r="M672" s="284" t="n">
        <f aca="false">IF(H672="","",SUM(H672)-SUM(C672))</f>
        <v>0</v>
      </c>
      <c r="N672" s="284" t="n">
        <f aca="false">IF(I672="","",SUM(I672)-SUM(D672))</f>
        <v>0</v>
      </c>
      <c r="O672" s="284" t="n">
        <f aca="false">IF(J672="","",SUM(J672)-SUM(E672))</f>
        <v>-17220</v>
      </c>
      <c r="P672" s="284" t="n">
        <f aca="false">IF(K672="","",SUM(K672)-SUM(F672))</f>
        <v>-21000</v>
      </c>
      <c r="Q672" s="1"/>
      <c r="R672" s="445"/>
      <c r="S672" s="445"/>
      <c r="T672" s="445"/>
      <c r="U672" s="69" t="n">
        <v>672</v>
      </c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customFormat="false" ht="15.75" hidden="false" customHeight="true" outlineLevel="0" collapsed="false">
      <c r="A673" s="327" t="str">
        <f aca="false">IF(Data!A673="","",Data!A673)</f>
        <v>Loan repayments</v>
      </c>
      <c r="B673" s="366"/>
      <c r="C673" s="192" t="n">
        <f aca="false">IF(Data!V673="","",Data!V673)</f>
        <v>0</v>
      </c>
      <c r="D673" s="192" t="n">
        <f aca="false">IF(Data!W673="","",Data!W673)</f>
        <v>0</v>
      </c>
      <c r="E673" s="192" t="n">
        <f aca="false">IF(Data!X673="","",Data!X673)</f>
        <v>0</v>
      </c>
      <c r="F673" s="192" t="n">
        <f aca="false">IF(Data!Y673="","",Data!Y673)</f>
        <v>270000</v>
      </c>
      <c r="G673" s="272"/>
      <c r="H673" s="461" t="n">
        <f aca="false">SUM(C673)*'Exp factors'!C107</f>
        <v>0</v>
      </c>
      <c r="I673" s="461" t="n">
        <f aca="false">SUM(D673)*'Exp factors'!D107</f>
        <v>0</v>
      </c>
      <c r="J673" s="461" t="n">
        <f aca="false">SUM(E673)*'Exp factors'!E107</f>
        <v>0</v>
      </c>
      <c r="K673" s="461" t="n">
        <f aca="false">SUM(F673)*'Exp factors'!F107</f>
        <v>270000</v>
      </c>
      <c r="L673" s="294"/>
      <c r="M673" s="284" t="n">
        <f aca="false">IF(H673="","",SUM(H673)-SUM(C673))</f>
        <v>0</v>
      </c>
      <c r="N673" s="284" t="n">
        <f aca="false">IF(I673="","",SUM(I673)-SUM(D673))</f>
        <v>0</v>
      </c>
      <c r="O673" s="284" t="n">
        <f aca="false">IF(J673="","",SUM(J673)-SUM(E673))</f>
        <v>0</v>
      </c>
      <c r="P673" s="284" t="n">
        <f aca="false">IF(K673="","",SUM(K673)-SUM(F673))</f>
        <v>0</v>
      </c>
      <c r="Q673" s="1"/>
      <c r="R673" s="445"/>
      <c r="S673" s="445"/>
      <c r="T673" s="445"/>
      <c r="U673" s="69" t="n">
        <v>673</v>
      </c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customFormat="false" ht="15.75" hidden="false" customHeight="true" outlineLevel="0" collapsed="false">
      <c r="A674" s="327" t="str">
        <f aca="false">IF(Data!A674="","",Data!A674)</f>
        <v>School</v>
      </c>
      <c r="B674" s="366"/>
      <c r="C674" s="289" t="n">
        <f aca="false">IF(Data!V674="","",Data!V674)</f>
        <v>8400</v>
      </c>
      <c r="D674" s="289" t="n">
        <f aca="false">IF(Data!W674="","",Data!W674)</f>
        <v>10000</v>
      </c>
      <c r="E674" s="289" t="n">
        <f aca="false">IF(Data!X674="","",Data!X674)</f>
        <v>64000</v>
      </c>
      <c r="F674" s="289" t="n">
        <f aca="false">IF(Data!Y674="","",Data!Y674)</f>
        <v>92000</v>
      </c>
      <c r="G674" s="272"/>
      <c r="H674" s="461" t="n">
        <f aca="false">SUM(C674)*'Exp factors'!C95</f>
        <v>8400</v>
      </c>
      <c r="I674" s="461" t="n">
        <f aca="false">SUM(D674)*'Exp factors'!D95</f>
        <v>10000</v>
      </c>
      <c r="J674" s="461" t="n">
        <f aca="false">SUM(E674)*'Exp factors'!E95</f>
        <v>64000</v>
      </c>
      <c r="K674" s="461" t="n">
        <f aca="false">SUM(F674)*'Exp factors'!F95</f>
        <v>92000</v>
      </c>
      <c r="L674" s="294"/>
      <c r="M674" s="284" t="n">
        <f aca="false">IF(H674="","",SUM(H674)-SUM(C674))</f>
        <v>0</v>
      </c>
      <c r="N674" s="284" t="n">
        <f aca="false">IF(I674="","",SUM(I674)-SUM(D674))</f>
        <v>0</v>
      </c>
      <c r="O674" s="284" t="n">
        <f aca="false">IF(J674="","",SUM(J674)-SUM(E674))</f>
        <v>0</v>
      </c>
      <c r="P674" s="284" t="n">
        <f aca="false">IF(K674="","",SUM(K674)-SUM(F674))</f>
        <v>0</v>
      </c>
      <c r="Q674" s="1"/>
      <c r="R674" s="445"/>
      <c r="S674" s="445"/>
      <c r="T674" s="445"/>
      <c r="U674" s="69" t="n">
        <v>674</v>
      </c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customFormat="false" ht="15.75" hidden="false" customHeight="true" outlineLevel="0" collapsed="false">
      <c r="A675" s="327" t="str">
        <f aca="false">IF(Data!A675="","",Data!A675)</f>
        <v>Medicine</v>
      </c>
      <c r="B675" s="366"/>
      <c r="C675" s="192" t="n">
        <f aca="false">IF(Data!V675="","",Data!V675)</f>
        <v>2000</v>
      </c>
      <c r="D675" s="192" t="n">
        <f aca="false">IF(Data!W675="","",Data!W675)</f>
        <v>3500</v>
      </c>
      <c r="E675" s="192" t="n">
        <f aca="false">IF(Data!X675="","",Data!X675)</f>
        <v>22000</v>
      </c>
      <c r="F675" s="192" t="n">
        <f aca="false">IF(Data!Y675="","",Data!Y675)</f>
        <v>25000</v>
      </c>
      <c r="G675" s="272"/>
      <c r="H675" s="461" t="n">
        <f aca="false">SUM(C675)*'Exp factors'!C96</f>
        <v>2000</v>
      </c>
      <c r="I675" s="461" t="n">
        <f aca="false">SUM(D675)*'Exp factors'!D96</f>
        <v>3500</v>
      </c>
      <c r="J675" s="461" t="n">
        <f aca="false">SUM(E675)*'Exp factors'!E96</f>
        <v>22000</v>
      </c>
      <c r="K675" s="461" t="n">
        <f aca="false">SUM(F675)*'Exp factors'!F96</f>
        <v>25000</v>
      </c>
      <c r="L675" s="294"/>
      <c r="M675" s="284" t="n">
        <f aca="false">IF(H675="","",SUM(H675)-SUM(C675))</f>
        <v>0</v>
      </c>
      <c r="N675" s="284" t="n">
        <f aca="false">IF(I675="","",SUM(I675)-SUM(D675))</f>
        <v>0</v>
      </c>
      <c r="O675" s="284" t="n">
        <f aca="false">IF(J675="","",SUM(J675)-SUM(E675))</f>
        <v>0</v>
      </c>
      <c r="P675" s="284" t="n">
        <f aca="false">IF(K675="","",SUM(K675)-SUM(F675))</f>
        <v>0</v>
      </c>
      <c r="Q675" s="1"/>
      <c r="R675" s="445"/>
      <c r="S675" s="445"/>
      <c r="T675" s="445"/>
      <c r="U675" s="69" t="n">
        <v>675</v>
      </c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customFormat="false" ht="15.75" hidden="false" customHeight="true" outlineLevel="0" collapsed="false">
      <c r="A676" s="327" t="str">
        <f aca="false">IF(Data!A676="","",Data!A676)</f>
        <v>Clothing</v>
      </c>
      <c r="B676" s="366"/>
      <c r="C676" s="192" t="n">
        <f aca="false">IF(Data!V676="","",Data!V676)</f>
        <v>6800</v>
      </c>
      <c r="D676" s="192" t="n">
        <f aca="false">IF(Data!W676="","",Data!W676)</f>
        <v>20000</v>
      </c>
      <c r="E676" s="192" t="n">
        <f aca="false">IF(Data!X676="","",Data!X676)</f>
        <v>81500</v>
      </c>
      <c r="F676" s="192" t="n">
        <f aca="false">IF(Data!Y676="","",Data!Y676)</f>
        <v>102000</v>
      </c>
      <c r="G676" s="294"/>
      <c r="H676" s="461" t="n">
        <f aca="false">IF(I$40=0,"",I676*H$40/I$40)</f>
        <v>5000</v>
      </c>
      <c r="I676" s="461" t="n">
        <f aca="false">SUM(D676)*'Exp factors'!D86</f>
        <v>5000</v>
      </c>
      <c r="J676" s="461" t="n">
        <f aca="false">IF(I$40=0,"",I676*J$40/I$40)</f>
        <v>5714.28571428571</v>
      </c>
      <c r="K676" s="461" t="n">
        <f aca="false">IF(I$40=0,"",I676*K$40/I$40)</f>
        <v>6428.57142857143</v>
      </c>
      <c r="L676" s="294"/>
      <c r="M676" s="284" t="n">
        <f aca="false">IF(H676="","",SUM(H676)-SUM(C676))</f>
        <v>-1800</v>
      </c>
      <c r="N676" s="284" t="n">
        <f aca="false">IF(I676="","",SUM(I676)-SUM(D676))</f>
        <v>-15000</v>
      </c>
      <c r="O676" s="284" t="n">
        <f aca="false">IF(J676="","",SUM(J676)-SUM(E676))</f>
        <v>-75785.7142857143</v>
      </c>
      <c r="P676" s="284" t="n">
        <f aca="false">IF(K676="","",SUM(K676)-SUM(F676))</f>
        <v>-95571.4285714286</v>
      </c>
      <c r="Q676" s="1"/>
      <c r="R676" s="445"/>
      <c r="S676" s="445"/>
      <c r="T676" s="445"/>
      <c r="U676" s="69" t="n">
        <v>676</v>
      </c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customFormat="false" ht="15.75" hidden="false" customHeight="true" outlineLevel="0" collapsed="false">
      <c r="A677" s="327" t="str">
        <f aca="false">IF(Data!A677="","",Data!A677)</f>
        <v>Transport</v>
      </c>
      <c r="B677" s="366"/>
      <c r="C677" s="192" t="n">
        <f aca="false">IF(Data!V677="","",Data!V677)</f>
        <v>1500</v>
      </c>
      <c r="D677" s="192" t="n">
        <f aca="false">IF(Data!W677="","",Data!W677)</f>
        <v>3000</v>
      </c>
      <c r="E677" s="192" t="n">
        <f aca="false">IF(Data!X677="","",Data!X677)</f>
        <v>12400</v>
      </c>
      <c r="F677" s="192" t="n">
        <f aca="false">IF(Data!Y677="","",Data!Y677)</f>
        <v>18300</v>
      </c>
      <c r="G677" s="272"/>
      <c r="H677" s="461" t="n">
        <f aca="false">SUM(C677)*'Exp factors'!C87</f>
        <v>750</v>
      </c>
      <c r="I677" s="461" t="n">
        <f aca="false">SUM(D677)*'Exp factors'!D87</f>
        <v>1500</v>
      </c>
      <c r="J677" s="461" t="n">
        <f aca="false">SUM(E677)*'Exp factors'!E87</f>
        <v>6200</v>
      </c>
      <c r="K677" s="461" t="n">
        <f aca="false">SUM(F677)*'Exp factors'!F87</f>
        <v>9150</v>
      </c>
      <c r="L677" s="294"/>
      <c r="M677" s="284" t="n">
        <f aca="false">IF(H677="","",SUM(H677)-SUM(C677))</f>
        <v>-750</v>
      </c>
      <c r="N677" s="284" t="n">
        <f aca="false">IF(I677="","",SUM(I677)-SUM(D677))</f>
        <v>-1500</v>
      </c>
      <c r="O677" s="284" t="n">
        <f aca="false">IF(J677="","",SUM(J677)-SUM(E677))</f>
        <v>-6200</v>
      </c>
      <c r="P677" s="284" t="n">
        <f aca="false">IF(K677="","",SUM(K677)-SUM(F677))</f>
        <v>-9150</v>
      </c>
      <c r="Q677" s="1"/>
      <c r="R677" s="445"/>
      <c r="S677" s="445"/>
      <c r="T677" s="445"/>
      <c r="U677" s="69" t="n">
        <v>677</v>
      </c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customFormat="false" ht="15.75" hidden="false" customHeight="true" outlineLevel="0" collapsed="false">
      <c r="A678" s="327" t="str">
        <f aca="false">IF(Data!A678="","",Data!A678)</f>
        <v>Gifts/obligations/contributions/festivals </v>
      </c>
      <c r="B678" s="366"/>
      <c r="C678" s="192" t="n">
        <f aca="false">IF(Data!V678="","",Data!V678)</f>
        <v>2800</v>
      </c>
      <c r="D678" s="192" t="n">
        <f aca="false">IF(Data!W678="","",Data!W678)</f>
        <v>9000</v>
      </c>
      <c r="E678" s="192" t="n">
        <f aca="false">IF(Data!X678="","",Data!X678)</f>
        <v>17000</v>
      </c>
      <c r="F678" s="192" t="n">
        <f aca="false">IF(Data!Y678="","",Data!Y678)</f>
        <v>22000</v>
      </c>
      <c r="G678" s="272"/>
      <c r="H678" s="461" t="n">
        <f aca="false">SUM(C678)*'Exp factors'!C88</f>
        <v>0</v>
      </c>
      <c r="I678" s="461" t="n">
        <f aca="false">SUM(D678)*'Exp factors'!D88</f>
        <v>0</v>
      </c>
      <c r="J678" s="461" t="n">
        <f aca="false">SUM(E678)*'Exp factors'!E88</f>
        <v>0</v>
      </c>
      <c r="K678" s="461" t="n">
        <f aca="false">SUM(F678)*'Exp factors'!F88</f>
        <v>0</v>
      </c>
      <c r="L678" s="294"/>
      <c r="M678" s="284" t="n">
        <f aca="false">IF(H678="","",SUM(H678)-SUM(C678))</f>
        <v>-2800</v>
      </c>
      <c r="N678" s="284" t="n">
        <f aca="false">IF(I678="","",SUM(I678)-SUM(D678))</f>
        <v>-9000</v>
      </c>
      <c r="O678" s="284" t="n">
        <f aca="false">IF(J678="","",SUM(J678)-SUM(E678))</f>
        <v>-17000</v>
      </c>
      <c r="P678" s="284" t="n">
        <f aca="false">IF(K678="","",SUM(K678)-SUM(F678))</f>
        <v>-22000</v>
      </c>
      <c r="Q678" s="1"/>
      <c r="R678" s="445"/>
      <c r="S678" s="445"/>
      <c r="T678" s="445"/>
      <c r="U678" s="69" t="n">
        <v>678</v>
      </c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customFormat="false" ht="15.75" hidden="false" customHeight="true" outlineLevel="0" collapsed="false">
      <c r="A679" s="327" t="str">
        <f aca="false">IF(Data!A679="","",Data!A679)</f>
        <v>House Repair</v>
      </c>
      <c r="B679" s="366"/>
      <c r="C679" s="192" t="n">
        <f aca="false">IF(Data!V679="","",Data!V679)</f>
        <v>2400</v>
      </c>
      <c r="D679" s="192" t="n">
        <f aca="false">IF(Data!W679="","",Data!W679)</f>
        <v>4700</v>
      </c>
      <c r="E679" s="192" t="n">
        <f aca="false">IF(Data!X679="","",Data!X679)</f>
        <v>27000</v>
      </c>
      <c r="F679" s="192" t="n">
        <f aca="false">IF(Data!Y679="","",Data!Y679)</f>
        <v>22000</v>
      </c>
      <c r="G679" s="294"/>
      <c r="H679" s="461" t="n">
        <f aca="false">IF(I$40=0,"",I679*H$40/I$40)</f>
        <v>1175</v>
      </c>
      <c r="I679" s="461" t="n">
        <f aca="false">SUM(D679)*'Exp factors'!D89</f>
        <v>1175</v>
      </c>
      <c r="J679" s="461" t="n">
        <f aca="false">IF(I$40=0,"",I679*J$40/I$40)</f>
        <v>1342.85714285714</v>
      </c>
      <c r="K679" s="461" t="n">
        <f aca="false">IF(I$40=0,"",I679*K$40/I$40)</f>
        <v>1510.71428571429</v>
      </c>
      <c r="L679" s="294"/>
      <c r="M679" s="284" t="n">
        <f aca="false">IF(H679="","",SUM(H679)-SUM(C679))</f>
        <v>-1225</v>
      </c>
      <c r="N679" s="284" t="n">
        <f aca="false">IF(I679="","",SUM(I679)-SUM(D679))</f>
        <v>-3525</v>
      </c>
      <c r="O679" s="284" t="n">
        <f aca="false">IF(J679="","",SUM(J679)-SUM(E679))</f>
        <v>-25657.1428571429</v>
      </c>
      <c r="P679" s="284" t="n">
        <f aca="false">IF(K679="","",SUM(K679)-SUM(F679))</f>
        <v>-20489.2857142857</v>
      </c>
      <c r="Q679" s="1"/>
      <c r="R679" s="445"/>
      <c r="S679" s="445"/>
      <c r="T679" s="445"/>
      <c r="U679" s="69" t="n">
        <v>679</v>
      </c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customFormat="false" ht="15.75" hidden="false" customHeight="true" outlineLevel="0" collapsed="false">
      <c r="A680" s="327" t="str">
        <f aca="false">IF(Data!A680="","",Data!A680)</f>
        <v>Other items = cigarettes, beer, cosmetics</v>
      </c>
      <c r="B680" s="366"/>
      <c r="C680" s="192" t="n">
        <f aca="false">IF(Data!V680="","",Data!V680)</f>
        <v>3000</v>
      </c>
      <c r="D680" s="192" t="n">
        <f aca="false">IF(Data!W680="","",Data!W680)</f>
        <v>8000</v>
      </c>
      <c r="E680" s="192" t="n">
        <f aca="false">IF(Data!X680="","",Data!X680)</f>
        <v>41400</v>
      </c>
      <c r="F680" s="192" t="n">
        <f aca="false">IF(Data!Y680="","",Data!Y680)</f>
        <v>36000</v>
      </c>
      <c r="G680" s="272"/>
      <c r="H680" s="461" t="n">
        <f aca="false">IF(I$40=0,"",I680*H$40/I$40)</f>
        <v>0</v>
      </c>
      <c r="I680" s="461" t="n">
        <f aca="false">SUM(D680)*'Exp factors'!D$90</f>
        <v>0</v>
      </c>
      <c r="J680" s="461" t="n">
        <f aca="false">IF(I$40=0,"",I680*J$40/I$40)</f>
        <v>0</v>
      </c>
      <c r="K680" s="461" t="n">
        <f aca="false">IF(I$40=0,"",I680*K$40/I$40)</f>
        <v>0</v>
      </c>
      <c r="L680" s="294"/>
      <c r="M680" s="284" t="n">
        <f aca="false">IF(H680="","",SUM(H680)-SUM(C680))</f>
        <v>-3000</v>
      </c>
      <c r="N680" s="284" t="n">
        <f aca="false">IF(I680="","",SUM(I680)-SUM(D680))</f>
        <v>-8000</v>
      </c>
      <c r="O680" s="284" t="n">
        <f aca="false">IF(J680="","",SUM(J680)-SUM(E680))</f>
        <v>-41400</v>
      </c>
      <c r="P680" s="284" t="n">
        <f aca="false">IF(K680="","",SUM(K680)-SUM(F680))</f>
        <v>-36000</v>
      </c>
      <c r="Q680" s="1"/>
      <c r="R680" s="445"/>
      <c r="S680" s="445"/>
      <c r="T680" s="445"/>
      <c r="U680" s="69" t="n">
        <v>680</v>
      </c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customFormat="false" ht="15.75" hidden="false" customHeight="true" outlineLevel="0" collapsed="false">
      <c r="A681" s="370" t="s">
        <v>180</v>
      </c>
      <c r="B681" s="366"/>
      <c r="C681" s="371" t="e">
        <f aca="false">C17-C25</f>
        <v>#REF!</v>
      </c>
      <c r="D681" s="371" t="e">
        <f aca="false">D17-D25</f>
        <v>#REF!</v>
      </c>
      <c r="E681" s="371" t="e">
        <f aca="false">E17-E25</f>
        <v>#REF!</v>
      </c>
      <c r="F681" s="371" t="e">
        <f aca="false">F17-F25</f>
        <v>#REF!</v>
      </c>
      <c r="G681" s="355"/>
      <c r="H681" s="463"/>
      <c r="I681" s="463"/>
      <c r="J681" s="463"/>
      <c r="K681" s="463"/>
      <c r="L681" s="355"/>
      <c r="M681" s="463"/>
      <c r="N681" s="463"/>
      <c r="O681" s="463"/>
      <c r="P681" s="463"/>
      <c r="Q681" s="1"/>
      <c r="R681" s="1"/>
      <c r="S681" s="1"/>
      <c r="T681" s="1"/>
      <c r="U681" s="69" t="n">
        <v>681</v>
      </c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customFormat="false" ht="15.75" hidden="false" customHeight="true" outlineLevel="0" collapsed="false">
      <c r="A682" s="1" t="s">
        <v>381</v>
      </c>
      <c r="B682" s="366"/>
      <c r="C682" s="373" t="n">
        <f aca="false">SUM(C647:C651,C656:C660,C665:C680)</f>
        <v>53650</v>
      </c>
      <c r="D682" s="373" t="n">
        <f aca="false">SUM(D647:D651,D656:D660,D665:D680)</f>
        <v>101200</v>
      </c>
      <c r="E682" s="373" t="n">
        <f aca="false">SUM(E647:E651,E656:E660,E665:E680)</f>
        <v>535340</v>
      </c>
      <c r="F682" s="373" t="n">
        <f aca="false">SUM(F647:F651,F656:F660,F665:F680)</f>
        <v>1075780</v>
      </c>
      <c r="G682" s="356"/>
      <c r="H682" s="373" t="n">
        <f aca="false">SUM(H647:H651,H656:H660,H665:H680)</f>
        <v>45225</v>
      </c>
      <c r="I682" s="373" t="n">
        <f aca="false">SUM(I647:I651,I656:I660,I665:I680)</f>
        <v>57475</v>
      </c>
      <c r="J682" s="373" t="n">
        <f aca="false">SUM(J647:J651,J656:J660,J665:J680)</f>
        <v>318617.142857143</v>
      </c>
      <c r="K682" s="373" t="n">
        <f aca="false">SUM(K647:K651,K656:K660,K665:K680)</f>
        <v>816089.285714286</v>
      </c>
      <c r="L682" s="356"/>
      <c r="M682" s="373" t="n">
        <f aca="false">SUM(M647:M651,M656:M660,M665:M680)</f>
        <v>-8425</v>
      </c>
      <c r="N682" s="373" t="n">
        <f aca="false">SUM(N647:N651,N656:N660,N665:N680)</f>
        <v>-43725</v>
      </c>
      <c r="O682" s="373" t="n">
        <f aca="false">SUM(O647:O651,O656:O660,O665:O680)</f>
        <v>-216722.857142857</v>
      </c>
      <c r="P682" s="373" t="n">
        <f aca="false">SUM(P647:P651,P656:P660,P665:P680)</f>
        <v>-259690.714285714</v>
      </c>
      <c r="Q682" s="1"/>
      <c r="R682" s="1"/>
      <c r="S682" s="1"/>
      <c r="T682" s="1"/>
      <c r="U682" s="69" t="n">
        <v>682</v>
      </c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customFormat="false" ht="15.75" hidden="false" customHeight="true" outlineLevel="0" collapsed="false">
      <c r="A683" s="215" t="s">
        <v>382</v>
      </c>
      <c r="B683" s="366"/>
      <c r="C683" s="375"/>
      <c r="D683" s="375"/>
      <c r="E683" s="375"/>
      <c r="F683" s="375"/>
      <c r="G683" s="356"/>
      <c r="H683" s="375"/>
      <c r="I683" s="375"/>
      <c r="J683" s="375"/>
      <c r="K683" s="375"/>
      <c r="L683" s="356"/>
      <c r="M683" s="375"/>
      <c r="N683" s="375"/>
      <c r="O683" s="375"/>
      <c r="P683" s="375"/>
      <c r="Q683" s="1"/>
      <c r="R683" s="1"/>
      <c r="S683" s="1"/>
      <c r="T683" s="1"/>
      <c r="U683" s="69" t="n">
        <v>683</v>
      </c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customFormat="false" ht="15.75" hidden="false" customHeight="true" outlineLevel="0" collapsed="false">
      <c r="A684" s="215"/>
      <c r="B684" s="366"/>
      <c r="C684" s="373"/>
      <c r="D684" s="373"/>
      <c r="E684" s="373"/>
      <c r="F684" s="373"/>
      <c r="G684" s="356"/>
      <c r="H684" s="375"/>
      <c r="I684" s="375"/>
      <c r="J684" s="375"/>
      <c r="K684" s="375"/>
      <c r="L684" s="356"/>
      <c r="M684" s="375"/>
      <c r="N684" s="375"/>
      <c r="O684" s="375"/>
      <c r="P684" s="375"/>
      <c r="Q684" s="1"/>
      <c r="R684" s="1"/>
      <c r="S684" s="1"/>
      <c r="T684" s="1"/>
      <c r="U684" s="69" t="n">
        <v>684</v>
      </c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customFormat="false" ht="15.75" hidden="false" customHeight="true" outlineLevel="0" collapsed="false">
      <c r="A685" s="215"/>
      <c r="B685" s="366"/>
      <c r="C685" s="375"/>
      <c r="D685" s="375"/>
      <c r="E685" s="375"/>
      <c r="F685" s="375"/>
      <c r="G685" s="356"/>
      <c r="H685" s="375"/>
      <c r="I685" s="375"/>
      <c r="J685" s="375"/>
      <c r="K685" s="375"/>
      <c r="L685" s="356"/>
      <c r="M685" s="375"/>
      <c r="N685" s="375"/>
      <c r="O685" s="375"/>
      <c r="P685" s="375"/>
      <c r="Q685" s="1"/>
      <c r="R685" s="1"/>
      <c r="S685" s="1"/>
      <c r="T685" s="1"/>
      <c r="U685" s="69" t="n">
        <v>685</v>
      </c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customFormat="false" ht="15.75" hidden="false" customHeight="true" outlineLevel="0" collapsed="false">
      <c r="A686" s="215"/>
      <c r="B686" s="366"/>
      <c r="C686" s="375"/>
      <c r="D686" s="375"/>
      <c r="E686" s="375"/>
      <c r="F686" s="375"/>
      <c r="G686" s="356"/>
      <c r="H686" s="375"/>
      <c r="I686" s="375"/>
      <c r="J686" s="375"/>
      <c r="K686" s="375"/>
      <c r="L686" s="356"/>
      <c r="M686" s="375"/>
      <c r="N686" s="375"/>
      <c r="O686" s="375"/>
      <c r="P686" s="375"/>
      <c r="Q686" s="1"/>
      <c r="R686" s="1"/>
      <c r="S686" s="1"/>
      <c r="T686" s="1"/>
      <c r="U686" s="69" t="n">
        <v>686</v>
      </c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customFormat="false" ht="15.75" hidden="false" customHeight="true" outlineLevel="0" collapsed="false">
      <c r="A687" s="1"/>
      <c r="B687" s="366"/>
      <c r="C687" s="376"/>
      <c r="D687" s="376"/>
      <c r="E687" s="376"/>
      <c r="F687" s="376"/>
      <c r="G687" s="364"/>
      <c r="H687" s="376"/>
      <c r="I687" s="376"/>
      <c r="J687" s="376"/>
      <c r="K687" s="376"/>
      <c r="L687" s="364"/>
      <c r="M687" s="376"/>
      <c r="N687" s="376"/>
      <c r="O687" s="376"/>
      <c r="P687" s="376"/>
      <c r="Q687" s="1"/>
      <c r="R687" s="1" t="s">
        <v>508</v>
      </c>
      <c r="S687" s="1"/>
      <c r="T687" s="1"/>
      <c r="U687" s="69" t="n">
        <v>687</v>
      </c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customFormat="false" ht="15.75" hidden="false" customHeight="true" outlineLevel="0" collapsed="false">
      <c r="A688" s="378" t="s">
        <v>383</v>
      </c>
      <c r="B688" s="366"/>
      <c r="C688" s="375"/>
      <c r="D688" s="375"/>
      <c r="E688" s="375"/>
      <c r="F688" s="375"/>
      <c r="G688" s="356"/>
      <c r="H688" s="375"/>
      <c r="I688" s="375"/>
      <c r="J688" s="375"/>
      <c r="K688" s="375"/>
      <c r="L688" s="356"/>
      <c r="M688" s="375"/>
      <c r="N688" s="375"/>
      <c r="O688" s="375"/>
      <c r="P688" s="375"/>
      <c r="Q688" s="1"/>
      <c r="R688" s="1" t="s">
        <v>509</v>
      </c>
      <c r="S688" s="1"/>
      <c r="T688" s="1"/>
      <c r="U688" s="69" t="n">
        <v>688</v>
      </c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customFormat="false" ht="15.75" hidden="false" customHeight="true" outlineLevel="0" collapsed="false">
      <c r="A689" s="379" t="s">
        <v>19</v>
      </c>
      <c r="B689" s="366"/>
      <c r="C689" s="375" t="s">
        <v>510</v>
      </c>
      <c r="D689" s="375" t="s">
        <v>511</v>
      </c>
      <c r="E689" s="375" t="s">
        <v>512</v>
      </c>
      <c r="F689" s="375" t="s">
        <v>513</v>
      </c>
      <c r="G689" s="356"/>
      <c r="H689" s="375"/>
      <c r="I689" s="375"/>
      <c r="J689" s="375"/>
      <c r="K689" s="375"/>
      <c r="L689" s="356"/>
      <c r="M689" s="375" t="s">
        <v>514</v>
      </c>
      <c r="N689" s="375" t="s">
        <v>515</v>
      </c>
      <c r="O689" s="375" t="s">
        <v>516</v>
      </c>
      <c r="P689" s="375" t="s">
        <v>517</v>
      </c>
      <c r="Q689" s="1"/>
      <c r="R689" s="1"/>
      <c r="S689" s="1" t="s">
        <v>518</v>
      </c>
      <c r="T689" s="1" t="s">
        <v>519</v>
      </c>
      <c r="U689" s="69" t="n">
        <v>689</v>
      </c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customFormat="false" ht="15.75" hidden="false" customHeight="true" outlineLevel="0" collapsed="false">
      <c r="A690" s="380" t="s">
        <v>384</v>
      </c>
      <c r="B690" s="366"/>
      <c r="C690" s="376" t="n">
        <f aca="false">SUM($C$83)</f>
        <v>0</v>
      </c>
      <c r="D690" s="376" t="n">
        <f aca="false">SUM($D$83)</f>
        <v>0</v>
      </c>
      <c r="E690" s="376" t="n">
        <f aca="false">SUM($E$83)</f>
        <v>0</v>
      </c>
      <c r="F690" s="376" t="n">
        <f aca="false">SUM($F$83)</f>
        <v>0</v>
      </c>
      <c r="G690" s="356"/>
      <c r="H690" s="376" t="n">
        <f aca="false">SUM($H$83)</f>
        <v>0</v>
      </c>
      <c r="I690" s="376" t="n">
        <f aca="false">SUM($I$83)</f>
        <v>0</v>
      </c>
      <c r="J690" s="376" t="n">
        <f aca="false">SUM($J$83)</f>
        <v>0</v>
      </c>
      <c r="K690" s="376" t="n">
        <f aca="false">SUM($K$83)</f>
        <v>0</v>
      </c>
      <c r="L690" s="356"/>
      <c r="M690" s="376" t="n">
        <f aca="false">SUM($M$83)</f>
        <v>0</v>
      </c>
      <c r="N690" s="376" t="n">
        <f aca="false">SUM($N$83)</f>
        <v>0</v>
      </c>
      <c r="O690" s="376" t="n">
        <f aca="false">SUM($O$83)</f>
        <v>0</v>
      </c>
      <c r="P690" s="376" t="n">
        <f aca="false">SUM($P$83)</f>
        <v>0</v>
      </c>
      <c r="Q690" s="1"/>
      <c r="R690" s="1"/>
      <c r="S690" s="1" t="n">
        <f aca="false">IF(MAX(C690:F690,M690:P690)&gt;0,1,0)</f>
        <v>0</v>
      </c>
      <c r="T690" s="464" t="str">
        <f aca="false">IF(S690&gt;0,S690,"")</f>
        <v/>
      </c>
      <c r="U690" s="69" t="n">
        <v>690</v>
      </c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customFormat="false" ht="15.75" hidden="false" customHeight="true" outlineLevel="0" collapsed="false">
      <c r="A691" s="1" t="s">
        <v>385</v>
      </c>
      <c r="B691" s="366"/>
      <c r="C691" s="376" t="n">
        <f aca="false">SUM($C$84)</f>
        <v>0</v>
      </c>
      <c r="D691" s="376" t="n">
        <f aca="false">SUM($D$84)</f>
        <v>0</v>
      </c>
      <c r="E691" s="376" t="n">
        <f aca="false">SUM($E$84)</f>
        <v>0</v>
      </c>
      <c r="F691" s="376" t="n">
        <f aca="false">SUM($F$84)</f>
        <v>0</v>
      </c>
      <c r="G691" s="356"/>
      <c r="H691" s="376" t="n">
        <f aca="false">SUM($H$84)</f>
        <v>0</v>
      </c>
      <c r="I691" s="376" t="n">
        <f aca="false">SUM($I$84)</f>
        <v>0</v>
      </c>
      <c r="J691" s="376" t="n">
        <f aca="false">SUM($J$84)</f>
        <v>0</v>
      </c>
      <c r="K691" s="376" t="n">
        <f aca="false">SUM($K$84)</f>
        <v>0</v>
      </c>
      <c r="L691" s="356"/>
      <c r="M691" s="376" t="n">
        <f aca="false">SUM($M$84)</f>
        <v>0</v>
      </c>
      <c r="N691" s="376" t="n">
        <f aca="false">SUM($N$84)</f>
        <v>0</v>
      </c>
      <c r="O691" s="376" t="n">
        <f aca="false">SUM($O$84)</f>
        <v>0</v>
      </c>
      <c r="P691" s="376" t="n">
        <f aca="false">SUM($P$84)</f>
        <v>0</v>
      </c>
      <c r="Q691" s="1"/>
      <c r="R691" s="1"/>
      <c r="S691" s="1" t="n">
        <f aca="false">IF(MAX(C691:F691,M691:P691)&gt;0,S690+1,S690)</f>
        <v>0</v>
      </c>
      <c r="T691" s="464" t="str">
        <f aca="false">IF(S691&gt;S690,S691,"")</f>
        <v/>
      </c>
      <c r="U691" s="69" t="n">
        <v>691</v>
      </c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customFormat="false" ht="15.75" hidden="false" customHeight="true" outlineLevel="0" collapsed="false">
      <c r="A692" s="380" t="s">
        <v>386</v>
      </c>
      <c r="B692" s="366"/>
      <c r="C692" s="376" t="n">
        <f aca="false">SUM($C$110)</f>
        <v>0</v>
      </c>
      <c r="D692" s="376" t="n">
        <f aca="false">SUM($D$110)</f>
        <v>0</v>
      </c>
      <c r="E692" s="376" t="n">
        <f aca="false">SUM($E$110)</f>
        <v>0.0125244618395303</v>
      </c>
      <c r="F692" s="376" t="n">
        <f aca="false">SUM($F$110)</f>
        <v>0.0612307023265927</v>
      </c>
      <c r="G692" s="364"/>
      <c r="H692" s="376" t="n">
        <f aca="false">SUM($H$110)</f>
        <v>0</v>
      </c>
      <c r="I692" s="376" t="n">
        <f aca="false">SUM($I$110)</f>
        <v>0</v>
      </c>
      <c r="J692" s="376" t="n">
        <f aca="false">SUM($J$110)</f>
        <v>0.00626223091976517</v>
      </c>
      <c r="K692" s="376" t="n">
        <f aca="false">SUM($K$110)</f>
        <v>0.0584474885844749</v>
      </c>
      <c r="L692" s="364"/>
      <c r="M692" s="376" t="n">
        <f aca="false">SUM($M$110)</f>
        <v>0</v>
      </c>
      <c r="N692" s="376" t="n">
        <f aca="false">SUM($N$110)</f>
        <v>0</v>
      </c>
      <c r="O692" s="376" t="n">
        <f aca="false">SUM($O$110)</f>
        <v>-0.00626223091976517</v>
      </c>
      <c r="P692" s="376" t="n">
        <f aca="false">SUM($P$110)</f>
        <v>-0.00278321374211787</v>
      </c>
      <c r="Q692" s="1"/>
      <c r="R692" s="1"/>
      <c r="S692" s="1" t="n">
        <f aca="false">IF(MAX(C692:F692,M692:P692)&gt;0,S691+1,S691)</f>
        <v>1</v>
      </c>
      <c r="T692" s="464" t="n">
        <f aca="false">IF(S692&gt;S691,S692,"")</f>
        <v>1</v>
      </c>
      <c r="U692" s="69" t="n">
        <v>692</v>
      </c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customFormat="false" ht="15.75" hidden="false" customHeight="true" outlineLevel="0" collapsed="false">
      <c r="A693" s="1" t="s">
        <v>387</v>
      </c>
      <c r="B693" s="366"/>
      <c r="C693" s="376" t="n">
        <f aca="false">SUM($C$111)</f>
        <v>0</v>
      </c>
      <c r="D693" s="376" t="n">
        <f aca="false">SUM($D$111)</f>
        <v>0</v>
      </c>
      <c r="E693" s="376" t="n">
        <f aca="false">SUM($E$111)</f>
        <v>0</v>
      </c>
      <c r="F693" s="376" t="n">
        <f aca="false">SUM($F$111)</f>
        <v>0</v>
      </c>
      <c r="G693" s="364"/>
      <c r="H693" s="376" t="n">
        <f aca="false">SUM($H$111)</f>
        <v>0</v>
      </c>
      <c r="I693" s="376" t="n">
        <f aca="false">SUM($I$111)</f>
        <v>0</v>
      </c>
      <c r="J693" s="376" t="n">
        <f aca="false">SUM($J$111)</f>
        <v>0</v>
      </c>
      <c r="K693" s="376" t="n">
        <f aca="false">SUM($K$111)</f>
        <v>0</v>
      </c>
      <c r="L693" s="364"/>
      <c r="M693" s="376" t="n">
        <f aca="false">SUM($M$111)</f>
        <v>0</v>
      </c>
      <c r="N693" s="376" t="n">
        <f aca="false">SUM($N$111)</f>
        <v>0</v>
      </c>
      <c r="O693" s="376" t="n">
        <f aca="false">SUM($O$111)</f>
        <v>0</v>
      </c>
      <c r="P693" s="376" t="n">
        <f aca="false">SUM($P$111)</f>
        <v>0</v>
      </c>
      <c r="Q693" s="1"/>
      <c r="R693" s="1"/>
      <c r="S693" s="1" t="n">
        <f aca="false">IF(MAX(C693:F693,M693:P693)&gt;0,S692+1,S692)</f>
        <v>1</v>
      </c>
      <c r="T693" s="464" t="str">
        <f aca="false">IF(S693&gt;S692,S693,"")</f>
        <v/>
      </c>
      <c r="U693" s="69" t="n">
        <v>693</v>
      </c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customFormat="false" ht="15.75" hidden="false" customHeight="true" outlineLevel="0" collapsed="false">
      <c r="A694" s="380" t="s">
        <v>388</v>
      </c>
      <c r="B694" s="366"/>
      <c r="C694" s="376" t="n">
        <f aca="false">SUM($C$138)</f>
        <v>0</v>
      </c>
      <c r="D694" s="376" t="n">
        <f aca="false">SUM($D$138)</f>
        <v>0</v>
      </c>
      <c r="E694" s="376" t="n">
        <f aca="false">SUM($E$138)</f>
        <v>0</v>
      </c>
      <c r="F694" s="376" t="n">
        <f aca="false">SUM($F$138)</f>
        <v>0</v>
      </c>
      <c r="G694" s="364"/>
      <c r="H694" s="376" t="n">
        <f aca="false">SUM($H$138)</f>
        <v>0</v>
      </c>
      <c r="I694" s="376" t="n">
        <f aca="false">SUM($I$138)</f>
        <v>0</v>
      </c>
      <c r="J694" s="376" t="n">
        <f aca="false">SUM($J$138)</f>
        <v>0</v>
      </c>
      <c r="K694" s="376" t="n">
        <f aca="false">SUM($K$138)</f>
        <v>0</v>
      </c>
      <c r="L694" s="364"/>
      <c r="M694" s="376" t="n">
        <f aca="false">SUM($M$138)</f>
        <v>0</v>
      </c>
      <c r="N694" s="376" t="n">
        <f aca="false">SUM($N$138)</f>
        <v>0</v>
      </c>
      <c r="O694" s="376" t="n">
        <f aca="false">SUM($O$138)</f>
        <v>0</v>
      </c>
      <c r="P694" s="376" t="n">
        <f aca="false">SUM($P$138)</f>
        <v>0</v>
      </c>
      <c r="Q694" s="1"/>
      <c r="R694" s="1"/>
      <c r="S694" s="1" t="n">
        <f aca="false">IF(MAX(C694:F694,M694:P694)&gt;0,S693+1,S693)</f>
        <v>1</v>
      </c>
      <c r="T694" s="464" t="str">
        <f aca="false">IF(S694&gt;S693,S694,"")</f>
        <v/>
      </c>
      <c r="U694" s="69" t="n">
        <v>694</v>
      </c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customFormat="false" ht="15.75" hidden="false" customHeight="true" outlineLevel="0" collapsed="false">
      <c r="A695" s="1" t="s">
        <v>389</v>
      </c>
      <c r="B695" s="366"/>
      <c r="C695" s="376" t="n">
        <f aca="false">SUM($C$139)</f>
        <v>0</v>
      </c>
      <c r="D695" s="376" t="n">
        <f aca="false">SUM($D$139)</f>
        <v>0</v>
      </c>
      <c r="E695" s="376" t="n">
        <f aca="false">SUM($E$139)</f>
        <v>0</v>
      </c>
      <c r="F695" s="376" t="n">
        <f aca="false">SUM($F$139)</f>
        <v>0</v>
      </c>
      <c r="G695" s="364"/>
      <c r="H695" s="376" t="n">
        <f aca="false">SUM($H$139)</f>
        <v>0</v>
      </c>
      <c r="I695" s="376" t="n">
        <f aca="false">SUM($I$139)</f>
        <v>0</v>
      </c>
      <c r="J695" s="376" t="n">
        <f aca="false">SUM($J$139)</f>
        <v>0</v>
      </c>
      <c r="K695" s="376" t="n">
        <f aca="false">SUM($K$139)</f>
        <v>0</v>
      </c>
      <c r="L695" s="364"/>
      <c r="M695" s="376" t="n">
        <f aca="false">SUM($M$139)</f>
        <v>0</v>
      </c>
      <c r="N695" s="376" t="n">
        <f aca="false">SUM($N$139)</f>
        <v>0</v>
      </c>
      <c r="O695" s="376" t="n">
        <f aca="false">SUM($O$139)</f>
        <v>0</v>
      </c>
      <c r="P695" s="376" t="n">
        <f aca="false">SUM($P$139)</f>
        <v>0</v>
      </c>
      <c r="Q695" s="1"/>
      <c r="R695" s="1"/>
      <c r="S695" s="1" t="n">
        <f aca="false">IF(MAX(C695:F695,M695:P695)&gt;0,S694+1,S694)</f>
        <v>1</v>
      </c>
      <c r="T695" s="464" t="str">
        <f aca="false">IF(S695&gt;S694,S695,"")</f>
        <v/>
      </c>
      <c r="U695" s="69" t="n">
        <v>695</v>
      </c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customFormat="false" ht="15.75" hidden="false" customHeight="true" outlineLevel="0" collapsed="false">
      <c r="A696" s="380" t="s">
        <v>390</v>
      </c>
      <c r="B696" s="366"/>
      <c r="C696" s="376" t="n">
        <f aca="false">SUM($C$166)</f>
        <v>0</v>
      </c>
      <c r="D696" s="376" t="n">
        <f aca="false">SUM($D$166)</f>
        <v>0</v>
      </c>
      <c r="E696" s="376" t="n">
        <f aca="false">SUM($E$166)</f>
        <v>0</v>
      </c>
      <c r="F696" s="376" t="n">
        <f aca="false">SUM($F$166)</f>
        <v>0</v>
      </c>
      <c r="G696" s="364"/>
      <c r="H696" s="376" t="n">
        <f aca="false">SUM($H$166)</f>
        <v>0</v>
      </c>
      <c r="I696" s="376" t="n">
        <f aca="false">SUM($I$166)</f>
        <v>0</v>
      </c>
      <c r="J696" s="376" t="n">
        <f aca="false">SUM($J$166)</f>
        <v>0</v>
      </c>
      <c r="K696" s="376" t="n">
        <f aca="false">SUM($K$166)</f>
        <v>0</v>
      </c>
      <c r="L696" s="364"/>
      <c r="M696" s="376" t="n">
        <f aca="false">SUM($M$166)</f>
        <v>0</v>
      </c>
      <c r="N696" s="376" t="n">
        <f aca="false">SUM($N$166)</f>
        <v>0</v>
      </c>
      <c r="O696" s="376" t="n">
        <f aca="false">SUM($O$166)</f>
        <v>0</v>
      </c>
      <c r="P696" s="376" t="n">
        <f aca="false">SUM($P$166)</f>
        <v>0</v>
      </c>
      <c r="Q696" s="1"/>
      <c r="R696" s="1"/>
      <c r="S696" s="1" t="n">
        <f aca="false">IF(MAX(C696:F696,M696:P696)&gt;0,S695+1,S695)</f>
        <v>1</v>
      </c>
      <c r="T696" s="464" t="str">
        <f aca="false">IF(S696&gt;S695,S696,"")</f>
        <v/>
      </c>
      <c r="U696" s="69" t="n">
        <v>696</v>
      </c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customFormat="false" ht="15.75" hidden="false" customHeight="true" outlineLevel="0" collapsed="false">
      <c r="A697" s="1" t="s">
        <v>391</v>
      </c>
      <c r="B697" s="366"/>
      <c r="C697" s="376" t="n">
        <f aca="false">SUM($C$167)</f>
        <v>0</v>
      </c>
      <c r="D697" s="376" t="n">
        <f aca="false">SUM($D$167)</f>
        <v>0</v>
      </c>
      <c r="E697" s="376" t="n">
        <f aca="false">SUM($E$167)</f>
        <v>0</v>
      </c>
      <c r="F697" s="376" t="n">
        <f aca="false">SUM($F$167)</f>
        <v>0</v>
      </c>
      <c r="G697" s="364"/>
      <c r="H697" s="376" t="n">
        <f aca="false">SUM($H$167)</f>
        <v>0</v>
      </c>
      <c r="I697" s="376" t="n">
        <f aca="false">SUM($I$167)</f>
        <v>0</v>
      </c>
      <c r="J697" s="376" t="n">
        <f aca="false">SUM($J$167)</f>
        <v>0</v>
      </c>
      <c r="K697" s="376" t="n">
        <f aca="false">SUM($K$167)</f>
        <v>0</v>
      </c>
      <c r="L697" s="364"/>
      <c r="M697" s="376" t="n">
        <f aca="false">SUM($M$167)</f>
        <v>0</v>
      </c>
      <c r="N697" s="376" t="n">
        <f aca="false">SUM($N$167)</f>
        <v>0</v>
      </c>
      <c r="O697" s="376" t="n">
        <f aca="false">SUM($O$167)</f>
        <v>0</v>
      </c>
      <c r="P697" s="376" t="n">
        <f aca="false">SUM($P$167)</f>
        <v>0</v>
      </c>
      <c r="Q697" s="1"/>
      <c r="R697" s="1"/>
      <c r="S697" s="1" t="n">
        <f aca="false">IF(MAX(C697:F697,M697:P697)&gt;0,S696+1,S696)</f>
        <v>1</v>
      </c>
      <c r="T697" s="464" t="str">
        <f aca="false">IF(S697&gt;S696,S697,"")</f>
        <v/>
      </c>
      <c r="U697" s="69" t="n">
        <v>697</v>
      </c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customFormat="false" ht="15.75" hidden="false" customHeight="true" outlineLevel="0" collapsed="false">
      <c r="A698" s="380" t="s">
        <v>392</v>
      </c>
      <c r="B698" s="366"/>
      <c r="C698" s="376" t="n">
        <f aca="false">SUM($C$177,$C$174,$C$171)</f>
        <v>0</v>
      </c>
      <c r="D698" s="376" t="n">
        <f aca="false">SUM($D$177,$D$174,$D$171)</f>
        <v>0</v>
      </c>
      <c r="E698" s="376" t="e">
        <f aca="false">SUM($E$177,$E$174,$E$171)</f>
        <v>#REF!</v>
      </c>
      <c r="F698" s="376" t="e">
        <f aca="false">SUM($F$177,$F$174,$F$171)</f>
        <v>#REF!</v>
      </c>
      <c r="G698" s="364"/>
      <c r="H698" s="376" t="n">
        <f aca="false">SUM($H$177,$H$174,$H$171)</f>
        <v>0</v>
      </c>
      <c r="I698" s="376" t="n">
        <f aca="false">SUM($I$177,$I$174,$I$171)</f>
        <v>0</v>
      </c>
      <c r="J698" s="376" t="n">
        <f aca="false">SUM($J$177,$J$174,$J$171)</f>
        <v>0</v>
      </c>
      <c r="K698" s="376" t="n">
        <f aca="false">SUM($K$177,$K$174,$K$171)</f>
        <v>0</v>
      </c>
      <c r="L698" s="364"/>
      <c r="M698" s="376" t="n">
        <f aca="false">SUM($M$177,$M$174,$M$171)</f>
        <v>0</v>
      </c>
      <c r="N698" s="376" t="n">
        <f aca="false">SUM($N$177,$N$174,$N$171)</f>
        <v>0</v>
      </c>
      <c r="O698" s="376" t="n">
        <f aca="false">SUM($O$177,$O$174,$O$171)</f>
        <v>0</v>
      </c>
      <c r="P698" s="376" t="n">
        <f aca="false">SUM($P$177,$P$174,$P$171)</f>
        <v>0</v>
      </c>
      <c r="Q698" s="1"/>
      <c r="R698" s="1"/>
      <c r="S698" s="465" t="e">
        <f aca="false">IF(MAX(C698:F698,M698:P698)&gt;0,S697+1,S697)</f>
        <v>#REF!</v>
      </c>
      <c r="T698" s="464" t="e">
        <f aca="false">IF(S698&gt;S697,S698,"")</f>
        <v>#REF!</v>
      </c>
      <c r="U698" s="69" t="n">
        <v>698</v>
      </c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customFormat="false" ht="15.75" hidden="false" customHeight="true" outlineLevel="0" collapsed="false">
      <c r="A699" s="379" t="s">
        <v>20</v>
      </c>
      <c r="B699" s="366"/>
      <c r="C699" s="364"/>
      <c r="D699" s="364"/>
      <c r="E699" s="364"/>
      <c r="F699" s="364"/>
      <c r="G699" s="364"/>
      <c r="H699" s="364"/>
      <c r="I699" s="364"/>
      <c r="J699" s="364"/>
      <c r="K699" s="364"/>
      <c r="L699" s="364"/>
      <c r="M699" s="364"/>
      <c r="N699" s="364"/>
      <c r="O699" s="364"/>
      <c r="P699" s="364"/>
      <c r="Q699" s="1"/>
      <c r="R699" s="1"/>
      <c r="S699" s="1" t="e">
        <f aca="false">IF(MAX(C699:F699,M699:P699)&gt;0,S698+1,S698)</f>
        <v>#REF!</v>
      </c>
      <c r="T699" s="1" t="e">
        <f aca="false">IF(S699&gt;S698,S699,"")</f>
        <v>#REF!</v>
      </c>
      <c r="U699" s="69" t="n">
        <v>699</v>
      </c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customFormat="false" ht="15.75" hidden="false" customHeight="true" outlineLevel="0" collapsed="false">
      <c r="A700" s="1" t="str">
        <f aca="false">$A$222</f>
        <v>Green cons - rainfed: no of months</v>
      </c>
      <c r="B700" s="356"/>
      <c r="C700" s="376" t="n">
        <f aca="false">SUM($C$224)</f>
        <v>0.0666666666666667</v>
      </c>
      <c r="D700" s="376" t="n">
        <f aca="false">SUM($D$224)</f>
        <v>0.0333333333333333</v>
      </c>
      <c r="E700" s="376" t="n">
        <f aca="false">SUM($E$224)</f>
        <v>0.0166666666666667</v>
      </c>
      <c r="F700" s="376" t="n">
        <f aca="false">SUM($F$224)</f>
        <v>0.0166666666666667</v>
      </c>
      <c r="G700" s="364"/>
      <c r="H700" s="376" t="n">
        <f aca="false">SUM($H$224)</f>
        <v>0</v>
      </c>
      <c r="I700" s="376" t="n">
        <f aca="false">SUM($I$224)</f>
        <v>0</v>
      </c>
      <c r="J700" s="376" t="n">
        <f aca="false">SUM($J$224)</f>
        <v>0</v>
      </c>
      <c r="K700" s="376" t="n">
        <f aca="false">SUM($K$224)</f>
        <v>0</v>
      </c>
      <c r="L700" s="364"/>
      <c r="M700" s="376" t="n">
        <f aca="false">SUM($M$224)</f>
        <v>0</v>
      </c>
      <c r="N700" s="376" t="n">
        <f aca="false">SUM($N$224)</f>
        <v>0</v>
      </c>
      <c r="O700" s="376" t="n">
        <f aca="false">SUM($O$224)</f>
        <v>0</v>
      </c>
      <c r="P700" s="376" t="n">
        <f aca="false">SUM($P$224)</f>
        <v>0</v>
      </c>
      <c r="Q700" s="1"/>
      <c r="R700" s="1"/>
      <c r="S700" s="1" t="e">
        <f aca="false">IF(MAX(C700:F700,M700:P700)&gt;0,S699+1,S699)</f>
        <v>#REF!</v>
      </c>
      <c r="T700" s="464" t="e">
        <f aca="false">IF(S700&gt;S699,S700,"")</f>
        <v>#REF!</v>
      </c>
      <c r="U700" s="69" t="n">
        <v>700</v>
      </c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customFormat="false" ht="15.75" hidden="false" customHeight="true" outlineLevel="0" collapsed="false">
      <c r="A701" s="1" t="str">
        <f aca="false">$A$225</f>
        <v>Green cons - irrigated: no of months</v>
      </c>
      <c r="B701" s="366"/>
      <c r="C701" s="376" t="n">
        <f aca="false">SUM($C$227)</f>
        <v>0</v>
      </c>
      <c r="D701" s="376" t="n">
        <f aca="false">SUM($D$227)</f>
        <v>0</v>
      </c>
      <c r="E701" s="376" t="n">
        <f aca="false">SUM($E$227)</f>
        <v>0</v>
      </c>
      <c r="F701" s="376" t="n">
        <f aca="false">SUM($F$227)</f>
        <v>0</v>
      </c>
      <c r="G701" s="364"/>
      <c r="H701" s="376" t="n">
        <f aca="false">SUM($H$227)</f>
        <v>0</v>
      </c>
      <c r="I701" s="376" t="n">
        <f aca="false">SUM($I$227)</f>
        <v>0</v>
      </c>
      <c r="J701" s="376" t="n">
        <f aca="false">SUM($J$227)</f>
        <v>0</v>
      </c>
      <c r="K701" s="376" t="n">
        <f aca="false">SUM($K$227)</f>
        <v>0</v>
      </c>
      <c r="L701" s="364"/>
      <c r="M701" s="376" t="n">
        <f aca="false">SUM($M$227)</f>
        <v>0</v>
      </c>
      <c r="N701" s="376" t="n">
        <f aca="false">SUM($N$227)</f>
        <v>0</v>
      </c>
      <c r="O701" s="376" t="n">
        <f aca="false">SUM($O$227)</f>
        <v>0</v>
      </c>
      <c r="P701" s="376" t="n">
        <f aca="false">SUM($P$227)</f>
        <v>0</v>
      </c>
      <c r="Q701" s="1"/>
      <c r="R701" s="1"/>
      <c r="S701" s="1" t="e">
        <f aca="false">IF(MAX(C701:F701,M701:P701)&gt;0,S700+1,S700)</f>
        <v>#REF!</v>
      </c>
      <c r="T701" s="464" t="e">
        <f aca="false">IF(S701&gt;S700,S701,"")</f>
        <v>#REF!</v>
      </c>
      <c r="U701" s="69" t="n">
        <v>701</v>
      </c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customFormat="false" ht="15.75" hidden="false" customHeight="true" outlineLevel="0" collapsed="false">
      <c r="A702" s="380" t="str">
        <f aca="false">$A$231</f>
        <v>Maize rainfed: kg produced</v>
      </c>
      <c r="B702" s="366"/>
      <c r="C702" s="376" t="n">
        <f aca="false">SUM($C$237)</f>
        <v>0.290914173888734</v>
      </c>
      <c r="D702" s="376" t="n">
        <f aca="false">SUM($D$237)</f>
        <v>0.453284875594073</v>
      </c>
      <c r="E702" s="376" t="n">
        <f aca="false">SUM($E$237)</f>
        <v>0.680772994129158</v>
      </c>
      <c r="F702" s="376" t="n">
        <f aca="false">SUM($F$237)</f>
        <v>0.752467927810393</v>
      </c>
      <c r="G702" s="364"/>
      <c r="H702" s="376" t="n">
        <f aca="false">SUM($H$237)</f>
        <v>0.31797595750629</v>
      </c>
      <c r="I702" s="376" t="n">
        <f aca="false">SUM($I$237)</f>
        <v>0.537852949398938</v>
      </c>
      <c r="J702" s="376" t="n">
        <f aca="false">SUM($J$237)</f>
        <v>0.887964774951076</v>
      </c>
      <c r="K702" s="376" t="n">
        <f aca="false">SUM($K$237)</f>
        <v>1.54176994998913</v>
      </c>
      <c r="L702" s="364"/>
      <c r="M702" s="376" t="n">
        <f aca="false">SUM($M$237)</f>
        <v>0.0270617836175566</v>
      </c>
      <c r="N702" s="376" t="n">
        <f aca="false">SUM($N$237)</f>
        <v>0.0845680738048644</v>
      </c>
      <c r="O702" s="376" t="n">
        <f aca="false">SUM($O$237)</f>
        <v>0.207191780821918</v>
      </c>
      <c r="P702" s="376" t="n">
        <f aca="false">SUM($P$237)</f>
        <v>0.789302022178734</v>
      </c>
      <c r="Q702" s="1"/>
      <c r="R702" s="1"/>
      <c r="S702" s="1" t="e">
        <f aca="false">IF(MAX(C702:F702,M702:P702)&gt;0,S701+1,S701)</f>
        <v>#REF!</v>
      </c>
      <c r="T702" s="464" t="e">
        <f aca="false">IF(S702&gt;S701,S702,"")</f>
        <v>#REF!</v>
      </c>
      <c r="U702" s="69" t="n">
        <v>702</v>
      </c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customFormat="false" ht="15.75" hidden="false" customHeight="true" outlineLevel="0" collapsed="false">
      <c r="A703" s="1" t="str">
        <f aca="false">$A$238</f>
        <v>Maize irrigated: kg produced</v>
      </c>
      <c r="B703" s="356"/>
      <c r="C703" s="376" t="n">
        <f aca="false">SUM($C$244)</f>
        <v>0.087950796757059</v>
      </c>
      <c r="D703" s="376" t="n">
        <f aca="false">SUM($D$244)</f>
        <v>0.0405926754263349</v>
      </c>
      <c r="E703" s="376" t="n">
        <f aca="false">SUM($E$244)</f>
        <v>0</v>
      </c>
      <c r="F703" s="376" t="n">
        <f aca="false">SUM($F$244)</f>
        <v>0</v>
      </c>
      <c r="G703" s="364"/>
      <c r="H703" s="376" t="n">
        <f aca="false">SUM($H$244)</f>
        <v>0.131926195135588</v>
      </c>
      <c r="I703" s="376" t="n">
        <f aca="false">SUM($I$244)</f>
        <v>0</v>
      </c>
      <c r="J703" s="376" t="n">
        <f aca="false">SUM($J$244)</f>
        <v>0</v>
      </c>
      <c r="K703" s="376" t="n">
        <f aca="false">SUM($K$244)</f>
        <v>0</v>
      </c>
      <c r="L703" s="364"/>
      <c r="M703" s="376" t="n">
        <f aca="false">SUM($M$244)</f>
        <v>0.0439753983785295</v>
      </c>
      <c r="N703" s="376" t="n">
        <f aca="false">SUM($N$244)</f>
        <v>0</v>
      </c>
      <c r="O703" s="376" t="n">
        <f aca="false">SUM($O$244)</f>
        <v>0</v>
      </c>
      <c r="P703" s="376" t="n">
        <f aca="false">SUM($P$244)</f>
        <v>0</v>
      </c>
      <c r="Q703" s="1"/>
      <c r="R703" s="1"/>
      <c r="S703" s="1" t="e">
        <f aca="false">IF(MAX(C703:F703,M703:P703)&gt;0,S702+1,S702)</f>
        <v>#REF!</v>
      </c>
      <c r="T703" s="464" t="e">
        <f aca="false">IF(S703&gt;S702,S703,"")</f>
        <v>#REF!</v>
      </c>
      <c r="U703" s="69" t="n">
        <v>703</v>
      </c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customFormat="false" ht="15.75" hidden="false" customHeight="true" outlineLevel="0" collapsed="false">
      <c r="A704" s="1" t="str">
        <f aca="false">$A$245</f>
        <v>Sorghum: kg produced</v>
      </c>
      <c r="B704" s="356"/>
      <c r="C704" s="376" t="n">
        <f aca="false">SUM($C$251)</f>
        <v>0</v>
      </c>
      <c r="D704" s="376" t="n">
        <f aca="false">SUM($D$251)</f>
        <v>0</v>
      </c>
      <c r="E704" s="376" t="n">
        <f aca="false">SUM($E$251)</f>
        <v>0</v>
      </c>
      <c r="F704" s="376" t="n">
        <f aca="false">SUM($F$251)</f>
        <v>0</v>
      </c>
      <c r="G704" s="364"/>
      <c r="H704" s="376" t="n">
        <f aca="false">SUM($H$251)</f>
        <v>0</v>
      </c>
      <c r="I704" s="376" t="n">
        <f aca="false">SUM($I$251)</f>
        <v>0</v>
      </c>
      <c r="J704" s="376" t="n">
        <f aca="false">SUM($J$251)</f>
        <v>0</v>
      </c>
      <c r="K704" s="376" t="n">
        <f aca="false">SUM($K$251)</f>
        <v>0</v>
      </c>
      <c r="L704" s="364"/>
      <c r="M704" s="376" t="n">
        <f aca="false">SUM($M$251)</f>
        <v>0</v>
      </c>
      <c r="N704" s="376" t="n">
        <f aca="false">SUM($N$251)</f>
        <v>0</v>
      </c>
      <c r="O704" s="376" t="n">
        <f aca="false">SUM($O$251)</f>
        <v>0</v>
      </c>
      <c r="P704" s="376" t="n">
        <f aca="false">SUM($P$251)</f>
        <v>0</v>
      </c>
      <c r="Q704" s="1"/>
      <c r="R704" s="1"/>
      <c r="S704" s="1" t="e">
        <f aca="false">IF(MAX(C704:F704,M704:P704)&gt;0,S703+1,S703)</f>
        <v>#REF!</v>
      </c>
      <c r="T704" s="464" t="e">
        <f aca="false">IF(S704&gt;S703,S704,"")</f>
        <v>#REF!</v>
      </c>
      <c r="U704" s="69" t="n">
        <v>704</v>
      </c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customFormat="false" ht="15.75" hidden="false" customHeight="true" outlineLevel="0" collapsed="false">
      <c r="A705" s="1" t="str">
        <f aca="false">$A$252</f>
        <v>Rice: kg produced</v>
      </c>
      <c r="B705" s="356"/>
      <c r="C705" s="376" t="n">
        <f aca="false">SUM($C$258)</f>
        <v>0</v>
      </c>
      <c r="D705" s="376" t="n">
        <f aca="false">SUM($D$258)</f>
        <v>0</v>
      </c>
      <c r="E705" s="376" t="n">
        <f aca="false">SUM($E$258)</f>
        <v>0</v>
      </c>
      <c r="F705" s="376" t="n">
        <f aca="false">SUM($F$258)</f>
        <v>0</v>
      </c>
      <c r="G705" s="364"/>
      <c r="H705" s="376" t="n">
        <f aca="false">SUM($H$258)</f>
        <v>0</v>
      </c>
      <c r="I705" s="376" t="n">
        <f aca="false">SUM($I$258)</f>
        <v>0</v>
      </c>
      <c r="J705" s="376" t="n">
        <f aca="false">SUM($J$258)</f>
        <v>0</v>
      </c>
      <c r="K705" s="376" t="n">
        <f aca="false">SUM($K$258)</f>
        <v>0</v>
      </c>
      <c r="L705" s="364"/>
      <c r="M705" s="376" t="n">
        <f aca="false">SUM($M$258)</f>
        <v>0</v>
      </c>
      <c r="N705" s="376" t="n">
        <f aca="false">SUM($N$258)</f>
        <v>0</v>
      </c>
      <c r="O705" s="376" t="n">
        <f aca="false">SUM($O$258)</f>
        <v>0</v>
      </c>
      <c r="P705" s="376" t="n">
        <f aca="false">SUM($P$258)</f>
        <v>0</v>
      </c>
      <c r="Q705" s="1"/>
      <c r="R705" s="1"/>
      <c r="S705" s="1" t="e">
        <f aca="false">IF(MAX(C705:F705,M705:P705)&gt;0,S704+1,S704)</f>
        <v>#REF!</v>
      </c>
      <c r="T705" s="464" t="e">
        <f aca="false">IF(S705&gt;S704,S705,"")</f>
        <v>#REF!</v>
      </c>
      <c r="U705" s="69" t="n">
        <v>705</v>
      </c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customFormat="false" ht="15.75" hidden="false" customHeight="true" outlineLevel="0" collapsed="false">
      <c r="A706" s="1" t="str">
        <f aca="false">$A$259</f>
        <v>Beans rainfed: kg produced</v>
      </c>
      <c r="B706" s="356"/>
      <c r="C706" s="376" t="n">
        <f aca="false">SUM($C$265)</f>
        <v>0</v>
      </c>
      <c r="D706" s="376" t="n">
        <f aca="false">SUM($D$265)</f>
        <v>0</v>
      </c>
      <c r="E706" s="376" t="n">
        <f aca="false">SUM($E$265)</f>
        <v>0</v>
      </c>
      <c r="F706" s="376" t="n">
        <f aca="false">SUM($F$265)</f>
        <v>0</v>
      </c>
      <c r="G706" s="364"/>
      <c r="H706" s="376" t="n">
        <f aca="false">SUM($H$265)</f>
        <v>0</v>
      </c>
      <c r="I706" s="376" t="n">
        <f aca="false">SUM($I$265)</f>
        <v>0</v>
      </c>
      <c r="J706" s="376" t="n">
        <f aca="false">SUM($J$265)</f>
        <v>0</v>
      </c>
      <c r="K706" s="376" t="n">
        <f aca="false">SUM($K$265)</f>
        <v>0</v>
      </c>
      <c r="L706" s="364"/>
      <c r="M706" s="376" t="n">
        <f aca="false">SUM($M$265)</f>
        <v>0</v>
      </c>
      <c r="N706" s="376" t="n">
        <f aca="false">SUM($N$265)</f>
        <v>0</v>
      </c>
      <c r="O706" s="376" t="n">
        <f aca="false">SUM($O$265)</f>
        <v>0</v>
      </c>
      <c r="P706" s="376" t="n">
        <f aca="false">SUM($P$265)</f>
        <v>0</v>
      </c>
      <c r="Q706" s="1"/>
      <c r="R706" s="1"/>
      <c r="S706" s="1" t="e">
        <f aca="false">IF(MAX(C706:F706,M706:P706)&gt;0,S705+1,S705)</f>
        <v>#REF!</v>
      </c>
      <c r="T706" s="464" t="e">
        <f aca="false">IF(S706&gt;S705,S706,"")</f>
        <v>#REF!</v>
      </c>
      <c r="U706" s="69" t="n">
        <v>706</v>
      </c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customFormat="false" ht="15.75" hidden="false" customHeight="true" outlineLevel="0" collapsed="false">
      <c r="A707" s="1" t="str">
        <f aca="false">$A$266</f>
        <v>Beans irrigated: kg produced</v>
      </c>
      <c r="B707" s="366"/>
      <c r="C707" s="376" t="n">
        <f aca="false">SUM($C$272)</f>
        <v>0</v>
      </c>
      <c r="D707" s="376" t="n">
        <f aca="false">SUM($D$272)</f>
        <v>0</v>
      </c>
      <c r="E707" s="376" t="n">
        <f aca="false">SUM($E$272)</f>
        <v>0</v>
      </c>
      <c r="F707" s="376" t="n">
        <f aca="false">SUM($F$272)</f>
        <v>0</v>
      </c>
      <c r="G707" s="364"/>
      <c r="H707" s="376" t="n">
        <f aca="false">SUM($H$272)</f>
        <v>0</v>
      </c>
      <c r="I707" s="376" t="n">
        <f aca="false">SUM($I$272)</f>
        <v>0</v>
      </c>
      <c r="J707" s="376" t="n">
        <f aca="false">SUM($J$272)</f>
        <v>0</v>
      </c>
      <c r="K707" s="376" t="n">
        <f aca="false">SUM($K$272)</f>
        <v>0</v>
      </c>
      <c r="L707" s="364"/>
      <c r="M707" s="376" t="n">
        <f aca="false">SUM($M$272)</f>
        <v>0</v>
      </c>
      <c r="N707" s="376" t="n">
        <f aca="false">SUM($N$272)</f>
        <v>0</v>
      </c>
      <c r="O707" s="376" t="n">
        <f aca="false">SUM($O$272)</f>
        <v>0</v>
      </c>
      <c r="P707" s="376" t="n">
        <f aca="false">SUM($P$272)</f>
        <v>0</v>
      </c>
      <c r="Q707" s="1"/>
      <c r="R707" s="1"/>
      <c r="S707" s="1" t="e">
        <f aca="false">IF(MAX(C707:F707,M707:P707)&gt;0,S706+1,S706)</f>
        <v>#REF!</v>
      </c>
      <c r="T707" s="464" t="e">
        <f aca="false">IF(S707&gt;S706,S707,"")</f>
        <v>#REF!</v>
      </c>
      <c r="U707" s="69" t="n">
        <v>707</v>
      </c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customFormat="false" ht="15.75" hidden="false" customHeight="true" outlineLevel="0" collapsed="false">
      <c r="A708" s="1" t="str">
        <f aca="false">$A$273</f>
        <v>Pigeon peas: kg produced</v>
      </c>
      <c r="B708" s="366"/>
      <c r="C708" s="376" t="n">
        <f aca="false">SUM($C$279)</f>
        <v>0</v>
      </c>
      <c r="D708" s="376" t="n">
        <f aca="false">SUM($D$279)</f>
        <v>0</v>
      </c>
      <c r="E708" s="376" t="n">
        <f aca="false">SUM($E$279)</f>
        <v>0</v>
      </c>
      <c r="F708" s="376" t="n">
        <f aca="false">SUM($F$279)</f>
        <v>0</v>
      </c>
      <c r="G708" s="364"/>
      <c r="H708" s="376" t="n">
        <f aca="false">SUM($H$279)</f>
        <v>0</v>
      </c>
      <c r="I708" s="376" t="n">
        <f aca="false">SUM($I$279)</f>
        <v>0</v>
      </c>
      <c r="J708" s="376" t="n">
        <f aca="false">SUM($J$279)</f>
        <v>0</v>
      </c>
      <c r="K708" s="376" t="n">
        <f aca="false">SUM($K$279)</f>
        <v>0</v>
      </c>
      <c r="L708" s="364"/>
      <c r="M708" s="376" t="n">
        <f aca="false">SUM($M$279)</f>
        <v>0</v>
      </c>
      <c r="N708" s="376" t="n">
        <f aca="false">SUM($N$279)</f>
        <v>0</v>
      </c>
      <c r="O708" s="376" t="n">
        <f aca="false">SUM($O$279)</f>
        <v>0</v>
      </c>
      <c r="P708" s="376" t="n">
        <f aca="false">SUM($P$279)</f>
        <v>0</v>
      </c>
      <c r="Q708" s="1"/>
      <c r="R708" s="1"/>
      <c r="S708" s="1" t="e">
        <f aca="false">IF(MAX(C708:F708,M708:P708)&gt;0,S707+1,S707)</f>
        <v>#REF!</v>
      </c>
      <c r="T708" s="464" t="e">
        <f aca="false">IF(S708&gt;S707,S708,"")</f>
        <v>#REF!</v>
      </c>
      <c r="U708" s="69" t="n">
        <v>708</v>
      </c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customFormat="false" ht="15.75" hidden="false" customHeight="true" outlineLevel="0" collapsed="false">
      <c r="A709" s="1" t="str">
        <f aca="false">$A$280</f>
        <v>Cowpeas: kg produced</v>
      </c>
      <c r="B709" s="366"/>
      <c r="C709" s="376" t="n">
        <f aca="false">SUM($C$286)</f>
        <v>0</v>
      </c>
      <c r="D709" s="376" t="n">
        <f aca="false">SUM($D$286)</f>
        <v>0</v>
      </c>
      <c r="E709" s="376" t="n">
        <f aca="false">SUM($E$286)</f>
        <v>0</v>
      </c>
      <c r="F709" s="376" t="n">
        <f aca="false">SUM($F$286)</f>
        <v>0</v>
      </c>
      <c r="G709" s="364"/>
      <c r="H709" s="376" t="n">
        <f aca="false">SUM($H$286)</f>
        <v>0</v>
      </c>
      <c r="I709" s="376" t="n">
        <f aca="false">SUM($I$286)</f>
        <v>0</v>
      </c>
      <c r="J709" s="376" t="n">
        <f aca="false">SUM($J$286)</f>
        <v>0</v>
      </c>
      <c r="K709" s="376" t="n">
        <f aca="false">SUM($K$286)</f>
        <v>0</v>
      </c>
      <c r="L709" s="364"/>
      <c r="M709" s="376" t="n">
        <f aca="false">SUM($M$286)</f>
        <v>0</v>
      </c>
      <c r="N709" s="376" t="n">
        <f aca="false">SUM($N$286)</f>
        <v>0</v>
      </c>
      <c r="O709" s="376" t="n">
        <f aca="false">SUM($O$286)</f>
        <v>0</v>
      </c>
      <c r="P709" s="376" t="n">
        <f aca="false">SUM($P$286)</f>
        <v>0</v>
      </c>
      <c r="Q709" s="1"/>
      <c r="R709" s="1"/>
      <c r="S709" s="1" t="e">
        <f aca="false">IF(MAX(C709:F709,M709:P709)&gt;0,S708+1,S708)</f>
        <v>#REF!</v>
      </c>
      <c r="T709" s="464" t="e">
        <f aca="false">IF(S709&gt;S708,S709,"")</f>
        <v>#REF!</v>
      </c>
      <c r="U709" s="69" t="n">
        <v>709</v>
      </c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customFormat="false" ht="15.75" hidden="false" customHeight="true" outlineLevel="0" collapsed="false">
      <c r="A710" s="1" t="str">
        <f aca="false">$A$287</f>
        <v>Sunflower: kg produced</v>
      </c>
      <c r="B710" s="366"/>
      <c r="C710" s="376" t="n">
        <f aca="false">SUM($C$293)</f>
        <v>0</v>
      </c>
      <c r="D710" s="376" t="n">
        <f aca="false">SUM($D$293)</f>
        <v>0</v>
      </c>
      <c r="E710" s="376" t="n">
        <f aca="false">SUM($E$293)</f>
        <v>0</v>
      </c>
      <c r="F710" s="376" t="n">
        <f aca="false">SUM($F$293)</f>
        <v>0</v>
      </c>
      <c r="G710" s="364"/>
      <c r="H710" s="376" t="n">
        <f aca="false">SUM($H$293)</f>
        <v>0</v>
      </c>
      <c r="I710" s="376" t="n">
        <f aca="false">SUM($I$293)</f>
        <v>0</v>
      </c>
      <c r="J710" s="376" t="n">
        <f aca="false">SUM($J$293)</f>
        <v>0</v>
      </c>
      <c r="K710" s="376" t="n">
        <f aca="false">SUM($K$293)</f>
        <v>0</v>
      </c>
      <c r="L710" s="364"/>
      <c r="M710" s="376" t="n">
        <f aca="false">SUM($M$293)</f>
        <v>0</v>
      </c>
      <c r="N710" s="376" t="n">
        <f aca="false">SUM($N$293)</f>
        <v>0</v>
      </c>
      <c r="O710" s="376" t="n">
        <f aca="false">SUM($O$293)</f>
        <v>0</v>
      </c>
      <c r="P710" s="376" t="n">
        <f aca="false">SUM($P$293)</f>
        <v>0</v>
      </c>
      <c r="Q710" s="1"/>
      <c r="R710" s="1"/>
      <c r="S710" s="1" t="e">
        <f aca="false">IF(MAX(C710:F710,M710:P710)&gt;0,S709+1,S709)</f>
        <v>#REF!</v>
      </c>
      <c r="T710" s="464" t="e">
        <f aca="false">IF(S710&gt;S709,S710,"")</f>
        <v>#REF!</v>
      </c>
      <c r="U710" s="69" t="n">
        <v>710</v>
      </c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customFormat="false" ht="15.75" hidden="false" customHeight="true" outlineLevel="0" collapsed="false">
      <c r="A711" s="380" t="str">
        <f aca="false">$A$294</f>
        <v>Cassava: no. local meas.</v>
      </c>
      <c r="B711" s="366"/>
      <c r="C711" s="376" t="n">
        <f aca="false">SUM($C$303)</f>
        <v>0</v>
      </c>
      <c r="D711" s="376" t="n">
        <f aca="false">SUM($D$303)</f>
        <v>0</v>
      </c>
      <c r="E711" s="376" t="n">
        <f aca="false">SUM($E$303)</f>
        <v>0</v>
      </c>
      <c r="F711" s="376" t="n">
        <f aca="false">SUM($F$303)</f>
        <v>0</v>
      </c>
      <c r="G711" s="364"/>
      <c r="H711" s="376" t="n">
        <f aca="false">SUM($H$303)</f>
        <v>0</v>
      </c>
      <c r="I711" s="376" t="n">
        <f aca="false">SUM($I$303)</f>
        <v>0</v>
      </c>
      <c r="J711" s="376" t="n">
        <f aca="false">SUM($J$303)</f>
        <v>0</v>
      </c>
      <c r="K711" s="376" t="n">
        <f aca="false">SUM($K$303)</f>
        <v>0</v>
      </c>
      <c r="L711" s="364"/>
      <c r="M711" s="376" t="n">
        <f aca="false">SUM($M$303)</f>
        <v>0</v>
      </c>
      <c r="N711" s="376" t="n">
        <f aca="false">SUM($N$303)</f>
        <v>0</v>
      </c>
      <c r="O711" s="376" t="n">
        <f aca="false">SUM($O$303)</f>
        <v>0</v>
      </c>
      <c r="P711" s="376" t="n">
        <f aca="false">SUM($P$303)</f>
        <v>0</v>
      </c>
      <c r="Q711" s="1"/>
      <c r="R711" s="1"/>
      <c r="S711" s="1" t="e">
        <f aca="false">IF(MAX(C711:F711,M711:P711)&gt;0,S710+1,S710)</f>
        <v>#REF!</v>
      </c>
      <c r="T711" s="464" t="e">
        <f aca="false">IF(S711&gt;S710,S711,"")</f>
        <v>#REF!</v>
      </c>
      <c r="U711" s="69" t="n">
        <v>711</v>
      </c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customFormat="false" ht="15.75" hidden="false" customHeight="true" outlineLevel="0" collapsed="false">
      <c r="A712" s="1" t="str">
        <f aca="false">$A$304</f>
        <v>Sweet potatoes: no. local meas</v>
      </c>
      <c r="B712" s="366"/>
      <c r="C712" s="376" t="n">
        <f aca="false">SUM($C$313)</f>
        <v>0.0212468549063461</v>
      </c>
      <c r="D712" s="376" t="n">
        <f aca="false">SUM($D$313)</f>
        <v>0.0159351411797596</v>
      </c>
      <c r="E712" s="376" t="n">
        <f aca="false">SUM($E$313)</f>
        <v>0.0371819960861057</v>
      </c>
      <c r="F712" s="376" t="n">
        <f aca="false">SUM($F$313)</f>
        <v>0.0446183953033268</v>
      </c>
      <c r="G712" s="364"/>
      <c r="H712" s="376" t="n">
        <f aca="false">SUM($H$313)</f>
        <v>0</v>
      </c>
      <c r="I712" s="376" t="n">
        <f aca="false">SUM($I$313)</f>
        <v>0.0106234274531731</v>
      </c>
      <c r="J712" s="376" t="n">
        <f aca="false">SUM($J$313)</f>
        <v>0.0278864970645793</v>
      </c>
      <c r="K712" s="376" t="n">
        <f aca="false">SUM($K$313)</f>
        <v>0.0371819960861057</v>
      </c>
      <c r="L712" s="364"/>
      <c r="M712" s="376" t="n">
        <f aca="false">SUM($M$313)</f>
        <v>0</v>
      </c>
      <c r="N712" s="376" t="n">
        <f aca="false">SUM($N$313)</f>
        <v>-0.00531171372658652</v>
      </c>
      <c r="O712" s="376" t="n">
        <f aca="false">SUM($O$313)</f>
        <v>-0.00929549902152642</v>
      </c>
      <c r="P712" s="376" t="n">
        <f aca="false">SUM($P$313)</f>
        <v>-0.00743639921722113</v>
      </c>
      <c r="Q712" s="1"/>
      <c r="R712" s="1"/>
      <c r="S712" s="1" t="e">
        <f aca="false">IF(MAX(C712:F712,M712:P712)&gt;0,S711+1,S711)</f>
        <v>#REF!</v>
      </c>
      <c r="T712" s="464" t="e">
        <f aca="false">IF(S712&gt;S711,S712,"")</f>
        <v>#REF!</v>
      </c>
      <c r="U712" s="69" t="n">
        <v>712</v>
      </c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customFormat="false" ht="15.75" hidden="false" customHeight="true" outlineLevel="0" collapsed="false">
      <c r="A713" s="1" t="str">
        <f aca="false">$A$314</f>
        <v>Irish potatoes: no. local meas</v>
      </c>
      <c r="B713" s="366"/>
      <c r="C713" s="376" t="n">
        <f aca="false">SUM($C$323)</f>
        <v>0</v>
      </c>
      <c r="D713" s="376" t="n">
        <f aca="false">SUM($D$323)</f>
        <v>0</v>
      </c>
      <c r="E713" s="376" t="n">
        <f aca="false">SUM($E$323)</f>
        <v>0</v>
      </c>
      <c r="F713" s="376" t="n">
        <f aca="false">SUM($F$323)</f>
        <v>0</v>
      </c>
      <c r="G713" s="364"/>
      <c r="H713" s="376" t="n">
        <f aca="false">SUM($H$323)</f>
        <v>0</v>
      </c>
      <c r="I713" s="376" t="n">
        <f aca="false">SUM($I$323)</f>
        <v>0</v>
      </c>
      <c r="J713" s="376" t="n">
        <f aca="false">SUM($J$323)</f>
        <v>0</v>
      </c>
      <c r="K713" s="376" t="n">
        <f aca="false">SUM($K$323)</f>
        <v>0</v>
      </c>
      <c r="L713" s="364"/>
      <c r="M713" s="376" t="n">
        <f aca="false">SUM($M$323)</f>
        <v>0</v>
      </c>
      <c r="N713" s="376" t="n">
        <f aca="false">SUM($N$323)</f>
        <v>0</v>
      </c>
      <c r="O713" s="376" t="n">
        <f aca="false">SUM($O$323)</f>
        <v>0</v>
      </c>
      <c r="P713" s="376" t="n">
        <f aca="false">SUM($P$323)</f>
        <v>0</v>
      </c>
      <c r="Q713" s="1"/>
      <c r="R713" s="1"/>
      <c r="S713" s="1" t="e">
        <f aca="false">IF(MAX(C713:F713,M713:P713)&gt;0,S712+1,S712)</f>
        <v>#REF!</v>
      </c>
      <c r="T713" s="464" t="e">
        <f aca="false">IF(S713&gt;S712,S713,"")</f>
        <v>#REF!</v>
      </c>
      <c r="U713" s="69" t="n">
        <v>713</v>
      </c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customFormat="false" ht="15.75" hidden="false" customHeight="true" outlineLevel="0" collapsed="false">
      <c r="A714" s="1" t="str">
        <f aca="false">$A$324</f>
        <v>Bananas: no. local meas</v>
      </c>
      <c r="B714" s="366"/>
      <c r="C714" s="376" t="n">
        <f aca="false">SUM($C$333)</f>
        <v>0</v>
      </c>
      <c r="D714" s="376" t="n">
        <f aca="false">SUM($D$333)</f>
        <v>0</v>
      </c>
      <c r="E714" s="376" t="n">
        <f aca="false">SUM($E$333)</f>
        <v>0</v>
      </c>
      <c r="F714" s="376" t="n">
        <f aca="false">SUM($F$333)</f>
        <v>0</v>
      </c>
      <c r="G714" s="364"/>
      <c r="H714" s="376" t="n">
        <f aca="false">SUM($H$333)</f>
        <v>0</v>
      </c>
      <c r="I714" s="376" t="n">
        <f aca="false">SUM($I$333)</f>
        <v>0</v>
      </c>
      <c r="J714" s="376" t="n">
        <f aca="false">SUM($J$333)</f>
        <v>0</v>
      </c>
      <c r="K714" s="376" t="n">
        <f aca="false">SUM($K$333)</f>
        <v>0</v>
      </c>
      <c r="L714" s="364"/>
      <c r="M714" s="376" t="n">
        <f aca="false">SUM($M$333)</f>
        <v>0</v>
      </c>
      <c r="N714" s="376" t="n">
        <f aca="false">SUM($N$333)</f>
        <v>0</v>
      </c>
      <c r="O714" s="376" t="n">
        <f aca="false">SUM($O$333)</f>
        <v>0</v>
      </c>
      <c r="P714" s="376" t="n">
        <f aca="false">SUM($P$333)</f>
        <v>0</v>
      </c>
      <c r="Q714" s="1"/>
      <c r="R714" s="1"/>
      <c r="S714" s="1" t="e">
        <f aca="false">IF(MAX(C714:F714,M714:P714)&gt;0,S713+1,S713)</f>
        <v>#REF!</v>
      </c>
      <c r="T714" s="464" t="e">
        <f aca="false">IF(S714&gt;S713,S714,"")</f>
        <v>#REF!</v>
      </c>
      <c r="U714" s="69" t="n">
        <v>714</v>
      </c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customFormat="false" ht="15.75" hidden="false" customHeight="true" outlineLevel="0" collapsed="false">
      <c r="A715" s="1" t="str">
        <f aca="false">$A$334</f>
        <v>Groundnuts (dry): no. local meas</v>
      </c>
      <c r="B715" s="366"/>
      <c r="C715" s="376" t="n">
        <f aca="false">SUM($C$343)</f>
        <v>0.0464020128599385</v>
      </c>
      <c r="D715" s="376" t="n">
        <f aca="false">SUM($D$343)</f>
        <v>0.0215823315627621</v>
      </c>
      <c r="E715" s="376" t="n">
        <f aca="false">SUM($E$343)</f>
        <v>0.0566536203522505</v>
      </c>
      <c r="F715" s="376" t="n">
        <f aca="false">SUM($F$343)</f>
        <v>0.0394477060230485</v>
      </c>
      <c r="G715" s="364"/>
      <c r="H715" s="376" t="n">
        <f aca="false">SUM($H$343)</f>
        <v>0.0250894604417109</v>
      </c>
      <c r="I715" s="376" t="n">
        <f aca="false">SUM($I$343)</f>
        <v>0.0242801230081074</v>
      </c>
      <c r="J715" s="376" t="n">
        <f aca="false">SUM($J$343)</f>
        <v>0.0873409980430528</v>
      </c>
      <c r="K715" s="376" t="n">
        <f aca="false">SUM($K$343)</f>
        <v>0.0465818656229615</v>
      </c>
      <c r="L715" s="364"/>
      <c r="M715" s="376" t="n">
        <f aca="false">SUM($M$343)</f>
        <v>-0.0213125524182276</v>
      </c>
      <c r="N715" s="376" t="n">
        <f aca="false">SUM($N$343)</f>
        <v>0.00269779144534526</v>
      </c>
      <c r="O715" s="376" t="n">
        <f aca="false">SUM($O$343)</f>
        <v>0.0306873776908024</v>
      </c>
      <c r="P715" s="376" t="n">
        <f aca="false">SUM($P$343)</f>
        <v>0.00713415959991302</v>
      </c>
      <c r="Q715" s="1"/>
      <c r="R715" s="1"/>
      <c r="S715" s="1" t="e">
        <f aca="false">IF(MAX(C715:F715,M715:P715)&gt;0,S714+1,S714)</f>
        <v>#REF!</v>
      </c>
      <c r="T715" s="464" t="e">
        <f aca="false">IF(S715&gt;S714,S715,"")</f>
        <v>#REF!</v>
      </c>
      <c r="U715" s="69" t="n">
        <v>715</v>
      </c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customFormat="false" ht="15.75" hidden="false" customHeight="true" outlineLevel="0" collapsed="false">
      <c r="A716" s="1" t="str">
        <f aca="false">$A$344</f>
        <v>Soya: no. local meas</v>
      </c>
      <c r="B716" s="366"/>
      <c r="C716" s="376" t="n">
        <f aca="false">SUM($C$353)</f>
        <v>0.0170869443667878</v>
      </c>
      <c r="D716" s="376" t="n">
        <f aca="false">SUM($D$353)</f>
        <v>0.0227825924890504</v>
      </c>
      <c r="E716" s="376" t="n">
        <f aca="false">SUM($E$353)</f>
        <v>0.0155740378343118</v>
      </c>
      <c r="F716" s="376" t="n">
        <f aca="false">SUM($F$353)</f>
        <v>0.0193810248604769</v>
      </c>
      <c r="G716" s="364"/>
      <c r="H716" s="376" t="n">
        <f aca="false">SUM($H$353)</f>
        <v>0.0113912962445252</v>
      </c>
      <c r="I716" s="376" t="n">
        <f aca="false">SUM($I$353)</f>
        <v>0.0323939986953686</v>
      </c>
      <c r="J716" s="376" t="n">
        <f aca="false">SUM($J$353)</f>
        <v>0.0552878343118069</v>
      </c>
      <c r="K716" s="376" t="n">
        <f aca="false">SUM($K$353)</f>
        <v>0.0553743567442198</v>
      </c>
      <c r="L716" s="364"/>
      <c r="M716" s="376" t="n">
        <f aca="false">SUM($M$353)</f>
        <v>-0.0056956481222626</v>
      </c>
      <c r="N716" s="376" t="n">
        <f aca="false">SUM($N$353)</f>
        <v>0.00961140620631814</v>
      </c>
      <c r="O716" s="376" t="n">
        <f aca="false">SUM($O$353)</f>
        <v>0.0397137964774951</v>
      </c>
      <c r="P716" s="376" t="n">
        <f aca="false">SUM($P$353)</f>
        <v>0.0359933318837428</v>
      </c>
      <c r="Q716" s="1"/>
      <c r="R716" s="1"/>
      <c r="S716" s="1" t="e">
        <f aca="false">IF(MAX(C716:F716,M716:P716)&gt;0,S715+1,S715)</f>
        <v>#REF!</v>
      </c>
      <c r="T716" s="464" t="e">
        <f aca="false">IF(S716&gt;S715,S716,"")</f>
        <v>#REF!</v>
      </c>
      <c r="U716" s="69" t="n">
        <v>716</v>
      </c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customFormat="false" ht="15.75" hidden="false" customHeight="true" outlineLevel="0" collapsed="false">
      <c r="A717" s="1" t="str">
        <f aca="false">$A$354</f>
        <v>Vegetables: no. local meas</v>
      </c>
      <c r="B717" s="366"/>
      <c r="C717" s="376" t="n">
        <f aca="false">SUM($C$364)</f>
        <v>0</v>
      </c>
      <c r="D717" s="376" t="n">
        <f aca="false">SUM($D$364)</f>
        <v>0</v>
      </c>
      <c r="E717" s="376" t="n">
        <f aca="false">SUM($E$364)</f>
        <v>0</v>
      </c>
      <c r="F717" s="376" t="n">
        <f aca="false">SUM($F$364)</f>
        <v>0</v>
      </c>
      <c r="G717" s="364"/>
      <c r="H717" s="376" t="n">
        <f aca="false">SUM($H$364)</f>
        <v>0</v>
      </c>
      <c r="I717" s="376" t="n">
        <f aca="false">SUM($I$364)</f>
        <v>0</v>
      </c>
      <c r="J717" s="376" t="n">
        <f aca="false">SUM($J$364)</f>
        <v>0</v>
      </c>
      <c r="K717" s="376" t="n">
        <f aca="false">SUM($K$364)</f>
        <v>0</v>
      </c>
      <c r="L717" s="364"/>
      <c r="M717" s="376" t="n">
        <f aca="false">SUM($M$364)</f>
        <v>0</v>
      </c>
      <c r="N717" s="376" t="n">
        <f aca="false">SUM($N$364)</f>
        <v>0</v>
      </c>
      <c r="O717" s="376" t="n">
        <f aca="false">SUM($O$364)</f>
        <v>0</v>
      </c>
      <c r="P717" s="376" t="n">
        <f aca="false">SUM($P$364)</f>
        <v>0</v>
      </c>
      <c r="Q717" s="1"/>
      <c r="R717" s="1"/>
      <c r="S717" s="1" t="e">
        <f aca="false">IF(MAX(C717:F717,M717:P717)&gt;0,S716+1,S716)</f>
        <v>#REF!</v>
      </c>
      <c r="T717" s="464" t="e">
        <f aca="false">IF(S717&gt;S716,S717,"")</f>
        <v>#REF!</v>
      </c>
      <c r="U717" s="69" t="n">
        <v>717</v>
      </c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customFormat="false" ht="15.75" hidden="false" customHeight="true" outlineLevel="0" collapsed="false">
      <c r="A718" s="1" t="str">
        <f aca="false">$A$365</f>
        <v>Other crop: (tomato)</v>
      </c>
      <c r="B718" s="366"/>
      <c r="C718" s="376" t="n">
        <f aca="false">SUM($C$375)</f>
        <v>0</v>
      </c>
      <c r="D718" s="376" t="n">
        <f aca="false">SUM($D$375)</f>
        <v>0</v>
      </c>
      <c r="E718" s="376" t="n">
        <f aca="false">SUM($E$375)</f>
        <v>0</v>
      </c>
      <c r="F718" s="376" t="n">
        <f aca="false">SUM($F$375)</f>
        <v>0</v>
      </c>
      <c r="G718" s="364"/>
      <c r="H718" s="376" t="n">
        <f aca="false">SUM($H$375)</f>
        <v>0</v>
      </c>
      <c r="I718" s="376" t="n">
        <f aca="false">SUM($I$375)</f>
        <v>0</v>
      </c>
      <c r="J718" s="376" t="n">
        <f aca="false">SUM($J$375)</f>
        <v>0</v>
      </c>
      <c r="K718" s="376" t="n">
        <f aca="false">SUM($K$375)</f>
        <v>0</v>
      </c>
      <c r="L718" s="364"/>
      <c r="M718" s="376" t="n">
        <f aca="false">SUM($M$375)</f>
        <v>0</v>
      </c>
      <c r="N718" s="376" t="n">
        <f aca="false">SUM($N$375)</f>
        <v>0</v>
      </c>
      <c r="O718" s="376" t="n">
        <f aca="false">SUM($O$375)</f>
        <v>0</v>
      </c>
      <c r="P718" s="376" t="n">
        <f aca="false">SUM($P$375)</f>
        <v>0</v>
      </c>
      <c r="Q718" s="1"/>
      <c r="R718" s="1"/>
      <c r="S718" s="1" t="e">
        <f aca="false">IF(MAX(C718:F718,M718:P718)&gt;0,S717+1,S717)</f>
        <v>#REF!</v>
      </c>
      <c r="T718" s="464" t="e">
        <f aca="false">IF(S718&gt;S717,S718,"")</f>
        <v>#REF!</v>
      </c>
      <c r="U718" s="69" t="n">
        <v>718</v>
      </c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customFormat="false" ht="15.75" hidden="false" customHeight="true" outlineLevel="0" collapsed="false">
      <c r="A719" s="1" t="str">
        <f aca="false">$A$376</f>
        <v>Other crop: type</v>
      </c>
      <c r="B719" s="366"/>
      <c r="C719" s="376" t="n">
        <f aca="false">SUM($C$385)</f>
        <v>0</v>
      </c>
      <c r="D719" s="376" t="n">
        <f aca="false">SUM($D$385)</f>
        <v>0</v>
      </c>
      <c r="E719" s="376" t="n">
        <f aca="false">SUM($E$385)</f>
        <v>0</v>
      </c>
      <c r="F719" s="376" t="n">
        <f aca="false">SUM($F$385)</f>
        <v>0</v>
      </c>
      <c r="G719" s="364"/>
      <c r="H719" s="376" t="n">
        <f aca="false">SUM($H$385)</f>
        <v>0</v>
      </c>
      <c r="I719" s="376" t="n">
        <f aca="false">SUM($I$385)</f>
        <v>0</v>
      </c>
      <c r="J719" s="376" t="n">
        <f aca="false">SUM($J$385)</f>
        <v>0</v>
      </c>
      <c r="K719" s="376" t="n">
        <f aca="false">SUM($K$385)</f>
        <v>0</v>
      </c>
      <c r="L719" s="364"/>
      <c r="M719" s="376" t="n">
        <f aca="false">SUM($M$385)</f>
        <v>0</v>
      </c>
      <c r="N719" s="376" t="n">
        <f aca="false">SUM($N$385)</f>
        <v>0</v>
      </c>
      <c r="O719" s="376" t="n">
        <f aca="false">SUM($O$385)</f>
        <v>0</v>
      </c>
      <c r="P719" s="376" t="n">
        <f aca="false">SUM($P$385)</f>
        <v>0</v>
      </c>
      <c r="Q719" s="1"/>
      <c r="R719" s="1"/>
      <c r="S719" s="1" t="e">
        <f aca="false">IF(MAX(C719:F719,M719:P719)&gt;0,S718+1,S718)</f>
        <v>#REF!</v>
      </c>
      <c r="T719" s="464" t="e">
        <f aca="false">IF(S719&gt;S718,S719,"")</f>
        <v>#REF!</v>
      </c>
      <c r="U719" s="69" t="n">
        <v>719</v>
      </c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customFormat="false" ht="15.75" hidden="false" customHeight="true" outlineLevel="0" collapsed="false">
      <c r="A720" s="1" t="str">
        <f aca="false">$A$386</f>
        <v>FISHING -- see worksheet Data 3</v>
      </c>
      <c r="B720" s="366"/>
      <c r="C720" s="376" t="n">
        <f aca="false">SUM($C$395)</f>
        <v>0</v>
      </c>
      <c r="D720" s="376" t="n">
        <f aca="false">SUM($D$395)</f>
        <v>0</v>
      </c>
      <c r="E720" s="376" t="n">
        <f aca="false">SUM($E$395)</f>
        <v>0</v>
      </c>
      <c r="F720" s="376" t="n">
        <f aca="false">SUM($F$395)</f>
        <v>0</v>
      </c>
      <c r="G720" s="364"/>
      <c r="H720" s="376" t="e">
        <f aca="false">SUM($H$395)</f>
        <v>#REF!</v>
      </c>
      <c r="I720" s="376" t="e">
        <f aca="false">SUM($I$395)</f>
        <v>#REF!</v>
      </c>
      <c r="J720" s="376" t="e">
        <f aca="false">SUM($J$395)</f>
        <v>#REF!</v>
      </c>
      <c r="K720" s="376" t="e">
        <f aca="false">SUM($K$395)</f>
        <v>#REF!</v>
      </c>
      <c r="L720" s="364"/>
      <c r="M720" s="376" t="e">
        <f aca="false">SUM($M$395)</f>
        <v>#REF!</v>
      </c>
      <c r="N720" s="376" t="e">
        <f aca="false">SUM($N$395)</f>
        <v>#REF!</v>
      </c>
      <c r="O720" s="376" t="e">
        <f aca="false">SUM($O$395)</f>
        <v>#REF!</v>
      </c>
      <c r="P720" s="376" t="e">
        <f aca="false">SUM($P$395)</f>
        <v>#REF!</v>
      </c>
      <c r="Q720" s="1"/>
      <c r="R720" s="1"/>
      <c r="S720" s="465" t="e">
        <f aca="false">IF(MAX(C720:F720,M720:P720)&gt;0,S719+1,S719)</f>
        <v>#REF!</v>
      </c>
      <c r="T720" s="464" t="e">
        <f aca="false">IF(S720&gt;S719,S720,"")</f>
        <v>#REF!</v>
      </c>
      <c r="U720" s="69" t="n">
        <v>720</v>
      </c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customFormat="false" ht="15.75" hidden="false" customHeight="true" outlineLevel="0" collapsed="false">
      <c r="A721" s="1" t="str">
        <f aca="false">$A$396</f>
        <v>WILD FOODS -- see worksheet Data 3</v>
      </c>
      <c r="B721" s="366"/>
      <c r="C721" s="376" t="n">
        <f aca="false">SUM($C$405)</f>
        <v>0</v>
      </c>
      <c r="D721" s="376" t="n">
        <f aca="false">SUM($D$405)</f>
        <v>0</v>
      </c>
      <c r="E721" s="376" t="n">
        <f aca="false">SUM($E$405)</f>
        <v>0</v>
      </c>
      <c r="F721" s="376" t="n">
        <f aca="false">SUM($F$405)</f>
        <v>0</v>
      </c>
      <c r="G721" s="364"/>
      <c r="H721" s="376" t="e">
        <f aca="false">SUM($H$405)</f>
        <v>#REF!</v>
      </c>
      <c r="I721" s="376" t="e">
        <f aca="false">SUM($I$405)</f>
        <v>#REF!</v>
      </c>
      <c r="J721" s="376" t="e">
        <f aca="false">SUM($J$405)</f>
        <v>#REF!</v>
      </c>
      <c r="K721" s="376" t="e">
        <f aca="false">SUM($K$405)</f>
        <v>#REF!</v>
      </c>
      <c r="L721" s="364"/>
      <c r="M721" s="376" t="e">
        <f aca="false">SUM($M$405)</f>
        <v>#REF!</v>
      </c>
      <c r="N721" s="376" t="e">
        <f aca="false">SUM($N$405)</f>
        <v>#REF!</v>
      </c>
      <c r="O721" s="376" t="e">
        <f aca="false">SUM($O$405)</f>
        <v>#REF!</v>
      </c>
      <c r="P721" s="376" t="e">
        <f aca="false">SUM($P$405)</f>
        <v>#REF!</v>
      </c>
      <c r="Q721" s="1"/>
      <c r="R721" s="1"/>
      <c r="S721" s="465" t="e">
        <f aca="false">IF(MAX(C721:F721,M721:P721)&gt;0,S720+1,S720)</f>
        <v>#REF!</v>
      </c>
      <c r="T721" s="464" t="e">
        <f aca="false">IF(S721&gt;S720,S721,"")</f>
        <v>#REF!</v>
      </c>
      <c r="U721" s="69" t="n">
        <v>721</v>
      </c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customFormat="false" ht="15.75" hidden="false" customHeight="true" outlineLevel="0" collapsed="false">
      <c r="A722" s="379" t="s">
        <v>21</v>
      </c>
      <c r="B722" s="366"/>
      <c r="C722" s="364"/>
      <c r="D722" s="364"/>
      <c r="E722" s="364"/>
      <c r="F722" s="364"/>
      <c r="G722" s="364"/>
      <c r="H722" s="364"/>
      <c r="I722" s="364"/>
      <c r="J722" s="364"/>
      <c r="K722" s="364"/>
      <c r="L722" s="364"/>
      <c r="M722" s="364"/>
      <c r="N722" s="364"/>
      <c r="O722" s="364"/>
      <c r="P722" s="364"/>
      <c r="Q722" s="1"/>
      <c r="R722" s="1"/>
      <c r="S722" s="1" t="e">
        <f aca="false">IF(MAX(C722:F722,M722:P722)&gt;0,S721+1,S721)</f>
        <v>#REF!</v>
      </c>
      <c r="T722" s="1" t="e">
        <f aca="false">IF(S722&gt;S721,S722,"")</f>
        <v>#REF!</v>
      </c>
      <c r="U722" s="69" t="n">
        <v>722</v>
      </c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customFormat="false" ht="15.75" hidden="false" customHeight="true" outlineLevel="0" collapsed="false">
      <c r="A723" s="1" t="str">
        <f aca="false">$A$535</f>
        <v>Labour: ridge making</v>
      </c>
      <c r="B723" s="366"/>
      <c r="C723" s="376" t="n">
        <f aca="false">SUM($C$540)</f>
        <v>0.0676544590438915</v>
      </c>
      <c r="D723" s="376" t="n">
        <f aca="false">SUM($D$540)</f>
        <v>0.0473581213307241</v>
      </c>
      <c r="E723" s="376" t="n">
        <f aca="false">SUM($E$540)</f>
        <v>0</v>
      </c>
      <c r="F723" s="376" t="n">
        <f aca="false">SUM($F$540)</f>
        <v>0</v>
      </c>
      <c r="G723" s="364"/>
      <c r="H723" s="376" t="n">
        <f aca="false">SUM($H$540)</f>
        <v>0.0744199049482807</v>
      </c>
      <c r="I723" s="376" t="n">
        <f aca="false">SUM($I$540)</f>
        <v>0.0520939334637965</v>
      </c>
      <c r="J723" s="376" t="n">
        <f aca="false">SUM($J$540)</f>
        <v>0</v>
      </c>
      <c r="K723" s="376" t="n">
        <f aca="false">SUM($K$540)</f>
        <v>0</v>
      </c>
      <c r="L723" s="364"/>
      <c r="M723" s="376" t="n">
        <f aca="false">SUM($M$540)</f>
        <v>0.00676544590438916</v>
      </c>
      <c r="N723" s="376" t="n">
        <f aca="false">SUM($N$540)</f>
        <v>0.00473581213307241</v>
      </c>
      <c r="O723" s="376" t="n">
        <f aca="false">SUM($O$540)</f>
        <v>0</v>
      </c>
      <c r="P723" s="376" t="n">
        <f aca="false">SUM($P$540)</f>
        <v>0</v>
      </c>
      <c r="Q723" s="1"/>
      <c r="R723" s="1"/>
      <c r="S723" s="1" t="e">
        <f aca="false">IF(MAX(C723:F723,M723:P723)&gt;0,S722+1,S722)</f>
        <v>#REF!</v>
      </c>
      <c r="T723" s="464" t="e">
        <f aca="false">IF(S723&gt;S722,S723,"")</f>
        <v>#REF!</v>
      </c>
      <c r="U723" s="69" t="n">
        <v>723</v>
      </c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customFormat="false" ht="15.75" hidden="false" customHeight="true" outlineLevel="0" collapsed="false">
      <c r="A724" s="1" t="str">
        <f aca="false">$A$541</f>
        <v>Labour: Land Preparation</v>
      </c>
      <c r="B724" s="366"/>
      <c r="C724" s="376" t="n">
        <f aca="false">SUM($C$546)</f>
        <v>0.0649482806821359</v>
      </c>
      <c r="D724" s="376" t="n">
        <f aca="false">SUM($D$546)</f>
        <v>0.0541235672351132</v>
      </c>
      <c r="E724" s="376" t="n">
        <f aca="false">SUM($E$546)</f>
        <v>0</v>
      </c>
      <c r="F724" s="376" t="n">
        <f aca="false">SUM($F$546)</f>
        <v>0</v>
      </c>
      <c r="G724" s="364"/>
      <c r="H724" s="376" t="n">
        <f aca="false">SUM($H$546)</f>
        <v>0.0714431087503495</v>
      </c>
      <c r="I724" s="376" t="n">
        <f aca="false">SUM($I$546)</f>
        <v>0.0595359239586246</v>
      </c>
      <c r="J724" s="376" t="n">
        <f aca="false">SUM($J$546)</f>
        <v>0</v>
      </c>
      <c r="K724" s="376" t="n">
        <f aca="false">SUM($K$546)</f>
        <v>0</v>
      </c>
      <c r="L724" s="364"/>
      <c r="M724" s="376" t="n">
        <f aca="false">SUM($M$546)</f>
        <v>0.00649482806821358</v>
      </c>
      <c r="N724" s="376" t="n">
        <f aca="false">SUM($N$546)</f>
        <v>0.00541235672351133</v>
      </c>
      <c r="O724" s="376" t="n">
        <f aca="false">SUM($O$546)</f>
        <v>0</v>
      </c>
      <c r="P724" s="376" t="n">
        <f aca="false">SUM($P$546)</f>
        <v>0</v>
      </c>
      <c r="Q724" s="1"/>
      <c r="R724" s="1"/>
      <c r="S724" s="1" t="e">
        <f aca="false">IF(MAX(C724:F724,M724:P724)&gt;0,S723+1,S723)</f>
        <v>#REF!</v>
      </c>
      <c r="T724" s="464" t="e">
        <f aca="false">IF(S724&gt;S723,S724,"")</f>
        <v>#REF!</v>
      </c>
      <c r="U724" s="69" t="n">
        <v>724</v>
      </c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customFormat="false" ht="15.75" hidden="false" customHeight="true" outlineLevel="0" collapsed="false">
      <c r="A725" s="1" t="str">
        <f aca="false">$A$547</f>
        <v>Labour: harvesting/threshing</v>
      </c>
      <c r="B725" s="366"/>
      <c r="C725" s="376" t="n">
        <f aca="false">SUM($C$552)</f>
        <v>0.0841892088342186</v>
      </c>
      <c r="D725" s="376" t="n">
        <f aca="false">SUM($D$552)</f>
        <v>0.129788314229802</v>
      </c>
      <c r="E725" s="376" t="n">
        <f aca="false">SUM($E$552)</f>
        <v>0</v>
      </c>
      <c r="F725" s="376" t="n">
        <f aca="false">SUM($F$552)</f>
        <v>0</v>
      </c>
      <c r="G725" s="364"/>
      <c r="H725" s="376" t="n">
        <f aca="false">SUM($H$552)</f>
        <v>0.0841892088342186</v>
      </c>
      <c r="I725" s="376" t="n">
        <f aca="false">SUM($I$552)</f>
        <v>0.129788314229802</v>
      </c>
      <c r="J725" s="376" t="n">
        <f aca="false">SUM($J$552)</f>
        <v>0</v>
      </c>
      <c r="K725" s="376" t="n">
        <f aca="false">SUM($K$552)</f>
        <v>0</v>
      </c>
      <c r="L725" s="364"/>
      <c r="M725" s="376" t="n">
        <f aca="false">SUM($M$552)</f>
        <v>0</v>
      </c>
      <c r="N725" s="376" t="n">
        <f aca="false">SUM($N$552)</f>
        <v>0</v>
      </c>
      <c r="O725" s="376" t="n">
        <f aca="false">SUM($O$552)</f>
        <v>0</v>
      </c>
      <c r="P725" s="376" t="n">
        <f aca="false">SUM($P$552)</f>
        <v>0</v>
      </c>
      <c r="Q725" s="1"/>
      <c r="R725" s="1"/>
      <c r="S725" s="1" t="e">
        <f aca="false">IF(MAX(C725:F725,M725:P725)&gt;0,S724+1,S724)</f>
        <v>#REF!</v>
      </c>
      <c r="T725" s="464" t="e">
        <f aca="false">IF(S725&gt;S724,S725,"")</f>
        <v>#REF!</v>
      </c>
      <c r="U725" s="69" t="n">
        <v>725</v>
      </c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customFormat="false" ht="15.75" hidden="false" customHeight="true" outlineLevel="0" collapsed="false">
      <c r="A726" s="1" t="str">
        <f aca="false">$A$553</f>
        <v>Labour migration: no. people per HH</v>
      </c>
      <c r="B726" s="366"/>
      <c r="C726" s="376" t="n">
        <f aca="false">SUM($C$555)</f>
        <v>0</v>
      </c>
      <c r="D726" s="376" t="n">
        <f aca="false">SUM($D$555)</f>
        <v>0.0833333333333333</v>
      </c>
      <c r="E726" s="376" t="n">
        <f aca="false">SUM($E$555)</f>
        <v>0</v>
      </c>
      <c r="F726" s="376" t="n">
        <f aca="false">SUM($F$555)</f>
        <v>0</v>
      </c>
      <c r="G726" s="364"/>
      <c r="H726" s="376" t="n">
        <f aca="false">SUM($H$555)</f>
        <v>0</v>
      </c>
      <c r="I726" s="376" t="n">
        <f aca="false">SUM($I$555)</f>
        <v>0.104166666666667</v>
      </c>
      <c r="J726" s="376" t="n">
        <f aca="false">SUM($J$555)</f>
        <v>0</v>
      </c>
      <c r="K726" s="376" t="n">
        <f aca="false">SUM($K$555)</f>
        <v>0</v>
      </c>
      <c r="L726" s="364"/>
      <c r="M726" s="376" t="n">
        <f aca="false">SUM($M$555)</f>
        <v>0</v>
      </c>
      <c r="N726" s="376" t="n">
        <f aca="false">SUM($N$555)</f>
        <v>0.0208333333333333</v>
      </c>
      <c r="O726" s="376" t="n">
        <f aca="false">SUM($O$555)</f>
        <v>0</v>
      </c>
      <c r="P726" s="376" t="n">
        <f aca="false">SUM($P$555)</f>
        <v>0</v>
      </c>
      <c r="Q726" s="1"/>
      <c r="R726" s="1"/>
      <c r="S726" s="1" t="e">
        <f aca="false">IF(MAX(C726:F726,M726:P726)&gt;0,S725+1,S725)</f>
        <v>#REF!</v>
      </c>
      <c r="T726" s="1" t="e">
        <f aca="false">IF(S726&gt;S725,S726,"")</f>
        <v>#REF!</v>
      </c>
      <c r="U726" s="69" t="n">
        <v>726</v>
      </c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customFormat="false" ht="15.75" hidden="false" customHeight="true" outlineLevel="0" collapsed="false">
      <c r="A727" s="379" t="s">
        <v>22</v>
      </c>
      <c r="B727" s="366"/>
      <c r="C727" s="364"/>
      <c r="D727" s="364"/>
      <c r="E727" s="364"/>
      <c r="F727" s="364"/>
      <c r="G727" s="364"/>
      <c r="H727" s="364"/>
      <c r="I727" s="364"/>
      <c r="J727" s="364"/>
      <c r="K727" s="364"/>
      <c r="L727" s="364"/>
      <c r="M727" s="364"/>
      <c r="N727" s="364"/>
      <c r="O727" s="364"/>
      <c r="P727" s="364"/>
      <c r="Q727" s="1"/>
      <c r="R727" s="1"/>
      <c r="S727" s="1" t="e">
        <f aca="false">S726</f>
        <v>#REF!</v>
      </c>
      <c r="T727" s="1" t="e">
        <f aca="false">IF(S727&gt;S726,S727,"")</f>
        <v>#REF!</v>
      </c>
      <c r="U727" s="69" t="n">
        <v>727</v>
      </c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customFormat="false" ht="15.75" hidden="false" customHeight="true" outlineLevel="0" collapsed="false">
      <c r="A728" s="1" t="str">
        <f aca="false">$A$442</f>
        <v>Maize grain: name of meas.</v>
      </c>
      <c r="B728" s="366"/>
      <c r="C728" s="376" t="n">
        <f aca="false">SUM($C$448)</f>
        <v>0.152222532848756</v>
      </c>
      <c r="D728" s="376" t="n">
        <f aca="false">SUM($D$448)</f>
        <v>0.101481688565837</v>
      </c>
      <c r="E728" s="376" t="n">
        <f aca="false">SUM($E$448)</f>
        <v>0.11543542074364</v>
      </c>
      <c r="F728" s="376" t="n">
        <f aca="false">SUM($F$448)</f>
        <v>0</v>
      </c>
      <c r="G728" s="364"/>
      <c r="H728" s="376" t="n">
        <f aca="false">SUM($H$448)</f>
        <v>0.101481688565837</v>
      </c>
      <c r="I728" s="376" t="n">
        <f aca="false">SUM($I$448)</f>
        <v>0.101481688565837</v>
      </c>
      <c r="J728" s="376" t="n">
        <f aca="false">SUM($J$448)</f>
        <v>0.101481688565837</v>
      </c>
      <c r="K728" s="376" t="n">
        <f aca="false">SUM($K$448)</f>
        <v>0.101481688565837</v>
      </c>
      <c r="L728" s="364"/>
      <c r="M728" s="376" t="n">
        <f aca="false">SUM($M$448)</f>
        <v>0</v>
      </c>
      <c r="N728" s="376" t="n">
        <f aca="false">SUM($N$448)</f>
        <v>0</v>
      </c>
      <c r="O728" s="376" t="n">
        <f aca="false">SUM($O$448)</f>
        <v>0</v>
      </c>
      <c r="P728" s="376" t="n">
        <f aca="false">SUM($P$448)</f>
        <v>0</v>
      </c>
      <c r="Q728" s="1"/>
      <c r="R728" s="1"/>
      <c r="S728" s="1" t="e">
        <f aca="false">S727</f>
        <v>#REF!</v>
      </c>
      <c r="T728" s="1" t="e">
        <f aca="false">IF(S728&gt;S727,S728,"")</f>
        <v>#REF!</v>
      </c>
      <c r="U728" s="69" t="n">
        <v>728</v>
      </c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customFormat="false" ht="15.75" hidden="false" customHeight="true" outlineLevel="0" collapsed="false">
      <c r="A729" s="1" t="str">
        <f aca="false">$A$451</f>
        <v>Sorghum: name of meas.</v>
      </c>
      <c r="B729" s="366"/>
      <c r="C729" s="376" t="n">
        <f aca="false">SUM($C$457)</f>
        <v>0</v>
      </c>
      <c r="D729" s="376" t="n">
        <f aca="false">SUM($D$457)</f>
        <v>0</v>
      </c>
      <c r="E729" s="376" t="n">
        <f aca="false">SUM($E$457)</f>
        <v>0</v>
      </c>
      <c r="F729" s="376" t="n">
        <f aca="false">SUM($F$457)</f>
        <v>0</v>
      </c>
      <c r="G729" s="364"/>
      <c r="H729" s="376" t="n">
        <f aca="false">SUM($H$457)</f>
        <v>0</v>
      </c>
      <c r="I729" s="376" t="n">
        <f aca="false">SUM($I$457)</f>
        <v>0</v>
      </c>
      <c r="J729" s="376" t="n">
        <f aca="false">SUM($J$457)</f>
        <v>0</v>
      </c>
      <c r="K729" s="376" t="n">
        <f aca="false">SUM($K$457)</f>
        <v>0</v>
      </c>
      <c r="L729" s="364"/>
      <c r="M729" s="376" t="n">
        <f aca="false">SUM($M$457)</f>
        <v>0</v>
      </c>
      <c r="N729" s="376" t="n">
        <f aca="false">SUM($N$457)</f>
        <v>0</v>
      </c>
      <c r="O729" s="376" t="n">
        <f aca="false">SUM($O$457)</f>
        <v>0</v>
      </c>
      <c r="P729" s="376" t="n">
        <f aca="false">SUM($P$457)</f>
        <v>0</v>
      </c>
      <c r="Q729" s="1"/>
      <c r="R729" s="1"/>
      <c r="S729" s="1" t="e">
        <f aca="false">S728</f>
        <v>#REF!</v>
      </c>
      <c r="T729" s="1" t="e">
        <f aca="false">IF(S729&gt;S728,S729,"")</f>
        <v>#REF!</v>
      </c>
      <c r="U729" s="69" t="n">
        <v>729</v>
      </c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customFormat="false" ht="15.75" hidden="false" customHeight="true" outlineLevel="0" collapsed="false">
      <c r="A730" s="1" t="str">
        <f aca="false">$A$460</f>
        <v>Cassava dried: name of meas.</v>
      </c>
      <c r="B730" s="366"/>
      <c r="C730" s="376" t="n">
        <f aca="false">SUM($C$466)</f>
        <v>0</v>
      </c>
      <c r="D730" s="376" t="n">
        <f aca="false">SUM($D$466)</f>
        <v>0</v>
      </c>
      <c r="E730" s="376" t="n">
        <f aca="false">SUM($E$466)</f>
        <v>0</v>
      </c>
      <c r="F730" s="376" t="n">
        <f aca="false">SUM($F$466)</f>
        <v>0</v>
      </c>
      <c r="G730" s="364"/>
      <c r="H730" s="376" t="n">
        <f aca="false">SUM($H$466)</f>
        <v>0</v>
      </c>
      <c r="I730" s="376" t="n">
        <f aca="false">SUM($I$466)</f>
        <v>0</v>
      </c>
      <c r="J730" s="376" t="n">
        <f aca="false">SUM($J$466)</f>
        <v>0</v>
      </c>
      <c r="K730" s="376" t="n">
        <f aca="false">SUM($K$466)</f>
        <v>0</v>
      </c>
      <c r="L730" s="364"/>
      <c r="M730" s="376" t="n">
        <f aca="false">SUM($M$466)</f>
        <v>0</v>
      </c>
      <c r="N730" s="376" t="n">
        <f aca="false">SUM($N$466)</f>
        <v>0</v>
      </c>
      <c r="O730" s="376" t="n">
        <f aca="false">SUM($O$466)</f>
        <v>0</v>
      </c>
      <c r="P730" s="376" t="n">
        <f aca="false">SUM($P$466)</f>
        <v>0</v>
      </c>
      <c r="Q730" s="1"/>
      <c r="R730" s="1"/>
      <c r="S730" s="1" t="e">
        <f aca="false">S729</f>
        <v>#REF!</v>
      </c>
      <c r="T730" s="1" t="e">
        <f aca="false">IF(S730&gt;S729,S730,"")</f>
        <v>#REF!</v>
      </c>
      <c r="U730" s="69" t="n">
        <v>730</v>
      </c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customFormat="false" ht="15.75" hidden="false" customHeight="true" outlineLevel="0" collapsed="false">
      <c r="A731" s="1" t="str">
        <f aca="false">$A$469</f>
        <v>Rice: name of meas.</v>
      </c>
      <c r="B731" s="366"/>
      <c r="C731" s="376" t="n">
        <f aca="false">SUM($C$475)</f>
        <v>0</v>
      </c>
      <c r="D731" s="376" t="n">
        <f aca="false">SUM($D$475)</f>
        <v>0.00164678781101482</v>
      </c>
      <c r="E731" s="376" t="n">
        <f aca="false">SUM($E$475)</f>
        <v>0.0138551859099804</v>
      </c>
      <c r="F731" s="376" t="n">
        <f aca="false">SUM($F$475)</f>
        <v>0.0592694063926941</v>
      </c>
      <c r="G731" s="364"/>
      <c r="H731" s="376" t="n">
        <f aca="false">SUM($H$475)</f>
        <v>0</v>
      </c>
      <c r="I731" s="376" t="n">
        <f aca="false">SUM($I$475)</f>
        <v>0</v>
      </c>
      <c r="J731" s="376" t="n">
        <f aca="false">SUM($J$475)</f>
        <v>0</v>
      </c>
      <c r="K731" s="376" t="n">
        <f aca="false">SUM($K$475)</f>
        <v>0</v>
      </c>
      <c r="L731" s="364"/>
      <c r="M731" s="376" t="n">
        <f aca="false">SUM($M$475)</f>
        <v>0</v>
      </c>
      <c r="N731" s="376" t="n">
        <f aca="false">SUM($N$475)</f>
        <v>0</v>
      </c>
      <c r="O731" s="376" t="n">
        <f aca="false">SUM($O$475)</f>
        <v>0</v>
      </c>
      <c r="P731" s="376" t="n">
        <f aca="false">SUM($P$475)</f>
        <v>0</v>
      </c>
      <c r="Q731" s="1"/>
      <c r="R731" s="1"/>
      <c r="S731" s="1" t="e">
        <f aca="false">S730</f>
        <v>#REF!</v>
      </c>
      <c r="T731" s="1" t="e">
        <f aca="false">IF(S731&gt;S730,S731,"")</f>
        <v>#REF!</v>
      </c>
      <c r="U731" s="69" t="n">
        <v>731</v>
      </c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customFormat="false" ht="15.75" hidden="false" customHeight="true" outlineLevel="0" collapsed="false">
      <c r="A732" s="1" t="str">
        <f aca="false">$A$478</f>
        <v>Beans: name of meas</v>
      </c>
      <c r="B732" s="366"/>
      <c r="C732" s="376" t="n">
        <f aca="false">SUM($C$484)</f>
        <v>0</v>
      </c>
      <c r="D732" s="376" t="n">
        <f aca="false">SUM($D$484)</f>
        <v>0</v>
      </c>
      <c r="E732" s="376" t="n">
        <f aca="false">SUM($E$484)</f>
        <v>0.0165851272015656</v>
      </c>
      <c r="F732" s="376" t="n">
        <f aca="false">SUM($F$484)</f>
        <v>0.0176908023483366</v>
      </c>
      <c r="G732" s="364"/>
      <c r="H732" s="376" t="n">
        <f aca="false">SUM($H$484)</f>
        <v>0</v>
      </c>
      <c r="I732" s="376" t="n">
        <f aca="false">SUM($I$484)</f>
        <v>0</v>
      </c>
      <c r="J732" s="376" t="n">
        <f aca="false">SUM($J$484)</f>
        <v>0</v>
      </c>
      <c r="K732" s="376" t="n">
        <f aca="false">SUM($K$484)</f>
        <v>0</v>
      </c>
      <c r="L732" s="364"/>
      <c r="M732" s="376" t="n">
        <f aca="false">SUM($M$484)</f>
        <v>0</v>
      </c>
      <c r="N732" s="376" t="n">
        <f aca="false">SUM($N$484)</f>
        <v>0</v>
      </c>
      <c r="O732" s="376" t="n">
        <f aca="false">SUM($O$484)</f>
        <v>0</v>
      </c>
      <c r="P732" s="376" t="n">
        <f aca="false">SUM($P$484)</f>
        <v>0</v>
      </c>
      <c r="Q732" s="1"/>
      <c r="R732" s="1"/>
      <c r="S732" s="1" t="e">
        <f aca="false">S731</f>
        <v>#REF!</v>
      </c>
      <c r="T732" s="1" t="e">
        <f aca="false">IF(S732&gt;S731,S732,"")</f>
        <v>#REF!</v>
      </c>
      <c r="U732" s="69" t="n">
        <v>732</v>
      </c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customFormat="false" ht="15.75" hidden="false" customHeight="true" outlineLevel="0" collapsed="false">
      <c r="A733" s="1" t="str">
        <f aca="false">$A$487</f>
        <v>Cassava fresh: name of meas</v>
      </c>
      <c r="B733" s="366"/>
      <c r="C733" s="376" t="n">
        <f aca="false">SUM($C$493)</f>
        <v>0</v>
      </c>
      <c r="D733" s="376" t="n">
        <f aca="false">SUM($D$493)</f>
        <v>0</v>
      </c>
      <c r="E733" s="376" t="n">
        <f aca="false">SUM($E$493)</f>
        <v>0</v>
      </c>
      <c r="F733" s="376" t="n">
        <f aca="false">SUM($F$493)</f>
        <v>0</v>
      </c>
      <c r="G733" s="364"/>
      <c r="H733" s="376" t="n">
        <f aca="false">SUM($H$493)</f>
        <v>0</v>
      </c>
      <c r="I733" s="376" t="n">
        <f aca="false">SUM($I$493)</f>
        <v>0</v>
      </c>
      <c r="J733" s="376" t="n">
        <f aca="false">SUM($J$493)</f>
        <v>0</v>
      </c>
      <c r="K733" s="376" t="n">
        <f aca="false">SUM($K$493)</f>
        <v>0</v>
      </c>
      <c r="L733" s="364"/>
      <c r="M733" s="376" t="n">
        <f aca="false">SUM($M$493)</f>
        <v>0</v>
      </c>
      <c r="N733" s="376" t="n">
        <f aca="false">SUM($N$493)</f>
        <v>0</v>
      </c>
      <c r="O733" s="376" t="n">
        <f aca="false">SUM($O$493)</f>
        <v>0</v>
      </c>
      <c r="P733" s="376" t="n">
        <f aca="false">SUM($P$493)</f>
        <v>0</v>
      </c>
      <c r="Q733" s="1"/>
      <c r="R733" s="1"/>
      <c r="S733" s="1" t="e">
        <f aca="false">S732</f>
        <v>#REF!</v>
      </c>
      <c r="T733" s="1" t="e">
        <f aca="false">IF(S733&gt;S732,S733,"")</f>
        <v>#REF!</v>
      </c>
      <c r="U733" s="69" t="n">
        <v>733</v>
      </c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customFormat="false" ht="15.75" hidden="false" customHeight="true" outlineLevel="0" collapsed="false">
      <c r="A734" s="380" t="str">
        <f aca="false">$A$496</f>
        <v>Sugar purchase: kg</v>
      </c>
      <c r="B734" s="366"/>
      <c r="C734" s="376" t="n">
        <f aca="false">SUM($C$499)</f>
        <v>0.00894604417109309</v>
      </c>
      <c r="D734" s="376" t="n">
        <f aca="false">SUM($D$499)</f>
        <v>0.0104370515329419</v>
      </c>
      <c r="E734" s="376" t="n">
        <f aca="false">SUM($E$499)</f>
        <v>0.0313111545988258</v>
      </c>
      <c r="F734" s="376" t="n">
        <f aca="false">SUM($F$499)</f>
        <v>0.0487062404870624</v>
      </c>
      <c r="G734" s="364"/>
      <c r="H734" s="376" t="n">
        <f aca="false">SUM($H$499)</f>
        <v>0</v>
      </c>
      <c r="I734" s="376" t="n">
        <f aca="false">SUM($I$499)</f>
        <v>0</v>
      </c>
      <c r="J734" s="376" t="n">
        <f aca="false">SUM($J$499)</f>
        <v>0</v>
      </c>
      <c r="K734" s="376" t="n">
        <f aca="false">SUM($K$499)</f>
        <v>0</v>
      </c>
      <c r="L734" s="364"/>
      <c r="M734" s="376" t="n">
        <f aca="false">SUM($M$499)</f>
        <v>0</v>
      </c>
      <c r="N734" s="376" t="n">
        <f aca="false">SUM($N$499)</f>
        <v>0</v>
      </c>
      <c r="O734" s="376" t="n">
        <f aca="false">SUM($O$499)</f>
        <v>0</v>
      </c>
      <c r="P734" s="376" t="n">
        <f aca="false">SUM($P$499)</f>
        <v>0</v>
      </c>
      <c r="Q734" s="1"/>
      <c r="R734" s="1"/>
      <c r="S734" s="1" t="e">
        <f aca="false">S733</f>
        <v>#REF!</v>
      </c>
      <c r="T734" s="1" t="e">
        <f aca="false">IF(S734&gt;S733,S734,"")</f>
        <v>#REF!</v>
      </c>
      <c r="U734" s="69" t="n">
        <v>734</v>
      </c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customFormat="false" ht="15.75" hidden="false" customHeight="true" outlineLevel="0" collapsed="false">
      <c r="A735" s="1" t="str">
        <f aca="false">$A$502</f>
        <v>Meat purchase: quantity (kg)</v>
      </c>
      <c r="B735" s="366"/>
      <c r="C735" s="376" t="n">
        <f aca="false">SUM($C$505)</f>
        <v>0.000472928897586432</v>
      </c>
      <c r="D735" s="376" t="n">
        <f aca="false">SUM($D$505)</f>
        <v>0.00108098033734042</v>
      </c>
      <c r="E735" s="376" t="n">
        <f aca="false">SUM($E$505)</f>
        <v>0.00737769080234834</v>
      </c>
      <c r="F735" s="376" t="n">
        <f aca="false">SUM($F$505)</f>
        <v>0.00933246357903892</v>
      </c>
      <c r="G735" s="364"/>
      <c r="H735" s="376" t="n">
        <f aca="false">SUM($H$505)</f>
        <v>0</v>
      </c>
      <c r="I735" s="376" t="n">
        <f aca="false">SUM($I$505)</f>
        <v>0</v>
      </c>
      <c r="J735" s="376" t="n">
        <f aca="false">SUM($J$505)</f>
        <v>0</v>
      </c>
      <c r="K735" s="376" t="n">
        <f aca="false">SUM($K$505)</f>
        <v>0</v>
      </c>
      <c r="L735" s="364"/>
      <c r="M735" s="376" t="n">
        <f aca="false">SUM($M$505)</f>
        <v>0</v>
      </c>
      <c r="N735" s="376" t="n">
        <f aca="false">SUM($N$505)</f>
        <v>0</v>
      </c>
      <c r="O735" s="376" t="n">
        <f aca="false">SUM($O$505)</f>
        <v>0</v>
      </c>
      <c r="P735" s="376" t="n">
        <f aca="false">SUM($P$505)</f>
        <v>0</v>
      </c>
      <c r="Q735" s="1"/>
      <c r="R735" s="1"/>
      <c r="S735" s="1" t="e">
        <f aca="false">S734</f>
        <v>#REF!</v>
      </c>
      <c r="T735" s="1" t="e">
        <f aca="false">IF(S735&gt;S734,S735,"")</f>
        <v>#REF!</v>
      </c>
      <c r="U735" s="69" t="n">
        <v>735</v>
      </c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customFormat="false" ht="15.75" hidden="false" customHeight="true" outlineLevel="0" collapsed="false">
      <c r="A736" s="1" t="str">
        <f aca="false">$A$508</f>
        <v>Oil purchase: quantity (kg)</v>
      </c>
      <c r="B736" s="366"/>
      <c r="C736" s="376" t="n">
        <f aca="false">SUM($C$511)</f>
        <v>0.00603857981548784</v>
      </c>
      <c r="D736" s="376" t="n">
        <f aca="false">SUM($D$511)</f>
        <v>0.00603857981548784</v>
      </c>
      <c r="E736" s="376" t="n">
        <f aca="false">SUM($E$511)</f>
        <v>0.0422700587084149</v>
      </c>
      <c r="F736" s="376" t="n">
        <f aca="false">SUM($F$511)</f>
        <v>0.0516634050880626</v>
      </c>
      <c r="G736" s="364"/>
      <c r="H736" s="376" t="n">
        <f aca="false">SUM($H$511)</f>
        <v>0.00603857981548784</v>
      </c>
      <c r="I736" s="376" t="n">
        <f aca="false">SUM($I$511)</f>
        <v>0.00603857981548784</v>
      </c>
      <c r="J736" s="376" t="n">
        <f aca="false">SUM($J$511)</f>
        <v>0.00603857981548784</v>
      </c>
      <c r="K736" s="376" t="n">
        <f aca="false">SUM($K$511)</f>
        <v>0.00603857981548784</v>
      </c>
      <c r="L736" s="364"/>
      <c r="M736" s="376" t="n">
        <f aca="false">SUM($M$511)</f>
        <v>0</v>
      </c>
      <c r="N736" s="376" t="n">
        <f aca="false">SUM($N$511)</f>
        <v>0</v>
      </c>
      <c r="O736" s="376" t="n">
        <f aca="false">SUM($O$511)</f>
        <v>0</v>
      </c>
      <c r="P736" s="376" t="n">
        <f aca="false">SUM($P$511)</f>
        <v>0</v>
      </c>
      <c r="Q736" s="1"/>
      <c r="R736" s="1"/>
      <c r="S736" s="1" t="e">
        <f aca="false">S735</f>
        <v>#REF!</v>
      </c>
      <c r="T736" s="1" t="e">
        <f aca="false">IF(S736&gt;S735,S736,"")</f>
        <v>#REF!</v>
      </c>
      <c r="U736" s="69" t="n">
        <v>736</v>
      </c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customFormat="false" ht="15.75" hidden="false" customHeight="true" outlineLevel="0" collapsed="false">
      <c r="A737" s="1" t="str">
        <f aca="false">$A$514</f>
        <v>Dried fish purchase: quantity (kg)</v>
      </c>
      <c r="B737" s="366"/>
      <c r="C737" s="376" t="n">
        <f aca="false">SUM($C$517)</f>
        <v>0.00103662286832541</v>
      </c>
      <c r="D737" s="376" t="n">
        <f aca="false">SUM($D$517)</f>
        <v>0.00276432764886777</v>
      </c>
      <c r="E737" s="376" t="n">
        <f aca="false">SUM($E$517)</f>
        <v>0.0131017612524462</v>
      </c>
      <c r="F737" s="376" t="n">
        <f aca="false">SUM($F$517)</f>
        <v>0.018633616003479</v>
      </c>
      <c r="G737" s="364"/>
      <c r="H737" s="376" t="n">
        <f aca="false">SUM($H$517)</f>
        <v>0.00138216382443388</v>
      </c>
      <c r="I737" s="376" t="n">
        <f aca="false">SUM($I$517)</f>
        <v>0.00138216382443388</v>
      </c>
      <c r="J737" s="376" t="n">
        <f aca="false">SUM($J$517)</f>
        <v>0.00138216382443388</v>
      </c>
      <c r="K737" s="376" t="n">
        <f aca="false">SUM($K$517)</f>
        <v>0.00138216382443388</v>
      </c>
      <c r="L737" s="364"/>
      <c r="M737" s="376" t="n">
        <f aca="false">SUM($M$517)</f>
        <v>0</v>
      </c>
      <c r="N737" s="376" t="n">
        <f aca="false">SUM($N$517)</f>
        <v>0</v>
      </c>
      <c r="O737" s="376" t="n">
        <f aca="false">SUM($O$517)</f>
        <v>0</v>
      </c>
      <c r="P737" s="376" t="n">
        <f aca="false">SUM($P$517)</f>
        <v>0</v>
      </c>
      <c r="Q737" s="1"/>
      <c r="R737" s="1"/>
      <c r="S737" s="1" t="e">
        <f aca="false">S736</f>
        <v>#REF!</v>
      </c>
      <c r="T737" s="1" t="e">
        <f aca="false">IF(S737&gt;S736,S737,"")</f>
        <v>#REF!</v>
      </c>
      <c r="U737" s="69" t="n">
        <v>737</v>
      </c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customFormat="false" ht="15.75" hidden="false" customHeight="true" outlineLevel="0" collapsed="false">
      <c r="A738" s="1" t="str">
        <f aca="false">$A$520</f>
        <v>Other purchase: bananas--&gt;</v>
      </c>
      <c r="B738" s="366"/>
      <c r="C738" s="376" t="n">
        <f aca="false">SUM($C$524)</f>
        <v>0</v>
      </c>
      <c r="D738" s="376" t="n">
        <f aca="false">SUM($D$524)</f>
        <v>0</v>
      </c>
      <c r="E738" s="376" t="n">
        <f aca="false">SUM($E$524)</f>
        <v>0</v>
      </c>
      <c r="F738" s="376" t="n">
        <f aca="false">SUM($F$524)</f>
        <v>0</v>
      </c>
      <c r="G738" s="364"/>
      <c r="H738" s="376" t="n">
        <f aca="false">SUM($H$524)</f>
        <v>0</v>
      </c>
      <c r="I738" s="376" t="n">
        <f aca="false">SUM($I$524)</f>
        <v>0</v>
      </c>
      <c r="J738" s="376" t="n">
        <f aca="false">SUM($J$524)</f>
        <v>0</v>
      </c>
      <c r="K738" s="376" t="n">
        <f aca="false">SUM($K$524)</f>
        <v>0</v>
      </c>
      <c r="L738" s="364"/>
      <c r="M738" s="376" t="n">
        <f aca="false">SUM($M$524)</f>
        <v>0</v>
      </c>
      <c r="N738" s="376" t="n">
        <f aca="false">SUM($N$524)</f>
        <v>0</v>
      </c>
      <c r="O738" s="376" t="n">
        <f aca="false">SUM($O$524)</f>
        <v>0</v>
      </c>
      <c r="P738" s="376" t="n">
        <f aca="false">SUM($P$524)</f>
        <v>0</v>
      </c>
      <c r="Q738" s="1"/>
      <c r="R738" s="1"/>
      <c r="S738" s="1" t="e">
        <f aca="false">S737</f>
        <v>#REF!</v>
      </c>
      <c r="T738" s="1" t="e">
        <f aca="false">IF(S738&gt;S737,S738,"")</f>
        <v>#REF!</v>
      </c>
      <c r="U738" s="69" t="n">
        <v>738</v>
      </c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customFormat="false" ht="15.75" hidden="false" customHeight="true" outlineLevel="0" collapsed="false">
      <c r="A739" s="1" t="str">
        <f aca="false">$A$527</f>
        <v>Other purchase: vegs --&gt;</v>
      </c>
      <c r="B739" s="366"/>
      <c r="C739" s="376" t="n">
        <f aca="false">SUM($C$531)</f>
        <v>0.000250489236790607</v>
      </c>
      <c r="D739" s="376" t="n">
        <f aca="false">SUM($D$531)</f>
        <v>0.00106457925636008</v>
      </c>
      <c r="E739" s="376" t="n">
        <f aca="false">SUM($E$531)</f>
        <v>0.00255707762557078</v>
      </c>
      <c r="F739" s="376" t="n">
        <f aca="false">SUM($F$531)</f>
        <v>0.00211060375443937</v>
      </c>
      <c r="G739" s="364"/>
      <c r="H739" s="376" t="n">
        <f aca="false">SUM($H$531)</f>
        <v>0.000532289628180039</v>
      </c>
      <c r="I739" s="376" t="n">
        <f aca="false">SUM($I$531)</f>
        <v>0.000532289628180039</v>
      </c>
      <c r="J739" s="376" t="n">
        <f aca="false">SUM($J$531)</f>
        <v>0.000532289628180039</v>
      </c>
      <c r="K739" s="376" t="n">
        <f aca="false">SUM($K$531)</f>
        <v>0.000532289628180039</v>
      </c>
      <c r="L739" s="364"/>
      <c r="M739" s="376" t="n">
        <f aca="false">SUM($M$531)</f>
        <v>0</v>
      </c>
      <c r="N739" s="376" t="n">
        <f aca="false">SUM($N$531)</f>
        <v>0</v>
      </c>
      <c r="O739" s="376" t="n">
        <f aca="false">SUM($O$531)</f>
        <v>0</v>
      </c>
      <c r="P739" s="376" t="n">
        <f aca="false">SUM($P$531)</f>
        <v>0</v>
      </c>
      <c r="Q739" s="1"/>
      <c r="R739" s="1"/>
      <c r="S739" s="1" t="e">
        <f aca="false">S738</f>
        <v>#REF!</v>
      </c>
      <c r="T739" s="1" t="e">
        <f aca="false">IF(S739&gt;S738,S739,"")</f>
        <v>#REF!</v>
      </c>
      <c r="U739" s="69" t="n">
        <v>739</v>
      </c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customFormat="false" ht="15.75" hidden="false" customHeight="true" outlineLevel="0" collapsed="false">
      <c r="A740" s="379" t="s">
        <v>23</v>
      </c>
      <c r="B740" s="366"/>
      <c r="C740" s="364"/>
      <c r="D740" s="364"/>
      <c r="E740" s="364"/>
      <c r="F740" s="364"/>
      <c r="G740" s="364"/>
      <c r="H740" s="364"/>
      <c r="I740" s="364"/>
      <c r="J740" s="364"/>
      <c r="K740" s="364"/>
      <c r="L740" s="364"/>
      <c r="M740" s="364"/>
      <c r="N740" s="364"/>
      <c r="O740" s="364"/>
      <c r="P740" s="364"/>
      <c r="Q740" s="1"/>
      <c r="R740" s="1"/>
      <c r="S740" s="1" t="e">
        <f aca="false">S739</f>
        <v>#REF!</v>
      </c>
      <c r="T740" s="1" t="e">
        <f aca="false">IF(S740&gt;S739,S740,"")</f>
        <v>#REF!</v>
      </c>
      <c r="U740" s="69" t="n">
        <v>740</v>
      </c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customFormat="false" ht="15.75" hidden="false" customHeight="true" outlineLevel="0" collapsed="false">
      <c r="A741" s="1" t="str">
        <f aca="false">$A$557</f>
        <v>School feeding (cooked): no. children</v>
      </c>
      <c r="B741" s="366"/>
      <c r="C741" s="376" t="n">
        <f aca="false">SUM($C$558)</f>
        <v>0</v>
      </c>
      <c r="D741" s="376" t="n">
        <f aca="false">SUM($D$558)</f>
        <v>0</v>
      </c>
      <c r="E741" s="376" t="n">
        <f aca="false">SUM($E$558)</f>
        <v>0</v>
      </c>
      <c r="F741" s="376" t="n">
        <f aca="false">SUM($F$558)</f>
        <v>0</v>
      </c>
      <c r="G741" s="364"/>
      <c r="H741" s="376" t="n">
        <f aca="false">SUM($H$558)</f>
        <v>0</v>
      </c>
      <c r="I741" s="376" t="n">
        <f aca="false">SUM($I$558)</f>
        <v>0</v>
      </c>
      <c r="J741" s="376" t="n">
        <f aca="false">SUM($J$558)</f>
        <v>0</v>
      </c>
      <c r="K741" s="376" t="n">
        <f aca="false">SUM($K$558)</f>
        <v>0</v>
      </c>
      <c r="L741" s="364"/>
      <c r="M741" s="376" t="n">
        <f aca="false">SUM($M$558)</f>
        <v>0</v>
      </c>
      <c r="N741" s="376" t="n">
        <f aca="false">SUM($N$558)</f>
        <v>0</v>
      </c>
      <c r="O741" s="376" t="n">
        <f aca="false">SUM($O$558)</f>
        <v>0</v>
      </c>
      <c r="P741" s="376" t="n">
        <f aca="false">SUM($P$558)</f>
        <v>0</v>
      </c>
      <c r="Q741" s="1"/>
      <c r="R741" s="1"/>
      <c r="S741" s="1" t="e">
        <f aca="false">S740</f>
        <v>#REF!</v>
      </c>
      <c r="T741" s="1" t="e">
        <f aca="false">IF(S741&gt;S740,S741,"")</f>
        <v>#REF!</v>
      </c>
      <c r="U741" s="69" t="n">
        <v>741</v>
      </c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customFormat="false" ht="15.75" hidden="false" customHeight="true" outlineLevel="0" collapsed="false">
      <c r="A742" s="1" t="str">
        <f aca="false">$A$559</f>
        <v>Relief - grain: quantity (kg)</v>
      </c>
      <c r="B742" s="366"/>
      <c r="C742" s="376" t="n">
        <f aca="false">SUM($C$561)</f>
        <v>0.0195694716242661</v>
      </c>
      <c r="D742" s="376" t="n">
        <f aca="false">SUM($D$561)</f>
        <v>0</v>
      </c>
      <c r="E742" s="376" t="n">
        <f aca="false">SUM($E$561)</f>
        <v>0</v>
      </c>
      <c r="F742" s="376" t="n">
        <f aca="false">SUM($F$561)</f>
        <v>0</v>
      </c>
      <c r="G742" s="364"/>
      <c r="H742" s="376" t="n">
        <f aca="false">SUM($H$561)</f>
        <v>0</v>
      </c>
      <c r="I742" s="376" t="n">
        <f aca="false">SUM($I$561)</f>
        <v>0</v>
      </c>
      <c r="J742" s="376" t="n">
        <f aca="false">SUM($J$561)</f>
        <v>0</v>
      </c>
      <c r="K742" s="376" t="n">
        <f aca="false">SUM($K$561)</f>
        <v>0</v>
      </c>
      <c r="L742" s="364"/>
      <c r="M742" s="376" t="n">
        <f aca="false">SUM($M$561)</f>
        <v>0</v>
      </c>
      <c r="N742" s="376" t="n">
        <f aca="false">SUM($N$561)</f>
        <v>0</v>
      </c>
      <c r="O742" s="376" t="n">
        <f aca="false">SUM($O$561)</f>
        <v>0</v>
      </c>
      <c r="P742" s="376" t="n">
        <f aca="false">SUM($P$561)</f>
        <v>0</v>
      </c>
      <c r="Q742" s="1"/>
      <c r="R742" s="1"/>
      <c r="S742" s="1" t="e">
        <f aca="false">S741</f>
        <v>#REF!</v>
      </c>
      <c r="T742" s="1" t="e">
        <f aca="false">IF(S742&gt;S741,S742,"")</f>
        <v>#REF!</v>
      </c>
      <c r="U742" s="69" t="n">
        <v>742</v>
      </c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customFormat="false" ht="15.75" hidden="false" customHeight="true" outlineLevel="0" collapsed="false">
      <c r="A743" s="1" t="str">
        <f aca="false">$A$562</f>
        <v>Relief - pulses: quantity (kg)</v>
      </c>
      <c r="B743" s="366"/>
      <c r="C743" s="376" t="n">
        <f aca="false">SUM($C$564)</f>
        <v>0</v>
      </c>
      <c r="D743" s="376" t="n">
        <f aca="false">SUM($D$564)</f>
        <v>0</v>
      </c>
      <c r="E743" s="376" t="n">
        <f aca="false">SUM($E$564)</f>
        <v>0</v>
      </c>
      <c r="F743" s="376" t="n">
        <f aca="false">SUM($F$564)</f>
        <v>0</v>
      </c>
      <c r="G743" s="364"/>
      <c r="H743" s="376" t="n">
        <f aca="false">SUM($H$564)</f>
        <v>0</v>
      </c>
      <c r="I743" s="376" t="n">
        <f aca="false">SUM($I$564)</f>
        <v>0</v>
      </c>
      <c r="J743" s="376" t="n">
        <f aca="false">SUM($J$564)</f>
        <v>0</v>
      </c>
      <c r="K743" s="376" t="n">
        <f aca="false">SUM($K$564)</f>
        <v>0</v>
      </c>
      <c r="L743" s="364"/>
      <c r="M743" s="376" t="n">
        <f aca="false">SUM($M$564)</f>
        <v>0</v>
      </c>
      <c r="N743" s="376" t="n">
        <f aca="false">SUM($N$564)</f>
        <v>0</v>
      </c>
      <c r="O743" s="376" t="n">
        <f aca="false">SUM($O$564)</f>
        <v>0</v>
      </c>
      <c r="P743" s="376" t="n">
        <f aca="false">SUM($P$564)</f>
        <v>0</v>
      </c>
      <c r="Q743" s="1"/>
      <c r="R743" s="1"/>
      <c r="S743" s="1" t="e">
        <f aca="false">S742</f>
        <v>#REF!</v>
      </c>
      <c r="T743" s="1" t="e">
        <f aca="false">IF(S743&gt;S742,S743,"")</f>
        <v>#REF!</v>
      </c>
      <c r="U743" s="69" t="n">
        <v>743</v>
      </c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customFormat="false" ht="15.75" hidden="false" customHeight="true" outlineLevel="0" collapsed="false">
      <c r="A744" s="1" t="str">
        <f aca="false">$A$565</f>
        <v>Relief - oil: quantity (kg)</v>
      </c>
      <c r="B744" s="366"/>
      <c r="C744" s="376" t="n">
        <f aca="false">SUM($C$567)</f>
        <v>0</v>
      </c>
      <c r="D744" s="376" t="n">
        <f aca="false">SUM($D$567)</f>
        <v>0</v>
      </c>
      <c r="E744" s="376" t="n">
        <f aca="false">SUM($E$567)</f>
        <v>0</v>
      </c>
      <c r="F744" s="376" t="n">
        <f aca="false">SUM($F$567)</f>
        <v>0</v>
      </c>
      <c r="G744" s="364"/>
      <c r="H744" s="376" t="n">
        <f aca="false">SUM($H$567)</f>
        <v>0</v>
      </c>
      <c r="I744" s="376" t="n">
        <f aca="false">SUM($I$567)</f>
        <v>0</v>
      </c>
      <c r="J744" s="376" t="n">
        <f aca="false">SUM($J$567)</f>
        <v>0</v>
      </c>
      <c r="K744" s="376" t="n">
        <f aca="false">SUM($K$567)</f>
        <v>0</v>
      </c>
      <c r="L744" s="364"/>
      <c r="M744" s="376" t="n">
        <f aca="false">SUM($M$567)</f>
        <v>0</v>
      </c>
      <c r="N744" s="376" t="n">
        <f aca="false">SUM($N$567)</f>
        <v>0</v>
      </c>
      <c r="O744" s="376" t="n">
        <f aca="false">SUM($O$567)</f>
        <v>0</v>
      </c>
      <c r="P744" s="376" t="n">
        <f aca="false">SUM($P$567)</f>
        <v>0</v>
      </c>
      <c r="Q744" s="1"/>
      <c r="R744" s="1"/>
      <c r="S744" s="1" t="e">
        <f aca="false">S743</f>
        <v>#REF!</v>
      </c>
      <c r="T744" s="1" t="e">
        <f aca="false">IF(S744&gt;S743,S744,"")</f>
        <v>#REF!</v>
      </c>
      <c r="U744" s="69" t="n">
        <v>744</v>
      </c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customFormat="false" ht="15.75" hidden="false" customHeight="true" outlineLevel="0" collapsed="false">
      <c r="A745" s="215" t="s">
        <v>393</v>
      </c>
      <c r="B745" s="366"/>
      <c r="C745" s="364"/>
      <c r="D745" s="364"/>
      <c r="E745" s="364"/>
      <c r="F745" s="364"/>
      <c r="G745" s="364"/>
      <c r="H745" s="364"/>
      <c r="I745" s="364"/>
      <c r="J745" s="364"/>
      <c r="K745" s="364"/>
      <c r="L745" s="364"/>
      <c r="M745" s="364"/>
      <c r="N745" s="364"/>
      <c r="O745" s="364"/>
      <c r="P745" s="364"/>
      <c r="Q745" s="1"/>
      <c r="R745" s="1"/>
      <c r="S745" s="1" t="e">
        <f aca="false">S744</f>
        <v>#REF!</v>
      </c>
      <c r="T745" s="1" t="e">
        <f aca="false">IF(S745&gt;S744,S745,"")</f>
        <v>#REF!</v>
      </c>
      <c r="U745" s="69" t="n">
        <v>745</v>
      </c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customFormat="false" ht="15.75" hidden="false" customHeight="true" outlineLevel="0" collapsed="false">
      <c r="A746" s="1" t="str">
        <f aca="false">$A$568</f>
        <v>Gifts: type</v>
      </c>
      <c r="B746" s="366"/>
      <c r="C746" s="376" t="n">
        <f aca="false">SUM($C$572)</f>
        <v>0</v>
      </c>
      <c r="D746" s="376" t="n">
        <f aca="false">SUM($D$572)</f>
        <v>0</v>
      </c>
      <c r="E746" s="376" t="n">
        <f aca="false">SUM($E$572)</f>
        <v>0</v>
      </c>
      <c r="F746" s="376" t="n">
        <f aca="false">SUM($F$572)</f>
        <v>0</v>
      </c>
      <c r="G746" s="364"/>
      <c r="H746" s="376" t="n">
        <f aca="false">SUM($H$572)</f>
        <v>0</v>
      </c>
      <c r="I746" s="376" t="n">
        <f aca="false">SUM($I$572)</f>
        <v>0</v>
      </c>
      <c r="J746" s="376" t="n">
        <f aca="false">SUM($J$572)</f>
        <v>0</v>
      </c>
      <c r="K746" s="376" t="n">
        <f aca="false">SUM($K$572)</f>
        <v>0</v>
      </c>
      <c r="L746" s="364"/>
      <c r="M746" s="376" t="n">
        <f aca="false">SUM($M$572)</f>
        <v>0</v>
      </c>
      <c r="N746" s="376" t="n">
        <f aca="false">SUM($N$572)</f>
        <v>0</v>
      </c>
      <c r="O746" s="376" t="n">
        <f aca="false">SUM($O$572)</f>
        <v>0</v>
      </c>
      <c r="P746" s="376" t="n">
        <f aca="false">SUM($P$572)</f>
        <v>0</v>
      </c>
      <c r="Q746" s="1"/>
      <c r="R746" s="1"/>
      <c r="S746" s="1" t="e">
        <f aca="false">IF(MAX(C746:F746,M746:P746)&gt;0,S745+1,S745)</f>
        <v>#REF!</v>
      </c>
      <c r="T746" s="464" t="e">
        <f aca="false">IF(S746&gt;S745,S746,"")</f>
        <v>#REF!</v>
      </c>
      <c r="U746" s="69" t="n">
        <v>746</v>
      </c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customFormat="false" ht="15.75" hidden="false" customHeight="true" outlineLevel="0" collapsed="false">
      <c r="A747" s="1" t="str">
        <f aca="false">$A$573</f>
        <v>Other food: school feeding take-home ration</v>
      </c>
      <c r="B747" s="366"/>
      <c r="C747" s="376" t="n">
        <f aca="false">SUM($C$577)</f>
        <v>0</v>
      </c>
      <c r="D747" s="376" t="n">
        <f aca="false">SUM($D$577)</f>
        <v>0</v>
      </c>
      <c r="E747" s="376" t="n">
        <f aca="false">SUM($E$577)</f>
        <v>0</v>
      </c>
      <c r="F747" s="376" t="n">
        <f aca="false">SUM($F$577)</f>
        <v>0</v>
      </c>
      <c r="G747" s="364"/>
      <c r="H747" s="376" t="n">
        <f aca="false">SUM($H$577)</f>
        <v>0</v>
      </c>
      <c r="I747" s="376" t="n">
        <f aca="false">SUM($I$577)</f>
        <v>0</v>
      </c>
      <c r="J747" s="376" t="n">
        <f aca="false">SUM($J$577)</f>
        <v>0</v>
      </c>
      <c r="K747" s="376" t="n">
        <f aca="false">SUM($K$577)</f>
        <v>0</v>
      </c>
      <c r="L747" s="364"/>
      <c r="M747" s="376" t="n">
        <f aca="false">SUM($M$577)</f>
        <v>0</v>
      </c>
      <c r="N747" s="376" t="n">
        <f aca="false">SUM($N$577)</f>
        <v>0</v>
      </c>
      <c r="O747" s="376" t="n">
        <f aca="false">SUM($O$577)</f>
        <v>0</v>
      </c>
      <c r="P747" s="376" t="n">
        <f aca="false">SUM($P$577)</f>
        <v>0</v>
      </c>
      <c r="Q747" s="1"/>
      <c r="R747" s="1"/>
      <c r="S747" s="1" t="e">
        <f aca="false">IF(MAX(C747:F747,M747:P747)&gt;0,S746+1,S746)</f>
        <v>#REF!</v>
      </c>
      <c r="T747" s="464" t="e">
        <f aca="false">IF(S747&gt;S746,S747,"")</f>
        <v>#REF!</v>
      </c>
      <c r="U747" s="69" t="n">
        <v>747</v>
      </c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customFormat="false" ht="15.75" hidden="false" customHeight="true" outlineLevel="0" collapsed="false">
      <c r="A748" s="1" t="str">
        <f aca="false">$A$578</f>
        <v>Other food: type</v>
      </c>
      <c r="B748" s="366"/>
      <c r="C748" s="376" t="n">
        <f aca="false">SUM($C$582)</f>
        <v>0</v>
      </c>
      <c r="D748" s="376" t="n">
        <f aca="false">SUM($D$582)</f>
        <v>0</v>
      </c>
      <c r="E748" s="376" t="n">
        <f aca="false">SUM($E$582)</f>
        <v>0</v>
      </c>
      <c r="F748" s="376" t="n">
        <f aca="false">SUM($F$582)</f>
        <v>0</v>
      </c>
      <c r="G748" s="364"/>
      <c r="H748" s="376" t="n">
        <f aca="false">SUM($H$582)</f>
        <v>0</v>
      </c>
      <c r="I748" s="376" t="n">
        <f aca="false">SUM($I$582)</f>
        <v>0</v>
      </c>
      <c r="J748" s="376" t="n">
        <f aca="false">SUM($J$582)</f>
        <v>0</v>
      </c>
      <c r="K748" s="376" t="n">
        <f aca="false">SUM($K$582)</f>
        <v>0</v>
      </c>
      <c r="L748" s="364"/>
      <c r="M748" s="376" t="n">
        <f aca="false">SUM($M$582)</f>
        <v>0</v>
      </c>
      <c r="N748" s="376" t="n">
        <f aca="false">SUM($N$582)</f>
        <v>0</v>
      </c>
      <c r="O748" s="376" t="n">
        <f aca="false">SUM($O$582)</f>
        <v>0</v>
      </c>
      <c r="P748" s="376" t="n">
        <f aca="false">SUM($P$582)</f>
        <v>0</v>
      </c>
      <c r="Q748" s="1"/>
      <c r="R748" s="1"/>
      <c r="S748" s="1" t="e">
        <f aca="false">IF(MAX(C748:F748,M748:P748)&gt;0,S747+1,S747)</f>
        <v>#REF!</v>
      </c>
      <c r="T748" s="464" t="e">
        <f aca="false">IF(S748&gt;S747,S748,"")</f>
        <v>#REF!</v>
      </c>
      <c r="U748" s="69" t="n">
        <v>748</v>
      </c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customFormat="false" ht="15.75" hidden="false" customHeight="true" outlineLevel="0" collapsed="false">
      <c r="A749" s="1"/>
      <c r="B749" s="366"/>
      <c r="C749" s="364"/>
      <c r="D749" s="364"/>
      <c r="E749" s="364"/>
      <c r="F749" s="364"/>
      <c r="G749" s="364"/>
      <c r="H749" s="364"/>
      <c r="I749" s="364"/>
      <c r="J749" s="364"/>
      <c r="K749" s="364"/>
      <c r="L749" s="364"/>
      <c r="M749" s="364"/>
      <c r="N749" s="364"/>
      <c r="O749" s="364"/>
      <c r="P749" s="364"/>
      <c r="Q749" s="1"/>
      <c r="R749" s="1"/>
      <c r="S749" s="1"/>
      <c r="T749" s="1"/>
      <c r="U749" s="69" t="n">
        <v>749</v>
      </c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customFormat="false" ht="15.75" hidden="false" customHeight="true" outlineLevel="0" collapsed="false">
      <c r="A750" s="1" t="s">
        <v>394</v>
      </c>
      <c r="B750" s="366"/>
      <c r="C750" s="376" t="n">
        <f aca="false">SUM($C$690:$C$749)</f>
        <v>0.935596067468083</v>
      </c>
      <c r="D750" s="376" t="n">
        <f aca="false">SUM($D$690:$D$749)</f>
        <v>1.02662828068214</v>
      </c>
      <c r="E750" s="376" t="e">
        <f aca="false">SUM($E$690:$E$749)</f>
        <v>#REF!</v>
      </c>
      <c r="F750" s="376" t="e">
        <f aca="false">SUM($F$690:$F$749)</f>
        <v>#REF!</v>
      </c>
      <c r="G750" s="364"/>
      <c r="H750" s="376" t="e">
        <f aca="false">SUM($H$690:$H$749)</f>
        <v>#REF!</v>
      </c>
      <c r="I750" s="376" t="e">
        <f aca="false">SUM($I$690:$I$749)</f>
        <v>#REF!</v>
      </c>
      <c r="J750" s="376" t="e">
        <f aca="false">SUM($J$690:$J$749)</f>
        <v>#REF!</v>
      </c>
      <c r="K750" s="376" t="e">
        <f aca="false">SUM($K$690:$K$749)</f>
        <v>#REF!</v>
      </c>
      <c r="L750" s="364"/>
      <c r="M750" s="376" t="e">
        <f aca="false">SUM($M$690:$M$749)</f>
        <v>#REF!</v>
      </c>
      <c r="N750" s="376" t="e">
        <f aca="false">SUM($N$690:$N$749)</f>
        <v>#REF!</v>
      </c>
      <c r="O750" s="376" t="e">
        <f aca="false">SUM($O$690:$O$749)</f>
        <v>#REF!</v>
      </c>
      <c r="P750" s="376" t="e">
        <f aca="false">SUM($P$690:$P$749)</f>
        <v>#REF!</v>
      </c>
      <c r="Q750" s="1"/>
      <c r="R750" s="1"/>
      <c r="S750" s="1"/>
      <c r="T750" s="1"/>
      <c r="U750" s="69" t="n">
        <v>750</v>
      </c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customFormat="false" ht="15.75" hidden="false" customHeight="true" outlineLevel="0" collapsed="false">
      <c r="A751" s="1"/>
      <c r="B751" s="366"/>
      <c r="C751" s="376"/>
      <c r="D751" s="376"/>
      <c r="E751" s="376"/>
      <c r="F751" s="376"/>
      <c r="G751" s="364"/>
      <c r="H751" s="376"/>
      <c r="I751" s="376"/>
      <c r="J751" s="376"/>
      <c r="K751" s="376"/>
      <c r="L751" s="364"/>
      <c r="M751" s="376"/>
      <c r="N751" s="376"/>
      <c r="O751" s="376"/>
      <c r="P751" s="376"/>
      <c r="Q751" s="1"/>
      <c r="R751" s="1"/>
      <c r="S751" s="1"/>
      <c r="T751" s="1"/>
      <c r="U751" s="69" t="n">
        <v>751</v>
      </c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customFormat="false" ht="15.75" hidden="false" customHeight="true" outlineLevel="0" collapsed="false">
      <c r="A752" s="378" t="s">
        <v>395</v>
      </c>
      <c r="B752" s="366"/>
      <c r="C752" s="373"/>
      <c r="D752" s="373"/>
      <c r="E752" s="373"/>
      <c r="F752" s="373"/>
      <c r="G752" s="366"/>
      <c r="H752" s="373"/>
      <c r="I752" s="373"/>
      <c r="J752" s="373"/>
      <c r="K752" s="373"/>
      <c r="L752" s="366"/>
      <c r="M752" s="373"/>
      <c r="N752" s="373"/>
      <c r="O752" s="373"/>
      <c r="P752" s="373"/>
      <c r="Q752" s="1"/>
      <c r="R752" s="1"/>
      <c r="S752" s="1"/>
      <c r="T752" s="1"/>
      <c r="U752" s="69" t="n">
        <v>752</v>
      </c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customFormat="false" ht="15.75" hidden="false" customHeight="true" outlineLevel="0" collapsed="false">
      <c r="A753" s="379" t="s">
        <v>25</v>
      </c>
      <c r="B753" s="366"/>
      <c r="C753" s="373" t="s">
        <v>510</v>
      </c>
      <c r="D753" s="373" t="s">
        <v>511</v>
      </c>
      <c r="E753" s="373" t="s">
        <v>512</v>
      </c>
      <c r="F753" s="373" t="s">
        <v>513</v>
      </c>
      <c r="G753" s="366"/>
      <c r="H753" s="373"/>
      <c r="I753" s="373"/>
      <c r="J753" s="373"/>
      <c r="K753" s="373"/>
      <c r="L753" s="366"/>
      <c r="M753" s="373" t="s">
        <v>514</v>
      </c>
      <c r="N753" s="373" t="s">
        <v>515</v>
      </c>
      <c r="O753" s="373" t="s">
        <v>516</v>
      </c>
      <c r="P753" s="373" t="s">
        <v>517</v>
      </c>
      <c r="Q753" s="1"/>
      <c r="R753" s="1"/>
      <c r="S753" s="1" t="s">
        <v>518</v>
      </c>
      <c r="T753" s="1" t="s">
        <v>519</v>
      </c>
      <c r="U753" s="69" t="n">
        <v>753</v>
      </c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customFormat="false" ht="15.75" hidden="false" customHeight="true" outlineLevel="0" collapsed="false">
      <c r="A754" s="380" t="s">
        <v>396</v>
      </c>
      <c r="B754" s="366"/>
      <c r="C754" s="373" t="n">
        <f aca="false">SUM($C$66)</f>
        <v>0</v>
      </c>
      <c r="D754" s="373" t="n">
        <f aca="false">SUM($D$66)</f>
        <v>0</v>
      </c>
      <c r="E754" s="373" t="n">
        <f aca="false">SUM($E$66)</f>
        <v>0</v>
      </c>
      <c r="F754" s="373" t="n">
        <f aca="false">SUM($F$66)</f>
        <v>0</v>
      </c>
      <c r="G754" s="366"/>
      <c r="H754" s="373" t="n">
        <f aca="false">SUM($H$66)</f>
        <v>0</v>
      </c>
      <c r="I754" s="373" t="n">
        <f aca="false">SUM($I$66)</f>
        <v>0</v>
      </c>
      <c r="J754" s="373" t="n">
        <f aca="false">SUM($J$66)</f>
        <v>0</v>
      </c>
      <c r="K754" s="373" t="n">
        <f aca="false">SUM($K$66)</f>
        <v>0</v>
      </c>
      <c r="L754" s="366"/>
      <c r="M754" s="373" t="n">
        <f aca="false">SUM($M$66)</f>
        <v>0</v>
      </c>
      <c r="N754" s="373" t="n">
        <f aca="false">SUM($N$66)</f>
        <v>0</v>
      </c>
      <c r="O754" s="373" t="n">
        <f aca="false">SUM($O$66)</f>
        <v>0</v>
      </c>
      <c r="P754" s="373" t="n">
        <f aca="false">SUM($P$66)</f>
        <v>0</v>
      </c>
      <c r="Q754" s="1"/>
      <c r="R754" s="1"/>
      <c r="S754" s="1" t="n">
        <f aca="false">IF(MAX(C754:F754,M754:P754)&gt;0,1,0)</f>
        <v>0</v>
      </c>
      <c r="T754" s="464" t="str">
        <f aca="false">IF(S754&gt;0,S754,"")</f>
        <v/>
      </c>
      <c r="U754" s="69" t="n">
        <v>754</v>
      </c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customFormat="false" ht="15.75" hidden="false" customHeight="true" outlineLevel="0" collapsed="false">
      <c r="A755" s="1" t="s">
        <v>397</v>
      </c>
      <c r="B755" s="366"/>
      <c r="C755" s="373" t="n">
        <f aca="false">SUM($C$74)</f>
        <v>0</v>
      </c>
      <c r="D755" s="373" t="n">
        <f aca="false">SUM($D$74)</f>
        <v>0</v>
      </c>
      <c r="E755" s="373" t="n">
        <f aca="false">SUM($E$74)</f>
        <v>0</v>
      </c>
      <c r="F755" s="373" t="n">
        <f aca="false">SUM($F$74)</f>
        <v>0</v>
      </c>
      <c r="G755" s="366"/>
      <c r="H755" s="373" t="n">
        <f aca="false">SUM($H$74)</f>
        <v>0</v>
      </c>
      <c r="I755" s="373" t="n">
        <f aca="false">SUM($I$74)</f>
        <v>0</v>
      </c>
      <c r="J755" s="373" t="n">
        <f aca="false">SUM($J$74)</f>
        <v>0</v>
      </c>
      <c r="K755" s="373" t="n">
        <f aca="false">SUM($K$74)</f>
        <v>0</v>
      </c>
      <c r="L755" s="366"/>
      <c r="M755" s="373" t="n">
        <f aca="false">SUM($M$74)</f>
        <v>0</v>
      </c>
      <c r="N755" s="373" t="n">
        <f aca="false">SUM($N$74)</f>
        <v>0</v>
      </c>
      <c r="O755" s="373" t="n">
        <f aca="false">SUM($O$74)</f>
        <v>0</v>
      </c>
      <c r="P755" s="373" t="n">
        <f aca="false">SUM($P$74)</f>
        <v>0</v>
      </c>
      <c r="Q755" s="1"/>
      <c r="R755" s="1"/>
      <c r="S755" s="1" t="n">
        <f aca="false">IF(MAX(C755:F755,M755:P755)&gt;0,S754+1,S754)</f>
        <v>0</v>
      </c>
      <c r="T755" s="464" t="str">
        <f aca="false">IF(S755&gt;S754,S755,"")</f>
        <v/>
      </c>
      <c r="U755" s="69" t="n">
        <v>755</v>
      </c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customFormat="false" ht="15.75" hidden="false" customHeight="true" outlineLevel="0" collapsed="false">
      <c r="A756" s="1" t="s">
        <v>398</v>
      </c>
      <c r="B756" s="366"/>
      <c r="C756" s="373" t="n">
        <f aca="false">SUM($C$82)</f>
        <v>0</v>
      </c>
      <c r="D756" s="373" t="n">
        <f aca="false">SUM($D$82)</f>
        <v>0</v>
      </c>
      <c r="E756" s="373" t="n">
        <f aca="false">SUM($E$82)</f>
        <v>0</v>
      </c>
      <c r="F756" s="373" t="n">
        <f aca="false">SUM($F$82)</f>
        <v>0</v>
      </c>
      <c r="G756" s="366"/>
      <c r="H756" s="373" t="n">
        <f aca="false">SUM($H$82)</f>
        <v>0</v>
      </c>
      <c r="I756" s="373" t="n">
        <f aca="false">SUM($I$82)</f>
        <v>0</v>
      </c>
      <c r="J756" s="373" t="n">
        <f aca="false">SUM($J$82)</f>
        <v>0</v>
      </c>
      <c r="K756" s="373" t="n">
        <f aca="false">SUM($K$82)</f>
        <v>0</v>
      </c>
      <c r="L756" s="366"/>
      <c r="M756" s="373" t="n">
        <f aca="false">SUM($M$82)</f>
        <v>0</v>
      </c>
      <c r="N756" s="373" t="n">
        <f aca="false">SUM($N$82)</f>
        <v>0</v>
      </c>
      <c r="O756" s="373" t="n">
        <f aca="false">SUM($O$82)</f>
        <v>0</v>
      </c>
      <c r="P756" s="373" t="n">
        <f aca="false">SUM($P$82)</f>
        <v>0</v>
      </c>
      <c r="Q756" s="1"/>
      <c r="R756" s="1"/>
      <c r="S756" s="1" t="n">
        <f aca="false">IF(MAX(C756:F756,M756:P756)&gt;0,S755+1,S755)</f>
        <v>0</v>
      </c>
      <c r="T756" s="464" t="str">
        <f aca="false">IF(S756&gt;S755,S756,"")</f>
        <v/>
      </c>
      <c r="U756" s="69" t="n">
        <v>756</v>
      </c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customFormat="false" ht="15.75" hidden="false" customHeight="true" outlineLevel="0" collapsed="false">
      <c r="A757" s="380" t="s">
        <v>399</v>
      </c>
      <c r="B757" s="366"/>
      <c r="C757" s="373" t="n">
        <f aca="false">SUM($C$93)</f>
        <v>0</v>
      </c>
      <c r="D757" s="373" t="n">
        <f aca="false">SUM($D$93)</f>
        <v>0</v>
      </c>
      <c r="E757" s="373" t="n">
        <f aca="false">SUM($E$93)</f>
        <v>26400</v>
      </c>
      <c r="F757" s="373" t="n">
        <f aca="false">SUM($F$93)</f>
        <v>13200</v>
      </c>
      <c r="G757" s="366"/>
      <c r="H757" s="373" t="n">
        <f aca="false">SUM($H$93)</f>
        <v>0</v>
      </c>
      <c r="I757" s="373" t="n">
        <f aca="false">SUM($I$93)</f>
        <v>0</v>
      </c>
      <c r="J757" s="373" t="n">
        <f aca="false">SUM($J$93)</f>
        <v>39600</v>
      </c>
      <c r="K757" s="373" t="n">
        <f aca="false">SUM($K$93)</f>
        <v>19800</v>
      </c>
      <c r="L757" s="366"/>
      <c r="M757" s="373" t="n">
        <f aca="false">SUM($M$93)</f>
        <v>0</v>
      </c>
      <c r="N757" s="373" t="n">
        <f aca="false">SUM($N$93)</f>
        <v>0</v>
      </c>
      <c r="O757" s="373" t="n">
        <f aca="false">SUM($O$93)</f>
        <v>13200</v>
      </c>
      <c r="P757" s="373" t="n">
        <f aca="false">SUM($P$93)</f>
        <v>6600</v>
      </c>
      <c r="Q757" s="1"/>
      <c r="R757" s="1"/>
      <c r="S757" s="1" t="n">
        <f aca="false">IF(MAX(C757:F757,M757:P757)&gt;0,S756+1,S756)</f>
        <v>1</v>
      </c>
      <c r="T757" s="464" t="n">
        <f aca="false">IF(S757&gt;S756,S757,"")</f>
        <v>1</v>
      </c>
      <c r="U757" s="69" t="n">
        <v>757</v>
      </c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customFormat="false" ht="15.75" hidden="false" customHeight="true" outlineLevel="0" collapsed="false">
      <c r="A758" s="1" t="s">
        <v>400</v>
      </c>
      <c r="B758" s="366"/>
      <c r="C758" s="373" t="n">
        <f aca="false">SUM($C$101)</f>
        <v>0</v>
      </c>
      <c r="D758" s="373" t="n">
        <f aca="false">SUM($D$101)</f>
        <v>0</v>
      </c>
      <c r="E758" s="373" t="n">
        <f aca="false">SUM($E$101)</f>
        <v>0</v>
      </c>
      <c r="F758" s="373" t="n">
        <f aca="false">SUM($F$101)</f>
        <v>0</v>
      </c>
      <c r="G758" s="366"/>
      <c r="H758" s="373" t="n">
        <f aca="false">SUM($H$101)</f>
        <v>0</v>
      </c>
      <c r="I758" s="373" t="n">
        <f aca="false">SUM($I$101)</f>
        <v>0</v>
      </c>
      <c r="J758" s="373" t="n">
        <f aca="false">SUM($J$101)</f>
        <v>0</v>
      </c>
      <c r="K758" s="373" t="n">
        <f aca="false">SUM($K$101)</f>
        <v>0</v>
      </c>
      <c r="L758" s="366"/>
      <c r="M758" s="373" t="n">
        <f aca="false">SUM($M$101)</f>
        <v>0</v>
      </c>
      <c r="N758" s="373" t="n">
        <f aca="false">SUM($N$101)</f>
        <v>0</v>
      </c>
      <c r="O758" s="373" t="n">
        <f aca="false">SUM($O$101)</f>
        <v>0</v>
      </c>
      <c r="P758" s="373" t="n">
        <f aca="false">SUM($P$101)</f>
        <v>0</v>
      </c>
      <c r="Q758" s="1"/>
      <c r="R758" s="1"/>
      <c r="S758" s="1" t="n">
        <f aca="false">IF(MAX(C758:F758,M758:P758)&gt;0,S757+1,S757)</f>
        <v>1</v>
      </c>
      <c r="T758" s="464" t="str">
        <f aca="false">IF(S758&gt;S757,S758,"")</f>
        <v/>
      </c>
      <c r="U758" s="69" t="n">
        <v>758</v>
      </c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customFormat="false" ht="15.75" hidden="false" customHeight="true" outlineLevel="0" collapsed="false">
      <c r="A759" s="1" t="s">
        <v>401</v>
      </c>
      <c r="B759" s="366"/>
      <c r="C759" s="373" t="n">
        <f aca="false">SUM($C$109)</f>
        <v>0</v>
      </c>
      <c r="D759" s="373" t="n">
        <f aca="false">SUM($D$109)</f>
        <v>0</v>
      </c>
      <c r="E759" s="373" t="n">
        <f aca="false">SUM($E$109)</f>
        <v>0</v>
      </c>
      <c r="F759" s="373" t="n">
        <f aca="false">SUM($F$109)</f>
        <v>0</v>
      </c>
      <c r="G759" s="366"/>
      <c r="H759" s="373" t="n">
        <f aca="false">SUM($H$109)</f>
        <v>0</v>
      </c>
      <c r="I759" s="373" t="n">
        <f aca="false">SUM($I$109)</f>
        <v>0</v>
      </c>
      <c r="J759" s="373" t="n">
        <f aca="false">SUM($J$109)</f>
        <v>0</v>
      </c>
      <c r="K759" s="373" t="n">
        <f aca="false">SUM($K$109)</f>
        <v>0</v>
      </c>
      <c r="L759" s="366"/>
      <c r="M759" s="373" t="n">
        <f aca="false">SUM($M$109)</f>
        <v>0</v>
      </c>
      <c r="N759" s="373" t="n">
        <f aca="false">SUM($N$109)</f>
        <v>0</v>
      </c>
      <c r="O759" s="373" t="n">
        <f aca="false">SUM($O$109)</f>
        <v>0</v>
      </c>
      <c r="P759" s="373" t="n">
        <f aca="false">SUM($P$109)</f>
        <v>0</v>
      </c>
      <c r="Q759" s="1"/>
      <c r="R759" s="1"/>
      <c r="S759" s="1" t="n">
        <f aca="false">IF(MAX(C759:F759,M759:P759)&gt;0,S758+1,S758)</f>
        <v>1</v>
      </c>
      <c r="T759" s="464" t="str">
        <f aca="false">IF(S759&gt;S758,S759,"")</f>
        <v/>
      </c>
      <c r="U759" s="69" t="n">
        <v>759</v>
      </c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customFormat="false" ht="15.75" hidden="false" customHeight="true" outlineLevel="0" collapsed="false">
      <c r="A760" s="380" t="s">
        <v>402</v>
      </c>
      <c r="B760" s="366"/>
      <c r="C760" s="373" t="n">
        <f aca="false">SUM($C$120)</f>
        <v>0</v>
      </c>
      <c r="D760" s="373" t="n">
        <f aca="false">SUM($D$120)</f>
        <v>0</v>
      </c>
      <c r="E760" s="373" t="n">
        <f aca="false">SUM($E$120)</f>
        <v>0</v>
      </c>
      <c r="F760" s="373" t="n">
        <f aca="false">SUM($F$120)</f>
        <v>0</v>
      </c>
      <c r="G760" s="366"/>
      <c r="H760" s="373" t="n">
        <f aca="false">SUM($H$120)</f>
        <v>0</v>
      </c>
      <c r="I760" s="373" t="n">
        <f aca="false">SUM($I$120)</f>
        <v>0</v>
      </c>
      <c r="J760" s="373" t="n">
        <f aca="false">SUM($J$120)</f>
        <v>0</v>
      </c>
      <c r="K760" s="373" t="n">
        <f aca="false">SUM($K$120)</f>
        <v>0</v>
      </c>
      <c r="L760" s="366"/>
      <c r="M760" s="373" t="n">
        <f aca="false">SUM($M$120)</f>
        <v>0</v>
      </c>
      <c r="N760" s="373" t="n">
        <f aca="false">SUM($N$120)</f>
        <v>0</v>
      </c>
      <c r="O760" s="373" t="n">
        <f aca="false">SUM($O$120)</f>
        <v>0</v>
      </c>
      <c r="P760" s="373" t="n">
        <f aca="false">SUM($P$120)</f>
        <v>0</v>
      </c>
      <c r="Q760" s="1"/>
      <c r="R760" s="1"/>
      <c r="S760" s="1" t="n">
        <f aca="false">IF(MAX(C760:F760,M760:P760)&gt;0,S759+1,S759)</f>
        <v>1</v>
      </c>
      <c r="T760" s="464" t="str">
        <f aca="false">IF(S760&gt;S759,S760,"")</f>
        <v/>
      </c>
      <c r="U760" s="69" t="n">
        <v>760</v>
      </c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customFormat="false" ht="15.75" hidden="false" customHeight="true" outlineLevel="0" collapsed="false">
      <c r="A761" s="1" t="s">
        <v>403</v>
      </c>
      <c r="B761" s="366"/>
      <c r="C761" s="373" t="n">
        <f aca="false">SUM($C$129)</f>
        <v>0</v>
      </c>
      <c r="D761" s="373" t="n">
        <f aca="false">SUM($D$129)</f>
        <v>0</v>
      </c>
      <c r="E761" s="373" t="n">
        <f aca="false">SUM($E$129)</f>
        <v>0</v>
      </c>
      <c r="F761" s="373" t="n">
        <f aca="false">SUM($F$129)</f>
        <v>0</v>
      </c>
      <c r="G761" s="366"/>
      <c r="H761" s="373" t="n">
        <f aca="false">SUM($H$129)</f>
        <v>0</v>
      </c>
      <c r="I761" s="373" t="n">
        <f aca="false">SUM($I$129)</f>
        <v>0</v>
      </c>
      <c r="J761" s="373" t="n">
        <f aca="false">SUM($J$129)</f>
        <v>0</v>
      </c>
      <c r="K761" s="373" t="n">
        <f aca="false">SUM($K$129)</f>
        <v>0</v>
      </c>
      <c r="L761" s="366"/>
      <c r="M761" s="373" t="n">
        <f aca="false">SUM($M$129)</f>
        <v>0</v>
      </c>
      <c r="N761" s="373" t="n">
        <f aca="false">SUM($N$129)</f>
        <v>0</v>
      </c>
      <c r="O761" s="373" t="n">
        <f aca="false">SUM($O$129)</f>
        <v>0</v>
      </c>
      <c r="P761" s="373" t="n">
        <f aca="false">SUM($P$129)</f>
        <v>0</v>
      </c>
      <c r="Q761" s="1"/>
      <c r="R761" s="1"/>
      <c r="S761" s="1" t="n">
        <f aca="false">IF(MAX(C761:F761,M761:P761)&gt;0,S760+1,S760)</f>
        <v>1</v>
      </c>
      <c r="T761" s="464" t="str">
        <f aca="false">IF(S761&gt;S760,S761,"")</f>
        <v/>
      </c>
      <c r="U761" s="69" t="n">
        <v>761</v>
      </c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customFormat="false" ht="15.75" hidden="false" customHeight="true" outlineLevel="0" collapsed="false">
      <c r="A762" s="1" t="s">
        <v>404</v>
      </c>
      <c r="B762" s="366"/>
      <c r="C762" s="373" t="n">
        <f aca="false">SUM($C$137)</f>
        <v>0</v>
      </c>
      <c r="D762" s="373" t="n">
        <f aca="false">SUM($D$137)</f>
        <v>0</v>
      </c>
      <c r="E762" s="373" t="n">
        <f aca="false">SUM($E$137)</f>
        <v>0</v>
      </c>
      <c r="F762" s="373" t="n">
        <f aca="false">SUM($F$137)</f>
        <v>0</v>
      </c>
      <c r="G762" s="366"/>
      <c r="H762" s="373" t="n">
        <f aca="false">SUM($H$137)</f>
        <v>0</v>
      </c>
      <c r="I762" s="373" t="n">
        <f aca="false">SUM($I$137)</f>
        <v>0</v>
      </c>
      <c r="J762" s="373" t="n">
        <f aca="false">SUM($J$137)</f>
        <v>0</v>
      </c>
      <c r="K762" s="373" t="n">
        <f aca="false">SUM($K$137)</f>
        <v>0</v>
      </c>
      <c r="L762" s="366"/>
      <c r="M762" s="373" t="n">
        <f aca="false">SUM($M$137)</f>
        <v>0</v>
      </c>
      <c r="N762" s="373" t="n">
        <f aca="false">SUM($N$137)</f>
        <v>0</v>
      </c>
      <c r="O762" s="373" t="n">
        <f aca="false">SUM($O$137)</f>
        <v>0</v>
      </c>
      <c r="P762" s="373" t="n">
        <f aca="false">SUM($P$137)</f>
        <v>0</v>
      </c>
      <c r="Q762" s="1"/>
      <c r="R762" s="1"/>
      <c r="S762" s="1" t="n">
        <f aca="false">IF(MAX(C762:F762,M762:P762)&gt;0,S761+1,S761)</f>
        <v>1</v>
      </c>
      <c r="T762" s="464" t="str">
        <f aca="false">IF(S762&gt;S761,S762,"")</f>
        <v/>
      </c>
      <c r="U762" s="69" t="n">
        <v>762</v>
      </c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customFormat="false" ht="15.75" hidden="false" customHeight="true" outlineLevel="0" collapsed="false">
      <c r="A763" s="380" t="s">
        <v>405</v>
      </c>
      <c r="B763" s="366"/>
      <c r="C763" s="373" t="n">
        <f aca="false">SUM($C$148)</f>
        <v>0</v>
      </c>
      <c r="D763" s="373" t="n">
        <f aca="false">SUM($D$148)</f>
        <v>0</v>
      </c>
      <c r="E763" s="373" t="n">
        <f aca="false">SUM($E$148)</f>
        <v>0</v>
      </c>
      <c r="F763" s="373" t="n">
        <f aca="false">SUM($F$148)</f>
        <v>0</v>
      </c>
      <c r="G763" s="366"/>
      <c r="H763" s="373" t="n">
        <f aca="false">SUM($H$148)</f>
        <v>0</v>
      </c>
      <c r="I763" s="373" t="n">
        <f aca="false">SUM($I$148)</f>
        <v>0</v>
      </c>
      <c r="J763" s="373" t="n">
        <f aca="false">SUM($J$148)</f>
        <v>0</v>
      </c>
      <c r="K763" s="373" t="n">
        <f aca="false">SUM($K$148)</f>
        <v>0</v>
      </c>
      <c r="L763" s="366"/>
      <c r="M763" s="373" t="n">
        <f aca="false">SUM($M$148)</f>
        <v>0</v>
      </c>
      <c r="N763" s="373" t="n">
        <f aca="false">SUM($N$148)</f>
        <v>0</v>
      </c>
      <c r="O763" s="373" t="n">
        <f aca="false">SUM($O$148)</f>
        <v>0</v>
      </c>
      <c r="P763" s="373" t="n">
        <f aca="false">SUM($P$148)</f>
        <v>0</v>
      </c>
      <c r="Q763" s="1"/>
      <c r="R763" s="1"/>
      <c r="S763" s="1" t="n">
        <f aca="false">IF(MAX(C763:F763,M763:P763)&gt;0,S762+1,S762)</f>
        <v>1</v>
      </c>
      <c r="T763" s="464" t="str">
        <f aca="false">IF(S763&gt;S762,S763,"")</f>
        <v/>
      </c>
      <c r="U763" s="69" t="n">
        <v>763</v>
      </c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customFormat="false" ht="15.75" hidden="false" customHeight="true" outlineLevel="0" collapsed="false">
      <c r="A764" s="1" t="s">
        <v>406</v>
      </c>
      <c r="B764" s="366"/>
      <c r="C764" s="373" t="n">
        <f aca="false">SUM($C$157)</f>
        <v>0</v>
      </c>
      <c r="D764" s="373" t="n">
        <f aca="false">SUM($D$157)</f>
        <v>0</v>
      </c>
      <c r="E764" s="373" t="n">
        <f aca="false">SUM($E$157)</f>
        <v>0</v>
      </c>
      <c r="F764" s="373" t="n">
        <f aca="false">SUM($F$157)</f>
        <v>0</v>
      </c>
      <c r="G764" s="366"/>
      <c r="H764" s="373" t="n">
        <f aca="false">SUM($H$157)</f>
        <v>0</v>
      </c>
      <c r="I764" s="373" t="n">
        <f aca="false">SUM($I$157)</f>
        <v>0</v>
      </c>
      <c r="J764" s="373" t="n">
        <f aca="false">SUM($J$157)</f>
        <v>0</v>
      </c>
      <c r="K764" s="373" t="n">
        <f aca="false">SUM($K$157)</f>
        <v>0</v>
      </c>
      <c r="L764" s="366"/>
      <c r="M764" s="373" t="n">
        <f aca="false">SUM($M$157)</f>
        <v>0</v>
      </c>
      <c r="N764" s="373" t="n">
        <f aca="false">SUM($N$157)</f>
        <v>0</v>
      </c>
      <c r="O764" s="373" t="n">
        <f aca="false">SUM($O$157)</f>
        <v>0</v>
      </c>
      <c r="P764" s="373" t="n">
        <f aca="false">SUM($P$157)</f>
        <v>0</v>
      </c>
      <c r="Q764" s="1"/>
      <c r="R764" s="1"/>
      <c r="S764" s="1" t="n">
        <f aca="false">IF(MAX(C764:F764,M764:P764)&gt;0,S763+1,S763)</f>
        <v>1</v>
      </c>
      <c r="T764" s="464" t="str">
        <f aca="false">IF(S764&gt;S763,S764,"")</f>
        <v/>
      </c>
      <c r="U764" s="69" t="n">
        <v>764</v>
      </c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customFormat="false" ht="15.75" hidden="false" customHeight="true" outlineLevel="0" collapsed="false">
      <c r="A765" s="1" t="s">
        <v>407</v>
      </c>
      <c r="B765" s="366"/>
      <c r="C765" s="373" t="n">
        <f aca="false">SUM($C$165)</f>
        <v>0</v>
      </c>
      <c r="D765" s="373" t="n">
        <f aca="false">SUM($D$165)</f>
        <v>0</v>
      </c>
      <c r="E765" s="373" t="n">
        <f aca="false">SUM($E$165)</f>
        <v>0</v>
      </c>
      <c r="F765" s="373" t="n">
        <f aca="false">SUM($F$165)</f>
        <v>0</v>
      </c>
      <c r="G765" s="366"/>
      <c r="H765" s="373" t="n">
        <f aca="false">SUM($H$165)</f>
        <v>0</v>
      </c>
      <c r="I765" s="373" t="n">
        <f aca="false">SUM($I$165)</f>
        <v>0</v>
      </c>
      <c r="J765" s="373" t="n">
        <f aca="false">SUM($J$165)</f>
        <v>0</v>
      </c>
      <c r="K765" s="373" t="n">
        <f aca="false">SUM($K$165)</f>
        <v>0</v>
      </c>
      <c r="L765" s="366"/>
      <c r="M765" s="373" t="n">
        <f aca="false">SUM($M$165)</f>
        <v>0</v>
      </c>
      <c r="N765" s="373" t="n">
        <f aca="false">SUM($N$165)</f>
        <v>0</v>
      </c>
      <c r="O765" s="373" t="n">
        <f aca="false">SUM($O$165)</f>
        <v>0</v>
      </c>
      <c r="P765" s="373" t="n">
        <f aca="false">SUM($P$165)</f>
        <v>0</v>
      </c>
      <c r="Q765" s="1"/>
      <c r="R765" s="1"/>
      <c r="S765" s="1" t="n">
        <f aca="false">IF(MAX(C765:F765,M765:P765)&gt;0,S764+1,S764)</f>
        <v>1</v>
      </c>
      <c r="T765" s="464" t="str">
        <f aca="false">IF(S765&gt;S764,S765,"")</f>
        <v/>
      </c>
      <c r="U765" s="69" t="n">
        <v>765</v>
      </c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customFormat="false" ht="15.75" hidden="false" customHeight="true" outlineLevel="0" collapsed="false">
      <c r="A766" s="1" t="str">
        <f aca="false">$A$212</f>
        <v>Other: quantity</v>
      </c>
      <c r="B766" s="366"/>
      <c r="C766" s="373" t="n">
        <f aca="false">SUM($C$214)</f>
        <v>0</v>
      </c>
      <c r="D766" s="373" t="n">
        <f aca="false">SUM($D$214)</f>
        <v>0</v>
      </c>
      <c r="E766" s="373" t="n">
        <f aca="false">SUM($E$214)</f>
        <v>0</v>
      </c>
      <c r="F766" s="373" t="n">
        <f aca="false">SUM($F$214)</f>
        <v>0</v>
      </c>
      <c r="G766" s="366"/>
      <c r="H766" s="373" t="n">
        <f aca="false">SUM($H$214)</f>
        <v>0</v>
      </c>
      <c r="I766" s="373" t="n">
        <f aca="false">SUM($I$214)</f>
        <v>0</v>
      </c>
      <c r="J766" s="373" t="n">
        <f aca="false">SUM($J$214)</f>
        <v>0</v>
      </c>
      <c r="K766" s="373" t="n">
        <f aca="false">SUM($K$214)</f>
        <v>0</v>
      </c>
      <c r="L766" s="366"/>
      <c r="M766" s="373" t="n">
        <f aca="false">SUM($M$214)</f>
        <v>0</v>
      </c>
      <c r="N766" s="373" t="n">
        <f aca="false">SUM($N$214)</f>
        <v>0</v>
      </c>
      <c r="O766" s="373" t="n">
        <f aca="false">SUM($O$214)</f>
        <v>0</v>
      </c>
      <c r="P766" s="373" t="n">
        <f aca="false">SUM($P$214)</f>
        <v>0</v>
      </c>
      <c r="Q766" s="1"/>
      <c r="R766" s="1"/>
      <c r="S766" s="1" t="n">
        <f aca="false">IF(MAX(C766:F766,M766:P766)&gt;0,S765+1,S765)</f>
        <v>1</v>
      </c>
      <c r="T766" s="464" t="str">
        <f aca="false">IF(S766&gt;S765,S766,"")</f>
        <v/>
      </c>
      <c r="U766" s="69" t="n">
        <v>766</v>
      </c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customFormat="false" ht="15.75" hidden="false" customHeight="true" outlineLevel="0" collapsed="false">
      <c r="A767" s="1" t="str">
        <f aca="false">$A$215</f>
        <v>Other: quantity</v>
      </c>
      <c r="B767" s="366"/>
      <c r="C767" s="373" t="n">
        <f aca="false">SUM($C$217)</f>
        <v>0</v>
      </c>
      <c r="D767" s="373" t="n">
        <f aca="false">SUM($D$217)</f>
        <v>0</v>
      </c>
      <c r="E767" s="373" t="n">
        <f aca="false">SUM($E$217)</f>
        <v>0</v>
      </c>
      <c r="F767" s="373" t="n">
        <f aca="false">SUM($F$217)</f>
        <v>0</v>
      </c>
      <c r="G767" s="366"/>
      <c r="H767" s="373" t="n">
        <f aca="false">SUM($H$217)</f>
        <v>0</v>
      </c>
      <c r="I767" s="373" t="n">
        <f aca="false">SUM($I$217)</f>
        <v>0</v>
      </c>
      <c r="J767" s="373" t="n">
        <f aca="false">SUM($J$217)</f>
        <v>0</v>
      </c>
      <c r="K767" s="373" t="n">
        <f aca="false">SUM($K$217)</f>
        <v>0</v>
      </c>
      <c r="L767" s="366"/>
      <c r="M767" s="373" t="n">
        <f aca="false">SUM($M$217)</f>
        <v>0</v>
      </c>
      <c r="N767" s="373" t="n">
        <f aca="false">SUM($N$217)</f>
        <v>0</v>
      </c>
      <c r="O767" s="373" t="n">
        <f aca="false">SUM($O$217)</f>
        <v>0</v>
      </c>
      <c r="P767" s="373" t="n">
        <f aca="false">SUM($P$217)</f>
        <v>0</v>
      </c>
      <c r="Q767" s="1"/>
      <c r="R767" s="1"/>
      <c r="S767" s="1" t="n">
        <f aca="false">IF(MAX(C767:F767,M767:P767)&gt;0,S766+1,S766)</f>
        <v>1</v>
      </c>
      <c r="T767" s="464" t="str">
        <f aca="false">IF(S767&gt;S766,S767,"")</f>
        <v/>
      </c>
      <c r="U767" s="69" t="n">
        <v>767</v>
      </c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customFormat="false" ht="15.75" hidden="false" customHeight="true" outlineLevel="0" collapsed="false">
      <c r="A768" s="1" t="str">
        <f aca="false">$A$218</f>
        <v>Other: quantity</v>
      </c>
      <c r="B768" s="366"/>
      <c r="C768" s="373" t="n">
        <f aca="false">SUM($C$220)</f>
        <v>0</v>
      </c>
      <c r="D768" s="373" t="n">
        <f aca="false">SUM($D$220)</f>
        <v>0</v>
      </c>
      <c r="E768" s="373" t="n">
        <f aca="false">SUM($E$220)</f>
        <v>0</v>
      </c>
      <c r="F768" s="373" t="n">
        <f aca="false">SUM($F$220)</f>
        <v>0</v>
      </c>
      <c r="G768" s="366"/>
      <c r="H768" s="373" t="n">
        <f aca="false">SUM($H$220)</f>
        <v>0</v>
      </c>
      <c r="I768" s="373" t="n">
        <f aca="false">SUM($I$220)</f>
        <v>0</v>
      </c>
      <c r="J768" s="373" t="n">
        <f aca="false">SUM($J$220)</f>
        <v>0</v>
      </c>
      <c r="K768" s="373" t="n">
        <f aca="false">SUM($K$220)</f>
        <v>0</v>
      </c>
      <c r="L768" s="366"/>
      <c r="M768" s="373" t="n">
        <f aca="false">SUM($M$220)</f>
        <v>0</v>
      </c>
      <c r="N768" s="373" t="n">
        <f aca="false">SUM($N$220)</f>
        <v>0</v>
      </c>
      <c r="O768" s="373" t="n">
        <f aca="false">SUM($O$220)</f>
        <v>0</v>
      </c>
      <c r="P768" s="373" t="n">
        <f aca="false">SUM($P$220)</f>
        <v>0</v>
      </c>
      <c r="Q768" s="1"/>
      <c r="R768" s="1"/>
      <c r="S768" s="1" t="n">
        <f aca="false">IF(MAX(C768:F768,M768:P768)&gt;0,S767+1,S767)</f>
        <v>1</v>
      </c>
      <c r="T768" s="464" t="str">
        <f aca="false">IF(S768&gt;S767,S768,"")</f>
        <v/>
      </c>
      <c r="U768" s="69" t="n">
        <v>768</v>
      </c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customFormat="false" ht="15.75" hidden="false" customHeight="true" outlineLevel="0" collapsed="false">
      <c r="A769" s="379" t="s">
        <v>26</v>
      </c>
      <c r="B769" s="366"/>
      <c r="C769" s="366"/>
      <c r="D769" s="366"/>
      <c r="E769" s="366"/>
      <c r="F769" s="366"/>
      <c r="G769" s="366"/>
      <c r="H769" s="366"/>
      <c r="I769" s="366"/>
      <c r="J769" s="366"/>
      <c r="K769" s="366"/>
      <c r="L769" s="366"/>
      <c r="M769" s="366"/>
      <c r="N769" s="366"/>
      <c r="O769" s="366"/>
      <c r="P769" s="366"/>
      <c r="Q769" s="1"/>
      <c r="R769" s="1"/>
      <c r="S769" s="1" t="n">
        <f aca="false">IF(MAX(C769:F769,M769:P769)&gt;0,S768+1,S768)</f>
        <v>1</v>
      </c>
      <c r="T769" s="1" t="str">
        <f aca="false">IF(S769&gt;S768,S769,"")</f>
        <v/>
      </c>
      <c r="U769" s="69" t="n">
        <v>769</v>
      </c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customFormat="false" ht="15.75" hidden="false" customHeight="true" outlineLevel="0" collapsed="false">
      <c r="A770" s="380" t="str">
        <f aca="false">$A$178</f>
        <v>Camel sales - export: no. sold</v>
      </c>
      <c r="B770" s="366"/>
      <c r="C770" s="373" t="n">
        <f aca="false">SUM($C$180)</f>
        <v>0</v>
      </c>
      <c r="D770" s="373" t="n">
        <f aca="false">SUM($D$180)</f>
        <v>0</v>
      </c>
      <c r="E770" s="373" t="n">
        <f aca="false">SUM($E$180)</f>
        <v>0</v>
      </c>
      <c r="F770" s="373" t="n">
        <f aca="false">SUM($F$180)</f>
        <v>0</v>
      </c>
      <c r="G770" s="366"/>
      <c r="H770" s="373" t="n">
        <f aca="false">SUM($H$180)</f>
        <v>0</v>
      </c>
      <c r="I770" s="373" t="n">
        <f aca="false">SUM($I$180)</f>
        <v>0</v>
      </c>
      <c r="J770" s="373" t="n">
        <f aca="false">SUM($J$180)</f>
        <v>0</v>
      </c>
      <c r="K770" s="373" t="n">
        <f aca="false">SUM($K$180)</f>
        <v>0</v>
      </c>
      <c r="L770" s="366"/>
      <c r="M770" s="373" t="n">
        <f aca="false">SUM($M$180)</f>
        <v>0</v>
      </c>
      <c r="N770" s="373" t="n">
        <f aca="false">SUM($N$180)</f>
        <v>0</v>
      </c>
      <c r="O770" s="373" t="n">
        <f aca="false">SUM($O$180)</f>
        <v>0</v>
      </c>
      <c r="P770" s="373" t="n">
        <f aca="false">SUM($P$180)</f>
        <v>0</v>
      </c>
      <c r="Q770" s="1"/>
      <c r="R770" s="1"/>
      <c r="S770" s="1" t="n">
        <f aca="false">IF(MAX(C770:F770,M770:P770)&gt;0,S769+1,S769)</f>
        <v>1</v>
      </c>
      <c r="T770" s="464" t="str">
        <f aca="false">IF(S770&gt;S769,S770,"")</f>
        <v/>
      </c>
      <c r="U770" s="69" t="n">
        <v>770</v>
      </c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customFormat="false" ht="15.75" hidden="false" customHeight="true" outlineLevel="0" collapsed="false">
      <c r="A771" s="1" t="str">
        <f aca="false">$A$181</f>
        <v>Pig sales - local: no. sold</v>
      </c>
      <c r="B771" s="366"/>
      <c r="C771" s="373" t="n">
        <f aca="false">SUM($C$183)</f>
        <v>0</v>
      </c>
      <c r="D771" s="373" t="n">
        <f aca="false">SUM($D$183)</f>
        <v>0</v>
      </c>
      <c r="E771" s="373" t="n">
        <f aca="false">SUM($E$183)</f>
        <v>63000</v>
      </c>
      <c r="F771" s="373" t="n">
        <f aca="false">SUM($F$183)</f>
        <v>135000</v>
      </c>
      <c r="G771" s="366"/>
      <c r="H771" s="373" t="e">
        <f aca="false">SUM($H$183)</f>
        <v>#REF!</v>
      </c>
      <c r="I771" s="373" t="e">
        <f aca="false">SUM($I$183)</f>
        <v>#REF!</v>
      </c>
      <c r="J771" s="373" t="e">
        <f aca="false">SUM($J$183)</f>
        <v>#REF!</v>
      </c>
      <c r="K771" s="373" t="e">
        <f aca="false">SUM($K$183)</f>
        <v>#REF!</v>
      </c>
      <c r="L771" s="366"/>
      <c r="M771" s="373" t="e">
        <f aca="false">SUM($M$183)</f>
        <v>#REF!</v>
      </c>
      <c r="N771" s="373" t="e">
        <f aca="false">SUM($N$183)</f>
        <v>#REF!</v>
      </c>
      <c r="O771" s="373" t="e">
        <f aca="false">SUM($O$183)</f>
        <v>#REF!</v>
      </c>
      <c r="P771" s="373" t="e">
        <f aca="false">SUM($P$183)</f>
        <v>#REF!</v>
      </c>
      <c r="Q771" s="1"/>
      <c r="R771" s="1"/>
      <c r="S771" s="1" t="e">
        <f aca="false">IF(MAX(C771:F771,M771:P771)&gt;0,S770+1,S770)</f>
        <v>#REF!</v>
      </c>
      <c r="T771" s="464" t="e">
        <f aca="false">IF(S771&gt;S770,S771,"")</f>
        <v>#REF!</v>
      </c>
      <c r="U771" s="69" t="n">
        <v>771</v>
      </c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customFormat="false" ht="15.75" hidden="false" customHeight="true" outlineLevel="0" collapsed="false">
      <c r="A772" s="1" t="str">
        <f aca="false">$A$185</f>
        <v>Fattened Ox sales: no. sold</v>
      </c>
      <c r="B772" s="366"/>
      <c r="C772" s="373" t="n">
        <f aca="false">SUM($C$188)</f>
        <v>0</v>
      </c>
      <c r="D772" s="373" t="n">
        <f aca="false">SUM($D$188)</f>
        <v>0</v>
      </c>
      <c r="E772" s="373" t="n">
        <f aca="false">SUM($E$188)</f>
        <v>0</v>
      </c>
      <c r="F772" s="373" t="n">
        <f aca="false">SUM($F$188)</f>
        <v>0</v>
      </c>
      <c r="G772" s="366"/>
      <c r="H772" s="373" t="n">
        <f aca="false">SUM($H$188)</f>
        <v>0</v>
      </c>
      <c r="I772" s="373" t="n">
        <f aca="false">SUM($I$188)</f>
        <v>0</v>
      </c>
      <c r="J772" s="373" t="n">
        <f aca="false">SUM($J$188)</f>
        <v>0</v>
      </c>
      <c r="K772" s="373" t="n">
        <f aca="false">SUM($K$188)</f>
        <v>0</v>
      </c>
      <c r="L772" s="366"/>
      <c r="M772" s="373" t="n">
        <f aca="false">SUM($M$188)</f>
        <v>0</v>
      </c>
      <c r="N772" s="373" t="n">
        <f aca="false">SUM($N$188)</f>
        <v>0</v>
      </c>
      <c r="O772" s="373" t="n">
        <f aca="false">SUM($O$188)</f>
        <v>0</v>
      </c>
      <c r="P772" s="373" t="n">
        <f aca="false">SUM($P$188)</f>
        <v>0</v>
      </c>
      <c r="Q772" s="1"/>
      <c r="R772" s="1"/>
      <c r="S772" s="1" t="e">
        <f aca="false">IF(MAX(C772:F772,M772:P772)&gt;0,S771+1,S771)</f>
        <v>#REF!</v>
      </c>
      <c r="T772" s="464" t="e">
        <f aca="false">IF(S772&gt;S771,S772,"")</f>
        <v>#REF!</v>
      </c>
      <c r="U772" s="69" t="n">
        <v>772</v>
      </c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customFormat="false" ht="15.75" hidden="false" customHeight="true" outlineLevel="0" collapsed="false">
      <c r="A773" s="1" t="str">
        <f aca="false">$A$189</f>
        <v>Cattle sales - export: no. sold</v>
      </c>
      <c r="B773" s="366"/>
      <c r="C773" s="373" t="n">
        <f aca="false">SUM($C$191)</f>
        <v>0</v>
      </c>
      <c r="D773" s="373" t="n">
        <f aca="false">SUM($D$191)</f>
        <v>0</v>
      </c>
      <c r="E773" s="373" t="n">
        <f aca="false">SUM($E$191)</f>
        <v>0</v>
      </c>
      <c r="F773" s="373" t="n">
        <f aca="false">SUM($F$191)</f>
        <v>0</v>
      </c>
      <c r="G773" s="366"/>
      <c r="H773" s="373" t="n">
        <f aca="false">SUM($H$191)</f>
        <v>0</v>
      </c>
      <c r="I773" s="373" t="n">
        <f aca="false">SUM($I$191)</f>
        <v>0</v>
      </c>
      <c r="J773" s="373" t="n">
        <f aca="false">SUM($J$191)</f>
        <v>0</v>
      </c>
      <c r="K773" s="373" t="n">
        <f aca="false">SUM($K$191)</f>
        <v>0</v>
      </c>
      <c r="L773" s="366"/>
      <c r="M773" s="373" t="n">
        <f aca="false">SUM($M$191)</f>
        <v>0</v>
      </c>
      <c r="N773" s="373" t="n">
        <f aca="false">SUM($N$191)</f>
        <v>0</v>
      </c>
      <c r="O773" s="373" t="n">
        <f aca="false">SUM($O$191)</f>
        <v>0</v>
      </c>
      <c r="P773" s="373" t="n">
        <f aca="false">SUM($P$191)</f>
        <v>0</v>
      </c>
      <c r="Q773" s="1"/>
      <c r="R773" s="1"/>
      <c r="S773" s="1" t="e">
        <f aca="false">IF(MAX(C773:F773,M773:P773)&gt;0,S772+1,S772)</f>
        <v>#REF!</v>
      </c>
      <c r="T773" s="464" t="e">
        <f aca="false">IF(S773&gt;S772,S773,"")</f>
        <v>#REF!</v>
      </c>
      <c r="U773" s="69" t="n">
        <v>773</v>
      </c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customFormat="false" ht="15.75" hidden="false" customHeight="true" outlineLevel="0" collapsed="false">
      <c r="A774" s="1" t="str">
        <f aca="false">$A$192</f>
        <v>Cattle sales - local: no. sold</v>
      </c>
      <c r="B774" s="366"/>
      <c r="C774" s="373" t="n">
        <f aca="false">SUM($C$194)</f>
        <v>0</v>
      </c>
      <c r="D774" s="373" t="n">
        <f aca="false">SUM($D$194)</f>
        <v>0</v>
      </c>
      <c r="E774" s="373" t="n">
        <f aca="false">SUM($E$194)</f>
        <v>60000</v>
      </c>
      <c r="F774" s="373" t="n">
        <f aca="false">SUM($F$194)</f>
        <v>140000</v>
      </c>
      <c r="G774" s="366"/>
      <c r="H774" s="373" t="n">
        <f aca="false">SUM($H$194)</f>
        <v>0</v>
      </c>
      <c r="I774" s="373" t="n">
        <f aca="false">SUM($I$194)</f>
        <v>0</v>
      </c>
      <c r="J774" s="373" t="n">
        <f aca="false">SUM($J$194)</f>
        <v>120000</v>
      </c>
      <c r="K774" s="373" t="n">
        <f aca="false">SUM($K$194)</f>
        <v>280000</v>
      </c>
      <c r="L774" s="366"/>
      <c r="M774" s="373" t="n">
        <f aca="false">SUM($M$194)</f>
        <v>0</v>
      </c>
      <c r="N774" s="373" t="n">
        <f aca="false">SUM($N$194)</f>
        <v>0</v>
      </c>
      <c r="O774" s="373" t="n">
        <f aca="false">SUM($O$194)</f>
        <v>60000</v>
      </c>
      <c r="P774" s="373" t="n">
        <f aca="false">SUM($P$194)</f>
        <v>140000</v>
      </c>
      <c r="Q774" s="1"/>
      <c r="R774" s="1"/>
      <c r="S774" s="1" t="e">
        <f aca="false">IF(MAX(C774:F774,M774:P774)&gt;0,S773+1,S773)</f>
        <v>#REF!</v>
      </c>
      <c r="T774" s="464" t="e">
        <f aca="false">IF(S774&gt;S773,S774,"")</f>
        <v>#REF!</v>
      </c>
      <c r="U774" s="69" t="n">
        <v>774</v>
      </c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customFormat="false" ht="15.75" hidden="false" customHeight="true" outlineLevel="0" collapsed="false">
      <c r="A775" s="1" t="str">
        <f aca="false">$A$196</f>
        <v>Goat sales - export: no. sold</v>
      </c>
      <c r="B775" s="366"/>
      <c r="C775" s="373" t="n">
        <f aca="false">SUM($C$198)</f>
        <v>0</v>
      </c>
      <c r="D775" s="373" t="n">
        <f aca="false">SUM($D$198)</f>
        <v>0</v>
      </c>
      <c r="E775" s="373" t="n">
        <f aca="false">SUM($E$198)</f>
        <v>0</v>
      </c>
      <c r="F775" s="373" t="n">
        <f aca="false">SUM($F$198)</f>
        <v>0</v>
      </c>
      <c r="G775" s="366"/>
      <c r="H775" s="373" t="n">
        <f aca="false">SUM($H$198)</f>
        <v>0</v>
      </c>
      <c r="I775" s="373" t="n">
        <f aca="false">SUM($I$198)</f>
        <v>0</v>
      </c>
      <c r="J775" s="373" t="n">
        <f aca="false">SUM($J$198)</f>
        <v>0</v>
      </c>
      <c r="K775" s="373" t="n">
        <f aca="false">SUM($K$198)</f>
        <v>0</v>
      </c>
      <c r="L775" s="366"/>
      <c r="M775" s="373" t="n">
        <f aca="false">SUM($M$198)</f>
        <v>0</v>
      </c>
      <c r="N775" s="373" t="n">
        <f aca="false">SUM($N$198)</f>
        <v>0</v>
      </c>
      <c r="O775" s="373" t="n">
        <f aca="false">SUM($O$198)</f>
        <v>0</v>
      </c>
      <c r="P775" s="373" t="n">
        <f aca="false">SUM($P$198)</f>
        <v>0</v>
      </c>
      <c r="Q775" s="1"/>
      <c r="R775" s="1"/>
      <c r="S775" s="1" t="e">
        <f aca="false">IF(MAX(C775:F775,M775:P775)&gt;0,S774+1,S774)</f>
        <v>#REF!</v>
      </c>
      <c r="T775" s="464" t="e">
        <f aca="false">IF(S775&gt;S774,S775,"")</f>
        <v>#REF!</v>
      </c>
      <c r="U775" s="69" t="n">
        <v>775</v>
      </c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customFormat="false" ht="15.75" hidden="false" customHeight="true" outlineLevel="0" collapsed="false">
      <c r="A776" s="1" t="e">
        <f aca="false">$A$199</f>
        <v>#REF!</v>
      </c>
      <c r="B776" s="366"/>
      <c r="C776" s="373" t="e">
        <f aca="false">SUM($C$201)</f>
        <v>#REF!</v>
      </c>
      <c r="D776" s="373" t="e">
        <f aca="false">SUM($D$201)</f>
        <v>#REF!</v>
      </c>
      <c r="E776" s="373" t="e">
        <f aca="false">SUM($E$201)</f>
        <v>#REF!</v>
      </c>
      <c r="F776" s="373" t="e">
        <f aca="false">SUM($F$201)</f>
        <v>#REF!</v>
      </c>
      <c r="G776" s="366"/>
      <c r="H776" s="373" t="e">
        <f aca="false">SUM($H$201)</f>
        <v>#REF!</v>
      </c>
      <c r="I776" s="373" t="e">
        <f aca="false">SUM($I$201)</f>
        <v>#REF!</v>
      </c>
      <c r="J776" s="373" t="e">
        <f aca="false">SUM($J$201)</f>
        <v>#REF!</v>
      </c>
      <c r="K776" s="373" t="e">
        <f aca="false">SUM($K$201)</f>
        <v>#REF!</v>
      </c>
      <c r="L776" s="366"/>
      <c r="M776" s="373" t="e">
        <f aca="false">SUM($M$201)</f>
        <v>#REF!</v>
      </c>
      <c r="N776" s="373" t="e">
        <f aca="false">SUM($N$201)</f>
        <v>#REF!</v>
      </c>
      <c r="O776" s="373" t="e">
        <f aca="false">SUM($O$201)</f>
        <v>#REF!</v>
      </c>
      <c r="P776" s="373" t="e">
        <f aca="false">SUM($P$201)</f>
        <v>#REF!</v>
      </c>
      <c r="Q776" s="1"/>
      <c r="R776" s="1"/>
      <c r="S776" s="1" t="e">
        <f aca="false">IF(MAX(C776:F776,M776:P776)&gt;0,S775+1,S775)</f>
        <v>#REF!</v>
      </c>
      <c r="T776" s="464" t="e">
        <f aca="false">IF(S776&gt;S775,S776,"")</f>
        <v>#REF!</v>
      </c>
      <c r="U776" s="69" t="n">
        <v>776</v>
      </c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customFormat="false" ht="15.75" hidden="false" customHeight="true" outlineLevel="0" collapsed="false">
      <c r="A777" s="1" t="str">
        <f aca="false">$A$202</f>
        <v>Sheep sales - export: no. sold</v>
      </c>
      <c r="B777" s="366"/>
      <c r="C777" s="373" t="n">
        <f aca="false">SUM($C$204)</f>
        <v>0</v>
      </c>
      <c r="D777" s="373" t="n">
        <f aca="false">SUM($D$204)</f>
        <v>0</v>
      </c>
      <c r="E777" s="373" t="n">
        <f aca="false">SUM($E$204)</f>
        <v>0</v>
      </c>
      <c r="F777" s="373" t="n">
        <f aca="false">SUM($F$204)</f>
        <v>0</v>
      </c>
      <c r="G777" s="366"/>
      <c r="H777" s="373" t="n">
        <f aca="false">SUM($H$204)</f>
        <v>0</v>
      </c>
      <c r="I777" s="373" t="n">
        <f aca="false">SUM($I$204)</f>
        <v>0</v>
      </c>
      <c r="J777" s="373" t="n">
        <f aca="false">SUM($J$204)</f>
        <v>0</v>
      </c>
      <c r="K777" s="373" t="n">
        <f aca="false">SUM($K$204)</f>
        <v>0</v>
      </c>
      <c r="L777" s="366"/>
      <c r="M777" s="373" t="n">
        <f aca="false">SUM($M$204)</f>
        <v>0</v>
      </c>
      <c r="N777" s="373" t="n">
        <f aca="false">SUM($N$204)</f>
        <v>0</v>
      </c>
      <c r="O777" s="373" t="n">
        <f aca="false">SUM($O$204)</f>
        <v>0</v>
      </c>
      <c r="P777" s="373" t="n">
        <f aca="false">SUM($P$204)</f>
        <v>0</v>
      </c>
      <c r="Q777" s="1"/>
      <c r="R777" s="1"/>
      <c r="S777" s="1" t="e">
        <f aca="false">IF(MAX(C777:F777,M777:P777)&gt;0,S776+1,S776)</f>
        <v>#REF!</v>
      </c>
      <c r="T777" s="464" t="e">
        <f aca="false">IF(S777&gt;S776,S777,"")</f>
        <v>#REF!</v>
      </c>
      <c r="U777" s="69" t="n">
        <v>777</v>
      </c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customFormat="false" ht="15.75" hidden="false" customHeight="true" outlineLevel="0" collapsed="false">
      <c r="A778" s="1" t="e">
        <f aca="false">$A$205</f>
        <v>#REF!</v>
      </c>
      <c r="B778" s="366"/>
      <c r="C778" s="373" t="e">
        <f aca="false">SUM($C$207)</f>
        <v>#REF!</v>
      </c>
      <c r="D778" s="373" t="e">
        <f aca="false">SUM($D$207)</f>
        <v>#REF!</v>
      </c>
      <c r="E778" s="373" t="e">
        <f aca="false">SUM($E$207)</f>
        <v>#REF!</v>
      </c>
      <c r="F778" s="373" t="e">
        <f aca="false">SUM($F$207)</f>
        <v>#REF!</v>
      </c>
      <c r="G778" s="366"/>
      <c r="H778" s="373" t="n">
        <f aca="false">SUM($H$207)</f>
        <v>0</v>
      </c>
      <c r="I778" s="373" t="n">
        <f aca="false">SUM($I$207)</f>
        <v>0</v>
      </c>
      <c r="J778" s="373" t="n">
        <f aca="false">SUM($J$207)</f>
        <v>0</v>
      </c>
      <c r="K778" s="373" t="n">
        <f aca="false">SUM($K$207)</f>
        <v>0</v>
      </c>
      <c r="L778" s="366"/>
      <c r="M778" s="373" t="n">
        <f aca="false">SUM($M$207)</f>
        <v>0</v>
      </c>
      <c r="N778" s="373" t="n">
        <f aca="false">SUM($N$207)</f>
        <v>0</v>
      </c>
      <c r="O778" s="373" t="n">
        <f aca="false">SUM($O$207)</f>
        <v>0</v>
      </c>
      <c r="P778" s="373" t="n">
        <f aca="false">SUM($P$207)</f>
        <v>0</v>
      </c>
      <c r="Q778" s="1"/>
      <c r="R778" s="1"/>
      <c r="S778" s="1" t="e">
        <f aca="false">IF(MAX(C778:F778,M778:P778)&gt;0,S777+1,S777)</f>
        <v>#REF!</v>
      </c>
      <c r="T778" s="464" t="e">
        <f aca="false">IF(S778&gt;S777,S778,"")</f>
        <v>#REF!</v>
      </c>
      <c r="U778" s="69" t="n">
        <v>778</v>
      </c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customFormat="false" ht="15.75" hidden="false" customHeight="true" outlineLevel="0" collapsed="false">
      <c r="A779" s="1" t="str">
        <f aca="false">$A$209</f>
        <v>Chicken sales: no. sold</v>
      </c>
      <c r="B779" s="366"/>
      <c r="C779" s="373" t="n">
        <f aca="false">SUM($C$211)</f>
        <v>0</v>
      </c>
      <c r="D779" s="373" t="n">
        <f aca="false">SUM($D$211)</f>
        <v>3000</v>
      </c>
      <c r="E779" s="373" t="n">
        <f aca="false">SUM($E$211)</f>
        <v>6000</v>
      </c>
      <c r="F779" s="373" t="n">
        <f aca="false">SUM($F$211)</f>
        <v>0</v>
      </c>
      <c r="G779" s="366"/>
      <c r="H779" s="373" t="n">
        <f aca="false">SUM($H$211)</f>
        <v>0</v>
      </c>
      <c r="I779" s="373" t="n">
        <f aca="false">SUM($I$211)</f>
        <v>0</v>
      </c>
      <c r="J779" s="373" t="n">
        <f aca="false">SUM($J$211)</f>
        <v>0</v>
      </c>
      <c r="K779" s="373" t="n">
        <f aca="false">SUM($K$211)</f>
        <v>0</v>
      </c>
      <c r="L779" s="366"/>
      <c r="M779" s="373" t="n">
        <f aca="false">SUM($M$211)</f>
        <v>0</v>
      </c>
      <c r="N779" s="373" t="n">
        <f aca="false">SUM($N$211)</f>
        <v>0</v>
      </c>
      <c r="O779" s="373" t="n">
        <f aca="false">SUM($O$211)</f>
        <v>0</v>
      </c>
      <c r="P779" s="373" t="n">
        <f aca="false">SUM($P$211)</f>
        <v>0</v>
      </c>
      <c r="Q779" s="1"/>
      <c r="R779" s="1"/>
      <c r="S779" s="1" t="e">
        <f aca="false">IF(MAX(C779:F779,M779:P779)&gt;0,S778+1,S778)</f>
        <v>#REF!</v>
      </c>
      <c r="T779" s="464" t="e">
        <f aca="false">IF(S779&gt;S778,S779,"")</f>
        <v>#REF!</v>
      </c>
      <c r="U779" s="69" t="n">
        <v>779</v>
      </c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customFormat="false" ht="15.75" hidden="false" customHeight="true" outlineLevel="0" collapsed="false">
      <c r="A780" s="379" t="s">
        <v>27</v>
      </c>
      <c r="B780" s="366"/>
      <c r="C780" s="366"/>
      <c r="D780" s="366"/>
      <c r="E780" s="366"/>
      <c r="F780" s="366"/>
      <c r="G780" s="366"/>
      <c r="H780" s="366"/>
      <c r="I780" s="366"/>
      <c r="J780" s="366"/>
      <c r="K780" s="366"/>
      <c r="L780" s="366"/>
      <c r="M780" s="366"/>
      <c r="N780" s="366"/>
      <c r="O780" s="366"/>
      <c r="P780" s="366"/>
      <c r="Q780" s="1"/>
      <c r="R780" s="1"/>
      <c r="S780" s="1" t="e">
        <f aca="false">IF(MAX(C780:F780,M780:P780)&gt;0,S779+1,S779)</f>
        <v>#REF!</v>
      </c>
      <c r="T780" s="1" t="e">
        <f aca="false">IF(S780&gt;S779,S780,"")</f>
        <v>#REF!</v>
      </c>
      <c r="U780" s="69" t="n">
        <v>780</v>
      </c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customFormat="false" ht="15.75" hidden="false" customHeight="true" outlineLevel="0" collapsed="false">
      <c r="A781" s="1" t="str">
        <f aca="false">$A$228</f>
        <v>Green maize sold: quantity</v>
      </c>
      <c r="B781" s="366"/>
      <c r="C781" s="373" t="n">
        <f aca="false">SUM($C$230)</f>
        <v>0</v>
      </c>
      <c r="D781" s="373" t="n">
        <f aca="false">SUM($D$230)</f>
        <v>0</v>
      </c>
      <c r="E781" s="373" t="n">
        <f aca="false">SUM($E$230)</f>
        <v>0</v>
      </c>
      <c r="F781" s="373" t="n">
        <f aca="false">SUM($F$230)</f>
        <v>0</v>
      </c>
      <c r="G781" s="366"/>
      <c r="H781" s="373" t="n">
        <f aca="false">SUM($H$230)</f>
        <v>0</v>
      </c>
      <c r="I781" s="373" t="n">
        <f aca="false">SUM($I$230)</f>
        <v>0</v>
      </c>
      <c r="J781" s="373" t="n">
        <f aca="false">SUM($J$230)</f>
        <v>0</v>
      </c>
      <c r="K781" s="373" t="n">
        <f aca="false">SUM($K$230)</f>
        <v>0</v>
      </c>
      <c r="L781" s="366"/>
      <c r="M781" s="373" t="n">
        <f aca="false">SUM($M$230)</f>
        <v>0</v>
      </c>
      <c r="N781" s="373" t="n">
        <f aca="false">SUM($N$230)</f>
        <v>0</v>
      </c>
      <c r="O781" s="373" t="n">
        <f aca="false">SUM($O$230)</f>
        <v>0</v>
      </c>
      <c r="P781" s="373" t="n">
        <f aca="false">SUM($P$230)</f>
        <v>0</v>
      </c>
      <c r="Q781" s="1"/>
      <c r="R781" s="1"/>
      <c r="S781" s="1" t="e">
        <f aca="false">IF(MAX(C781:F781,M781:P781)&gt;0,S780+1,S780)</f>
        <v>#REF!</v>
      </c>
      <c r="T781" s="464" t="e">
        <f aca="false">IF(S781&gt;S780,S781,"")</f>
        <v>#REF!</v>
      </c>
      <c r="U781" s="69" t="n">
        <v>781</v>
      </c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customFormat="false" ht="15.75" hidden="false" customHeight="true" outlineLevel="0" collapsed="false">
      <c r="A782" s="1" t="str">
        <f aca="false">$A$231</f>
        <v>Maize rainfed: kg produced</v>
      </c>
      <c r="B782" s="366"/>
      <c r="C782" s="373" t="n">
        <f aca="false">SUM($C$235)</f>
        <v>2000</v>
      </c>
      <c r="D782" s="373" t="n">
        <f aca="false">SUM($D$235)</f>
        <v>7500</v>
      </c>
      <c r="E782" s="373" t="n">
        <f aca="false">SUM($E$235)</f>
        <v>21000</v>
      </c>
      <c r="F782" s="373" t="n">
        <f aca="false">SUM($F$235)</f>
        <v>90000</v>
      </c>
      <c r="G782" s="366"/>
      <c r="H782" s="373" t="n">
        <f aca="false">SUM($H$235)</f>
        <v>0</v>
      </c>
      <c r="I782" s="373" t="n">
        <f aca="false">SUM($I$235)</f>
        <v>0</v>
      </c>
      <c r="J782" s="373" t="n">
        <f aca="false">SUM($J$235)</f>
        <v>0</v>
      </c>
      <c r="K782" s="373" t="n">
        <f aca="false">SUM($K$235)</f>
        <v>0</v>
      </c>
      <c r="L782" s="366"/>
      <c r="M782" s="373" t="n">
        <f aca="false">SUM($M$235)</f>
        <v>-2000</v>
      </c>
      <c r="N782" s="373" t="n">
        <f aca="false">SUM($N$235)</f>
        <v>-7500</v>
      </c>
      <c r="O782" s="373" t="n">
        <f aca="false">SUM($O$235)</f>
        <v>-21000</v>
      </c>
      <c r="P782" s="373" t="n">
        <f aca="false">SUM($P$235)</f>
        <v>-90000</v>
      </c>
      <c r="Q782" s="1"/>
      <c r="R782" s="1"/>
      <c r="S782" s="1" t="e">
        <f aca="false">IF(MAX(C782:F782,M782:P782)&gt;0,S781+1,S781)</f>
        <v>#REF!</v>
      </c>
      <c r="T782" s="464" t="e">
        <f aca="false">IF(S782&gt;S781,S782,"")</f>
        <v>#REF!</v>
      </c>
      <c r="U782" s="69" t="n">
        <v>782</v>
      </c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customFormat="false" ht="15.75" hidden="false" customHeight="true" outlineLevel="0" collapsed="false">
      <c r="A783" s="380" t="str">
        <f aca="false">$A$238</f>
        <v>Maize irrigated: kg produced</v>
      </c>
      <c r="B783" s="366"/>
      <c r="C783" s="373" t="n">
        <f aca="false">SUM($C$242)</f>
        <v>5850</v>
      </c>
      <c r="D783" s="373" t="n">
        <f aca="false">SUM($D$242)</f>
        <v>0</v>
      </c>
      <c r="E783" s="373" t="n">
        <f aca="false">SUM($E$242)</f>
        <v>0</v>
      </c>
      <c r="F783" s="373" t="n">
        <f aca="false">SUM($F$242)</f>
        <v>0</v>
      </c>
      <c r="G783" s="366"/>
      <c r="H783" s="373" t="n">
        <f aca="false">SUM($H$242)</f>
        <v>0</v>
      </c>
      <c r="I783" s="373" t="n">
        <f aca="false">SUM($I$242)</f>
        <v>0</v>
      </c>
      <c r="J783" s="373" t="n">
        <f aca="false">SUM($J$242)</f>
        <v>0</v>
      </c>
      <c r="K783" s="373" t="n">
        <f aca="false">SUM($K$242)</f>
        <v>0</v>
      </c>
      <c r="L783" s="366"/>
      <c r="M783" s="373" t="n">
        <f aca="false">SUM($M$242)</f>
        <v>-5850</v>
      </c>
      <c r="N783" s="373" t="n">
        <f aca="false">SUM($N$242)</f>
        <v>0</v>
      </c>
      <c r="O783" s="373" t="n">
        <f aca="false">SUM($O$242)</f>
        <v>0</v>
      </c>
      <c r="P783" s="373" t="n">
        <f aca="false">SUM($P$242)</f>
        <v>0</v>
      </c>
      <c r="Q783" s="1"/>
      <c r="R783" s="1"/>
      <c r="S783" s="1" t="e">
        <f aca="false">IF(MAX(C783:F783,M783:P783)&gt;0,S782+1,S782)</f>
        <v>#REF!</v>
      </c>
      <c r="T783" s="464" t="e">
        <f aca="false">IF(S783&gt;S782,S783,"")</f>
        <v>#REF!</v>
      </c>
      <c r="U783" s="69" t="n">
        <v>783</v>
      </c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customFormat="false" ht="15.75" hidden="false" customHeight="true" outlineLevel="0" collapsed="false">
      <c r="A784" s="1" t="str">
        <f aca="false">$A$245</f>
        <v>Sorghum: kg produced</v>
      </c>
      <c r="B784" s="366"/>
      <c r="C784" s="373" t="n">
        <f aca="false">SUM($C$249)</f>
        <v>0</v>
      </c>
      <c r="D784" s="373" t="n">
        <f aca="false">SUM($D$249)</f>
        <v>0</v>
      </c>
      <c r="E784" s="373" t="n">
        <f aca="false">SUM($E$249)</f>
        <v>0</v>
      </c>
      <c r="F784" s="373" t="n">
        <f aca="false">SUM($F$249)</f>
        <v>0</v>
      </c>
      <c r="G784" s="366"/>
      <c r="H784" s="373" t="n">
        <f aca="false">SUM($H$249)</f>
        <v>0</v>
      </c>
      <c r="I784" s="373" t="n">
        <f aca="false">SUM($I$249)</f>
        <v>0</v>
      </c>
      <c r="J784" s="373" t="n">
        <f aca="false">SUM($J$249)</f>
        <v>0</v>
      </c>
      <c r="K784" s="373" t="n">
        <f aca="false">SUM($K$249)</f>
        <v>0</v>
      </c>
      <c r="L784" s="366"/>
      <c r="M784" s="373" t="n">
        <f aca="false">SUM($M$249)</f>
        <v>0</v>
      </c>
      <c r="N784" s="373" t="n">
        <f aca="false">SUM($N$249)</f>
        <v>0</v>
      </c>
      <c r="O784" s="373" t="n">
        <f aca="false">SUM($O$249)</f>
        <v>0</v>
      </c>
      <c r="P784" s="373" t="n">
        <f aca="false">SUM($P$249)</f>
        <v>0</v>
      </c>
      <c r="Q784" s="1"/>
      <c r="R784" s="1"/>
      <c r="S784" s="1" t="e">
        <f aca="false">IF(MAX(C784:F784,M784:P784)&gt;0,S783+1,S783)</f>
        <v>#REF!</v>
      </c>
      <c r="T784" s="464" t="e">
        <f aca="false">IF(S784&gt;S783,S784,"")</f>
        <v>#REF!</v>
      </c>
      <c r="U784" s="69" t="n">
        <v>784</v>
      </c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customFormat="false" ht="15.75" hidden="false" customHeight="true" outlineLevel="0" collapsed="false">
      <c r="A785" s="1" t="str">
        <f aca="false">$A$252</f>
        <v>Rice: kg produced</v>
      </c>
      <c r="B785" s="366"/>
      <c r="C785" s="373" t="n">
        <f aca="false">SUM($C$256)</f>
        <v>0</v>
      </c>
      <c r="D785" s="373" t="n">
        <f aca="false">SUM($D$256)</f>
        <v>0</v>
      </c>
      <c r="E785" s="373" t="n">
        <f aca="false">SUM($E$256)</f>
        <v>0</v>
      </c>
      <c r="F785" s="373" t="n">
        <f aca="false">SUM($F$256)</f>
        <v>0</v>
      </c>
      <c r="G785" s="366"/>
      <c r="H785" s="373" t="n">
        <f aca="false">SUM($H$256)</f>
        <v>0</v>
      </c>
      <c r="I785" s="373" t="n">
        <f aca="false">SUM($I$256)</f>
        <v>0</v>
      </c>
      <c r="J785" s="373" t="n">
        <f aca="false">SUM($J$256)</f>
        <v>0</v>
      </c>
      <c r="K785" s="373" t="n">
        <f aca="false">SUM($K$256)</f>
        <v>0</v>
      </c>
      <c r="L785" s="366"/>
      <c r="M785" s="373" t="n">
        <f aca="false">SUM($M$256)</f>
        <v>0</v>
      </c>
      <c r="N785" s="373" t="n">
        <f aca="false">SUM($N$256)</f>
        <v>0</v>
      </c>
      <c r="O785" s="373" t="n">
        <f aca="false">SUM($O$256)</f>
        <v>0</v>
      </c>
      <c r="P785" s="373" t="n">
        <f aca="false">SUM($P$256)</f>
        <v>0</v>
      </c>
      <c r="Q785" s="1"/>
      <c r="R785" s="1"/>
      <c r="S785" s="1" t="e">
        <f aca="false">IF(MAX(C785:F785,M785:P785)&gt;0,S784+1,S784)</f>
        <v>#REF!</v>
      </c>
      <c r="T785" s="464" t="e">
        <f aca="false">IF(S785&gt;S784,S785,"")</f>
        <v>#REF!</v>
      </c>
      <c r="U785" s="69" t="n">
        <v>785</v>
      </c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customFormat="false" ht="15.75" hidden="false" customHeight="true" outlineLevel="0" collapsed="false">
      <c r="A786" s="1" t="str">
        <f aca="false">$A$259</f>
        <v>Beans rainfed: kg produced</v>
      </c>
      <c r="B786" s="366"/>
      <c r="C786" s="373" t="n">
        <f aca="false">SUM($C$263)</f>
        <v>0</v>
      </c>
      <c r="D786" s="373" t="n">
        <f aca="false">SUM($D$263)</f>
        <v>0</v>
      </c>
      <c r="E786" s="373" t="n">
        <f aca="false">SUM($E$263)</f>
        <v>0</v>
      </c>
      <c r="F786" s="373" t="n">
        <f aca="false">SUM($F$263)</f>
        <v>0</v>
      </c>
      <c r="G786" s="366"/>
      <c r="H786" s="373" t="n">
        <f aca="false">SUM($H$263)</f>
        <v>0</v>
      </c>
      <c r="I786" s="373" t="n">
        <f aca="false">SUM($I$263)</f>
        <v>0</v>
      </c>
      <c r="J786" s="373" t="n">
        <f aca="false">SUM($J$263)</f>
        <v>0</v>
      </c>
      <c r="K786" s="373" t="n">
        <f aca="false">SUM($K$263)</f>
        <v>0</v>
      </c>
      <c r="L786" s="366"/>
      <c r="M786" s="373" t="n">
        <f aca="false">SUM($M$263)</f>
        <v>0</v>
      </c>
      <c r="N786" s="373" t="n">
        <f aca="false">SUM($N$263)</f>
        <v>0</v>
      </c>
      <c r="O786" s="373" t="n">
        <f aca="false">SUM($O$263)</f>
        <v>0</v>
      </c>
      <c r="P786" s="373" t="n">
        <f aca="false">SUM($P$263)</f>
        <v>0</v>
      </c>
      <c r="Q786" s="1"/>
      <c r="R786" s="1"/>
      <c r="S786" s="1" t="e">
        <f aca="false">IF(MAX(C786:F786,M786:P786)&gt;0,S785+1,S785)</f>
        <v>#REF!</v>
      </c>
      <c r="T786" s="464" t="e">
        <f aca="false">IF(S786&gt;S785,S786,"")</f>
        <v>#REF!</v>
      </c>
      <c r="U786" s="69" t="n">
        <v>786</v>
      </c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customFormat="false" ht="15.75" hidden="false" customHeight="true" outlineLevel="0" collapsed="false">
      <c r="A787" s="1" t="str">
        <f aca="false">$A$266</f>
        <v>Beans irrigated: kg produced</v>
      </c>
      <c r="B787" s="366"/>
      <c r="C787" s="373" t="n">
        <f aca="false">SUM($C$270)</f>
        <v>0</v>
      </c>
      <c r="D787" s="373" t="n">
        <f aca="false">SUM($D$270)</f>
        <v>0</v>
      </c>
      <c r="E787" s="373" t="n">
        <f aca="false">SUM($E$270)</f>
        <v>0</v>
      </c>
      <c r="F787" s="373" t="n">
        <f aca="false">SUM($F$270)</f>
        <v>0</v>
      </c>
      <c r="G787" s="366"/>
      <c r="H787" s="373" t="n">
        <f aca="false">SUM($H$270)</f>
        <v>0</v>
      </c>
      <c r="I787" s="373" t="n">
        <f aca="false">SUM($I$270)</f>
        <v>0</v>
      </c>
      <c r="J787" s="373" t="n">
        <f aca="false">SUM($J$270)</f>
        <v>0</v>
      </c>
      <c r="K787" s="373" t="n">
        <f aca="false">SUM($K$270)</f>
        <v>0</v>
      </c>
      <c r="L787" s="366"/>
      <c r="M787" s="373" t="n">
        <f aca="false">SUM($M$270)</f>
        <v>0</v>
      </c>
      <c r="N787" s="373" t="n">
        <f aca="false">SUM($N$270)</f>
        <v>0</v>
      </c>
      <c r="O787" s="373" t="n">
        <f aca="false">SUM($O$270)</f>
        <v>0</v>
      </c>
      <c r="P787" s="373" t="n">
        <f aca="false">SUM($P$270)</f>
        <v>0</v>
      </c>
      <c r="Q787" s="1"/>
      <c r="R787" s="1"/>
      <c r="S787" s="1" t="e">
        <f aca="false">IF(MAX(C787:F787,M787:P787)&gt;0,S786+1,S786)</f>
        <v>#REF!</v>
      </c>
      <c r="T787" s="464" t="e">
        <f aca="false">IF(S787&gt;S786,S787,"")</f>
        <v>#REF!</v>
      </c>
      <c r="U787" s="69" t="n">
        <v>787</v>
      </c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customFormat="false" ht="15.75" hidden="false" customHeight="true" outlineLevel="0" collapsed="false">
      <c r="A788" s="1" t="str">
        <f aca="false">$A$273</f>
        <v>Pigeon peas: kg produced</v>
      </c>
      <c r="B788" s="366"/>
      <c r="C788" s="373" t="n">
        <f aca="false">SUM($C$277)</f>
        <v>0</v>
      </c>
      <c r="D788" s="373" t="n">
        <f aca="false">SUM($D$277)</f>
        <v>0</v>
      </c>
      <c r="E788" s="373" t="n">
        <f aca="false">SUM($E$277)</f>
        <v>0</v>
      </c>
      <c r="F788" s="373" t="n">
        <f aca="false">SUM($F$277)</f>
        <v>0</v>
      </c>
      <c r="G788" s="366"/>
      <c r="H788" s="373" t="n">
        <f aca="false">SUM($H$277)</f>
        <v>0</v>
      </c>
      <c r="I788" s="373" t="n">
        <f aca="false">SUM($I$277)</f>
        <v>0</v>
      </c>
      <c r="J788" s="373" t="n">
        <f aca="false">SUM($J$277)</f>
        <v>0</v>
      </c>
      <c r="K788" s="373" t="n">
        <f aca="false">SUM($K$277)</f>
        <v>0</v>
      </c>
      <c r="L788" s="366"/>
      <c r="M788" s="373" t="n">
        <f aca="false">SUM($M$277)</f>
        <v>0</v>
      </c>
      <c r="N788" s="373" t="n">
        <f aca="false">SUM($N$277)</f>
        <v>0</v>
      </c>
      <c r="O788" s="373" t="n">
        <f aca="false">SUM($O$277)</f>
        <v>0</v>
      </c>
      <c r="P788" s="373" t="n">
        <f aca="false">SUM($P$277)</f>
        <v>0</v>
      </c>
      <c r="Q788" s="1"/>
      <c r="R788" s="1"/>
      <c r="S788" s="1" t="e">
        <f aca="false">IF(MAX(C788:F788,M788:P788)&gt;0,S787+1,S787)</f>
        <v>#REF!</v>
      </c>
      <c r="T788" s="464" t="e">
        <f aca="false">IF(S788&gt;S787,S788,"")</f>
        <v>#REF!</v>
      </c>
      <c r="U788" s="69" t="n">
        <v>788</v>
      </c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customFormat="false" ht="15.75" hidden="false" customHeight="true" outlineLevel="0" collapsed="false">
      <c r="A789" s="1" t="str">
        <f aca="false">$A$280</f>
        <v>Cowpeas: kg produced</v>
      </c>
      <c r="B789" s="366"/>
      <c r="C789" s="373" t="n">
        <f aca="false">SUM($C$284)</f>
        <v>0</v>
      </c>
      <c r="D789" s="373" t="n">
        <f aca="false">SUM($D$284)</f>
        <v>0</v>
      </c>
      <c r="E789" s="373" t="n">
        <f aca="false">SUM($E$284)</f>
        <v>0</v>
      </c>
      <c r="F789" s="373" t="n">
        <f aca="false">SUM($F$284)</f>
        <v>0</v>
      </c>
      <c r="G789" s="366"/>
      <c r="H789" s="373" t="n">
        <f aca="false">SUM($H$284)</f>
        <v>0</v>
      </c>
      <c r="I789" s="373" t="n">
        <f aca="false">SUM($I$284)</f>
        <v>0</v>
      </c>
      <c r="J789" s="373" t="n">
        <f aca="false">SUM($J$284)</f>
        <v>0</v>
      </c>
      <c r="K789" s="373" t="n">
        <f aca="false">SUM($K$284)</f>
        <v>0</v>
      </c>
      <c r="L789" s="366"/>
      <c r="M789" s="373" t="n">
        <f aca="false">SUM($M$284)</f>
        <v>0</v>
      </c>
      <c r="N789" s="373" t="n">
        <f aca="false">SUM($N$284)</f>
        <v>0</v>
      </c>
      <c r="O789" s="373" t="n">
        <f aca="false">SUM($O$284)</f>
        <v>0</v>
      </c>
      <c r="P789" s="373" t="n">
        <f aca="false">SUM($P$284)</f>
        <v>0</v>
      </c>
      <c r="Q789" s="1"/>
      <c r="R789" s="1"/>
      <c r="S789" s="1" t="e">
        <f aca="false">IF(MAX(C789:F789,M789:P789)&gt;0,S788+1,S788)</f>
        <v>#REF!</v>
      </c>
      <c r="T789" s="464" t="e">
        <f aca="false">IF(S789&gt;S788,S789,"")</f>
        <v>#REF!</v>
      </c>
      <c r="U789" s="69" t="n">
        <v>789</v>
      </c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customFormat="false" ht="15.75" hidden="false" customHeight="true" outlineLevel="0" collapsed="false">
      <c r="A790" s="1" t="str">
        <f aca="false">$A$287</f>
        <v>Sunflower: kg produced</v>
      </c>
      <c r="B790" s="366"/>
      <c r="C790" s="373" t="n">
        <f aca="false">SUM($C$291)</f>
        <v>0</v>
      </c>
      <c r="D790" s="373" t="n">
        <f aca="false">SUM($D$291)</f>
        <v>0</v>
      </c>
      <c r="E790" s="373" t="n">
        <f aca="false">SUM($E$291)</f>
        <v>0</v>
      </c>
      <c r="F790" s="373" t="n">
        <f aca="false">SUM($F$291)</f>
        <v>0</v>
      </c>
      <c r="G790" s="366"/>
      <c r="H790" s="373" t="n">
        <f aca="false">SUM($H$291)</f>
        <v>0</v>
      </c>
      <c r="I790" s="373" t="n">
        <f aca="false">SUM($I$291)</f>
        <v>0</v>
      </c>
      <c r="J790" s="373" t="n">
        <f aca="false">SUM($J$291)</f>
        <v>0</v>
      </c>
      <c r="K790" s="373" t="n">
        <f aca="false">SUM($K$291)</f>
        <v>0</v>
      </c>
      <c r="L790" s="366"/>
      <c r="M790" s="373" t="n">
        <f aca="false">SUM($M$291)</f>
        <v>0</v>
      </c>
      <c r="N790" s="373" t="n">
        <f aca="false">SUM($N$291)</f>
        <v>0</v>
      </c>
      <c r="O790" s="373" t="n">
        <f aca="false">SUM($O$291)</f>
        <v>0</v>
      </c>
      <c r="P790" s="373" t="n">
        <f aca="false">SUM($P$291)</f>
        <v>0</v>
      </c>
      <c r="Q790" s="1"/>
      <c r="R790" s="1"/>
      <c r="S790" s="1" t="e">
        <f aca="false">IF(MAX(C790:F790,M790:P790)&gt;0,S789+1,S789)</f>
        <v>#REF!</v>
      </c>
      <c r="T790" s="464" t="e">
        <f aca="false">IF(S790&gt;S789,S790,"")</f>
        <v>#REF!</v>
      </c>
      <c r="U790" s="69" t="n">
        <v>790</v>
      </c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customFormat="false" ht="15.75" hidden="false" customHeight="true" outlineLevel="0" collapsed="false">
      <c r="A791" s="380" t="str">
        <f aca="false">$A$294</f>
        <v>Cassava: no. local meas.</v>
      </c>
      <c r="B791" s="366"/>
      <c r="C791" s="373" t="n">
        <f aca="false">SUM($C$301)</f>
        <v>0</v>
      </c>
      <c r="D791" s="373" t="n">
        <f aca="false">SUM($D$301)</f>
        <v>0</v>
      </c>
      <c r="E791" s="373" t="n">
        <f aca="false">SUM($E$301)</f>
        <v>0</v>
      </c>
      <c r="F791" s="373" t="n">
        <f aca="false">SUM($F$301)</f>
        <v>0</v>
      </c>
      <c r="G791" s="366"/>
      <c r="H791" s="373" t="n">
        <f aca="false">SUM($H$301)</f>
        <v>0</v>
      </c>
      <c r="I791" s="373" t="n">
        <f aca="false">SUM($I$301)</f>
        <v>0</v>
      </c>
      <c r="J791" s="373" t="n">
        <f aca="false">SUM($J$301)</f>
        <v>0</v>
      </c>
      <c r="K791" s="373" t="n">
        <f aca="false">SUM($K$301)</f>
        <v>0</v>
      </c>
      <c r="L791" s="366"/>
      <c r="M791" s="373" t="n">
        <f aca="false">SUM($M$301)</f>
        <v>0</v>
      </c>
      <c r="N791" s="373" t="n">
        <f aca="false">SUM($N$301)</f>
        <v>0</v>
      </c>
      <c r="O791" s="373" t="n">
        <f aca="false">SUM($O$301)</f>
        <v>0</v>
      </c>
      <c r="P791" s="373" t="n">
        <f aca="false">SUM($P$301)</f>
        <v>0</v>
      </c>
      <c r="Q791" s="1"/>
      <c r="R791" s="1"/>
      <c r="S791" s="1" t="e">
        <f aca="false">IF(MAX(C791:F791,M791:P791)&gt;0,S790+1,S790)</f>
        <v>#REF!</v>
      </c>
      <c r="T791" s="464" t="e">
        <f aca="false">IF(S791&gt;S790,S791,"")</f>
        <v>#REF!</v>
      </c>
      <c r="U791" s="69" t="n">
        <v>791</v>
      </c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customFormat="false" ht="15.75" hidden="false" customHeight="true" outlineLevel="0" collapsed="false">
      <c r="A792" s="1" t="str">
        <f aca="false">$A$304</f>
        <v>Sweet potatoes: no. local meas</v>
      </c>
      <c r="B792" s="366"/>
      <c r="C792" s="373" t="n">
        <f aca="false">SUM($C$311)</f>
        <v>0</v>
      </c>
      <c r="D792" s="373" t="n">
        <f aca="false">SUM($D$311)</f>
        <v>1250</v>
      </c>
      <c r="E792" s="373" t="n">
        <f aca="false">SUM($E$311)</f>
        <v>5500</v>
      </c>
      <c r="F792" s="373" t="n">
        <f aca="false">SUM($F$311)</f>
        <v>16200</v>
      </c>
      <c r="G792" s="366"/>
      <c r="H792" s="373" t="n">
        <f aca="false">SUM($H$311)</f>
        <v>0</v>
      </c>
      <c r="I792" s="373" t="n">
        <f aca="false">SUM($I$311)</f>
        <v>2500</v>
      </c>
      <c r="J792" s="373" t="n">
        <f aca="false">SUM($J$311)</f>
        <v>8250</v>
      </c>
      <c r="K792" s="373" t="n">
        <f aca="false">SUM($K$311)</f>
        <v>20250</v>
      </c>
      <c r="L792" s="366"/>
      <c r="M792" s="373" t="n">
        <f aca="false">SUM($M$311)</f>
        <v>0</v>
      </c>
      <c r="N792" s="373" t="n">
        <f aca="false">SUM($N$311)</f>
        <v>1250</v>
      </c>
      <c r="O792" s="373" t="n">
        <f aca="false">SUM($O$311)</f>
        <v>2750</v>
      </c>
      <c r="P792" s="373" t="n">
        <f aca="false">SUM($P$311)</f>
        <v>4050</v>
      </c>
      <c r="Q792" s="1"/>
      <c r="R792" s="1"/>
      <c r="S792" s="1" t="e">
        <f aca="false">IF(MAX(C792:F792,M792:P792)&gt;0,S791+1,S791)</f>
        <v>#REF!</v>
      </c>
      <c r="T792" s="464" t="e">
        <f aca="false">IF(S792&gt;S791,S792,"")</f>
        <v>#REF!</v>
      </c>
      <c r="U792" s="69" t="n">
        <v>792</v>
      </c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customFormat="false" ht="15.75" hidden="false" customHeight="true" outlineLevel="0" collapsed="false">
      <c r="A793" s="1" t="str">
        <f aca="false">$A$314</f>
        <v>Irish potatoes: no. local meas</v>
      </c>
      <c r="B793" s="366"/>
      <c r="C793" s="373" t="n">
        <f aca="false">SUM($C$321)</f>
        <v>0</v>
      </c>
      <c r="D793" s="373" t="n">
        <f aca="false">SUM($D$321)</f>
        <v>0</v>
      </c>
      <c r="E793" s="373" t="n">
        <f aca="false">SUM($E$321)</f>
        <v>0</v>
      </c>
      <c r="F793" s="373" t="n">
        <f aca="false">SUM($F$321)</f>
        <v>0</v>
      </c>
      <c r="G793" s="366"/>
      <c r="H793" s="373" t="n">
        <f aca="false">SUM($H$321)</f>
        <v>0</v>
      </c>
      <c r="I793" s="373" t="n">
        <f aca="false">SUM($I$321)</f>
        <v>0</v>
      </c>
      <c r="J793" s="373" t="n">
        <f aca="false">SUM($J$321)</f>
        <v>0</v>
      </c>
      <c r="K793" s="373" t="n">
        <f aca="false">SUM($K$321)</f>
        <v>0</v>
      </c>
      <c r="L793" s="366"/>
      <c r="M793" s="373" t="n">
        <f aca="false">SUM($M$321)</f>
        <v>0</v>
      </c>
      <c r="N793" s="373" t="n">
        <f aca="false">SUM($N$321)</f>
        <v>0</v>
      </c>
      <c r="O793" s="373" t="n">
        <f aca="false">SUM($O$321)</f>
        <v>0</v>
      </c>
      <c r="P793" s="373" t="n">
        <f aca="false">SUM($P$321)</f>
        <v>0</v>
      </c>
      <c r="Q793" s="1"/>
      <c r="R793" s="1"/>
      <c r="S793" s="1" t="e">
        <f aca="false">IF(MAX(C793:F793,M793:P793)&gt;0,S792+1,S792)</f>
        <v>#REF!</v>
      </c>
      <c r="T793" s="464" t="e">
        <f aca="false">IF(S793&gt;S792,S793,"")</f>
        <v>#REF!</v>
      </c>
      <c r="U793" s="69" t="n">
        <v>793</v>
      </c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customFormat="false" ht="15.75" hidden="false" customHeight="true" outlineLevel="0" collapsed="false">
      <c r="A794" s="1" t="str">
        <f aca="false">$A$324</f>
        <v>Bananas: no. local meas</v>
      </c>
      <c r="B794" s="366"/>
      <c r="C794" s="373" t="n">
        <f aca="false">SUM($C$331)</f>
        <v>0</v>
      </c>
      <c r="D794" s="373" t="n">
        <f aca="false">SUM($D$331)</f>
        <v>0</v>
      </c>
      <c r="E794" s="373" t="n">
        <f aca="false">SUM($E$331)</f>
        <v>0</v>
      </c>
      <c r="F794" s="373" t="n">
        <f aca="false">SUM($F$331)</f>
        <v>0</v>
      </c>
      <c r="G794" s="366"/>
      <c r="H794" s="373" t="n">
        <f aca="false">SUM($H$331)</f>
        <v>0</v>
      </c>
      <c r="I794" s="373" t="n">
        <f aca="false">SUM($I$331)</f>
        <v>0</v>
      </c>
      <c r="J794" s="373" t="n">
        <f aca="false">SUM($J$331)</f>
        <v>0</v>
      </c>
      <c r="K794" s="373" t="n">
        <f aca="false">SUM($K$331)</f>
        <v>0</v>
      </c>
      <c r="L794" s="366"/>
      <c r="M794" s="373" t="n">
        <f aca="false">SUM($M$331)</f>
        <v>0</v>
      </c>
      <c r="N794" s="373" t="n">
        <f aca="false">SUM($N$331)</f>
        <v>0</v>
      </c>
      <c r="O794" s="373" t="n">
        <f aca="false">SUM($O$331)</f>
        <v>0</v>
      </c>
      <c r="P794" s="373" t="n">
        <f aca="false">SUM($P$331)</f>
        <v>0</v>
      </c>
      <c r="Q794" s="1"/>
      <c r="R794" s="1"/>
      <c r="S794" s="1" t="e">
        <f aca="false">IF(MAX(C794:F794,M794:P794)&gt;0,S793+1,S793)</f>
        <v>#REF!</v>
      </c>
      <c r="T794" s="464" t="e">
        <f aca="false">IF(S794&gt;S793,S794,"")</f>
        <v>#REF!</v>
      </c>
      <c r="U794" s="69" t="n">
        <v>794</v>
      </c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customFormat="false" ht="15.75" hidden="false" customHeight="true" outlineLevel="0" collapsed="false">
      <c r="A795" s="1" t="str">
        <f aca="false">$A$334</f>
        <v>Groundnuts (dry): no. local meas</v>
      </c>
      <c r="B795" s="366"/>
      <c r="C795" s="373" t="n">
        <f aca="false">SUM($C$341)</f>
        <v>9000</v>
      </c>
      <c r="D795" s="373" t="n">
        <f aca="false">SUM($D$341)</f>
        <v>12600</v>
      </c>
      <c r="E795" s="373" t="n">
        <f aca="false">SUM($E$341)</f>
        <v>80600</v>
      </c>
      <c r="F795" s="373" t="n">
        <f aca="false">SUM($F$341)</f>
        <v>45500</v>
      </c>
      <c r="G795" s="366"/>
      <c r="H795" s="373" t="n">
        <f aca="false">SUM($H$341)</f>
        <v>12555</v>
      </c>
      <c r="I795" s="373" t="n">
        <f aca="false">SUM($I$341)</f>
        <v>12150</v>
      </c>
      <c r="J795" s="373" t="n">
        <f aca="false">SUM($J$341)</f>
        <v>72150</v>
      </c>
      <c r="K795" s="373" t="n">
        <f aca="false">SUM($K$341)</f>
        <v>43290</v>
      </c>
      <c r="L795" s="366"/>
      <c r="M795" s="373" t="n">
        <f aca="false">SUM($M$341)</f>
        <v>3555</v>
      </c>
      <c r="N795" s="373" t="n">
        <f aca="false">SUM($N$341)</f>
        <v>-450</v>
      </c>
      <c r="O795" s="373" t="n">
        <f aca="false">SUM($O$341)</f>
        <v>-8450</v>
      </c>
      <c r="P795" s="373" t="n">
        <f aca="false">SUM($P$341)</f>
        <v>-2210</v>
      </c>
      <c r="Q795" s="1"/>
      <c r="R795" s="1"/>
      <c r="S795" s="1" t="e">
        <f aca="false">IF(MAX(C795:F795,M795:P795)&gt;0,S794+1,S794)</f>
        <v>#REF!</v>
      </c>
      <c r="T795" s="464" t="e">
        <f aca="false">IF(S795&gt;S794,S795,"")</f>
        <v>#REF!</v>
      </c>
      <c r="U795" s="69" t="n">
        <v>795</v>
      </c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customFormat="false" ht="15.75" hidden="false" customHeight="true" outlineLevel="0" collapsed="false">
      <c r="A796" s="1" t="str">
        <f aca="false">$A$344</f>
        <v>Soya: no. local meas</v>
      </c>
      <c r="B796" s="366"/>
      <c r="C796" s="373" t="n">
        <f aca="false">SUM($C$351)</f>
        <v>5200</v>
      </c>
      <c r="D796" s="373" t="n">
        <f aca="false">SUM($D$351)</f>
        <v>19500</v>
      </c>
      <c r="E796" s="373" t="n">
        <f aca="false">SUM($E$351)</f>
        <v>49500</v>
      </c>
      <c r="F796" s="373" t="n">
        <f aca="false">SUM($F$351)</f>
        <v>58400</v>
      </c>
      <c r="G796" s="366"/>
      <c r="H796" s="373" t="n">
        <f aca="false">SUM($H$351)</f>
        <v>6240</v>
      </c>
      <c r="I796" s="373" t="n">
        <f aca="false">SUM($I$351)</f>
        <v>17745</v>
      </c>
      <c r="J796" s="373" t="n">
        <f aca="false">SUM($J$351)</f>
        <v>39937.5</v>
      </c>
      <c r="K796" s="373" t="n">
        <f aca="false">SUM($K$351)</f>
        <v>48000</v>
      </c>
      <c r="L796" s="366"/>
      <c r="M796" s="373" t="n">
        <f aca="false">SUM($M$351)</f>
        <v>1040</v>
      </c>
      <c r="N796" s="373" t="n">
        <f aca="false">SUM($N$351)</f>
        <v>-1755</v>
      </c>
      <c r="O796" s="373" t="n">
        <f aca="false">SUM($O$351)</f>
        <v>-9562.5</v>
      </c>
      <c r="P796" s="373" t="n">
        <f aca="false">SUM($P$351)</f>
        <v>-10400</v>
      </c>
      <c r="Q796" s="1"/>
      <c r="R796" s="1"/>
      <c r="S796" s="1" t="e">
        <f aca="false">IF(MAX(C796:F796,M796:P796)&gt;0,S795+1,S795)</f>
        <v>#REF!</v>
      </c>
      <c r="T796" s="464" t="e">
        <f aca="false">IF(S796&gt;S795,S796,"")</f>
        <v>#REF!</v>
      </c>
      <c r="U796" s="69" t="n">
        <v>796</v>
      </c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customFormat="false" ht="15.75" hidden="false" customHeight="true" outlineLevel="0" collapsed="false">
      <c r="A797" s="1" t="str">
        <f aca="false">$A$354</f>
        <v>Vegetables: no. local meas</v>
      </c>
      <c r="B797" s="366"/>
      <c r="C797" s="373" t="n">
        <f aca="false">SUM($C$362)</f>
        <v>0</v>
      </c>
      <c r="D797" s="373" t="n">
        <f aca="false">SUM($D$362)</f>
        <v>0</v>
      </c>
      <c r="E797" s="373" t="n">
        <f aca="false">SUM($E$362)</f>
        <v>0</v>
      </c>
      <c r="F797" s="373" t="n">
        <f aca="false">SUM($F$362)</f>
        <v>0</v>
      </c>
      <c r="G797" s="366"/>
      <c r="H797" s="373" t="n">
        <f aca="false">SUM($H$362)</f>
        <v>0</v>
      </c>
      <c r="I797" s="373" t="n">
        <f aca="false">SUM($I$362)</f>
        <v>0</v>
      </c>
      <c r="J797" s="373" t="n">
        <f aca="false">SUM($J$362)</f>
        <v>0</v>
      </c>
      <c r="K797" s="373" t="n">
        <f aca="false">SUM($K$362)</f>
        <v>0</v>
      </c>
      <c r="L797" s="366"/>
      <c r="M797" s="373" t="n">
        <f aca="false">SUM($M$362)</f>
        <v>0</v>
      </c>
      <c r="N797" s="373" t="n">
        <f aca="false">SUM($N$362)</f>
        <v>0</v>
      </c>
      <c r="O797" s="373" t="n">
        <f aca="false">SUM($O$362)</f>
        <v>0</v>
      </c>
      <c r="P797" s="373" t="n">
        <f aca="false">SUM($P$362)</f>
        <v>0</v>
      </c>
      <c r="Q797" s="1"/>
      <c r="R797" s="1"/>
      <c r="S797" s="1" t="e">
        <f aca="false">IF(MAX(C797:F797,M797:P797)&gt;0,S796+1,S796)</f>
        <v>#REF!</v>
      </c>
      <c r="T797" s="464" t="e">
        <f aca="false">IF(S797&gt;S796,S797,"")</f>
        <v>#REF!</v>
      </c>
      <c r="U797" s="69" t="n">
        <v>797</v>
      </c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customFormat="false" ht="15.75" hidden="false" customHeight="true" outlineLevel="0" collapsed="false">
      <c r="A798" s="1" t="str">
        <f aca="false">$A$365</f>
        <v>Other crop: (tomato)</v>
      </c>
      <c r="B798" s="366"/>
      <c r="C798" s="373" t="n">
        <f aca="false">SUM($C$373)</f>
        <v>0</v>
      </c>
      <c r="D798" s="373" t="n">
        <f aca="false">SUM($D$373)</f>
        <v>0</v>
      </c>
      <c r="E798" s="373" t="n">
        <f aca="false">SUM($E$373)</f>
        <v>0</v>
      </c>
      <c r="F798" s="373" t="n">
        <f aca="false">SUM($F$373)</f>
        <v>0</v>
      </c>
      <c r="G798" s="366"/>
      <c r="H798" s="373" t="n">
        <f aca="false">SUM($H$373)</f>
        <v>0</v>
      </c>
      <c r="I798" s="373" t="n">
        <f aca="false">SUM($I$373)</f>
        <v>0</v>
      </c>
      <c r="J798" s="373" t="n">
        <f aca="false">SUM($J$373)</f>
        <v>0</v>
      </c>
      <c r="K798" s="373" t="n">
        <f aca="false">SUM($K$373)</f>
        <v>0</v>
      </c>
      <c r="L798" s="366"/>
      <c r="M798" s="373" t="n">
        <f aca="false">SUM($M$373)</f>
        <v>0</v>
      </c>
      <c r="N798" s="373" t="n">
        <f aca="false">SUM($N$373)</f>
        <v>0</v>
      </c>
      <c r="O798" s="373" t="n">
        <f aca="false">SUM($O$373)</f>
        <v>0</v>
      </c>
      <c r="P798" s="373" t="n">
        <f aca="false">SUM($P$373)</f>
        <v>0</v>
      </c>
      <c r="Q798" s="1"/>
      <c r="R798" s="1"/>
      <c r="S798" s="1" t="e">
        <f aca="false">IF(MAX(C798:F798,M798:P798)&gt;0,S797+1,S797)</f>
        <v>#REF!</v>
      </c>
      <c r="T798" s="464" t="e">
        <f aca="false">IF(S798&gt;S797,S798,"")</f>
        <v>#REF!</v>
      </c>
      <c r="U798" s="69" t="n">
        <v>798</v>
      </c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customFormat="false" ht="15.75" hidden="false" customHeight="true" outlineLevel="0" collapsed="false">
      <c r="A799" s="1" t="str">
        <f aca="false">$A$376</f>
        <v>Other crop: type</v>
      </c>
      <c r="B799" s="366"/>
      <c r="C799" s="373" t="n">
        <f aca="false">SUM($C$383)</f>
        <v>0</v>
      </c>
      <c r="D799" s="373" t="n">
        <f aca="false">SUM($D$383)</f>
        <v>0</v>
      </c>
      <c r="E799" s="373" t="n">
        <f aca="false">SUM($E$383)</f>
        <v>0</v>
      </c>
      <c r="F799" s="373" t="n">
        <f aca="false">SUM($F$383)</f>
        <v>0</v>
      </c>
      <c r="G799" s="366"/>
      <c r="H799" s="373" t="n">
        <f aca="false">SUM($H$383)</f>
        <v>0</v>
      </c>
      <c r="I799" s="373" t="n">
        <f aca="false">SUM($I$383)</f>
        <v>0</v>
      </c>
      <c r="J799" s="373" t="n">
        <f aca="false">SUM($J$383)</f>
        <v>0</v>
      </c>
      <c r="K799" s="373" t="n">
        <f aca="false">SUM($K$383)</f>
        <v>0</v>
      </c>
      <c r="L799" s="366"/>
      <c r="M799" s="373" t="n">
        <f aca="false">SUM($M$383)</f>
        <v>0</v>
      </c>
      <c r="N799" s="373" t="n">
        <f aca="false">SUM($N$383)</f>
        <v>0</v>
      </c>
      <c r="O799" s="373" t="n">
        <f aca="false">SUM($O$383)</f>
        <v>0</v>
      </c>
      <c r="P799" s="373" t="n">
        <f aca="false">SUM($P$383)</f>
        <v>0</v>
      </c>
      <c r="Q799" s="1"/>
      <c r="R799" s="1"/>
      <c r="S799" s="1" t="e">
        <f aca="false">IF(MAX(C799:F799,M799:P799)&gt;0,S798+1,S798)</f>
        <v>#REF!</v>
      </c>
      <c r="T799" s="464" t="e">
        <f aca="false">IF(S799&gt;S798,S799,"")</f>
        <v>#REF!</v>
      </c>
      <c r="U799" s="69" t="n">
        <v>799</v>
      </c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customFormat="false" ht="15.75" hidden="false" customHeight="true" outlineLevel="0" collapsed="false">
      <c r="A800" s="1" t="str">
        <f aca="false">$A$386</f>
        <v>FISHING -- see worksheet Data 3</v>
      </c>
      <c r="B800" s="366"/>
      <c r="C800" s="373" t="n">
        <f aca="false">SUM($C$393)</f>
        <v>0</v>
      </c>
      <c r="D800" s="373" t="n">
        <f aca="false">SUM($D$393)</f>
        <v>0</v>
      </c>
      <c r="E800" s="373" t="n">
        <f aca="false">SUM($E$393)</f>
        <v>0</v>
      </c>
      <c r="F800" s="373" t="n">
        <f aca="false">SUM($F$393)</f>
        <v>0</v>
      </c>
      <c r="G800" s="366"/>
      <c r="H800" s="373" t="e">
        <f aca="false">SUM($H$393)</f>
        <v>#REF!</v>
      </c>
      <c r="I800" s="373" t="e">
        <f aca="false">SUM($I$393)</f>
        <v>#REF!</v>
      </c>
      <c r="J800" s="373" t="e">
        <f aca="false">SUM($J$393)</f>
        <v>#REF!</v>
      </c>
      <c r="K800" s="373" t="e">
        <f aca="false">SUM($K$393)</f>
        <v>#REF!</v>
      </c>
      <c r="L800" s="366"/>
      <c r="M800" s="373" t="e">
        <f aca="false">SUM($M$393)</f>
        <v>#REF!</v>
      </c>
      <c r="N800" s="373" t="e">
        <f aca="false">SUM($N$393)</f>
        <v>#REF!</v>
      </c>
      <c r="O800" s="373" t="e">
        <f aca="false">SUM($O$393)</f>
        <v>#REF!</v>
      </c>
      <c r="P800" s="373" t="e">
        <f aca="false">SUM($P$393)</f>
        <v>#REF!</v>
      </c>
      <c r="Q800" s="1"/>
      <c r="R800" s="1"/>
      <c r="S800" s="1" t="e">
        <f aca="false">IF(MAX(C800:F800,M800:P800)&gt;0,S799+1,S799)</f>
        <v>#REF!</v>
      </c>
      <c r="T800" s="464" t="e">
        <f aca="false">IF(S800&gt;S799,S800,"")</f>
        <v>#REF!</v>
      </c>
      <c r="U800" s="69" t="n">
        <v>800</v>
      </c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customFormat="false" ht="15.75" hidden="false" customHeight="true" outlineLevel="0" collapsed="false">
      <c r="A801" s="1" t="str">
        <f aca="false">$A$396</f>
        <v>WILD FOODS -- see worksheet Data 3</v>
      </c>
      <c r="B801" s="366"/>
      <c r="C801" s="373" t="n">
        <f aca="false">SUM($C$403)</f>
        <v>0</v>
      </c>
      <c r="D801" s="373" t="n">
        <f aca="false">SUM($D$403)</f>
        <v>0</v>
      </c>
      <c r="E801" s="373" t="n">
        <f aca="false">SUM($E$403)</f>
        <v>0</v>
      </c>
      <c r="F801" s="373" t="n">
        <f aca="false">SUM($F$403)</f>
        <v>0</v>
      </c>
      <c r="G801" s="366"/>
      <c r="H801" s="373" t="e">
        <f aca="false">SUM($H$403)</f>
        <v>#REF!</v>
      </c>
      <c r="I801" s="373" t="e">
        <f aca="false">SUM($I$403)</f>
        <v>#REF!</v>
      </c>
      <c r="J801" s="373" t="e">
        <f aca="false">SUM($J$403)</f>
        <v>#REF!</v>
      </c>
      <c r="K801" s="373" t="e">
        <f aca="false">SUM($K$403)</f>
        <v>#REF!</v>
      </c>
      <c r="L801" s="366"/>
      <c r="M801" s="373" t="e">
        <f aca="false">SUM($M$403)</f>
        <v>#REF!</v>
      </c>
      <c r="N801" s="373" t="e">
        <f aca="false">SUM($N$403)</f>
        <v>#REF!</v>
      </c>
      <c r="O801" s="373" t="e">
        <f aca="false">SUM($O$403)</f>
        <v>#REF!</v>
      </c>
      <c r="P801" s="373" t="e">
        <f aca="false">SUM($P$403)</f>
        <v>#REF!</v>
      </c>
      <c r="Q801" s="1"/>
      <c r="R801" s="1"/>
      <c r="S801" s="1" t="e">
        <f aca="false">IF(MAX(C801:F801,M801:P801)&gt;0,S800+1,S800)</f>
        <v>#REF!</v>
      </c>
      <c r="T801" s="464" t="e">
        <f aca="false">IF(S801&gt;S800,S801,"")</f>
        <v>#REF!</v>
      </c>
      <c r="U801" s="69" t="n">
        <v>801</v>
      </c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customFormat="false" ht="15.75" hidden="false" customHeight="true" outlineLevel="0" collapsed="false">
      <c r="A802" s="380" t="str">
        <f aca="false">$A$406</f>
        <v>Cotton: kg sold</v>
      </c>
      <c r="B802" s="366"/>
      <c r="C802" s="373" t="n">
        <f aca="false">SUM($C$408)</f>
        <v>0</v>
      </c>
      <c r="D802" s="373" t="n">
        <f aca="false">SUM($D$408)</f>
        <v>0</v>
      </c>
      <c r="E802" s="373" t="n">
        <f aca="false">SUM($E$408)</f>
        <v>0</v>
      </c>
      <c r="F802" s="373" t="n">
        <f aca="false">SUM($F$408)</f>
        <v>0</v>
      </c>
      <c r="G802" s="366"/>
      <c r="H802" s="373" t="n">
        <f aca="false">SUM($H$408)</f>
        <v>0</v>
      </c>
      <c r="I802" s="373" t="n">
        <f aca="false">SUM($I$408)</f>
        <v>0</v>
      </c>
      <c r="J802" s="373" t="n">
        <f aca="false">SUM($J$408)</f>
        <v>0</v>
      </c>
      <c r="K802" s="373" t="n">
        <f aca="false">SUM($K$408)</f>
        <v>0</v>
      </c>
      <c r="L802" s="366"/>
      <c r="M802" s="373" t="n">
        <f aca="false">SUM($M$408)</f>
        <v>0</v>
      </c>
      <c r="N802" s="373" t="n">
        <f aca="false">SUM($N$408)</f>
        <v>0</v>
      </c>
      <c r="O802" s="373" t="n">
        <f aca="false">SUM($O$408)</f>
        <v>0</v>
      </c>
      <c r="P802" s="373" t="n">
        <f aca="false">SUM($P$408)</f>
        <v>0</v>
      </c>
      <c r="Q802" s="1"/>
      <c r="R802" s="1"/>
      <c r="S802" s="1" t="e">
        <f aca="false">IF(MAX(C802:F802,M802:P802)&gt;0,S801+1,S801)</f>
        <v>#REF!</v>
      </c>
      <c r="T802" s="464" t="e">
        <f aca="false">IF(S802&gt;S801,S802,"")</f>
        <v>#REF!</v>
      </c>
      <c r="U802" s="69" t="n">
        <v>802</v>
      </c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customFormat="false" ht="15.75" hidden="false" customHeight="true" outlineLevel="0" collapsed="false">
      <c r="A803" s="1" t="str">
        <f aca="false">$A$409</f>
        <v>Tobacco: kg sold</v>
      </c>
      <c r="B803" s="366"/>
      <c r="C803" s="373" t="n">
        <f aca="false">SUM($C$411)</f>
        <v>12000</v>
      </c>
      <c r="D803" s="373" t="n">
        <f aca="false">SUM($D$411)</f>
        <v>16000</v>
      </c>
      <c r="E803" s="373" t="n">
        <f aca="false">SUM($E$411)</f>
        <v>486000</v>
      </c>
      <c r="F803" s="373" t="n">
        <f aca="false">SUM($F$411)</f>
        <v>696000</v>
      </c>
      <c r="G803" s="366"/>
      <c r="H803" s="373" t="n">
        <f aca="false">SUM($H$411)</f>
        <v>0</v>
      </c>
      <c r="I803" s="373" t="n">
        <f aca="false">SUM($I$411)</f>
        <v>0</v>
      </c>
      <c r="J803" s="373" t="n">
        <f aca="false">SUM($J$411)</f>
        <v>0</v>
      </c>
      <c r="K803" s="373" t="n">
        <f aca="false">SUM($K$411)</f>
        <v>0</v>
      </c>
      <c r="L803" s="366"/>
      <c r="M803" s="373" t="n">
        <f aca="false">SUM($M$411)</f>
        <v>0</v>
      </c>
      <c r="N803" s="373" t="n">
        <f aca="false">SUM($N$411)</f>
        <v>0</v>
      </c>
      <c r="O803" s="373" t="n">
        <f aca="false">SUM($O$411)</f>
        <v>0</v>
      </c>
      <c r="P803" s="373" t="n">
        <f aca="false">SUM($P$411)</f>
        <v>0</v>
      </c>
      <c r="Q803" s="1"/>
      <c r="R803" s="1"/>
      <c r="S803" s="1" t="e">
        <f aca="false">IF(MAX(C803:F803,M803:P803)&gt;0,S802+1,S802)</f>
        <v>#REF!</v>
      </c>
      <c r="T803" s="464" t="e">
        <f aca="false">IF(S803&gt;S802,S803,"")</f>
        <v>#REF!</v>
      </c>
      <c r="U803" s="69" t="n">
        <v>803</v>
      </c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customFormat="false" ht="15.75" hidden="false" customHeight="true" outlineLevel="0" collapsed="false">
      <c r="A804" s="1" t="str">
        <f aca="false">$A$412</f>
        <v>Sugarcane: kg sold</v>
      </c>
      <c r="B804" s="366"/>
      <c r="C804" s="373" t="n">
        <f aca="false">SUM($C$414)</f>
        <v>0</v>
      </c>
      <c r="D804" s="373" t="n">
        <f aca="false">SUM($D$414)</f>
        <v>0</v>
      </c>
      <c r="E804" s="373" t="n">
        <f aca="false">SUM($E$414)</f>
        <v>0</v>
      </c>
      <c r="F804" s="373" t="n">
        <f aca="false">SUM($F$414)</f>
        <v>0</v>
      </c>
      <c r="G804" s="366"/>
      <c r="H804" s="373" t="n">
        <f aca="false">SUM($H$414)</f>
        <v>0</v>
      </c>
      <c r="I804" s="373" t="n">
        <f aca="false">SUM($I$414)</f>
        <v>0</v>
      </c>
      <c r="J804" s="373" t="n">
        <f aca="false">SUM($J$414)</f>
        <v>0</v>
      </c>
      <c r="K804" s="373" t="n">
        <f aca="false">SUM($K$414)</f>
        <v>0</v>
      </c>
      <c r="L804" s="366"/>
      <c r="M804" s="373" t="n">
        <f aca="false">SUM($M$414)</f>
        <v>0</v>
      </c>
      <c r="N804" s="373" t="n">
        <f aca="false">SUM($N$414)</f>
        <v>0</v>
      </c>
      <c r="O804" s="373" t="n">
        <f aca="false">SUM($O$414)</f>
        <v>0</v>
      </c>
      <c r="P804" s="373" t="n">
        <f aca="false">SUM($P$414)</f>
        <v>0</v>
      </c>
      <c r="Q804" s="1"/>
      <c r="R804" s="1"/>
      <c r="S804" s="1" t="e">
        <f aca="false">IF(MAX(C804:F804,M804:P804)&gt;0,S803+1,S803)</f>
        <v>#REF!</v>
      </c>
      <c r="T804" s="464" t="e">
        <f aca="false">IF(S804&gt;S803,S804,"")</f>
        <v>#REF!</v>
      </c>
      <c r="U804" s="69" t="n">
        <v>804</v>
      </c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customFormat="false" ht="15.75" hidden="false" customHeight="true" outlineLevel="0" collapsed="false">
      <c r="A805" s="1" t="str">
        <f aca="false">$A$415</f>
        <v>Pineapples: kg sold</v>
      </c>
      <c r="B805" s="366"/>
      <c r="C805" s="373" t="n">
        <f aca="false">SUM($C$417)</f>
        <v>0</v>
      </c>
      <c r="D805" s="373" t="n">
        <f aca="false">SUM($D$417)</f>
        <v>0</v>
      </c>
      <c r="E805" s="373" t="n">
        <f aca="false">SUM($E$417)</f>
        <v>0</v>
      </c>
      <c r="F805" s="373" t="n">
        <f aca="false">SUM($F$417)</f>
        <v>0</v>
      </c>
      <c r="G805" s="366"/>
      <c r="H805" s="373" t="n">
        <f aca="false">SUM($H$417)</f>
        <v>0</v>
      </c>
      <c r="I805" s="373" t="n">
        <f aca="false">SUM($I$417)</f>
        <v>0</v>
      </c>
      <c r="J805" s="373" t="n">
        <f aca="false">SUM($J$417)</f>
        <v>0</v>
      </c>
      <c r="K805" s="373" t="n">
        <f aca="false">SUM($K$417)</f>
        <v>0</v>
      </c>
      <c r="L805" s="366"/>
      <c r="M805" s="373" t="n">
        <f aca="false">SUM($M$417)</f>
        <v>0</v>
      </c>
      <c r="N805" s="373" t="n">
        <f aca="false">SUM($N$417)</f>
        <v>0</v>
      </c>
      <c r="O805" s="373" t="n">
        <f aca="false">SUM($O$417)</f>
        <v>0</v>
      </c>
      <c r="P805" s="373" t="n">
        <f aca="false">SUM($P$417)</f>
        <v>0</v>
      </c>
      <c r="Q805" s="1"/>
      <c r="R805" s="1"/>
      <c r="S805" s="1" t="e">
        <f aca="false">IF(MAX(C805:F805,M805:P805)&gt;0,S804+1,S804)</f>
        <v>#REF!</v>
      </c>
      <c r="T805" s="464" t="e">
        <f aca="false">IF(S805&gt;S804,S805,"")</f>
        <v>#REF!</v>
      </c>
      <c r="U805" s="69" t="n">
        <v>805</v>
      </c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customFormat="false" ht="15.75" hidden="false" customHeight="true" outlineLevel="0" collapsed="false">
      <c r="A806" s="1" t="str">
        <f aca="false">$A$418</f>
        <v>Pears: kg sold</v>
      </c>
      <c r="B806" s="366"/>
      <c r="C806" s="373" t="n">
        <f aca="false">SUM($C$420)</f>
        <v>0</v>
      </c>
      <c r="D806" s="373" t="n">
        <f aca="false">SUM($D$420)</f>
        <v>0</v>
      </c>
      <c r="E806" s="373" t="n">
        <f aca="false">SUM($E$420)</f>
        <v>0</v>
      </c>
      <c r="F806" s="373" t="n">
        <f aca="false">SUM($F$420)</f>
        <v>0</v>
      </c>
      <c r="G806" s="366"/>
      <c r="H806" s="373" t="n">
        <f aca="false">SUM($H$420)</f>
        <v>0</v>
      </c>
      <c r="I806" s="373" t="n">
        <f aca="false">SUM($I$420)</f>
        <v>0</v>
      </c>
      <c r="J806" s="373" t="n">
        <f aca="false">SUM($J$420)</f>
        <v>0</v>
      </c>
      <c r="K806" s="373" t="n">
        <f aca="false">SUM($K$420)</f>
        <v>0</v>
      </c>
      <c r="L806" s="366"/>
      <c r="M806" s="373" t="n">
        <f aca="false">SUM($M$420)</f>
        <v>0</v>
      </c>
      <c r="N806" s="373" t="n">
        <f aca="false">SUM($N$420)</f>
        <v>0</v>
      </c>
      <c r="O806" s="373" t="n">
        <f aca="false">SUM($O$420)</f>
        <v>0</v>
      </c>
      <c r="P806" s="373" t="n">
        <f aca="false">SUM($P$420)</f>
        <v>0</v>
      </c>
      <c r="Q806" s="1"/>
      <c r="R806" s="1"/>
      <c r="S806" s="1" t="e">
        <f aca="false">IF(MAX(C806:F806,M806:P806)&gt;0,S805+1,S805)</f>
        <v>#REF!</v>
      </c>
      <c r="T806" s="464" t="e">
        <f aca="false">IF(S806&gt;S805,S806,"")</f>
        <v>#REF!</v>
      </c>
      <c r="U806" s="69" t="n">
        <v>806</v>
      </c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customFormat="false" ht="15.75" hidden="false" customHeight="true" outlineLevel="0" collapsed="false">
      <c r="A807" s="1" t="str">
        <f aca="false">$A$421</f>
        <v>Citrus fruits: kg sold</v>
      </c>
      <c r="B807" s="366"/>
      <c r="C807" s="373" t="n">
        <f aca="false">SUM($C$423)</f>
        <v>0</v>
      </c>
      <c r="D807" s="373" t="n">
        <f aca="false">SUM($D$423)</f>
        <v>0</v>
      </c>
      <c r="E807" s="373" t="n">
        <f aca="false">SUM($E$423)</f>
        <v>0</v>
      </c>
      <c r="F807" s="373" t="n">
        <f aca="false">SUM($F$423)</f>
        <v>0</v>
      </c>
      <c r="G807" s="366"/>
      <c r="H807" s="373" t="n">
        <f aca="false">SUM($H$423)</f>
        <v>0</v>
      </c>
      <c r="I807" s="373" t="n">
        <f aca="false">SUM($I$423)</f>
        <v>0</v>
      </c>
      <c r="J807" s="373" t="n">
        <f aca="false">SUM($J$423)</f>
        <v>0</v>
      </c>
      <c r="K807" s="373" t="n">
        <f aca="false">SUM($K$423)</f>
        <v>0</v>
      </c>
      <c r="L807" s="366"/>
      <c r="M807" s="373" t="n">
        <f aca="false">SUM($M$423)</f>
        <v>0</v>
      </c>
      <c r="N807" s="373" t="n">
        <f aca="false">SUM($N$423)</f>
        <v>0</v>
      </c>
      <c r="O807" s="373" t="n">
        <f aca="false">SUM($O$423)</f>
        <v>0</v>
      </c>
      <c r="P807" s="373" t="n">
        <f aca="false">SUM($P$423)</f>
        <v>0</v>
      </c>
      <c r="Q807" s="1"/>
      <c r="R807" s="1"/>
      <c r="S807" s="1" t="e">
        <f aca="false">IF(MAX(C807:F807,M807:P807)&gt;0,S806+1,S806)</f>
        <v>#REF!</v>
      </c>
      <c r="T807" s="464" t="e">
        <f aca="false">IF(S807&gt;S806,S807,"")</f>
        <v>#REF!</v>
      </c>
      <c r="U807" s="69" t="n">
        <v>807</v>
      </c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customFormat="false" ht="15.75" hidden="false" customHeight="true" outlineLevel="0" collapsed="false">
      <c r="A808" s="1" t="str">
        <f aca="false">$A$424</f>
        <v>Other cashcrop: kg sold</v>
      </c>
      <c r="B808" s="366"/>
      <c r="C808" s="373" t="n">
        <f aca="false">SUM($C$426)</f>
        <v>0</v>
      </c>
      <c r="D808" s="373" t="n">
        <f aca="false">SUM($D$426)</f>
        <v>0</v>
      </c>
      <c r="E808" s="373" t="n">
        <f aca="false">SUM($E$426)</f>
        <v>0</v>
      </c>
      <c r="F808" s="373" t="n">
        <f aca="false">SUM($F$426)</f>
        <v>0</v>
      </c>
      <c r="G808" s="366"/>
      <c r="H808" s="373" t="n">
        <f aca="false">SUM($H$426)</f>
        <v>0</v>
      </c>
      <c r="I808" s="373" t="n">
        <f aca="false">SUM($I$426)</f>
        <v>0</v>
      </c>
      <c r="J808" s="373" t="n">
        <f aca="false">SUM($J$426)</f>
        <v>0</v>
      </c>
      <c r="K808" s="373" t="n">
        <f aca="false">SUM($K$426)</f>
        <v>0</v>
      </c>
      <c r="L808" s="366"/>
      <c r="M808" s="373" t="n">
        <f aca="false">SUM($M$426)</f>
        <v>0</v>
      </c>
      <c r="N808" s="373" t="n">
        <f aca="false">SUM($N$426)</f>
        <v>0</v>
      </c>
      <c r="O808" s="373" t="n">
        <f aca="false">SUM($O$426)</f>
        <v>0</v>
      </c>
      <c r="P808" s="373" t="n">
        <f aca="false">SUM($P$426)</f>
        <v>0</v>
      </c>
      <c r="Q808" s="1"/>
      <c r="R808" s="1"/>
      <c r="S808" s="1" t="e">
        <f aca="false">IF(MAX(C808:F808,M808:P808)&gt;0,S807+1,S807)</f>
        <v>#REF!</v>
      </c>
      <c r="T808" s="464" t="e">
        <f aca="false">IF(S808&gt;S807,S808,"")</f>
        <v>#REF!</v>
      </c>
      <c r="U808" s="69" t="n">
        <v>808</v>
      </c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customFormat="false" ht="15.75" hidden="false" customHeight="true" outlineLevel="0" collapsed="false">
      <c r="A809" s="1" t="str">
        <f aca="false">$A$427</f>
        <v>Other cashcrop: quantity sold</v>
      </c>
      <c r="B809" s="366"/>
      <c r="C809" s="373" t="n">
        <f aca="false">SUM($C$429)</f>
        <v>0</v>
      </c>
      <c r="D809" s="373" t="n">
        <f aca="false">SUM($D$429)</f>
        <v>0</v>
      </c>
      <c r="E809" s="373" t="n">
        <f aca="false">SUM($E$429)</f>
        <v>0</v>
      </c>
      <c r="F809" s="373" t="n">
        <f aca="false">SUM($F$429)</f>
        <v>0</v>
      </c>
      <c r="G809" s="366"/>
      <c r="H809" s="373" t="n">
        <f aca="false">SUM($H$429)</f>
        <v>0</v>
      </c>
      <c r="I809" s="373" t="n">
        <f aca="false">SUM($I$429)</f>
        <v>0</v>
      </c>
      <c r="J809" s="373" t="n">
        <f aca="false">SUM($J$429)</f>
        <v>0</v>
      </c>
      <c r="K809" s="373" t="n">
        <f aca="false">SUM($K$429)</f>
        <v>0</v>
      </c>
      <c r="L809" s="366"/>
      <c r="M809" s="373" t="n">
        <f aca="false">SUM($M$429)</f>
        <v>0</v>
      </c>
      <c r="N809" s="373" t="n">
        <f aca="false">SUM($N$429)</f>
        <v>0</v>
      </c>
      <c r="O809" s="373" t="n">
        <f aca="false">SUM($O$429)</f>
        <v>0</v>
      </c>
      <c r="P809" s="373" t="n">
        <f aca="false">SUM($P$429)</f>
        <v>0</v>
      </c>
      <c r="Q809" s="1"/>
      <c r="R809" s="1"/>
      <c r="S809" s="1" t="e">
        <f aca="false">IF(MAX(C809:F809,M809:P809)&gt;0,S808+1,S808)</f>
        <v>#REF!</v>
      </c>
      <c r="T809" s="464" t="e">
        <f aca="false">IF(S809&gt;S808,S809,"")</f>
        <v>#REF!</v>
      </c>
      <c r="U809" s="69" t="n">
        <v>809</v>
      </c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customFormat="false" ht="15.75" hidden="false" customHeight="true" outlineLevel="0" collapsed="false">
      <c r="A810" s="1" t="str">
        <f aca="false">$A$430</f>
        <v>Other cashcrop: quantity sold</v>
      </c>
      <c r="B810" s="366"/>
      <c r="C810" s="373" t="n">
        <f aca="false">SUM($C$432)</f>
        <v>0</v>
      </c>
      <c r="D810" s="373" t="n">
        <f aca="false">SUM($D$432)</f>
        <v>0</v>
      </c>
      <c r="E810" s="373" t="n">
        <f aca="false">SUM($E$432)</f>
        <v>0</v>
      </c>
      <c r="F810" s="373" t="n">
        <f aca="false">SUM($F$432)</f>
        <v>0</v>
      </c>
      <c r="G810" s="366"/>
      <c r="H810" s="373" t="n">
        <f aca="false">SUM($H$432)</f>
        <v>0</v>
      </c>
      <c r="I810" s="373" t="n">
        <f aca="false">SUM($I$432)</f>
        <v>0</v>
      </c>
      <c r="J810" s="373" t="n">
        <f aca="false">SUM($J$432)</f>
        <v>0</v>
      </c>
      <c r="K810" s="373" t="n">
        <f aca="false">SUM($K$432)</f>
        <v>0</v>
      </c>
      <c r="L810" s="366"/>
      <c r="M810" s="373" t="n">
        <f aca="false">SUM($M$432)</f>
        <v>0</v>
      </c>
      <c r="N810" s="373" t="n">
        <f aca="false">SUM($N$432)</f>
        <v>0</v>
      </c>
      <c r="O810" s="373" t="n">
        <f aca="false">SUM($O$432)</f>
        <v>0</v>
      </c>
      <c r="P810" s="373" t="n">
        <f aca="false">SUM($P$432)</f>
        <v>0</v>
      </c>
      <c r="Q810" s="1"/>
      <c r="R810" s="1"/>
      <c r="S810" s="1" t="e">
        <f aca="false">IF(MAX(C810:F810,M810:P810)&gt;0,S809+1,S809)</f>
        <v>#REF!</v>
      </c>
      <c r="T810" s="464" t="e">
        <f aca="false">IF(S810&gt;S809,S810,"")</f>
        <v>#REF!</v>
      </c>
      <c r="U810" s="69" t="n">
        <v>810</v>
      </c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customFormat="false" ht="15.75" hidden="false" customHeight="true" outlineLevel="0" collapsed="false">
      <c r="A811" s="1" t="str">
        <f aca="false">$A$433</f>
        <v>Other cash crop: type</v>
      </c>
      <c r="B811" s="366"/>
      <c r="C811" s="373" t="n">
        <f aca="false">SUM($C$436)</f>
        <v>0</v>
      </c>
      <c r="D811" s="373" t="n">
        <f aca="false">SUM($D$436)</f>
        <v>0</v>
      </c>
      <c r="E811" s="373" t="n">
        <f aca="false">SUM($E$436)</f>
        <v>0</v>
      </c>
      <c r="F811" s="373" t="n">
        <f aca="false">SUM($F$436)</f>
        <v>0</v>
      </c>
      <c r="G811" s="366"/>
      <c r="H811" s="373" t="n">
        <f aca="false">SUM($H$436)</f>
        <v>0</v>
      </c>
      <c r="I811" s="373" t="n">
        <f aca="false">SUM($I$436)</f>
        <v>0</v>
      </c>
      <c r="J811" s="373" t="n">
        <f aca="false">SUM($J$436)</f>
        <v>0</v>
      </c>
      <c r="K811" s="373" t="n">
        <f aca="false">SUM($K$436)</f>
        <v>0</v>
      </c>
      <c r="L811" s="366"/>
      <c r="M811" s="373" t="n">
        <f aca="false">SUM($M$436)</f>
        <v>0</v>
      </c>
      <c r="N811" s="373" t="n">
        <f aca="false">SUM($N$436)</f>
        <v>0</v>
      </c>
      <c r="O811" s="373" t="n">
        <f aca="false">SUM($O$436)</f>
        <v>0</v>
      </c>
      <c r="P811" s="373" t="n">
        <f aca="false">SUM($P$436)</f>
        <v>0</v>
      </c>
      <c r="Q811" s="1"/>
      <c r="R811" s="1"/>
      <c r="S811" s="1" t="e">
        <f aca="false">IF(MAX(C811:F811,M811:P811)&gt;0,S810+1,S810)</f>
        <v>#REF!</v>
      </c>
      <c r="T811" s="464" t="e">
        <f aca="false">IF(S811&gt;S810,S811,"")</f>
        <v>#REF!</v>
      </c>
      <c r="U811" s="69" t="n">
        <v>811</v>
      </c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customFormat="false" ht="15.75" hidden="false" customHeight="true" outlineLevel="0" collapsed="false">
      <c r="A812" s="1" t="str">
        <f aca="false">$A$437</f>
        <v>Other cash crop: type</v>
      </c>
      <c r="B812" s="366"/>
      <c r="C812" s="373" t="n">
        <f aca="false">SUM($C$440)</f>
        <v>0</v>
      </c>
      <c r="D812" s="373" t="n">
        <f aca="false">SUM($D$440)</f>
        <v>0</v>
      </c>
      <c r="E812" s="373" t="n">
        <f aca="false">SUM($E$440)</f>
        <v>0</v>
      </c>
      <c r="F812" s="373" t="n">
        <f aca="false">SUM($F$440)</f>
        <v>0</v>
      </c>
      <c r="G812" s="366"/>
      <c r="H812" s="373" t="n">
        <f aca="false">SUM($H$440)</f>
        <v>0</v>
      </c>
      <c r="I812" s="373" t="n">
        <f aca="false">SUM($I$440)</f>
        <v>0</v>
      </c>
      <c r="J812" s="373" t="n">
        <f aca="false">SUM($J$440)</f>
        <v>0</v>
      </c>
      <c r="K812" s="373" t="n">
        <f aca="false">SUM($K$440)</f>
        <v>0</v>
      </c>
      <c r="L812" s="366"/>
      <c r="M812" s="373" t="n">
        <f aca="false">SUM($M$440)</f>
        <v>0</v>
      </c>
      <c r="N812" s="373" t="n">
        <f aca="false">SUM($N$440)</f>
        <v>0</v>
      </c>
      <c r="O812" s="373" t="n">
        <f aca="false">SUM($O$440)</f>
        <v>0</v>
      </c>
      <c r="P812" s="373" t="n">
        <f aca="false">SUM($P$440)</f>
        <v>0</v>
      </c>
      <c r="Q812" s="1"/>
      <c r="R812" s="1"/>
      <c r="S812" s="1" t="e">
        <f aca="false">IF(MAX(C812:F812,M812:P812)&gt;0,S811+1,S811)</f>
        <v>#REF!</v>
      </c>
      <c r="T812" s="464" t="e">
        <f aca="false">IF(S812&gt;S811,S812,"")</f>
        <v>#REF!</v>
      </c>
      <c r="U812" s="69" t="n">
        <v>812</v>
      </c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customFormat="false" ht="15.75" hidden="false" customHeight="true" outlineLevel="0" collapsed="false">
      <c r="A813" s="379" t="s">
        <v>408</v>
      </c>
      <c r="B813" s="366"/>
      <c r="C813" s="366"/>
      <c r="D813" s="366"/>
      <c r="E813" s="366"/>
      <c r="F813" s="366"/>
      <c r="G813" s="366"/>
      <c r="H813" s="366"/>
      <c r="I813" s="366"/>
      <c r="J813" s="366"/>
      <c r="K813" s="366"/>
      <c r="L813" s="366"/>
      <c r="M813" s="366"/>
      <c r="N813" s="366"/>
      <c r="O813" s="366"/>
      <c r="P813" s="366"/>
      <c r="Q813" s="1"/>
      <c r="R813" s="1"/>
      <c r="S813" s="1" t="e">
        <f aca="false">IF(MAX(C813:F813,M813:P813)&gt;0,S812+1,S812)</f>
        <v>#REF!</v>
      </c>
      <c r="T813" s="1" t="e">
        <f aca="false">IF(S813&gt;S812,S813,"")</f>
        <v>#REF!</v>
      </c>
      <c r="U813" s="69" t="n">
        <v>813</v>
      </c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customFormat="false" ht="15.75" hidden="false" customHeight="true" outlineLevel="0" collapsed="false">
      <c r="A814" s="1" t="str">
        <f aca="false">$A$584</f>
        <v>Ag.lab (cultivation) -- see Data2</v>
      </c>
      <c r="B814" s="366"/>
      <c r="C814" s="373" t="n">
        <f aca="false">SUM($C$589)</f>
        <v>32400</v>
      </c>
      <c r="D814" s="373" t="n">
        <f aca="false">SUM($D$589)</f>
        <v>14500</v>
      </c>
      <c r="E814" s="373" t="n">
        <f aca="false">SUM($E$589)</f>
        <v>0</v>
      </c>
      <c r="F814" s="373" t="n">
        <f aca="false">SUM($F$589)</f>
        <v>0</v>
      </c>
      <c r="G814" s="366"/>
      <c r="H814" s="373" t="n">
        <f aca="false">SUM($H$589)</f>
        <v>35640</v>
      </c>
      <c r="I814" s="373" t="n">
        <f aca="false">SUM($I$589)</f>
        <v>15950</v>
      </c>
      <c r="J814" s="373" t="n">
        <f aca="false">SUM($J$589)</f>
        <v>0</v>
      </c>
      <c r="K814" s="373" t="n">
        <f aca="false">SUM($K$589)</f>
        <v>0</v>
      </c>
      <c r="L814" s="366"/>
      <c r="M814" s="373" t="n">
        <f aca="false">SUM($M$589)</f>
        <v>3240</v>
      </c>
      <c r="N814" s="373" t="n">
        <f aca="false">SUM($N$589)</f>
        <v>1450</v>
      </c>
      <c r="O814" s="373" t="n">
        <f aca="false">SUM($O$589)</f>
        <v>0</v>
      </c>
      <c r="P814" s="373" t="n">
        <f aca="false">SUM($P$589)</f>
        <v>0</v>
      </c>
      <c r="Q814" s="1"/>
      <c r="R814" s="1"/>
      <c r="S814" s="1" t="e">
        <f aca="false">IF(MAX(C814:F814,M814:P814)&gt;0,S813+1,S813)</f>
        <v>#REF!</v>
      </c>
      <c r="T814" s="464" t="e">
        <f aca="false">IF(S814&gt;S813,S814,"")</f>
        <v>#REF!</v>
      </c>
      <c r="U814" s="69" t="n">
        <v>814</v>
      </c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customFormat="false" ht="15.75" hidden="false" customHeight="true" outlineLevel="0" collapsed="false">
      <c r="A815" s="1" t="str">
        <f aca="false">$A$590</f>
        <v>Ag.lab (harvest) -- see Data2</v>
      </c>
      <c r="B815" s="366"/>
      <c r="C815" s="373" t="n">
        <f aca="false">SUM($C$594)</f>
        <v>0</v>
      </c>
      <c r="D815" s="373" t="n">
        <f aca="false">SUM($D$594)</f>
        <v>0</v>
      </c>
      <c r="E815" s="373" t="n">
        <f aca="false">SUM($E$594)</f>
        <v>0</v>
      </c>
      <c r="F815" s="373" t="n">
        <f aca="false">SUM($F$594)</f>
        <v>0</v>
      </c>
      <c r="G815" s="366"/>
      <c r="H815" s="373" t="n">
        <f aca="false">SUM($H$594)</f>
        <v>0</v>
      </c>
      <c r="I815" s="373" t="n">
        <f aca="false">SUM($I$594)</f>
        <v>0</v>
      </c>
      <c r="J815" s="373" t="n">
        <f aca="false">SUM($J$594)</f>
        <v>0</v>
      </c>
      <c r="K815" s="373" t="n">
        <f aca="false">SUM($K$594)</f>
        <v>0</v>
      </c>
      <c r="L815" s="366"/>
      <c r="M815" s="373" t="n">
        <f aca="false">SUM($M$594)</f>
        <v>0</v>
      </c>
      <c r="N815" s="373" t="n">
        <f aca="false">SUM($N$594)</f>
        <v>0</v>
      </c>
      <c r="O815" s="373" t="n">
        <f aca="false">SUM($O$594)</f>
        <v>0</v>
      </c>
      <c r="P815" s="373" t="n">
        <f aca="false">SUM($P$594)</f>
        <v>0</v>
      </c>
      <c r="Q815" s="1"/>
      <c r="R815" s="1"/>
      <c r="S815" s="1" t="e">
        <f aca="false">IF(MAX(C815:F815,M815:P815)&gt;0,S814+1,S814)</f>
        <v>#REF!</v>
      </c>
      <c r="T815" s="464" t="e">
        <f aca="false">IF(S815&gt;S814,S815,"")</f>
        <v>#REF!</v>
      </c>
      <c r="U815" s="69" t="n">
        <v>815</v>
      </c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customFormat="false" ht="15.75" hidden="false" customHeight="true" outlineLevel="0" collapsed="false">
      <c r="A816" s="1" t="str">
        <f aca="false">$A$595</f>
        <v>Brick making</v>
      </c>
      <c r="B816" s="366"/>
      <c r="C816" s="373" t="n">
        <f aca="false">SUM($C$600)</f>
        <v>22500</v>
      </c>
      <c r="D816" s="373" t="n">
        <f aca="false">SUM($D$600)</f>
        <v>5000</v>
      </c>
      <c r="E816" s="373" t="n">
        <f aca="false">SUM($E$600)</f>
        <v>0</v>
      </c>
      <c r="F816" s="373" t="n">
        <f aca="false">SUM($F$600)</f>
        <v>0</v>
      </c>
      <c r="G816" s="366"/>
      <c r="H816" s="373" t="n">
        <f aca="false">SUM($H$600)</f>
        <v>27000</v>
      </c>
      <c r="I816" s="373" t="n">
        <f aca="false">SUM($I$600)</f>
        <v>6000</v>
      </c>
      <c r="J816" s="373" t="n">
        <f aca="false">SUM($J$600)</f>
        <v>0</v>
      </c>
      <c r="K816" s="373" t="n">
        <f aca="false">SUM($K$600)</f>
        <v>0</v>
      </c>
      <c r="L816" s="366"/>
      <c r="M816" s="373" t="n">
        <f aca="false">SUM($M$600)</f>
        <v>4500</v>
      </c>
      <c r="N816" s="373" t="n">
        <f aca="false">SUM($N$600)</f>
        <v>1000</v>
      </c>
      <c r="O816" s="373" t="n">
        <f aca="false">SUM($O$600)</f>
        <v>0</v>
      </c>
      <c r="P816" s="373" t="n">
        <f aca="false">SUM($P$600)</f>
        <v>0</v>
      </c>
      <c r="Q816" s="1"/>
      <c r="R816" s="1"/>
      <c r="S816" s="1" t="e">
        <f aca="false">IF(MAX(C816:F816,M816:P816)&gt;0,S815+1,S815)</f>
        <v>#REF!</v>
      </c>
      <c r="T816" s="464" t="e">
        <f aca="false">IF(S816&gt;S815,S816,"")</f>
        <v>#REF!</v>
      </c>
      <c r="U816" s="69" t="n">
        <v>816</v>
      </c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customFormat="false" ht="15.75" hidden="false" customHeight="true" outlineLevel="0" collapsed="false">
      <c r="A817" s="1" t="str">
        <f aca="false">$A$607</f>
        <v>Labour migration: no. people per HH</v>
      </c>
      <c r="B817" s="366"/>
      <c r="C817" s="373" t="n">
        <f aca="false">SUM($C$610)</f>
        <v>0</v>
      </c>
      <c r="D817" s="373" t="n">
        <f aca="false">SUM($D$610)</f>
        <v>35000</v>
      </c>
      <c r="E817" s="373" t="n">
        <f aca="false">SUM($E$610)</f>
        <v>0</v>
      </c>
      <c r="F817" s="373" t="n">
        <f aca="false">SUM($F$610)</f>
        <v>0</v>
      </c>
      <c r="G817" s="366"/>
      <c r="H817" s="373" t="n">
        <f aca="false">SUM($H$610)</f>
        <v>0</v>
      </c>
      <c r="I817" s="373" t="n">
        <f aca="false">SUM($I$610)</f>
        <v>43750</v>
      </c>
      <c r="J817" s="373" t="n">
        <f aca="false">SUM($J$610)</f>
        <v>0</v>
      </c>
      <c r="K817" s="373" t="n">
        <f aca="false">SUM($K$610)</f>
        <v>0</v>
      </c>
      <c r="L817" s="366"/>
      <c r="M817" s="373" t="n">
        <f aca="false">SUM($M$610)</f>
        <v>0</v>
      </c>
      <c r="N817" s="373" t="n">
        <f aca="false">SUM($N$610)</f>
        <v>8750</v>
      </c>
      <c r="O817" s="373" t="n">
        <f aca="false">SUM($O$610)</f>
        <v>0</v>
      </c>
      <c r="P817" s="373" t="n">
        <f aca="false">SUM($P$610)</f>
        <v>0</v>
      </c>
      <c r="Q817" s="1"/>
      <c r="R817" s="1"/>
      <c r="S817" s="1" t="e">
        <f aca="false">IF(MAX(C817:F817,M817:P817)&gt;0,S816+1,S816)</f>
        <v>#REF!</v>
      </c>
      <c r="T817" s="464" t="e">
        <f aca="false">IF(S817&gt;S816,S817,"")</f>
        <v>#REF!</v>
      </c>
      <c r="U817" s="69" t="n">
        <v>817</v>
      </c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customFormat="false" ht="15.75" hidden="false" customHeight="true" outlineLevel="0" collapsed="false">
      <c r="A818" s="1" t="str">
        <f aca="false">$A$601</f>
        <v>Domestic work cash income -- see Data2</v>
      </c>
      <c r="B818" s="366"/>
      <c r="C818" s="373" t="n">
        <f aca="false">SUM($C$606)</f>
        <v>0</v>
      </c>
      <c r="D818" s="373" t="n">
        <f aca="false">SUM($D$606)</f>
        <v>0</v>
      </c>
      <c r="E818" s="373" t="n">
        <f aca="false">SUM($E$606)</f>
        <v>0</v>
      </c>
      <c r="F818" s="373" t="n">
        <f aca="false">SUM($F$606)</f>
        <v>0</v>
      </c>
      <c r="G818" s="366"/>
      <c r="H818" s="373" t="n">
        <f aca="false">SUM($H$606)</f>
        <v>0</v>
      </c>
      <c r="I818" s="373" t="n">
        <f aca="false">SUM($I$606)</f>
        <v>0</v>
      </c>
      <c r="J818" s="373" t="n">
        <f aca="false">SUM($J$606)</f>
        <v>0</v>
      </c>
      <c r="K818" s="373" t="n">
        <f aca="false">SUM($K$606)</f>
        <v>0</v>
      </c>
      <c r="L818" s="366"/>
      <c r="M818" s="373" t="n">
        <f aca="false">SUM($M$606)</f>
        <v>0</v>
      </c>
      <c r="N818" s="373" t="n">
        <f aca="false">SUM($N$606)</f>
        <v>0</v>
      </c>
      <c r="O818" s="373" t="n">
        <f aca="false">SUM($O$606)</f>
        <v>0</v>
      </c>
      <c r="P818" s="373" t="n">
        <f aca="false">SUM($P$606)</f>
        <v>0</v>
      </c>
      <c r="Q818" s="1"/>
      <c r="R818" s="1"/>
      <c r="S818" s="1" t="e">
        <f aca="false">IF(MAX(C818:F818,M818:P818)&gt;0,S817+1,S817)</f>
        <v>#REF!</v>
      </c>
      <c r="T818" s="464" t="e">
        <f aca="false">IF(S818&gt;S817,S818,"")</f>
        <v>#REF!</v>
      </c>
      <c r="U818" s="69" t="n">
        <v>818</v>
      </c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customFormat="false" ht="15.75" hidden="false" customHeight="true" outlineLevel="0" collapsed="false">
      <c r="A819" s="1" t="str">
        <f aca="false">$A$611</f>
        <v>Remittances: no. times per year</v>
      </c>
      <c r="B819" s="366"/>
      <c r="C819" s="373" t="n">
        <f aca="false">SUM($C$613)</f>
        <v>0</v>
      </c>
      <c r="D819" s="373" t="n">
        <f aca="false">SUM($D$613)</f>
        <v>0</v>
      </c>
      <c r="E819" s="373" t="n">
        <f aca="false">SUM($E$613)</f>
        <v>0</v>
      </c>
      <c r="F819" s="373" t="n">
        <f aca="false">SUM($F$613)</f>
        <v>0</v>
      </c>
      <c r="G819" s="366"/>
      <c r="H819" s="373" t="n">
        <f aca="false">SUM($H$613)</f>
        <v>0</v>
      </c>
      <c r="I819" s="373" t="n">
        <f aca="false">SUM($I$613)</f>
        <v>0</v>
      </c>
      <c r="J819" s="373" t="n">
        <f aca="false">SUM($J$613)</f>
        <v>0</v>
      </c>
      <c r="K819" s="373" t="n">
        <f aca="false">SUM($K$613)</f>
        <v>0</v>
      </c>
      <c r="L819" s="366"/>
      <c r="M819" s="373" t="n">
        <f aca="false">SUM($M$613)</f>
        <v>0</v>
      </c>
      <c r="N819" s="373" t="n">
        <f aca="false">SUM($N$613)</f>
        <v>0</v>
      </c>
      <c r="O819" s="373" t="n">
        <f aca="false">SUM($O$613)</f>
        <v>0</v>
      </c>
      <c r="P819" s="373" t="n">
        <f aca="false">SUM($P$613)</f>
        <v>0</v>
      </c>
      <c r="Q819" s="1"/>
      <c r="R819" s="1"/>
      <c r="S819" s="1" t="e">
        <f aca="false">IF(MAX(C819:F819,M819:P819)&gt;0,S818+1,S818)</f>
        <v>#REF!</v>
      </c>
      <c r="T819" s="464" t="e">
        <f aca="false">IF(S819&gt;S818,S819,"")</f>
        <v>#REF!</v>
      </c>
      <c r="U819" s="69" t="n">
        <v>819</v>
      </c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customFormat="false" ht="15.75" hidden="false" customHeight="true" outlineLevel="0" collapsed="false">
      <c r="A820" s="379" t="s">
        <v>409</v>
      </c>
      <c r="B820" s="366"/>
      <c r="C820" s="366"/>
      <c r="D820" s="366"/>
      <c r="E820" s="366"/>
      <c r="F820" s="366"/>
      <c r="G820" s="366"/>
      <c r="H820" s="366"/>
      <c r="I820" s="366"/>
      <c r="J820" s="366"/>
      <c r="K820" s="366"/>
      <c r="L820" s="366"/>
      <c r="M820" s="366"/>
      <c r="N820" s="366"/>
      <c r="O820" s="366"/>
      <c r="P820" s="366"/>
      <c r="Q820" s="1"/>
      <c r="R820" s="1"/>
      <c r="S820" s="1" t="e">
        <f aca="false">IF(MAX(C820:F820,M820:P820)&gt;0,S819+1,S819)</f>
        <v>#REF!</v>
      </c>
      <c r="T820" s="1" t="e">
        <f aca="false">IF(S820&gt;S819,S820,"")</f>
        <v>#REF!</v>
      </c>
      <c r="U820" s="69" t="n">
        <v>820</v>
      </c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customFormat="false" ht="15.75" hidden="false" customHeight="true" outlineLevel="0" collapsed="false">
      <c r="A821" s="1" t="str">
        <f aca="false">$A$614</f>
        <v>Firewood sales</v>
      </c>
      <c r="B821" s="366"/>
      <c r="C821" s="373" t="n">
        <f aca="false">SUM($C$618)</f>
        <v>0</v>
      </c>
      <c r="D821" s="373" t="n">
        <f aca="false">SUM($D$618)</f>
        <v>21000</v>
      </c>
      <c r="E821" s="373" t="n">
        <f aca="false">SUM($E$618)</f>
        <v>0</v>
      </c>
      <c r="F821" s="373" t="n">
        <f aca="false">SUM($F$618)</f>
        <v>0</v>
      </c>
      <c r="G821" s="366"/>
      <c r="H821" s="373" t="n">
        <f aca="false">SUM($H$618)</f>
        <v>0</v>
      </c>
      <c r="I821" s="373" t="n">
        <f aca="false">SUM($I$618)</f>
        <v>25200</v>
      </c>
      <c r="J821" s="373" t="n">
        <f aca="false">SUM($J$618)</f>
        <v>0</v>
      </c>
      <c r="K821" s="373" t="n">
        <f aca="false">SUM($K$618)</f>
        <v>0</v>
      </c>
      <c r="L821" s="366"/>
      <c r="M821" s="373" t="n">
        <f aca="false">SUM($M$618)</f>
        <v>0</v>
      </c>
      <c r="N821" s="373" t="n">
        <f aca="false">SUM($N$618)</f>
        <v>4200</v>
      </c>
      <c r="O821" s="373" t="n">
        <f aca="false">SUM($O$618)</f>
        <v>0</v>
      </c>
      <c r="P821" s="373" t="n">
        <f aca="false">SUM($P$618)</f>
        <v>0</v>
      </c>
      <c r="Q821" s="1"/>
      <c r="R821" s="1"/>
      <c r="S821" s="1" t="e">
        <f aca="false">IF(MAX(C821:F821,M821:P821)&gt;0,S820+1,S820)</f>
        <v>#REF!</v>
      </c>
      <c r="T821" s="464" t="e">
        <f aca="false">IF(S821&gt;S820,S821,"")</f>
        <v>#REF!</v>
      </c>
      <c r="U821" s="69" t="n">
        <v>821</v>
      </c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customFormat="false" ht="15.75" hidden="false" customHeight="true" outlineLevel="0" collapsed="false">
      <c r="A822" s="1" t="str">
        <f aca="false">$A$619</f>
        <v>Petty Trade/bicycle hire</v>
      </c>
      <c r="B822" s="366"/>
      <c r="C822" s="373" t="n">
        <f aca="false">SUM($C$624)</f>
        <v>0</v>
      </c>
      <c r="D822" s="373" t="n">
        <f aca="false">SUM($D$624)</f>
        <v>0</v>
      </c>
      <c r="E822" s="373" t="n">
        <f aca="false">SUM($E$624)</f>
        <v>45000</v>
      </c>
      <c r="F822" s="373" t="n">
        <f aca="false">SUM($F$624)</f>
        <v>137800</v>
      </c>
      <c r="G822" s="366"/>
      <c r="H822" s="373" t="n">
        <f aca="false">SUM($H$624)</f>
        <v>0</v>
      </c>
      <c r="I822" s="373" t="n">
        <f aca="false">SUM($I$624)</f>
        <v>0</v>
      </c>
      <c r="J822" s="373" t="n">
        <f aca="false">SUM($J$624)</f>
        <v>45000</v>
      </c>
      <c r="K822" s="373" t="n">
        <f aca="false">SUM($K$624)</f>
        <v>137800</v>
      </c>
      <c r="L822" s="366"/>
      <c r="M822" s="373" t="n">
        <f aca="false">SUM($M$624)</f>
        <v>0</v>
      </c>
      <c r="N822" s="373" t="n">
        <f aca="false">SUM($N$624)</f>
        <v>0</v>
      </c>
      <c r="O822" s="373" t="n">
        <f aca="false">SUM($O$624)</f>
        <v>0</v>
      </c>
      <c r="P822" s="373" t="n">
        <f aca="false">SUM($P$624)</f>
        <v>0</v>
      </c>
      <c r="Q822" s="1"/>
      <c r="R822" s="1"/>
      <c r="S822" s="1" t="e">
        <f aca="false">IF(MAX(C822:F822,M822:P822)&gt;0,S821+1,S821)</f>
        <v>#REF!</v>
      </c>
      <c r="T822" s="464" t="e">
        <f aca="false">IF(S822&gt;S821,S822,"")</f>
        <v>#REF!</v>
      </c>
      <c r="U822" s="69" t="n">
        <v>822</v>
      </c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customFormat="false" ht="15.75" hidden="false" customHeight="true" outlineLevel="0" collapsed="false">
      <c r="A823" s="1" t="str">
        <f aca="false">$A$625</f>
        <v>Other Self-employment: type</v>
      </c>
      <c r="B823" s="366"/>
      <c r="C823" s="373" t="n">
        <f aca="false">SUM($C$630)</f>
        <v>0</v>
      </c>
      <c r="D823" s="373" t="n">
        <f aca="false">SUM($D$630)</f>
        <v>0</v>
      </c>
      <c r="E823" s="373" t="n">
        <f aca="false">SUM($E$630)</f>
        <v>0</v>
      </c>
      <c r="F823" s="373" t="n">
        <f aca="false">SUM($F$630)</f>
        <v>0</v>
      </c>
      <c r="G823" s="366"/>
      <c r="H823" s="373" t="n">
        <f aca="false">SUM($H$630)</f>
        <v>0</v>
      </c>
      <c r="I823" s="373" t="n">
        <f aca="false">SUM($I$630)</f>
        <v>0</v>
      </c>
      <c r="J823" s="373" t="n">
        <f aca="false">SUM($J$630)</f>
        <v>0</v>
      </c>
      <c r="K823" s="373" t="n">
        <f aca="false">SUM($K$630)</f>
        <v>0</v>
      </c>
      <c r="L823" s="366"/>
      <c r="M823" s="373" t="n">
        <f aca="false">SUM($M$630)</f>
        <v>0</v>
      </c>
      <c r="N823" s="373" t="n">
        <f aca="false">SUM($N$630)</f>
        <v>0</v>
      </c>
      <c r="O823" s="373" t="n">
        <f aca="false">SUM($O$630)</f>
        <v>0</v>
      </c>
      <c r="P823" s="373" t="n">
        <f aca="false">SUM($P$630)</f>
        <v>0</v>
      </c>
      <c r="Q823" s="1"/>
      <c r="R823" s="1"/>
      <c r="S823" s="1" t="e">
        <f aca="false">IF(MAX(C823:F823,M823:P823)&gt;0,S822+1,S822)</f>
        <v>#REF!</v>
      </c>
      <c r="T823" s="464" t="e">
        <f aca="false">IF(S823&gt;S822,S823,"")</f>
        <v>#REF!</v>
      </c>
      <c r="U823" s="69" t="n">
        <v>823</v>
      </c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customFormat="false" ht="15.75" hidden="false" customHeight="true" outlineLevel="0" collapsed="false">
      <c r="A824" s="215" t="s">
        <v>520</v>
      </c>
      <c r="B824" s="366"/>
      <c r="C824" s="366"/>
      <c r="D824" s="366"/>
      <c r="E824" s="366"/>
      <c r="F824" s="366"/>
      <c r="G824" s="366"/>
      <c r="H824" s="366"/>
      <c r="I824" s="366"/>
      <c r="J824" s="366"/>
      <c r="K824" s="366"/>
      <c r="L824" s="366"/>
      <c r="M824" s="366"/>
      <c r="N824" s="366"/>
      <c r="O824" s="366"/>
      <c r="P824" s="366"/>
      <c r="Q824" s="1"/>
      <c r="R824" s="1"/>
      <c r="S824" s="1" t="e">
        <f aca="false">IF(MAX(C824:F824,M824:P824)&gt;0,S823+1,S823)</f>
        <v>#REF!</v>
      </c>
      <c r="T824" s="1" t="e">
        <f aca="false">IF(S824&gt;S823,S824,"")</f>
        <v>#REF!</v>
      </c>
      <c r="U824" s="69" t="n">
        <v>824</v>
      </c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customFormat="false" ht="15.75" hidden="false" customHeight="true" outlineLevel="0" collapsed="false">
      <c r="A825" s="1" t="str">
        <f aca="false">$A$631</f>
        <v>Safety Nets: no. people per HH</v>
      </c>
      <c r="B825" s="366"/>
      <c r="C825" s="373" t="n">
        <f aca="false">SUM($C$635)</f>
        <v>0</v>
      </c>
      <c r="D825" s="373" t="n">
        <f aca="false">SUM($D$635)</f>
        <v>0</v>
      </c>
      <c r="E825" s="373" t="n">
        <f aca="false">SUM($E$635)</f>
        <v>0</v>
      </c>
      <c r="F825" s="373" t="n">
        <f aca="false">SUM($F$635)</f>
        <v>0</v>
      </c>
      <c r="G825" s="366"/>
      <c r="H825" s="373" t="n">
        <f aca="false">SUM($H$635)</f>
        <v>0</v>
      </c>
      <c r="I825" s="373" t="n">
        <f aca="false">SUM($I$635)</f>
        <v>0</v>
      </c>
      <c r="J825" s="373" t="n">
        <f aca="false">SUM($J$635)</f>
        <v>0</v>
      </c>
      <c r="K825" s="373" t="n">
        <f aca="false">SUM($K$635)</f>
        <v>0</v>
      </c>
      <c r="L825" s="366"/>
      <c r="M825" s="373" t="n">
        <f aca="false">SUM($M$635)</f>
        <v>0</v>
      </c>
      <c r="N825" s="373" t="n">
        <f aca="false">SUM($N$635)</f>
        <v>0</v>
      </c>
      <c r="O825" s="373" t="n">
        <f aca="false">SUM($O$635)</f>
        <v>0</v>
      </c>
      <c r="P825" s="373" t="n">
        <f aca="false">SUM($P$635)</f>
        <v>0</v>
      </c>
      <c r="Q825" s="1"/>
      <c r="R825" s="1"/>
      <c r="S825" s="1" t="e">
        <f aca="false">IF(MAX(C825:F825,M825:P825)&gt;0,S824+1,S824)</f>
        <v>#REF!</v>
      </c>
      <c r="T825" s="464" t="e">
        <f aca="false">IF(S825&gt;S824,S825,"")</f>
        <v>#REF!</v>
      </c>
      <c r="U825" s="69" t="n">
        <v>825</v>
      </c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customFormat="false" ht="15.75" hidden="false" customHeight="true" outlineLevel="0" collapsed="false">
      <c r="A826" s="215" t="s">
        <v>411</v>
      </c>
      <c r="B826" s="366"/>
      <c r="C826" s="366"/>
      <c r="D826" s="366"/>
      <c r="E826" s="366"/>
      <c r="F826" s="366"/>
      <c r="G826" s="366"/>
      <c r="H826" s="366"/>
      <c r="I826" s="366"/>
      <c r="J826" s="366"/>
      <c r="K826" s="366"/>
      <c r="L826" s="366"/>
      <c r="M826" s="366"/>
      <c r="N826" s="366"/>
      <c r="O826" s="366"/>
      <c r="P826" s="366"/>
      <c r="Q826" s="1"/>
      <c r="R826" s="1"/>
      <c r="S826" s="1" t="e">
        <f aca="false">IF(MAX(C826:F826,M826:P826)&gt;0,S825+1,S825)</f>
        <v>#REF!</v>
      </c>
      <c r="T826" s="1" t="e">
        <f aca="false">IF(S826&gt;S825,S826,"")</f>
        <v>#REF!</v>
      </c>
      <c r="U826" s="69" t="n">
        <v>826</v>
      </c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customFormat="false" ht="15.75" hidden="false" customHeight="true" outlineLevel="0" collapsed="false">
      <c r="A827" s="1" t="str">
        <f aca="false">$A$636</f>
        <v>Gifts/social support: type</v>
      </c>
      <c r="B827" s="366"/>
      <c r="C827" s="373" t="n">
        <f aca="false">SUM($C$640)</f>
        <v>0</v>
      </c>
      <c r="D827" s="373" t="n">
        <f aca="false">SUM($D$640)</f>
        <v>0</v>
      </c>
      <c r="E827" s="373" t="n">
        <f aca="false">SUM($E$640)</f>
        <v>0</v>
      </c>
      <c r="F827" s="373" t="n">
        <f aca="false">SUM($F$640)</f>
        <v>0</v>
      </c>
      <c r="G827" s="366"/>
      <c r="H827" s="373" t="n">
        <f aca="false">SUM($H$640)</f>
        <v>0</v>
      </c>
      <c r="I827" s="373" t="n">
        <f aca="false">SUM($I$640)</f>
        <v>0</v>
      </c>
      <c r="J827" s="373" t="n">
        <f aca="false">SUM($J$640)</f>
        <v>0</v>
      </c>
      <c r="K827" s="373" t="n">
        <f aca="false">SUM($K$640)</f>
        <v>0</v>
      </c>
      <c r="L827" s="366"/>
      <c r="M827" s="373" t="n">
        <f aca="false">SUM($M$640)</f>
        <v>0</v>
      </c>
      <c r="N827" s="373" t="n">
        <f aca="false">SUM($N$640)</f>
        <v>0</v>
      </c>
      <c r="O827" s="373" t="n">
        <f aca="false">SUM($O$640)</f>
        <v>0</v>
      </c>
      <c r="P827" s="373" t="n">
        <f aca="false">SUM($P$640)</f>
        <v>0</v>
      </c>
      <c r="Q827" s="1"/>
      <c r="R827" s="1"/>
      <c r="S827" s="1" t="e">
        <f aca="false">IF(MAX(C827:F827,M827:P827)&gt;0,S826+1,S826)</f>
        <v>#REF!</v>
      </c>
      <c r="T827" s="464" t="e">
        <f aca="false">IF(S827&gt;S826,S827,"")</f>
        <v>#REF!</v>
      </c>
      <c r="U827" s="69" t="n">
        <v>827</v>
      </c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customFormat="false" ht="15.75" hidden="false" customHeight="true" outlineLevel="0" collapsed="false">
      <c r="A828" s="1" t="str">
        <f aca="false">$A$641</f>
        <v>Other income: loans</v>
      </c>
      <c r="B828" s="366"/>
      <c r="C828" s="373" t="n">
        <f aca="false">SUM($C$645)</f>
        <v>0</v>
      </c>
      <c r="D828" s="373" t="n">
        <f aca="false">SUM($D$645)</f>
        <v>0</v>
      </c>
      <c r="E828" s="373" t="n">
        <f aca="false">SUM($E$645)</f>
        <v>0</v>
      </c>
      <c r="F828" s="373" t="n">
        <f aca="false">SUM($F$645)</f>
        <v>230000</v>
      </c>
      <c r="G828" s="366"/>
      <c r="H828" s="373" t="n">
        <f aca="false">SUM($H$645)</f>
        <v>0</v>
      </c>
      <c r="I828" s="373" t="n">
        <f aca="false">SUM($I$645)</f>
        <v>0</v>
      </c>
      <c r="J828" s="373" t="n">
        <f aca="false">SUM($J$645)</f>
        <v>0</v>
      </c>
      <c r="K828" s="373" t="n">
        <f aca="false">SUM($K$645)</f>
        <v>230000</v>
      </c>
      <c r="L828" s="366"/>
      <c r="M828" s="373" t="n">
        <f aca="false">SUM($M$645)</f>
        <v>0</v>
      </c>
      <c r="N828" s="373" t="n">
        <f aca="false">SUM($N$645)</f>
        <v>0</v>
      </c>
      <c r="O828" s="373" t="n">
        <f aca="false">SUM($O$645)</f>
        <v>0</v>
      </c>
      <c r="P828" s="373" t="n">
        <f aca="false">SUM($P$645)</f>
        <v>0</v>
      </c>
      <c r="Q828" s="1"/>
      <c r="R828" s="1"/>
      <c r="S828" s="1" t="e">
        <f aca="false">IF(MAX(C828:F828,M828:P828)&gt;0,S827+1,S827)</f>
        <v>#REF!</v>
      </c>
      <c r="T828" s="464" t="e">
        <f aca="false">IF(S828&gt;S827,S828,"")</f>
        <v>#REF!</v>
      </c>
      <c r="U828" s="69" t="n">
        <v>828</v>
      </c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customFormat="false" ht="15.75" hidden="false" customHeight="true" outlineLevel="0" collapsed="false">
      <c r="A829" s="1"/>
      <c r="B829" s="366"/>
      <c r="C829" s="366"/>
      <c r="D829" s="366"/>
      <c r="E829" s="366"/>
      <c r="F829" s="366"/>
      <c r="G829" s="366"/>
      <c r="H829" s="366"/>
      <c r="I829" s="366"/>
      <c r="J829" s="366"/>
      <c r="K829" s="366"/>
      <c r="L829" s="366"/>
      <c r="M829" s="366"/>
      <c r="N829" s="366"/>
      <c r="O829" s="366"/>
      <c r="P829" s="366"/>
      <c r="Q829" s="1"/>
      <c r="R829" s="1"/>
      <c r="S829" s="1"/>
      <c r="T829" s="1"/>
      <c r="U829" s="69" t="n">
        <v>829</v>
      </c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customFormat="false" ht="15.75" hidden="false" customHeight="true" outlineLevel="0" collapsed="false">
      <c r="A830" s="1" t="s">
        <v>394</v>
      </c>
      <c r="B830" s="366"/>
      <c r="C830" s="373" t="e">
        <f aca="false">SUM($C$754:$C$829)</f>
        <v>#REF!</v>
      </c>
      <c r="D830" s="373" t="e">
        <f aca="false">SUM($D$754:$D$829)</f>
        <v>#REF!</v>
      </c>
      <c r="E830" s="373" t="e">
        <f aca="false">SUM($E$754:$E$829)</f>
        <v>#REF!</v>
      </c>
      <c r="F830" s="373" t="e">
        <f aca="false">SUM($F$754:$F$829)</f>
        <v>#REF!</v>
      </c>
      <c r="G830" s="366"/>
      <c r="H830" s="373" t="e">
        <f aca="false">SUM($H$754:$H$829)</f>
        <v>#REF!</v>
      </c>
      <c r="I830" s="373" t="e">
        <f aca="false">SUM($I$754:$I$829)</f>
        <v>#REF!</v>
      </c>
      <c r="J830" s="373" t="e">
        <f aca="false">SUM($J$754:$J$829)</f>
        <v>#REF!</v>
      </c>
      <c r="K830" s="373" t="e">
        <f aca="false">SUM($K$754:$K$829)</f>
        <v>#REF!</v>
      </c>
      <c r="L830" s="366"/>
      <c r="M830" s="373" t="e">
        <f aca="false">SUM($M$754:$M$829)</f>
        <v>#REF!</v>
      </c>
      <c r="N830" s="373" t="e">
        <f aca="false">SUM($N$754:$N$829)</f>
        <v>#REF!</v>
      </c>
      <c r="O830" s="373" t="e">
        <f aca="false">SUM($O$754:$O$829)</f>
        <v>#REF!</v>
      </c>
      <c r="P830" s="373" t="e">
        <f aca="false">SUM($P$754:$P$829)</f>
        <v>#REF!</v>
      </c>
      <c r="Q830" s="1"/>
      <c r="R830" s="1"/>
      <c r="S830" s="1"/>
      <c r="T830" s="1"/>
      <c r="U830" s="69" t="n">
        <v>830</v>
      </c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customFormat="false" ht="15.75" hidden="false" customHeight="true" outlineLevel="0" collapsed="false">
      <c r="A831" s="383"/>
      <c r="B831" s="366"/>
      <c r="C831" s="366"/>
      <c r="D831" s="366"/>
      <c r="E831" s="366"/>
      <c r="F831" s="366"/>
      <c r="G831" s="366"/>
      <c r="H831" s="366"/>
      <c r="I831" s="366"/>
      <c r="J831" s="366"/>
      <c r="K831" s="366"/>
      <c r="L831" s="366"/>
      <c r="M831" s="366"/>
      <c r="N831" s="366"/>
      <c r="O831" s="366"/>
      <c r="P831" s="366"/>
      <c r="Q831" s="1"/>
      <c r="R831" s="1"/>
      <c r="S831" s="1"/>
      <c r="T831" s="1"/>
      <c r="U831" s="69" t="n">
        <v>831</v>
      </c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customFormat="false" ht="15.75" hidden="false" customHeight="true" outlineLevel="0" collapsed="false">
      <c r="A832" s="384" t="s">
        <v>412</v>
      </c>
      <c r="B832" s="366"/>
      <c r="C832" s="375"/>
      <c r="D832" s="375"/>
      <c r="E832" s="375"/>
      <c r="F832" s="375"/>
      <c r="G832" s="356"/>
      <c r="H832" s="375"/>
      <c r="I832" s="375"/>
      <c r="J832" s="375"/>
      <c r="K832" s="375"/>
      <c r="L832" s="356"/>
      <c r="M832" s="375"/>
      <c r="N832" s="375"/>
      <c r="O832" s="375"/>
      <c r="P832" s="375"/>
      <c r="Q832" s="1"/>
      <c r="R832" s="1"/>
      <c r="S832" s="1"/>
      <c r="T832" s="1"/>
      <c r="U832" s="69" t="n">
        <v>832</v>
      </c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customFormat="false" ht="15.75" hidden="false" customHeight="true" outlineLevel="0" collapsed="false">
      <c r="A833" s="1" t="s">
        <v>169</v>
      </c>
      <c r="B833" s="366"/>
      <c r="C833" s="373" t="n">
        <f aca="false">SUM(C450,C459,C468,C477)</f>
        <v>20250</v>
      </c>
      <c r="D833" s="373" t="n">
        <f aca="false">SUM(D450,D459,D468,D477)</f>
        <v>14398.56</v>
      </c>
      <c r="E833" s="373" t="n">
        <f aca="false">SUM(E450,E459,E468,E477)</f>
        <v>26190</v>
      </c>
      <c r="F833" s="373" t="n">
        <f aca="false">SUM(F450,F459,F468,F477)</f>
        <v>41580</v>
      </c>
      <c r="G833" s="366"/>
      <c r="H833" s="373" t="n">
        <f aca="false">SUM(H450,H459,H468,H477)</f>
        <v>13500</v>
      </c>
      <c r="I833" s="373" t="n">
        <f aca="false">SUM(I450,I459,I468,I477)</f>
        <v>13500</v>
      </c>
      <c r="J833" s="373" t="n">
        <f aca="false">SUM(J450,J459,J468,J477)</f>
        <v>15428.5714285714</v>
      </c>
      <c r="K833" s="373" t="n">
        <f aca="false">SUM(K450,K459,K468,K477)</f>
        <v>17357.1428571429</v>
      </c>
      <c r="L833" s="366"/>
      <c r="M833" s="373" t="n">
        <f aca="false">H833-C833</f>
        <v>-6750</v>
      </c>
      <c r="N833" s="373" t="n">
        <f aca="false">I833-D833</f>
        <v>-898.559999999999</v>
      </c>
      <c r="O833" s="373" t="n">
        <f aca="false">J833-E833</f>
        <v>-10761.4285714286</v>
      </c>
      <c r="P833" s="373" t="n">
        <f aca="false">K833-F833</f>
        <v>-24222.8571428571</v>
      </c>
      <c r="Q833" s="1"/>
      <c r="R833" s="1"/>
      <c r="S833" s="1"/>
      <c r="T833" s="1"/>
      <c r="U833" s="69" t="n">
        <v>833</v>
      </c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customFormat="false" ht="15.75" hidden="false" customHeight="true" outlineLevel="0" collapsed="false">
      <c r="A834" s="1" t="s">
        <v>170</v>
      </c>
      <c r="B834" s="366"/>
      <c r="C834" s="373" t="n">
        <f aca="false">SUM(C486,C495,C501,C507,C513,C519,C526,C533)</f>
        <v>13772.5</v>
      </c>
      <c r="D834" s="373" t="n">
        <f aca="false">SUM(D486,D495,D501,D507,D513,D519,D526,D533)</f>
        <v>23380</v>
      </c>
      <c r="E834" s="373" t="n">
        <f aca="false">SUM(E486,E495,E501,E507,E513,E519,E526,E533)</f>
        <v>131814</v>
      </c>
      <c r="F834" s="373" t="n">
        <f aca="false">SUM(F486,F495,F501,F507,F513,F519,F526,F533)</f>
        <v>192952</v>
      </c>
      <c r="G834" s="366"/>
      <c r="H834" s="373" t="n">
        <f aca="false">SUM(H486,H495,H501,H507,H513,H519,H526,H533)</f>
        <v>8040</v>
      </c>
      <c r="I834" s="373" t="n">
        <f aca="false">SUM(I486,I495,I501,I507,I513,I519,I526,I533)</f>
        <v>8040</v>
      </c>
      <c r="J834" s="373" t="n">
        <f aca="false">SUM(J486,J495,J501,J507,J513,J519,J526,J533)</f>
        <v>9188.57142857143</v>
      </c>
      <c r="K834" s="373" t="n">
        <f aca="false">SUM(K486,K495,K501,K507,K513,K519,K526,K533)</f>
        <v>10337.1428571429</v>
      </c>
      <c r="L834" s="366"/>
      <c r="M834" s="373" t="n">
        <f aca="false">SUM(M486,M495,M501,M507,M513,M519,M526,M533)</f>
        <v>0</v>
      </c>
      <c r="N834" s="373" t="n">
        <f aca="false">SUM(N486,N495,N501,N507,N513,N519,N526,N533)</f>
        <v>0</v>
      </c>
      <c r="O834" s="373" t="n">
        <f aca="false">SUM(O486,O495,O501,O507,O513,O519,O526,O533)</f>
        <v>0</v>
      </c>
      <c r="P834" s="373" t="n">
        <f aca="false">SUM(P486,P495,P501,P507,P513,P519,P526,P533)</f>
        <v>0</v>
      </c>
      <c r="Q834" s="1"/>
      <c r="R834" s="1"/>
      <c r="S834" s="1"/>
      <c r="T834" s="1"/>
      <c r="U834" s="69" t="n">
        <v>834</v>
      </c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customFormat="false" ht="15.75" hidden="false" customHeight="true" outlineLevel="0" collapsed="false">
      <c r="A835" s="1" t="s">
        <v>171</v>
      </c>
      <c r="B835" s="366"/>
      <c r="C835" s="373" t="n">
        <f aca="false">SUM(C647,C648,C649,C650,C651,C657:C658)</f>
        <v>23350</v>
      </c>
      <c r="D835" s="373" t="n">
        <f aca="false">SUM(D647,D648,D649,D650,D651,D657:D658)</f>
        <v>31200</v>
      </c>
      <c r="E835" s="373" t="n">
        <f aca="false">SUM(E647,E648,E649,E650,E651,E657:E658)</f>
        <v>61460</v>
      </c>
      <c r="F835" s="373" t="n">
        <f aca="false">SUM(F647,F648,F649,F650,F651,F657:F658)</f>
        <v>86980</v>
      </c>
      <c r="G835" s="356"/>
      <c r="H835" s="373" t="n">
        <f aca="false">SUM(H647,H648,H649,H650,H651,H657,H658)</f>
        <v>24500</v>
      </c>
      <c r="I835" s="373" t="n">
        <f aca="false">SUM(I647,I648,I649,I650,I651,I657,I658)</f>
        <v>24500</v>
      </c>
      <c r="J835" s="373" t="n">
        <f aca="false">SUM(J647,J648,J649,J650,J651,J657,J658)</f>
        <v>28000</v>
      </c>
      <c r="K835" s="373" t="n">
        <f aca="false">SUM(K647,K648,K649,K650,K651,K657,K658)</f>
        <v>31500</v>
      </c>
      <c r="L835" s="356"/>
      <c r="M835" s="373" t="n">
        <f aca="false">SUM(M647,M648,M649,M650,M651,M657,M658)</f>
        <v>1150</v>
      </c>
      <c r="N835" s="373" t="n">
        <f aca="false">SUM(N647,N648,N649,N650,N651,N657,N658)</f>
        <v>-6700</v>
      </c>
      <c r="O835" s="373" t="n">
        <f aca="false">SUM(O647,O648,O649,O650,O651,O657,O658)</f>
        <v>-33460</v>
      </c>
      <c r="P835" s="373" t="n">
        <f aca="false">SUM(P647,P648,P649,P650,P651,P657,P658)</f>
        <v>-55480</v>
      </c>
      <c r="Q835" s="1"/>
      <c r="R835" s="1"/>
      <c r="S835" s="1"/>
      <c r="T835" s="1"/>
      <c r="U835" s="69" t="n">
        <v>835</v>
      </c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customFormat="false" ht="15.75" hidden="false" customHeight="true" outlineLevel="0" collapsed="false">
      <c r="A836" s="1" t="s">
        <v>172</v>
      </c>
      <c r="B836" s="366"/>
      <c r="C836" s="373" t="n">
        <f aca="false">SUM(C656,C665)</f>
        <v>100</v>
      </c>
      <c r="D836" s="373" t="n">
        <f aca="false">SUM(D656,D665)</f>
        <v>100</v>
      </c>
      <c r="E836" s="373" t="n">
        <f aca="false">SUM(E656,E665)</f>
        <v>100</v>
      </c>
      <c r="F836" s="373" t="n">
        <f aca="false">SUM(F656,F665)</f>
        <v>100</v>
      </c>
      <c r="G836" s="356"/>
      <c r="H836" s="373" t="n">
        <f aca="false">SUM(H656,H665)</f>
        <v>100</v>
      </c>
      <c r="I836" s="373" t="n">
        <f aca="false">SUM(I656,I665)</f>
        <v>100</v>
      </c>
      <c r="J836" s="373" t="n">
        <f aca="false">SUM(J656,J665)</f>
        <v>100</v>
      </c>
      <c r="K836" s="373" t="n">
        <f aca="false">SUM(K656,K665)</f>
        <v>100</v>
      </c>
      <c r="L836" s="356"/>
      <c r="M836" s="373" t="n">
        <f aca="false">SUM(M656,M665)</f>
        <v>0</v>
      </c>
      <c r="N836" s="373" t="n">
        <f aca="false">SUM(N656,N665)</f>
        <v>0</v>
      </c>
      <c r="O836" s="373" t="n">
        <f aca="false">SUM(O656,O665)</f>
        <v>0</v>
      </c>
      <c r="P836" s="373" t="n">
        <f aca="false">SUM(P656,P665)</f>
        <v>0</v>
      </c>
      <c r="Q836" s="1"/>
      <c r="R836" s="1"/>
      <c r="S836" s="1"/>
      <c r="T836" s="1"/>
      <c r="U836" s="69" t="n">
        <v>836</v>
      </c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customFormat="false" ht="15.75" hidden="false" customHeight="true" outlineLevel="0" collapsed="false">
      <c r="A837" s="1" t="s">
        <v>173</v>
      </c>
      <c r="B837" s="366"/>
      <c r="C837" s="373" t="n">
        <f aca="false">SUM(C659:C660,C666:C673)</f>
        <v>3300</v>
      </c>
      <c r="D837" s="373" t="n">
        <f aca="false">SUM(D659:D660,D666:D673)</f>
        <v>11700</v>
      </c>
      <c r="E837" s="373" t="n">
        <f aca="false">SUM(E659:E660,E666:E673)</f>
        <v>208480</v>
      </c>
      <c r="F837" s="373" t="n">
        <f aca="false">SUM(F659:F660,F666:F673)</f>
        <v>671400</v>
      </c>
      <c r="G837" s="356"/>
      <c r="H837" s="373" t="n">
        <f aca="false">SUM(H659:H660,H666:H673)</f>
        <v>3300</v>
      </c>
      <c r="I837" s="373" t="n">
        <f aca="false">SUM(I659:I660,I666:I673)</f>
        <v>11700</v>
      </c>
      <c r="J837" s="373" t="n">
        <f aca="false">SUM(J659:J660,J666:J673)</f>
        <v>191260</v>
      </c>
      <c r="K837" s="373" t="n">
        <f aca="false">SUM(K659:K660,K666:K673)</f>
        <v>650400</v>
      </c>
      <c r="L837" s="356"/>
      <c r="M837" s="373" t="n">
        <f aca="false">SUM(M659:M660,M666:M673)</f>
        <v>0</v>
      </c>
      <c r="N837" s="373" t="n">
        <f aca="false">SUM(N659:N660,N666:N673)</f>
        <v>0</v>
      </c>
      <c r="O837" s="373" t="n">
        <f aca="false">SUM(O659:O660,O666:O673)</f>
        <v>-17220</v>
      </c>
      <c r="P837" s="373" t="n">
        <f aca="false">SUM(P659:P660,P666:P673)</f>
        <v>-21000</v>
      </c>
      <c r="Q837" s="1"/>
      <c r="R837" s="1"/>
      <c r="S837" s="1"/>
      <c r="T837" s="1"/>
      <c r="U837" s="69" t="n">
        <v>837</v>
      </c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customFormat="false" ht="15.75" hidden="false" customHeight="true" outlineLevel="0" collapsed="false">
      <c r="A838" s="1" t="s">
        <v>174</v>
      </c>
      <c r="B838" s="366"/>
      <c r="C838" s="373" t="n">
        <f aca="false">SUM(C674,C675)</f>
        <v>10400</v>
      </c>
      <c r="D838" s="373" t="n">
        <f aca="false">SUM(D674,D675)</f>
        <v>13500</v>
      </c>
      <c r="E838" s="373" t="n">
        <f aca="false">SUM(E674,E675)</f>
        <v>86000</v>
      </c>
      <c r="F838" s="373" t="n">
        <f aca="false">SUM(F674,F675)</f>
        <v>117000</v>
      </c>
      <c r="G838" s="356"/>
      <c r="H838" s="373" t="n">
        <f aca="false">SUM(H674,H675)</f>
        <v>10400</v>
      </c>
      <c r="I838" s="373" t="n">
        <f aca="false">SUM(I674,I675)</f>
        <v>13500</v>
      </c>
      <c r="J838" s="373" t="n">
        <f aca="false">SUM(J674,J675)</f>
        <v>86000</v>
      </c>
      <c r="K838" s="373" t="n">
        <f aca="false">SUM(K674,K675)</f>
        <v>117000</v>
      </c>
      <c r="L838" s="356"/>
      <c r="M838" s="373" t="n">
        <f aca="false">SUM(M674,M675)</f>
        <v>0</v>
      </c>
      <c r="N838" s="373" t="n">
        <f aca="false">SUM(N674,N675)</f>
        <v>0</v>
      </c>
      <c r="O838" s="373" t="n">
        <f aca="false">SUM(O674,O675)</f>
        <v>0</v>
      </c>
      <c r="P838" s="373" t="n">
        <f aca="false">SUM(P674,P675)</f>
        <v>0</v>
      </c>
      <c r="Q838" s="1"/>
      <c r="R838" s="1"/>
      <c r="S838" s="1"/>
      <c r="T838" s="1"/>
      <c r="U838" s="69" t="n">
        <v>838</v>
      </c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customFormat="false" ht="15.75" hidden="false" customHeight="true" outlineLevel="0" collapsed="false">
      <c r="A839" s="1" t="s">
        <v>175</v>
      </c>
      <c r="B839" s="366"/>
      <c r="C839" s="373" t="n">
        <f aca="false">SUM(C676)</f>
        <v>6800</v>
      </c>
      <c r="D839" s="373" t="n">
        <f aca="false">SUM(D676)</f>
        <v>20000</v>
      </c>
      <c r="E839" s="373" t="n">
        <f aca="false">SUM(E676)</f>
        <v>81500</v>
      </c>
      <c r="F839" s="373" t="n">
        <f aca="false">SUM(F676)</f>
        <v>102000</v>
      </c>
      <c r="G839" s="366"/>
      <c r="H839" s="373" t="n">
        <f aca="false">SUM(H676)</f>
        <v>5000</v>
      </c>
      <c r="I839" s="373" t="n">
        <f aca="false">SUM(I676)</f>
        <v>5000</v>
      </c>
      <c r="J839" s="373" t="n">
        <f aca="false">SUM(J676)</f>
        <v>5714.28571428571</v>
      </c>
      <c r="K839" s="373" t="n">
        <f aca="false">SUM(K676)</f>
        <v>6428.57142857143</v>
      </c>
      <c r="L839" s="366"/>
      <c r="M839" s="373" t="n">
        <f aca="false">SUM(M676)</f>
        <v>-1800</v>
      </c>
      <c r="N839" s="373" t="n">
        <f aca="false">SUM(N676)</f>
        <v>-15000</v>
      </c>
      <c r="O839" s="373" t="n">
        <f aca="false">SUM(O676)</f>
        <v>-75785.7142857143</v>
      </c>
      <c r="P839" s="373" t="n">
        <f aca="false">SUM(P676)</f>
        <v>-95571.4285714286</v>
      </c>
      <c r="Q839" s="1"/>
      <c r="R839" s="1"/>
      <c r="S839" s="1"/>
      <c r="T839" s="1"/>
      <c r="U839" s="69" t="n">
        <v>839</v>
      </c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customFormat="false" ht="15.75" hidden="false" customHeight="true" outlineLevel="0" collapsed="false">
      <c r="A840" s="1" t="s">
        <v>178</v>
      </c>
      <c r="B840" s="366"/>
      <c r="C840" s="373" t="e">
        <f aca="false">SUM(C677:C681)</f>
        <v>#REF!</v>
      </c>
      <c r="D840" s="373" t="e">
        <f aca="false">SUM(D677:D681)</f>
        <v>#REF!</v>
      </c>
      <c r="E840" s="373" t="e">
        <f aca="false">SUM(E677:E681)</f>
        <v>#REF!</v>
      </c>
      <c r="F840" s="373" t="e">
        <f aca="false">SUM(F677:F681)</f>
        <v>#REF!</v>
      </c>
      <c r="G840" s="366"/>
      <c r="H840" s="373" t="n">
        <f aca="false">SUM(H677:H681)</f>
        <v>1925</v>
      </c>
      <c r="I840" s="373" t="n">
        <f aca="false">SUM(I677:I681)</f>
        <v>2675</v>
      </c>
      <c r="J840" s="373" t="n">
        <f aca="false">SUM(J677:J681)</f>
        <v>7542.85714285714</v>
      </c>
      <c r="K840" s="373" t="n">
        <f aca="false">SUM(K677:K681)</f>
        <v>10660.7142857143</v>
      </c>
      <c r="L840" s="366"/>
      <c r="M840" s="373" t="n">
        <f aca="false">SUM(M677:M681)</f>
        <v>-7775</v>
      </c>
      <c r="N840" s="373" t="n">
        <f aca="false">SUM(N677:N681)</f>
        <v>-22025</v>
      </c>
      <c r="O840" s="373" t="n">
        <f aca="false">SUM(O677:O681)</f>
        <v>-90257.1428571429</v>
      </c>
      <c r="P840" s="373" t="n">
        <f aca="false">SUM(P677:P681)</f>
        <v>-87639.2857142857</v>
      </c>
      <c r="Q840" s="1"/>
      <c r="R840" s="1"/>
      <c r="S840" s="1"/>
      <c r="T840" s="1"/>
      <c r="U840" s="69" t="n">
        <v>840</v>
      </c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customFormat="false" ht="15.75" hidden="false" customHeight="true" outlineLevel="0" collapsed="false">
      <c r="A841" s="1"/>
      <c r="B841" s="366"/>
      <c r="C841" s="366"/>
      <c r="D841" s="366"/>
      <c r="E841" s="366"/>
      <c r="F841" s="366"/>
      <c r="G841" s="366"/>
      <c r="H841" s="366"/>
      <c r="I841" s="366"/>
      <c r="J841" s="366"/>
      <c r="K841" s="366"/>
      <c r="L841" s="366"/>
      <c r="M841" s="366"/>
      <c r="N841" s="366"/>
      <c r="O841" s="366"/>
      <c r="P841" s="366"/>
      <c r="Q841" s="1"/>
      <c r="R841" s="1"/>
      <c r="S841" s="1"/>
      <c r="T841" s="1"/>
      <c r="U841" s="69" t="n">
        <v>841</v>
      </c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customFormat="false" ht="15.75" hidden="false" customHeight="true" outlineLevel="0" collapsed="false">
      <c r="A842" s="1" t="s">
        <v>394</v>
      </c>
      <c r="B842" s="366"/>
      <c r="C842" s="373" t="e">
        <f aca="false">SUM(C833:C841)</f>
        <v>#REF!</v>
      </c>
      <c r="D842" s="373" t="e">
        <f aca="false">SUM(D833:D840)</f>
        <v>#REF!</v>
      </c>
      <c r="E842" s="373" t="e">
        <f aca="false">SUM(E833:E841)</f>
        <v>#REF!</v>
      </c>
      <c r="F842" s="373" t="e">
        <f aca="false">SUM(F833:F841)</f>
        <v>#REF!</v>
      </c>
      <c r="G842" s="366"/>
      <c r="H842" s="373" t="n">
        <f aca="false">SUM(H833:H841)</f>
        <v>66765</v>
      </c>
      <c r="I842" s="373" t="n">
        <f aca="false">SUM(I833:I841)</f>
        <v>79015</v>
      </c>
      <c r="J842" s="373" t="n">
        <f aca="false">SUM(J833:J841)</f>
        <v>343234.285714286</v>
      </c>
      <c r="K842" s="373" t="n">
        <f aca="false">SUM(K833:K841)</f>
        <v>843783.571428572</v>
      </c>
      <c r="L842" s="366"/>
      <c r="M842" s="373" t="n">
        <f aca="false">SUM(M833:M841)</f>
        <v>-15175</v>
      </c>
      <c r="N842" s="373" t="n">
        <f aca="false">SUM(N833:N841)</f>
        <v>-44623.56</v>
      </c>
      <c r="O842" s="373" t="n">
        <f aca="false">SUM(O833:O841)</f>
        <v>-227484.285714286</v>
      </c>
      <c r="P842" s="373" t="n">
        <f aca="false">SUM(P833:P841)</f>
        <v>-283913.571428571</v>
      </c>
      <c r="Q842" s="1"/>
      <c r="R842" s="1"/>
      <c r="S842" s="1"/>
      <c r="T842" s="1"/>
      <c r="U842" s="69" t="n">
        <v>842</v>
      </c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customFormat="false" ht="15.75" hidden="false" customHeight="true" outlineLevel="0" collapsed="false">
      <c r="A843" s="1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1"/>
      <c r="R843" s="1"/>
      <c r="S843" s="1"/>
      <c r="T843" s="1"/>
      <c r="U843" s="69" t="n">
        <v>843</v>
      </c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customFormat="false" ht="15.75" hidden="false" customHeight="true" outlineLevel="0" collapsed="false">
      <c r="A844" s="1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1"/>
      <c r="R844" s="1"/>
      <c r="S844" s="1"/>
      <c r="T844" s="1"/>
      <c r="U844" s="69" t="n">
        <v>844</v>
      </c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customFormat="false" ht="15.75" hidden="false" customHeight="true" outlineLevel="0" collapsed="false">
      <c r="A845" s="1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1"/>
      <c r="R845" s="1"/>
      <c r="S845" s="1"/>
      <c r="T845" s="1"/>
      <c r="U845" s="69" t="n">
        <v>845</v>
      </c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customFormat="false" ht="15.75" hidden="false" customHeight="true" outlineLevel="0" collapsed="false">
      <c r="A846" s="1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1"/>
      <c r="R846" s="1"/>
      <c r="S846" s="1"/>
      <c r="T846" s="1"/>
      <c r="U846" s="69" t="n">
        <v>846</v>
      </c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customFormat="false" ht="15.75" hidden="false" customHeight="true" outlineLevel="0" collapsed="false">
      <c r="A847" s="215" t="s">
        <v>413</v>
      </c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1"/>
      <c r="R847" s="1"/>
      <c r="S847" s="1"/>
      <c r="T847" s="1"/>
      <c r="U847" s="69" t="n">
        <v>847</v>
      </c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customFormat="false" ht="15.75" hidden="false" customHeight="true" outlineLevel="0" collapsed="false">
      <c r="A848" s="215" t="s">
        <v>414</v>
      </c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1"/>
      <c r="R848" s="1"/>
      <c r="S848" s="1"/>
      <c r="T848" s="1"/>
      <c r="U848" s="69" t="n">
        <v>848</v>
      </c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customFormat="false" ht="15.75" hidden="false" customHeight="true" outlineLevel="0" collapsed="false">
      <c r="A849" s="329" t="s">
        <v>415</v>
      </c>
      <c r="B849" s="34"/>
      <c r="C849" s="334" t="n">
        <f aca="false">SUM(C39)</f>
        <v>0.31</v>
      </c>
      <c r="D849" s="334" t="n">
        <f aca="false">SUM(D39)</f>
        <v>0.35</v>
      </c>
      <c r="E849" s="334" t="n">
        <f aca="false">SUM(E39)</f>
        <v>0.2</v>
      </c>
      <c r="F849" s="334" t="n">
        <f aca="false">SUM(F39)</f>
        <v>0.14</v>
      </c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1"/>
      <c r="R849" s="1"/>
      <c r="S849" s="1"/>
      <c r="T849" s="1"/>
      <c r="U849" s="69" t="n">
        <v>849</v>
      </c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customFormat="false" ht="15.75" hidden="false" customHeight="true" outlineLevel="0" collapsed="false">
      <c r="A850" s="329" t="s">
        <v>416</v>
      </c>
      <c r="B850" s="34"/>
      <c r="C850" s="289" t="n">
        <f aca="false">SUM(C814,C815,C818)</f>
        <v>32400</v>
      </c>
      <c r="D850" s="289" t="n">
        <f aca="false">SUM(D814,D815,D818)</f>
        <v>14500</v>
      </c>
      <c r="E850" s="289" t="n">
        <f aca="false">SUM(E814,E815,E818)</f>
        <v>0</v>
      </c>
      <c r="F850" s="289" t="n">
        <f aca="false">SUM(F814,F815,F818)</f>
        <v>0</v>
      </c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1"/>
      <c r="R850" s="1"/>
      <c r="S850" s="1"/>
      <c r="T850" s="1"/>
      <c r="U850" s="69" t="n">
        <v>850</v>
      </c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customFormat="false" ht="15.75" hidden="false" customHeight="true" outlineLevel="0" collapsed="false">
      <c r="A851" s="329" t="s">
        <v>417</v>
      </c>
      <c r="B851" s="34"/>
      <c r="C851" s="289" t="n">
        <f aca="false">C849*C850*100</f>
        <v>1004400</v>
      </c>
      <c r="D851" s="289" t="n">
        <f aca="false">D849*D850*100</f>
        <v>507500</v>
      </c>
      <c r="E851" s="289" t="n">
        <f aca="false">E849*E850*100</f>
        <v>0</v>
      </c>
      <c r="F851" s="289" t="n">
        <f aca="false">F849*F850*100</f>
        <v>0</v>
      </c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1"/>
      <c r="R851" s="1"/>
      <c r="S851" s="1"/>
      <c r="T851" s="1"/>
      <c r="U851" s="69" t="n">
        <v>851</v>
      </c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customFormat="false" ht="15.75" hidden="false" customHeight="true" outlineLevel="0" collapsed="false">
      <c r="A852" s="329" t="s">
        <v>418</v>
      </c>
      <c r="B852" s="34"/>
      <c r="C852" s="289" t="n">
        <f aca="false">SUM(C851:F851)</f>
        <v>1511900</v>
      </c>
      <c r="D852" s="388"/>
      <c r="E852" s="388"/>
      <c r="F852" s="388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1"/>
      <c r="R852" s="1"/>
      <c r="S852" s="1"/>
      <c r="T852" s="1"/>
      <c r="U852" s="69" t="n">
        <v>852</v>
      </c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customFormat="false" ht="15.75" hidden="false" customHeight="true" outlineLevel="0" collapsed="false">
      <c r="A853" s="329" t="s">
        <v>419</v>
      </c>
      <c r="B853" s="34"/>
      <c r="C853" s="289" t="n">
        <f aca="false">SUM(C670)</f>
        <v>0</v>
      </c>
      <c r="D853" s="289" t="n">
        <f aca="false">SUM(D670)</f>
        <v>0</v>
      </c>
      <c r="E853" s="289" t="n">
        <f aca="false">SUM(E670)</f>
        <v>34000</v>
      </c>
      <c r="F853" s="289" t="n">
        <f aca="false">SUM(F670)</f>
        <v>170000</v>
      </c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1"/>
      <c r="R853" s="1"/>
      <c r="S853" s="1"/>
      <c r="T853" s="1"/>
      <c r="U853" s="69" t="n">
        <v>853</v>
      </c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customFormat="false" ht="15.75" hidden="false" customHeight="true" outlineLevel="0" collapsed="false">
      <c r="A854" s="329" t="s">
        <v>420</v>
      </c>
      <c r="B854" s="34"/>
      <c r="C854" s="289" t="n">
        <f aca="false">C849*C853*100</f>
        <v>0</v>
      </c>
      <c r="D854" s="289" t="n">
        <f aca="false">D849*D853*100</f>
        <v>0</v>
      </c>
      <c r="E854" s="289" t="n">
        <f aca="false">E849*E853*100</f>
        <v>680000</v>
      </c>
      <c r="F854" s="289" t="n">
        <f aca="false">F849*F853*100</f>
        <v>2380000</v>
      </c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1"/>
      <c r="R854" s="1"/>
      <c r="S854" s="1"/>
      <c r="T854" s="1"/>
      <c r="U854" s="69" t="n">
        <v>854</v>
      </c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customFormat="false" ht="15.75" hidden="false" customHeight="true" outlineLevel="0" collapsed="false">
      <c r="A855" s="329" t="s">
        <v>421</v>
      </c>
      <c r="B855" s="34"/>
      <c r="C855" s="289" t="n">
        <f aca="false">SUM(C854:F854)</f>
        <v>3060000</v>
      </c>
      <c r="D855" s="388"/>
      <c r="E855" s="388"/>
      <c r="F855" s="388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1"/>
      <c r="R855" s="1"/>
      <c r="S855" s="1"/>
      <c r="T855" s="1"/>
      <c r="U855" s="69" t="n">
        <v>855</v>
      </c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customFormat="false" ht="15.75" hidden="false" customHeight="true" outlineLevel="0" collapsed="false">
      <c r="A856" s="1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1"/>
      <c r="R856" s="1"/>
      <c r="S856" s="1"/>
      <c r="T856" s="1"/>
      <c r="U856" s="69" t="n">
        <v>856</v>
      </c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customFormat="false" ht="15.75" hidden="false" customHeight="true" outlineLevel="0" collapsed="false">
      <c r="A857" s="215" t="s">
        <v>422</v>
      </c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1"/>
      <c r="R857" s="1"/>
      <c r="S857" s="1"/>
      <c r="T857" s="1"/>
      <c r="U857" s="69" t="n">
        <v>857</v>
      </c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customFormat="false" ht="15.75" hidden="false" customHeight="true" outlineLevel="0" collapsed="false">
      <c r="A858" s="329" t="s">
        <v>423</v>
      </c>
      <c r="B858" s="34"/>
      <c r="C858" s="466" t="n">
        <f aca="false">C11</f>
        <v>0.530267449445532</v>
      </c>
      <c r="D858" s="466" t="n">
        <f aca="false">D11</f>
        <v>0.587510949585314</v>
      </c>
      <c r="E858" s="466" t="n">
        <f aca="false">E11</f>
        <v>0.806849315068493</v>
      </c>
      <c r="F858" s="466" t="n">
        <f aca="false">F11</f>
        <v>0.872581720663912</v>
      </c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1"/>
      <c r="R858" s="1"/>
      <c r="S858" s="1"/>
      <c r="T858" s="1"/>
      <c r="U858" s="69" t="n">
        <v>858</v>
      </c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customFormat="false" ht="15.75" hidden="false" customHeight="true" outlineLevel="0" collapsed="false">
      <c r="A859" s="329" t="s">
        <v>424</v>
      </c>
      <c r="B859" s="34"/>
      <c r="C859" s="467" t="n">
        <f aca="false">C18</f>
        <v>34050</v>
      </c>
      <c r="D859" s="467" t="n">
        <f aca="false">D18</f>
        <v>56850</v>
      </c>
      <c r="E859" s="467" t="n">
        <f aca="false">E18</f>
        <v>642600</v>
      </c>
      <c r="F859" s="467" t="n">
        <f aca="false">F18</f>
        <v>906100</v>
      </c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1"/>
      <c r="R859" s="1"/>
      <c r="S859" s="1"/>
      <c r="T859" s="1"/>
      <c r="U859" s="69" t="n">
        <v>859</v>
      </c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customFormat="false" ht="15.75" hidden="false" customHeight="true" outlineLevel="0" collapsed="false">
      <c r="A860" s="395" t="s">
        <v>425</v>
      </c>
      <c r="B860" s="34"/>
      <c r="C860" s="289" t="n">
        <f aca="false">IF(C40="",0,$D860*C40/$D40)</f>
        <v>133028.925619835</v>
      </c>
      <c r="D860" s="289" t="n">
        <f aca="false">365*2100/D447*D449*D40</f>
        <v>133028.925619835</v>
      </c>
      <c r="E860" s="289" t="n">
        <f aca="false">IF(E40="",0,$D860*E40/$D40)</f>
        <v>152033.05785124</v>
      </c>
      <c r="F860" s="289" t="n">
        <f aca="false">IF(F40="",0,$D860*F40/$D40)</f>
        <v>171037.190082645</v>
      </c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1"/>
      <c r="R860" s="1"/>
      <c r="S860" s="1"/>
      <c r="T860" s="1"/>
      <c r="U860" s="69" t="n">
        <v>860</v>
      </c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customFormat="false" ht="15.75" hidden="false" customHeight="true" outlineLevel="0" collapsed="false">
      <c r="A861" s="97" t="s">
        <v>426</v>
      </c>
      <c r="B861" s="34"/>
      <c r="C861" s="346" t="n">
        <f aca="false">C859/C860</f>
        <v>0.25595937004939</v>
      </c>
      <c r="D861" s="346" t="n">
        <f aca="false">D859/D860</f>
        <v>0.427350666293915</v>
      </c>
      <c r="E861" s="346" t="n">
        <f aca="false">E859/E860</f>
        <v>4.22671232876712</v>
      </c>
      <c r="F861" s="346" t="n">
        <f aca="false">F859/F860</f>
        <v>5.29767823923075</v>
      </c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1"/>
      <c r="R861" s="1"/>
      <c r="S861" s="1"/>
      <c r="T861" s="1"/>
      <c r="U861" s="69" t="n">
        <v>861</v>
      </c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customFormat="false" ht="15.75" hidden="false" customHeight="true" outlineLevel="0" collapsed="false">
      <c r="A862" s="97" t="s">
        <v>427</v>
      </c>
      <c r="B862" s="34"/>
      <c r="C862" s="346" t="n">
        <f aca="false">C858+C861</f>
        <v>0.786226819494921</v>
      </c>
      <c r="D862" s="346" t="n">
        <f aca="false">D858+D861</f>
        <v>1.01486161587923</v>
      </c>
      <c r="E862" s="346" t="n">
        <f aca="false">E858+E861</f>
        <v>5.03356164383562</v>
      </c>
      <c r="F862" s="346" t="n">
        <f aca="false">F858+F861</f>
        <v>6.17025995989466</v>
      </c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1"/>
      <c r="R862" s="1"/>
      <c r="S862" s="1"/>
      <c r="T862" s="1"/>
      <c r="U862" s="69" t="n">
        <v>862</v>
      </c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customFormat="false" ht="15.75" hidden="false" customHeight="true" outlineLevel="0" collapsed="false">
      <c r="A863" s="97" t="s">
        <v>428</v>
      </c>
      <c r="B863" s="34"/>
      <c r="C863" s="346" t="n">
        <f aca="false">C862*C40/6</f>
        <v>0.917264622744075</v>
      </c>
      <c r="D863" s="346" t="n">
        <f aca="false">D862*D40/6</f>
        <v>1.18400521852577</v>
      </c>
      <c r="E863" s="346" t="n">
        <f aca="false">E862*E40/6</f>
        <v>6.71141552511416</v>
      </c>
      <c r="F863" s="346" t="n">
        <f aca="false">F862*F40/6</f>
        <v>9.255389939842</v>
      </c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1"/>
      <c r="R863" s="1"/>
      <c r="S863" s="1"/>
      <c r="T863" s="1"/>
      <c r="U863" s="69" t="n">
        <v>863</v>
      </c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customFormat="false" ht="15.75" hidden="false" customHeight="true" outlineLevel="0" collapsed="false">
      <c r="A864" s="97" t="s">
        <v>429</v>
      </c>
      <c r="B864" s="34"/>
      <c r="C864" s="346" t="n">
        <f aca="false">C863/SUM(C42)</f>
        <v>0.524151212996614</v>
      </c>
      <c r="D864" s="346" t="n">
        <f aca="false">D863/SUM(D42)</f>
        <v>0.592002609262883</v>
      </c>
      <c r="E864" s="346" t="n">
        <f aca="false">E863/SUM(E42)</f>
        <v>1.34228310502283</v>
      </c>
      <c r="F864" s="346" t="n">
        <f aca="false">F863/SUM(F42)</f>
        <v>1.32219856283457</v>
      </c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1"/>
      <c r="R864" s="1"/>
      <c r="S864" s="1"/>
      <c r="T864" s="1"/>
      <c r="U864" s="69" t="n">
        <v>864</v>
      </c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customFormat="false" ht="15.75" hidden="false" customHeight="true" outlineLevel="0" collapsed="false">
      <c r="A865" s="1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1"/>
      <c r="R865" s="1"/>
      <c r="S865" s="1"/>
      <c r="T865" s="1"/>
      <c r="U865" s="69" t="n">
        <v>865</v>
      </c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customFormat="false" ht="15.75" hidden="false" customHeight="true" outlineLevel="0" collapsed="false">
      <c r="A866" s="1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1"/>
      <c r="R866" s="1"/>
      <c r="S866" s="1"/>
      <c r="T866" s="1"/>
      <c r="U866" s="69" t="n">
        <v>866</v>
      </c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customFormat="false" ht="15.75" hidden="false" customHeight="true" outlineLevel="0" collapsed="false">
      <c r="A867" s="215" t="s">
        <v>521</v>
      </c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208"/>
      <c r="R867" s="208"/>
      <c r="S867" s="1"/>
      <c r="T867" s="1"/>
      <c r="U867" s="69" t="n">
        <v>867</v>
      </c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customFormat="false" ht="15.75" hidden="false" customHeight="true" outlineLevel="0" collapsed="false">
      <c r="A868" s="468" t="s">
        <v>17</v>
      </c>
      <c r="B868" s="34"/>
      <c r="C868" s="469" t="s">
        <v>46</v>
      </c>
      <c r="D868" s="34"/>
      <c r="E868" s="469" t="s">
        <v>47</v>
      </c>
      <c r="F868" s="34"/>
      <c r="G868" s="34"/>
      <c r="H868" s="469" t="s">
        <v>48</v>
      </c>
      <c r="I868" s="34"/>
      <c r="J868" s="469" t="s">
        <v>49</v>
      </c>
      <c r="K868" s="34"/>
      <c r="L868" s="34"/>
      <c r="M868" s="34"/>
      <c r="N868" s="34"/>
      <c r="O868" s="34"/>
      <c r="P868" s="34"/>
      <c r="Q868" s="208"/>
      <c r="R868" s="208"/>
      <c r="S868" s="1"/>
      <c r="T868" s="1"/>
      <c r="U868" s="69" t="n">
        <v>868</v>
      </c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customFormat="false" ht="15.75" hidden="false" customHeight="true" outlineLevel="0" collapsed="false">
      <c r="A869" s="329" t="s">
        <v>522</v>
      </c>
      <c r="B869" s="34"/>
      <c r="C869" s="289" t="n">
        <f aca="false">'Exp factors'!Y60</f>
        <v>24600</v>
      </c>
      <c r="D869" s="34"/>
      <c r="E869" s="289" t="n">
        <f aca="false">'Exp factors'!Z60</f>
        <v>24600</v>
      </c>
      <c r="F869" s="34"/>
      <c r="G869" s="34"/>
      <c r="H869" s="289" t="n">
        <f aca="false">'Exp factors'!AA60</f>
        <v>28100</v>
      </c>
      <c r="I869" s="34"/>
      <c r="J869" s="289" t="n">
        <f aca="false">'Exp factors'!AB60</f>
        <v>31600</v>
      </c>
      <c r="K869" s="34"/>
      <c r="L869" s="34"/>
      <c r="M869" s="34"/>
      <c r="N869" s="34"/>
      <c r="O869" s="34"/>
      <c r="P869" s="34"/>
      <c r="Q869" s="208"/>
      <c r="R869" s="208"/>
      <c r="S869" s="1"/>
      <c r="T869" s="1"/>
      <c r="U869" s="69" t="n">
        <v>869</v>
      </c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customFormat="false" ht="15.75" hidden="false" customHeight="true" outlineLevel="0" collapsed="false">
      <c r="A870" s="329" t="s">
        <v>523</v>
      </c>
      <c r="B870" s="34"/>
      <c r="C870" s="289" t="n">
        <f aca="false">'Exp factors'!Y61</f>
        <v>22665</v>
      </c>
      <c r="D870" s="34"/>
      <c r="E870" s="289" t="n">
        <f aca="false">'Exp factors'!Z61</f>
        <v>34915</v>
      </c>
      <c r="F870" s="34"/>
      <c r="G870" s="34"/>
      <c r="H870" s="289" t="n">
        <f aca="false">'Exp factors'!AA61</f>
        <v>292848.571428571</v>
      </c>
      <c r="I870" s="34"/>
      <c r="J870" s="289" t="n">
        <f aca="false">'Exp factors'!AB61</f>
        <v>787112.142857143</v>
      </c>
      <c r="K870" s="34"/>
      <c r="L870" s="34"/>
      <c r="M870" s="34"/>
      <c r="N870" s="34"/>
      <c r="O870" s="34"/>
      <c r="P870" s="34"/>
      <c r="Q870" s="208"/>
      <c r="R870" s="208"/>
      <c r="S870" s="1"/>
      <c r="T870" s="1"/>
      <c r="U870" s="69" t="n">
        <v>870</v>
      </c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customFormat="false" ht="15.75" hidden="false" customHeight="true" outlineLevel="0" collapsed="false">
      <c r="A871" s="470"/>
      <c r="B871" s="34"/>
      <c r="C871" s="471"/>
      <c r="D871" s="34"/>
      <c r="E871" s="471"/>
      <c r="F871" s="34"/>
      <c r="G871" s="34"/>
      <c r="H871" s="471"/>
      <c r="I871" s="34"/>
      <c r="J871" s="471"/>
      <c r="K871" s="34"/>
      <c r="L871" s="34"/>
      <c r="M871" s="34"/>
      <c r="N871" s="34"/>
      <c r="O871" s="34"/>
      <c r="P871" s="34"/>
      <c r="Q871" s="208"/>
      <c r="R871" s="208"/>
      <c r="S871" s="1"/>
      <c r="T871" s="1"/>
      <c r="U871" s="69" t="n">
        <v>871</v>
      </c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customFormat="false" ht="15.75" hidden="false" customHeight="true" outlineLevel="0" collapsed="false">
      <c r="A872" s="468" t="s">
        <v>524</v>
      </c>
      <c r="B872" s="34"/>
      <c r="C872" s="469" t="s">
        <v>46</v>
      </c>
      <c r="D872" s="34"/>
      <c r="E872" s="469" t="s">
        <v>47</v>
      </c>
      <c r="F872" s="34"/>
      <c r="G872" s="34"/>
      <c r="H872" s="469" t="s">
        <v>48</v>
      </c>
      <c r="I872" s="34"/>
      <c r="J872" s="469" t="s">
        <v>49</v>
      </c>
      <c r="K872" s="34"/>
      <c r="L872" s="34"/>
      <c r="M872" s="34"/>
      <c r="N872" s="34"/>
      <c r="O872" s="34"/>
      <c r="P872" s="34"/>
      <c r="Q872" s="208"/>
      <c r="R872" s="208"/>
      <c r="S872" s="1"/>
      <c r="T872" s="1"/>
      <c r="U872" s="69" t="n">
        <v>872</v>
      </c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customFormat="false" ht="15.75" hidden="false" customHeight="true" outlineLevel="0" collapsed="false">
      <c r="A873" s="329" t="s">
        <v>525</v>
      </c>
      <c r="B873" s="34"/>
      <c r="C873" s="192" t="str">
        <f aca="false">E873</f>
        <v>maize, beans, oil, dried fish</v>
      </c>
      <c r="D873" s="34"/>
      <c r="E873" s="472" t="s">
        <v>526</v>
      </c>
      <c r="F873" s="34"/>
      <c r="G873" s="34"/>
      <c r="H873" s="192" t="str">
        <f aca="false">E873</f>
        <v>maize, beans, oil, dried fish</v>
      </c>
      <c r="I873" s="34"/>
      <c r="J873" s="473" t="str">
        <f aca="false">E873</f>
        <v>maize, beans, oil, dried fish</v>
      </c>
      <c r="K873" s="34"/>
      <c r="L873" s="34"/>
      <c r="M873" s="34"/>
      <c r="N873" s="34"/>
      <c r="O873" s="34"/>
      <c r="P873" s="34"/>
      <c r="Q873" s="208"/>
      <c r="R873" s="208"/>
      <c r="S873" s="1"/>
      <c r="T873" s="1"/>
      <c r="U873" s="69" t="n">
        <v>873</v>
      </c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customFormat="false" ht="15.75" hidden="false" customHeight="true" outlineLevel="0" collapsed="false">
      <c r="A874" s="329" t="s">
        <v>527</v>
      </c>
      <c r="B874" s="34"/>
      <c r="C874" s="473" t="n">
        <f aca="false">E874</f>
        <v>0.576567741100742</v>
      </c>
      <c r="D874" s="474"/>
      <c r="E874" s="473" t="n">
        <f aca="false">'Exp factors'!AE60</f>
        <v>0.576567741100742</v>
      </c>
      <c r="F874" s="474"/>
      <c r="G874" s="474"/>
      <c r="H874" s="473" t="n">
        <f aca="false">E874</f>
        <v>0.576567741100742</v>
      </c>
      <c r="I874" s="474"/>
      <c r="J874" s="473" t="n">
        <f aca="false">E874</f>
        <v>0.576567741100742</v>
      </c>
      <c r="K874" s="34"/>
      <c r="L874" s="34"/>
      <c r="M874" s="34"/>
      <c r="N874" s="34"/>
      <c r="O874" s="34"/>
      <c r="P874" s="34"/>
      <c r="Q874" s="208"/>
      <c r="R874" s="208"/>
      <c r="S874" s="1"/>
      <c r="T874" s="1"/>
      <c r="U874" s="69" t="n">
        <v>874</v>
      </c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customFormat="false" ht="15.75" hidden="false" customHeight="true" outlineLevel="0" collapsed="false">
      <c r="A875" s="329" t="s">
        <v>74</v>
      </c>
      <c r="B875" s="34"/>
      <c r="C875" s="192" t="n">
        <f aca="false">SUM(C40)</f>
        <v>7</v>
      </c>
      <c r="D875" s="34"/>
      <c r="E875" s="192" t="n">
        <f aca="false">SUM(D40)</f>
        <v>7</v>
      </c>
      <c r="F875" s="34"/>
      <c r="G875" s="34"/>
      <c r="H875" s="192" t="n">
        <f aca="false">SUM(E40)</f>
        <v>8</v>
      </c>
      <c r="I875" s="34"/>
      <c r="J875" s="192" t="n">
        <f aca="false">SUM(F40)</f>
        <v>9</v>
      </c>
      <c r="K875" s="34"/>
      <c r="L875" s="34"/>
      <c r="M875" s="34"/>
      <c r="N875" s="34"/>
      <c r="O875" s="34"/>
      <c r="P875" s="34"/>
      <c r="Q875" s="208"/>
      <c r="R875" s="208"/>
      <c r="S875" s="1"/>
      <c r="T875" s="1"/>
      <c r="U875" s="69" t="n">
        <v>875</v>
      </c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customFormat="false" ht="15.75" hidden="false" customHeight="true" outlineLevel="0" collapsed="false">
      <c r="A876" s="329" t="s">
        <v>528</v>
      </c>
      <c r="B876" s="34"/>
      <c r="C876" s="473" t="n">
        <f aca="false">E876</f>
        <v>93.706392413301</v>
      </c>
      <c r="D876" s="34"/>
      <c r="E876" s="473" t="n">
        <f aca="false">'Exp factors'!AF60</f>
        <v>93.706392413301</v>
      </c>
      <c r="F876" s="34"/>
      <c r="G876" s="34"/>
      <c r="H876" s="473" t="n">
        <f aca="false">E876</f>
        <v>93.706392413301</v>
      </c>
      <c r="I876" s="34"/>
      <c r="J876" s="473" t="n">
        <f aca="false">E876</f>
        <v>93.706392413301</v>
      </c>
      <c r="K876" s="34"/>
      <c r="L876" s="34"/>
      <c r="M876" s="34"/>
      <c r="N876" s="34"/>
      <c r="O876" s="34"/>
      <c r="P876" s="34"/>
      <c r="Q876" s="208"/>
      <c r="R876" s="208"/>
      <c r="S876" s="1"/>
      <c r="T876" s="1"/>
      <c r="U876" s="69" t="n">
        <v>876</v>
      </c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customFormat="false" ht="15.75" hidden="false" customHeight="true" outlineLevel="0" collapsed="false">
      <c r="A877" s="1"/>
      <c r="B877" s="34"/>
      <c r="C877" s="34" t="s">
        <v>510</v>
      </c>
      <c r="D877" s="34" t="s">
        <v>514</v>
      </c>
      <c r="E877" s="34" t="s">
        <v>511</v>
      </c>
      <c r="F877" s="34" t="s">
        <v>515</v>
      </c>
      <c r="G877" s="34"/>
      <c r="H877" s="34" t="s">
        <v>512</v>
      </c>
      <c r="I877" s="34" t="s">
        <v>516</v>
      </c>
      <c r="J877" s="34" t="s">
        <v>513</v>
      </c>
      <c r="K877" s="34" t="s">
        <v>517</v>
      </c>
      <c r="L877" s="34"/>
      <c r="M877" s="34"/>
      <c r="N877" s="34"/>
      <c r="O877" s="34"/>
      <c r="P877" s="34"/>
      <c r="Q877" s="208"/>
      <c r="R877" s="208"/>
      <c r="S877" s="1"/>
      <c r="T877" s="1"/>
      <c r="U877" s="69" t="n">
        <v>877</v>
      </c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customFormat="false" ht="15.75" hidden="false" customHeight="true" outlineLevel="0" collapsed="false">
      <c r="A878" s="215" t="s">
        <v>529</v>
      </c>
      <c r="B878" s="34"/>
      <c r="C878" s="475" t="s">
        <v>145</v>
      </c>
      <c r="D878" s="476"/>
      <c r="E878" s="475" t="s">
        <v>146</v>
      </c>
      <c r="F878" s="476"/>
      <c r="G878" s="34"/>
      <c r="H878" s="475" t="s">
        <v>147</v>
      </c>
      <c r="I878" s="476"/>
      <c r="J878" s="475" t="s">
        <v>530</v>
      </c>
      <c r="K878" s="476"/>
      <c r="L878" s="34"/>
      <c r="M878" s="477"/>
      <c r="N878" s="34"/>
      <c r="O878" s="34"/>
      <c r="P878" s="34"/>
      <c r="Q878" s="208"/>
      <c r="R878" s="208"/>
      <c r="S878" s="1"/>
      <c r="T878" s="1"/>
      <c r="U878" s="69" t="n">
        <v>878</v>
      </c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customFormat="false" ht="15.75" hidden="false" customHeight="true" outlineLevel="0" collapsed="false">
      <c r="A879" s="468" t="s">
        <v>15</v>
      </c>
      <c r="B879" s="34" t="s">
        <v>519</v>
      </c>
      <c r="C879" s="478" t="s">
        <v>531</v>
      </c>
      <c r="D879" s="478" t="s">
        <v>532</v>
      </c>
      <c r="E879" s="478" t="s">
        <v>531</v>
      </c>
      <c r="F879" s="478" t="s">
        <v>532</v>
      </c>
      <c r="G879" s="34"/>
      <c r="H879" s="478" t="s">
        <v>531</v>
      </c>
      <c r="I879" s="478" t="s">
        <v>532</v>
      </c>
      <c r="J879" s="478" t="s">
        <v>531</v>
      </c>
      <c r="K879" s="478" t="s">
        <v>532</v>
      </c>
      <c r="L879" s="34"/>
      <c r="M879" s="34"/>
      <c r="N879" s="34"/>
      <c r="O879" s="34"/>
      <c r="P879" s="34"/>
      <c r="Q879" s="208"/>
      <c r="R879" s="1"/>
      <c r="S879" s="1"/>
      <c r="T879" s="1"/>
      <c r="U879" s="69" t="n">
        <v>879</v>
      </c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customFormat="false" ht="15.75" hidden="false" customHeight="true" outlineLevel="0" collapsed="false">
      <c r="A880" s="479" t="e">
        <f aca="false">LOOKUP(B880,$T$690:$T$748,A$690:A$748)</f>
        <v>#N/A</v>
      </c>
      <c r="B880" s="34" t="n">
        <v>1</v>
      </c>
      <c r="C880" s="334" t="n">
        <f aca="false">DSUM(SZfood,C$877,$B$879:$B880)</f>
        <v>0</v>
      </c>
      <c r="D880" s="334" t="n">
        <f aca="false">DSUM(SZfood,D$877,$B$879:$B880)</f>
        <v>0</v>
      </c>
      <c r="E880" s="334" t="n">
        <f aca="false">DSUM(SZfood,E$877,$B$879:$B880)</f>
        <v>0</v>
      </c>
      <c r="F880" s="334" t="n">
        <f aca="false">DSUM(SZfood,F$877,$B$879:$B880)</f>
        <v>0</v>
      </c>
      <c r="G880" s="34"/>
      <c r="H880" s="334" t="n">
        <f aca="false">DSUM(SZfood,H$877,$B$879:$B880)</f>
        <v>0.0125244618395303</v>
      </c>
      <c r="I880" s="334" t="n">
        <f aca="false">DSUM(SZfood,I$877,$B$879:$B880)</f>
        <v>-0.00626223091976517</v>
      </c>
      <c r="J880" s="334" t="n">
        <f aca="false">DSUM(SZfood,J$877,$B$879:$B880)</f>
        <v>0.0612307023265927</v>
      </c>
      <c r="K880" s="334" t="n">
        <f aca="false">DSUM(SZfood,K$877,$B$879:$B880)</f>
        <v>-0.00278321374211787</v>
      </c>
      <c r="L880" s="34"/>
      <c r="M880" s="34"/>
      <c r="N880" s="34"/>
      <c r="O880" s="34"/>
      <c r="P880" s="34"/>
      <c r="Q880" s="329" t="e">
        <f aca="false">LOOKUP(B880,$T$690:$T$748,A$690:A$748)</f>
        <v>#N/A</v>
      </c>
      <c r="R880" s="34"/>
      <c r="S880" s="34"/>
      <c r="T880" s="1"/>
      <c r="U880" s="69" t="n">
        <v>880</v>
      </c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customFormat="false" ht="15.75" hidden="false" customHeight="true" outlineLevel="0" collapsed="false">
      <c r="A881" s="479" t="e">
        <f aca="false">IF(OR(A880="",LOOKUP(B881,$T$690:$T$748,A$690:A$748)=A880),"",LOOKUP(B881,$T$690:$T$748,A$690:A$748))</f>
        <v>#N/A</v>
      </c>
      <c r="B881" s="34" t="n">
        <v>2</v>
      </c>
      <c r="C881" s="334" t="e">
        <f aca="false">IF($A881="","",DSUM(SZfood,C$877,$B$879:$B881)-C880)</f>
        <v>#N/A</v>
      </c>
      <c r="D881" s="334" t="e">
        <f aca="false">IF($A881="","",DSUM(SZfood,D$877,$B$879:$B881)-D880)</f>
        <v>#N/A</v>
      </c>
      <c r="E881" s="334" t="e">
        <f aca="false">IF($A881="","",DSUM(SZfood,E$877,$B$879:$B881)-E880)</f>
        <v>#N/A</v>
      </c>
      <c r="F881" s="334" t="e">
        <f aca="false">IF($A881="","",DSUM(SZfood,F$877,$B$879:$B881)-F880)</f>
        <v>#N/A</v>
      </c>
      <c r="G881" s="34"/>
      <c r="H881" s="334" t="e">
        <f aca="false">IF($A881="","",DSUM(SZfood,H$877,$B$879:$B881)-H880)</f>
        <v>#N/A</v>
      </c>
      <c r="I881" s="334" t="e">
        <f aca="false">IF($A881="","",DSUM(SZfood,I$877,$B$879:$B881)-I880)</f>
        <v>#N/A</v>
      </c>
      <c r="J881" s="334" t="e">
        <f aca="false">IF($A881="","",DSUM(SZfood,J$877,$B$879:$B881)-J880)</f>
        <v>#N/A</v>
      </c>
      <c r="K881" s="334" t="e">
        <f aca="false">IF($A881="","",DSUM(SZfood,K$877,$B$879:$B881)-K880)</f>
        <v>#N/A</v>
      </c>
      <c r="L881" s="34"/>
      <c r="M881" s="34"/>
      <c r="N881" s="34"/>
      <c r="O881" s="34"/>
      <c r="P881" s="34"/>
      <c r="Q881" s="329" t="e">
        <f aca="false">IF(OR(Q880="",LOOKUP(B881,$T$690:$T$748,A$690:A$748)=Q880),"",LOOKUP(B881,$T$690:$T$748,A$690:A$748))</f>
        <v>#N/A</v>
      </c>
      <c r="R881" s="34"/>
      <c r="S881" s="1"/>
      <c r="T881" s="1"/>
      <c r="U881" s="69" t="n">
        <v>881</v>
      </c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customFormat="false" ht="15.75" hidden="false" customHeight="true" outlineLevel="0" collapsed="false">
      <c r="A882" s="479" t="e">
        <f aca="false">IF(OR(A881="",LOOKUP(B882,$T$690:$T$748,A$690:A$748)=A881),"",LOOKUP(B882,$T$690:$T$748,A$690:A$748))</f>
        <v>#N/A</v>
      </c>
      <c r="B882" s="34" t="n">
        <v>3</v>
      </c>
      <c r="C882" s="334" t="e">
        <f aca="false">IF($A882="","",DSUM(SZfood,C$877,$B$879:$B882)-SUM(C$880:C881))</f>
        <v>#N/A</v>
      </c>
      <c r="D882" s="334" t="e">
        <f aca="false">IF($A882="","",DSUM(SZfood,D$877,$B$879:$B882)-SUM(D$880:D881))</f>
        <v>#N/A</v>
      </c>
      <c r="E882" s="334" t="e">
        <f aca="false">IF($A882="","",DSUM(SZfood,E$877,$B$879:$B882)-SUM(E$880:E881))</f>
        <v>#N/A</v>
      </c>
      <c r="F882" s="334" t="e">
        <f aca="false">IF($A882="","",DSUM(SZfood,F$877,$B$879:$B882)-SUM(F$880:F881))</f>
        <v>#N/A</v>
      </c>
      <c r="G882" s="34"/>
      <c r="H882" s="334" t="e">
        <f aca="false">IF($A882="","",DSUM(SZfood,H$877,$B$879:$B882)-SUM(H$880:H881))</f>
        <v>#N/A</v>
      </c>
      <c r="I882" s="334" t="e">
        <f aca="false">IF($A882="","",DSUM(SZfood,I$877,$B$879:$B882)-SUM(I$880:I881))</f>
        <v>#N/A</v>
      </c>
      <c r="J882" s="334" t="e">
        <f aca="false">IF($A882="","",DSUM(SZfood,J$877,$B$879:$B882)-SUM(J$880:J881))</f>
        <v>#N/A</v>
      </c>
      <c r="K882" s="334" t="e">
        <f aca="false">IF($A882="","",DSUM(SZfood,K$877,$B$879:$B882)-SUM(K$880:K881))</f>
        <v>#N/A</v>
      </c>
      <c r="L882" s="34"/>
      <c r="M882" s="34"/>
      <c r="N882" s="34"/>
      <c r="O882" s="34"/>
      <c r="P882" s="34"/>
      <c r="Q882" s="329" t="e">
        <f aca="false">IF(OR(Q881="",LOOKUP(B882,$T$690:$T$748,A$690:A$748)=Q881),"",LOOKUP(B882,$T$690:$T$748,A$690:A$748))</f>
        <v>#N/A</v>
      </c>
      <c r="R882" s="34"/>
      <c r="S882" s="1"/>
      <c r="T882" s="1"/>
      <c r="U882" s="69" t="n">
        <v>882</v>
      </c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customFormat="false" ht="15.75" hidden="false" customHeight="true" outlineLevel="0" collapsed="false">
      <c r="A883" s="479" t="e">
        <f aca="false">IF(OR(A882="",LOOKUP(B883,$T$690:$T$748,A$690:A$748)=A882),"",LOOKUP(B883,$T$690:$T$748,A$690:A$748))</f>
        <v>#N/A</v>
      </c>
      <c r="B883" s="34" t="n">
        <v>4</v>
      </c>
      <c r="C883" s="334" t="e">
        <f aca="false">IF($A883="","",DSUM(SZfood,C$877,$B$879:$B883)-SUM(C$880:C882))</f>
        <v>#N/A</v>
      </c>
      <c r="D883" s="334" t="e">
        <f aca="false">IF($A883="","",DSUM(SZfood,D$877,$B$879:$B883)-SUM(D$880:D882))</f>
        <v>#N/A</v>
      </c>
      <c r="E883" s="334" t="e">
        <f aca="false">IF($A883="","",DSUM(SZfood,E$877,$B$879:$B883)-SUM(E$880:E882))</f>
        <v>#N/A</v>
      </c>
      <c r="F883" s="334" t="e">
        <f aca="false">IF($A883="","",DSUM(SZfood,F$877,$B$879:$B883)-SUM(F$880:F882))</f>
        <v>#N/A</v>
      </c>
      <c r="G883" s="34"/>
      <c r="H883" s="334" t="e">
        <f aca="false">IF($A883="","",DSUM(SZfood,H$877,$B$879:$B883)-SUM(H$880:H882))</f>
        <v>#N/A</v>
      </c>
      <c r="I883" s="334" t="e">
        <f aca="false">IF($A883="","",DSUM(SZfood,I$877,$B$879:$B883)-SUM(I$880:I882))</f>
        <v>#N/A</v>
      </c>
      <c r="J883" s="334" t="e">
        <f aca="false">IF($A883="","",DSUM(SZfood,J$877,$B$879:$B883)-SUM(J$880:J882))</f>
        <v>#N/A</v>
      </c>
      <c r="K883" s="334" t="e">
        <f aca="false">IF($A883="","",DSUM(SZfood,K$877,$B$879:$B883)-SUM(K$880:K882))</f>
        <v>#N/A</v>
      </c>
      <c r="L883" s="34"/>
      <c r="M883" s="34"/>
      <c r="N883" s="34"/>
      <c r="O883" s="34"/>
      <c r="P883" s="34"/>
      <c r="Q883" s="329" t="e">
        <f aca="false">IF(OR(Q882="",LOOKUP(B883,$T$690:$T$748,A$690:A$748)=Q882),"",LOOKUP(B883,$T$690:$T$748,A$690:A$748))</f>
        <v>#N/A</v>
      </c>
      <c r="R883" s="34"/>
      <c r="S883" s="1"/>
      <c r="T883" s="1"/>
      <c r="U883" s="69" t="n">
        <v>883</v>
      </c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customFormat="false" ht="15.75" hidden="false" customHeight="true" outlineLevel="0" collapsed="false">
      <c r="A884" s="479" t="e">
        <f aca="false">IF(OR(A883="",LOOKUP(B884,$T$690:$T$748,A$690:A$748)=A883),"",LOOKUP(B884,$T$690:$T$748,A$690:A$748))</f>
        <v>#N/A</v>
      </c>
      <c r="B884" s="34" t="n">
        <v>5</v>
      </c>
      <c r="C884" s="334" t="e">
        <f aca="false">IF($A884="","",DSUM(SZfood,C$877,$B$879:$B884)-SUM(C$880:C883))</f>
        <v>#N/A</v>
      </c>
      <c r="D884" s="334" t="e">
        <f aca="false">IF($A884="","",DSUM(SZfood,D$877,$B$879:$B884)-SUM(D$880:D883))</f>
        <v>#N/A</v>
      </c>
      <c r="E884" s="334" t="e">
        <f aca="false">IF($A884="","",DSUM(SZfood,E$877,$B$879:$B884)-SUM(E$880:E883))</f>
        <v>#N/A</v>
      </c>
      <c r="F884" s="334" t="e">
        <f aca="false">IF($A884="","",DSUM(SZfood,F$877,$B$879:$B884)-SUM(F$880:F883))</f>
        <v>#N/A</v>
      </c>
      <c r="G884" s="34"/>
      <c r="H884" s="334" t="e">
        <f aca="false">IF($A884="","",DSUM(SZfood,H$877,$B$879:$B884)-SUM(H$880:H883))</f>
        <v>#N/A</v>
      </c>
      <c r="I884" s="334" t="e">
        <f aca="false">IF($A884="","",DSUM(SZfood,I$877,$B$879:$B884)-SUM(I$880:I883))</f>
        <v>#N/A</v>
      </c>
      <c r="J884" s="334" t="e">
        <f aca="false">IF($A884="","",DSUM(SZfood,J$877,$B$879:$B884)-SUM(J$880:J883))</f>
        <v>#N/A</v>
      </c>
      <c r="K884" s="334" t="e">
        <f aca="false">IF($A884="","",DSUM(SZfood,K$877,$B$879:$B884)-SUM(K$880:K883))</f>
        <v>#N/A</v>
      </c>
      <c r="L884" s="34"/>
      <c r="M884" s="34"/>
      <c r="N884" s="34"/>
      <c r="O884" s="34"/>
      <c r="P884" s="34"/>
      <c r="Q884" s="329" t="e">
        <f aca="false">IF(OR(Q883="",LOOKUP(B884,$T$690:$T$748,A$690:A$748)=Q883),"",LOOKUP(B884,$T$690:$T$748,A$690:A$748))</f>
        <v>#N/A</v>
      </c>
      <c r="R884" s="34"/>
      <c r="S884" s="1"/>
      <c r="T884" s="1"/>
      <c r="U884" s="69" t="n">
        <v>884</v>
      </c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customFormat="false" ht="15.75" hidden="false" customHeight="true" outlineLevel="0" collapsed="false">
      <c r="A885" s="479" t="e">
        <f aca="false">IF(OR(A884="",LOOKUP(B885,$T$690:$T$748,A$690:A$748)=A884),"",LOOKUP(B885,$T$690:$T$748,A$690:A$748))</f>
        <v>#N/A</v>
      </c>
      <c r="B885" s="34" t="n">
        <v>6</v>
      </c>
      <c r="C885" s="334" t="e">
        <f aca="false">IF($A885="","",DSUM(SZfood,C$877,$B$879:$B885)-SUM(C$880:C884))</f>
        <v>#N/A</v>
      </c>
      <c r="D885" s="334" t="e">
        <f aca="false">IF($A885="","",DSUM(SZfood,D$877,$B$879:$B885)-SUM(D$880:D884))</f>
        <v>#N/A</v>
      </c>
      <c r="E885" s="334" t="e">
        <f aca="false">IF($A885="","",DSUM(SZfood,E$877,$B$879:$B885)-SUM(E$880:E884))</f>
        <v>#N/A</v>
      </c>
      <c r="F885" s="334" t="e">
        <f aca="false">IF($A885="","",DSUM(SZfood,F$877,$B$879:$B885)-SUM(F$880:F884))</f>
        <v>#N/A</v>
      </c>
      <c r="G885" s="34"/>
      <c r="H885" s="334" t="e">
        <f aca="false">IF($A885="","",DSUM(SZfood,H$877,$B$879:$B885)-SUM(H$880:H884))</f>
        <v>#N/A</v>
      </c>
      <c r="I885" s="334" t="e">
        <f aca="false">IF($A885="","",DSUM(SZfood,I$877,$B$879:$B885)-SUM(I$880:I884))</f>
        <v>#N/A</v>
      </c>
      <c r="J885" s="334" t="e">
        <f aca="false">IF($A885="","",DSUM(SZfood,J$877,$B$879:$B885)-SUM(J$880:J884))</f>
        <v>#N/A</v>
      </c>
      <c r="K885" s="334" t="e">
        <f aca="false">IF($A885="","",DSUM(SZfood,K$877,$B$879:$B885)-SUM(K$880:K884))</f>
        <v>#N/A</v>
      </c>
      <c r="L885" s="34"/>
      <c r="M885" s="34"/>
      <c r="N885" s="34"/>
      <c r="O885" s="34"/>
      <c r="P885" s="34"/>
      <c r="Q885" s="329" t="e">
        <f aca="false">IF(OR(Q884="",LOOKUP(B885,$T$690:$T$748,A$690:A$748)=Q884),"",LOOKUP(B885,$T$690:$T$748,A$690:A$748))</f>
        <v>#N/A</v>
      </c>
      <c r="R885" s="34"/>
      <c r="S885" s="1"/>
      <c r="T885" s="1"/>
      <c r="U885" s="69" t="n">
        <v>885</v>
      </c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customFormat="false" ht="15.75" hidden="false" customHeight="true" outlineLevel="0" collapsed="false">
      <c r="A886" s="479" t="e">
        <f aca="false">IF(OR(A885="",LOOKUP(B886,$T$690:$T$748,A$690:A$748)=A885),"",LOOKUP(B886,$T$690:$T$748,A$690:A$748))</f>
        <v>#N/A</v>
      </c>
      <c r="B886" s="34" t="n">
        <v>7</v>
      </c>
      <c r="C886" s="334" t="e">
        <f aca="false">IF($A886="","",DSUM(SZfood,C$877,$B$879:$B886)-SUM(C$880:C885))</f>
        <v>#N/A</v>
      </c>
      <c r="D886" s="334" t="e">
        <f aca="false">IF($A886="","",DSUM(SZfood,D$877,$B$879:$B886)-SUM(D$880:D885))</f>
        <v>#N/A</v>
      </c>
      <c r="E886" s="334" t="e">
        <f aca="false">IF($A886="","",DSUM(SZfood,E$877,$B$879:$B886)-SUM(E$880:E885))</f>
        <v>#N/A</v>
      </c>
      <c r="F886" s="334" t="e">
        <f aca="false">IF($A886="","",DSUM(SZfood,F$877,$B$879:$B886)-SUM(F$880:F885))</f>
        <v>#N/A</v>
      </c>
      <c r="G886" s="34"/>
      <c r="H886" s="334" t="e">
        <f aca="false">IF($A886="","",DSUM(SZfood,H$877,$B$879:$B886)-SUM(H$880:H885))</f>
        <v>#N/A</v>
      </c>
      <c r="I886" s="334" t="e">
        <f aca="false">IF($A886="","",DSUM(SZfood,I$877,$B$879:$B886)-SUM(I$880:I885))</f>
        <v>#N/A</v>
      </c>
      <c r="J886" s="334" t="e">
        <f aca="false">IF($A886="","",DSUM(SZfood,J$877,$B$879:$B886)-SUM(J$880:J885))</f>
        <v>#N/A</v>
      </c>
      <c r="K886" s="334" t="e">
        <f aca="false">IF($A886="","",DSUM(SZfood,K$877,$B$879:$B886)-SUM(K$880:K885))</f>
        <v>#N/A</v>
      </c>
      <c r="L886" s="34"/>
      <c r="M886" s="34"/>
      <c r="N886" s="34"/>
      <c r="O886" s="34"/>
      <c r="P886" s="34"/>
      <c r="Q886" s="329" t="e">
        <f aca="false">IF(OR(Q885="",LOOKUP(B886,$T$690:$T$748,A$690:A$748)=Q885),"",LOOKUP(B886,$T$690:$T$748,A$690:A$748))</f>
        <v>#N/A</v>
      </c>
      <c r="R886" s="34"/>
      <c r="S886" s="1"/>
      <c r="T886" s="1"/>
      <c r="U886" s="69" t="n">
        <v>886</v>
      </c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customFormat="false" ht="15.75" hidden="false" customHeight="true" outlineLevel="0" collapsed="false">
      <c r="A887" s="479" t="e">
        <f aca="false">IF(OR(A886="",LOOKUP(B887,$T$690:$T$748,A$690:A$748)=A886),"",LOOKUP(B887,$T$690:$T$748,A$690:A$748))</f>
        <v>#N/A</v>
      </c>
      <c r="B887" s="34" t="n">
        <v>8</v>
      </c>
      <c r="C887" s="334" t="e">
        <f aca="false">IF($A887="","",DSUM(SZfood,C$877,$B$879:$B887)-SUM(C$880:C886))</f>
        <v>#N/A</v>
      </c>
      <c r="D887" s="334" t="e">
        <f aca="false">IF($A887="","",DSUM(SZfood,D$877,$B$879:$B887)-SUM(D$880:D886))</f>
        <v>#N/A</v>
      </c>
      <c r="E887" s="334" t="e">
        <f aca="false">IF($A887="","",DSUM(SZfood,E$877,$B$879:$B887)-SUM(E$880:E886))</f>
        <v>#N/A</v>
      </c>
      <c r="F887" s="334" t="e">
        <f aca="false">IF($A887="","",DSUM(SZfood,F$877,$B$879:$B887)-SUM(F$880:F886))</f>
        <v>#N/A</v>
      </c>
      <c r="G887" s="34"/>
      <c r="H887" s="334" t="e">
        <f aca="false">IF($A887="","",DSUM(SZfood,H$877,$B$879:$B887)-SUM(H$880:H886))</f>
        <v>#N/A</v>
      </c>
      <c r="I887" s="334" t="e">
        <f aca="false">IF($A887="","",DSUM(SZfood,I$877,$B$879:$B887)-SUM(I$880:I886))</f>
        <v>#N/A</v>
      </c>
      <c r="J887" s="334" t="e">
        <f aca="false">IF($A887="","",DSUM(SZfood,J$877,$B$879:$B887)-SUM(J$880:J886))</f>
        <v>#N/A</v>
      </c>
      <c r="K887" s="334" t="e">
        <f aca="false">IF($A887="","",DSUM(SZfood,K$877,$B$879:$B887)-SUM(K$880:K886))</f>
        <v>#N/A</v>
      </c>
      <c r="L887" s="34"/>
      <c r="M887" s="34"/>
      <c r="N887" s="34"/>
      <c r="O887" s="34"/>
      <c r="P887" s="34"/>
      <c r="Q887" s="329" t="e">
        <f aca="false">IF(OR(Q886="",LOOKUP(B887,$T$690:$T$748,A$690:A$748)=Q886),"",LOOKUP(B887,$T$690:$T$748,A$690:A$748))</f>
        <v>#N/A</v>
      </c>
      <c r="R887" s="34"/>
      <c r="S887" s="1"/>
      <c r="T887" s="1"/>
      <c r="U887" s="69" t="n">
        <v>887</v>
      </c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customFormat="false" ht="15.75" hidden="false" customHeight="true" outlineLevel="0" collapsed="false">
      <c r="A888" s="479" t="e">
        <f aca="false">IF(OR(A887="",LOOKUP(B888,$T$690:$T$748,A$690:A$748)=A887),"",LOOKUP(B888,$T$690:$T$748,A$690:A$748))</f>
        <v>#N/A</v>
      </c>
      <c r="B888" s="34" t="n">
        <v>9</v>
      </c>
      <c r="C888" s="334" t="e">
        <f aca="false">IF($A888="","",DSUM(SZfood,C$877,$B$879:$B888)-SUM(C$880:C887))</f>
        <v>#N/A</v>
      </c>
      <c r="D888" s="334" t="e">
        <f aca="false">IF($A888="","",DSUM(SZfood,D$877,$B$879:$B888)-SUM(D$880:D887))</f>
        <v>#N/A</v>
      </c>
      <c r="E888" s="334" t="e">
        <f aca="false">IF($A888="","",DSUM(SZfood,E$877,$B$879:$B888)-SUM(E$880:E887))</f>
        <v>#N/A</v>
      </c>
      <c r="F888" s="334" t="e">
        <f aca="false">IF($A888="","",DSUM(SZfood,F$877,$B$879:$B888)-SUM(F$880:F887))</f>
        <v>#N/A</v>
      </c>
      <c r="G888" s="34"/>
      <c r="H888" s="334" t="e">
        <f aca="false">IF($A888="","",DSUM(SZfood,H$877,$B$879:$B888)-SUM(H$880:H887))</f>
        <v>#N/A</v>
      </c>
      <c r="I888" s="334" t="e">
        <f aca="false">IF($A888="","",DSUM(SZfood,I$877,$B$879:$B888)-SUM(I$880:I887))</f>
        <v>#N/A</v>
      </c>
      <c r="J888" s="334" t="e">
        <f aca="false">IF($A888="","",DSUM(SZfood,J$877,$B$879:$B888)-SUM(J$880:J887))</f>
        <v>#N/A</v>
      </c>
      <c r="K888" s="334" t="e">
        <f aca="false">IF($A888="","",DSUM(SZfood,K$877,$B$879:$B888)-SUM(K$880:K887))</f>
        <v>#N/A</v>
      </c>
      <c r="L888" s="34"/>
      <c r="M888" s="34"/>
      <c r="N888" s="34"/>
      <c r="O888" s="34"/>
      <c r="P888" s="34"/>
      <c r="Q888" s="329" t="e">
        <f aca="false">IF(OR(Q887="",LOOKUP(B888,$T$690:$T$748,A$690:A$748)=Q887),"",LOOKUP(B888,$T$690:$T$748,A$690:A$748))</f>
        <v>#N/A</v>
      </c>
      <c r="R888" s="34"/>
      <c r="S888" s="1"/>
      <c r="T888" s="1"/>
      <c r="U888" s="69" t="n">
        <v>888</v>
      </c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customFormat="false" ht="15.75" hidden="false" customHeight="true" outlineLevel="0" collapsed="false">
      <c r="A889" s="479" t="e">
        <f aca="false">IF(OR(A888="",LOOKUP(B889,$T$690:$T$748,A$690:A$748)=A888),"",LOOKUP(B889,$T$690:$T$748,A$690:A$748))</f>
        <v>#N/A</v>
      </c>
      <c r="B889" s="34" t="n">
        <v>10</v>
      </c>
      <c r="C889" s="334" t="e">
        <f aca="false">IF($A889="","",DSUM(SZfood,C$877,$B$879:$B889)-SUM(C$880:C888))</f>
        <v>#N/A</v>
      </c>
      <c r="D889" s="334" t="e">
        <f aca="false">IF($A889="","",DSUM(SZfood,D$877,$B$879:$B889)-SUM(D$880:D888))</f>
        <v>#N/A</v>
      </c>
      <c r="E889" s="334" t="e">
        <f aca="false">IF($A889="","",DSUM(SZfood,E$877,$B$879:$B889)-SUM(E$880:E888))</f>
        <v>#N/A</v>
      </c>
      <c r="F889" s="334" t="e">
        <f aca="false">IF($A889="","",DSUM(SZfood,F$877,$B$879:$B889)-SUM(F$880:F888))</f>
        <v>#N/A</v>
      </c>
      <c r="G889" s="34"/>
      <c r="H889" s="334" t="e">
        <f aca="false">IF($A889="","",DSUM(SZfood,H$877,$B$879:$B889)-SUM(H$880:H888))</f>
        <v>#N/A</v>
      </c>
      <c r="I889" s="334" t="e">
        <f aca="false">IF($A889="","",DSUM(SZfood,I$877,$B$879:$B889)-SUM(I$880:I888))</f>
        <v>#N/A</v>
      </c>
      <c r="J889" s="334" t="e">
        <f aca="false">IF($A889="","",DSUM(SZfood,J$877,$B$879:$B889)-SUM(J$880:J888))</f>
        <v>#N/A</v>
      </c>
      <c r="K889" s="334" t="e">
        <f aca="false">IF($A889="","",DSUM(SZfood,K$877,$B$879:$B889)-SUM(K$880:K888))</f>
        <v>#N/A</v>
      </c>
      <c r="L889" s="34"/>
      <c r="M889" s="34"/>
      <c r="N889" s="34"/>
      <c r="O889" s="34"/>
      <c r="P889" s="34"/>
      <c r="Q889" s="329" t="e">
        <f aca="false">IF(OR(Q888="",LOOKUP(B889,$T$690:$T$748,A$690:A$748)=Q888),"",LOOKUP(B889,$T$690:$T$748,A$690:A$748))</f>
        <v>#N/A</v>
      </c>
      <c r="R889" s="34"/>
      <c r="S889" s="1"/>
      <c r="T889" s="1"/>
      <c r="U889" s="69" t="n">
        <v>889</v>
      </c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customFormat="false" ht="15.75" hidden="false" customHeight="true" outlineLevel="0" collapsed="false">
      <c r="A890" s="479" t="e">
        <f aca="false">IF(OR(A889="",LOOKUP(B890,$T$690:$T$748,A$690:A$748)=A889),"",LOOKUP(B890,$T$690:$T$748,A$690:A$748))</f>
        <v>#N/A</v>
      </c>
      <c r="B890" s="34" t="n">
        <v>11</v>
      </c>
      <c r="C890" s="334" t="e">
        <f aca="false">IF($A890="","",DSUM(SZfood,C$877,$B$879:$B890)-SUM(C$880:C889))</f>
        <v>#N/A</v>
      </c>
      <c r="D890" s="334" t="e">
        <f aca="false">IF($A890="","",DSUM(SZfood,D$877,$B$879:$B890)-SUM(D$880:D889))</f>
        <v>#N/A</v>
      </c>
      <c r="E890" s="334" t="e">
        <f aca="false">IF($A890="","",DSUM(SZfood,E$877,$B$879:$B890)-SUM(E$880:E889))</f>
        <v>#N/A</v>
      </c>
      <c r="F890" s="334" t="e">
        <f aca="false">IF($A890="","",DSUM(SZfood,F$877,$B$879:$B890)-SUM(F$880:F889))</f>
        <v>#N/A</v>
      </c>
      <c r="G890" s="34"/>
      <c r="H890" s="334" t="e">
        <f aca="false">IF($A890="","",DSUM(SZfood,H$877,$B$879:$B890)-SUM(H$880:H889))</f>
        <v>#N/A</v>
      </c>
      <c r="I890" s="334" t="e">
        <f aca="false">IF($A890="","",DSUM(SZfood,I$877,$B$879:$B890)-SUM(I$880:I889))</f>
        <v>#N/A</v>
      </c>
      <c r="J890" s="334" t="e">
        <f aca="false">IF($A890="","",DSUM(SZfood,J$877,$B$879:$B890)-SUM(J$880:J889))</f>
        <v>#N/A</v>
      </c>
      <c r="K890" s="334" t="e">
        <f aca="false">IF($A890="","",DSUM(SZfood,K$877,$B$879:$B890)-SUM(K$880:K889))</f>
        <v>#N/A</v>
      </c>
      <c r="L890" s="34"/>
      <c r="M890" s="34"/>
      <c r="N890" s="34"/>
      <c r="O890" s="34"/>
      <c r="P890" s="34"/>
      <c r="Q890" s="329" t="e">
        <f aca="false">IF(OR(Q889="",LOOKUP(B890,$T$690:$T$748,A$690:A$748)=Q889),"",LOOKUP(B890,$T$690:$T$748,A$690:A$748))</f>
        <v>#N/A</v>
      </c>
      <c r="R890" s="34"/>
      <c r="S890" s="1"/>
      <c r="T890" s="1"/>
      <c r="U890" s="69" t="n">
        <v>890</v>
      </c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customFormat="false" ht="15.75" hidden="false" customHeight="true" outlineLevel="0" collapsed="false">
      <c r="A891" s="479" t="e">
        <f aca="false">IF(OR(A890="",LOOKUP(B891,$T$690:$T$748,A$690:A$748)=A890),"",LOOKUP(B891,$T$690:$T$748,A$690:A$748))</f>
        <v>#N/A</v>
      </c>
      <c r="B891" s="34" t="n">
        <v>12</v>
      </c>
      <c r="C891" s="334" t="e">
        <f aca="false">IF($A891="","",DSUM(SZfood,C$877,$B$879:$B891)-SUM(C$880:C890))</f>
        <v>#N/A</v>
      </c>
      <c r="D891" s="334" t="e">
        <f aca="false">IF($A891="","",DSUM(SZfood,D$877,$B$879:$B891)-SUM(D$880:D890))</f>
        <v>#N/A</v>
      </c>
      <c r="E891" s="334" t="e">
        <f aca="false">IF($A891="","",DSUM(SZfood,E$877,$B$879:$B891)-SUM(E$880:E890))</f>
        <v>#N/A</v>
      </c>
      <c r="F891" s="334" t="e">
        <f aca="false">IF($A891="","",DSUM(SZfood,F$877,$B$879:$B891)-SUM(F$880:F890))</f>
        <v>#N/A</v>
      </c>
      <c r="G891" s="34"/>
      <c r="H891" s="334" t="e">
        <f aca="false">IF($A891="","",DSUM(SZfood,H$877,$B$879:$B891)-SUM(H$880:H890))</f>
        <v>#N/A</v>
      </c>
      <c r="I891" s="334" t="e">
        <f aca="false">IF($A891="","",DSUM(SZfood,I$877,$B$879:$B891)-SUM(I$880:I890))</f>
        <v>#N/A</v>
      </c>
      <c r="J891" s="334" t="e">
        <f aca="false">IF($A891="","",DSUM(SZfood,J$877,$B$879:$B891)-SUM(J$880:J890))</f>
        <v>#N/A</v>
      </c>
      <c r="K891" s="334" t="e">
        <f aca="false">IF($A891="","",DSUM(SZfood,K$877,$B$879:$B891)-SUM(K$880:K890))</f>
        <v>#N/A</v>
      </c>
      <c r="L891" s="34"/>
      <c r="M891" s="34"/>
      <c r="N891" s="34"/>
      <c r="O891" s="34"/>
      <c r="P891" s="34"/>
      <c r="Q891" s="329" t="e">
        <f aca="false">IF(OR(Q890="",LOOKUP(B891,$T$690:$T$748,A$690:A$748)=Q890),"",LOOKUP(B891,$T$690:$T$748,A$690:A$748))</f>
        <v>#N/A</v>
      </c>
      <c r="R891" s="34"/>
      <c r="S891" s="1"/>
      <c r="T891" s="1"/>
      <c r="U891" s="69" t="n">
        <v>891</v>
      </c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customFormat="false" ht="15.75" hidden="false" customHeight="true" outlineLevel="0" collapsed="false">
      <c r="A892" s="479" t="e">
        <f aca="false">IF(OR(A891="",LOOKUP(B892,$T$690:$T$748,A$690:A$748)=A891),"",LOOKUP(B892,$T$690:$T$748,A$690:A$748))</f>
        <v>#N/A</v>
      </c>
      <c r="B892" s="34" t="n">
        <v>13</v>
      </c>
      <c r="C892" s="334" t="e">
        <f aca="false">IF($A892="","",DSUM(SZfood,C$877,$B$879:$B892)-SUM(C$880:C891))</f>
        <v>#N/A</v>
      </c>
      <c r="D892" s="334" t="e">
        <f aca="false">IF($A892="","",DSUM(SZfood,D$877,$B$879:$B892)-SUM(D$880:D891))</f>
        <v>#N/A</v>
      </c>
      <c r="E892" s="334" t="e">
        <f aca="false">IF($A892="","",DSUM(SZfood,E$877,$B$879:$B892)-SUM(E$880:E891))</f>
        <v>#N/A</v>
      </c>
      <c r="F892" s="334" t="e">
        <f aca="false">IF($A892="","",DSUM(SZfood,F$877,$B$879:$B892)-SUM(F$880:F891))</f>
        <v>#N/A</v>
      </c>
      <c r="G892" s="34"/>
      <c r="H892" s="334" t="e">
        <f aca="false">IF($A892="","",DSUM(SZfood,H$877,$B$879:$B892)-SUM(H$880:H891))</f>
        <v>#N/A</v>
      </c>
      <c r="I892" s="334" t="e">
        <f aca="false">IF($A892="","",DSUM(SZfood,I$877,$B$879:$B892)-SUM(I$880:I891))</f>
        <v>#N/A</v>
      </c>
      <c r="J892" s="334" t="e">
        <f aca="false">IF($A892="","",DSUM(SZfood,J$877,$B$879:$B892)-SUM(J$880:J891))</f>
        <v>#N/A</v>
      </c>
      <c r="K892" s="334" t="e">
        <f aca="false">IF($A892="","",DSUM(SZfood,K$877,$B$879:$B892)-SUM(K$880:K891))</f>
        <v>#N/A</v>
      </c>
      <c r="L892" s="34"/>
      <c r="M892" s="34"/>
      <c r="N892" s="34"/>
      <c r="O892" s="34"/>
      <c r="P892" s="34"/>
      <c r="Q892" s="329" t="e">
        <f aca="false">IF(OR(Q891="",LOOKUP(B892,$T$690:$T$748,A$690:A$748)=Q891),"",LOOKUP(B892,$T$690:$T$748,A$690:A$748))</f>
        <v>#N/A</v>
      </c>
      <c r="R892" s="34"/>
      <c r="S892" s="34"/>
      <c r="T892" s="1"/>
      <c r="U892" s="69" t="n">
        <v>892</v>
      </c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customFormat="false" ht="15.75" hidden="false" customHeight="true" outlineLevel="0" collapsed="false">
      <c r="A893" s="479" t="e">
        <f aca="false">IF(OR(A892="",LOOKUP(B893,$T$690:$T$748,A$690:A$748)=A892),"",LOOKUP(B893,$T$690:$T$748,A$690:A$748))</f>
        <v>#N/A</v>
      </c>
      <c r="B893" s="34" t="n">
        <v>14</v>
      </c>
      <c r="C893" s="334" t="e">
        <f aca="false">IF($A893="","",DSUM(SZfood,C$877,$B$879:$B893)-SUM(C$880:C892))</f>
        <v>#N/A</v>
      </c>
      <c r="D893" s="334" t="e">
        <f aca="false">IF($A893="","",DSUM(SZfood,D$877,$B$879:$B893)-SUM(D$880:D892))</f>
        <v>#N/A</v>
      </c>
      <c r="E893" s="334" t="e">
        <f aca="false">IF($A893="","",DSUM(SZfood,E$877,$B$879:$B893)-SUM(E$880:E892))</f>
        <v>#N/A</v>
      </c>
      <c r="F893" s="334" t="e">
        <f aca="false">IF($A893="","",DSUM(SZfood,F$877,$B$879:$B893)-SUM(F$880:F892))</f>
        <v>#N/A</v>
      </c>
      <c r="G893" s="34"/>
      <c r="H893" s="334" t="e">
        <f aca="false">IF($A893="","",DSUM(SZfood,H$877,$B$879:$B893)-SUM(H$880:H892))</f>
        <v>#N/A</v>
      </c>
      <c r="I893" s="334" t="e">
        <f aca="false">IF($A893="","",DSUM(SZfood,I$877,$B$879:$B893)-SUM(I$880:I892))</f>
        <v>#N/A</v>
      </c>
      <c r="J893" s="334" t="e">
        <f aca="false">IF($A893="","",DSUM(SZfood,J$877,$B$879:$B893)-SUM(J$880:J892))</f>
        <v>#N/A</v>
      </c>
      <c r="K893" s="334" t="e">
        <f aca="false">IF($A893="","",DSUM(SZfood,K$877,$B$879:$B893)-SUM(K$880:K892))</f>
        <v>#N/A</v>
      </c>
      <c r="L893" s="34"/>
      <c r="M893" s="34"/>
      <c r="N893" s="34"/>
      <c r="O893" s="34"/>
      <c r="P893" s="34"/>
      <c r="Q893" s="329" t="e">
        <f aca="false">IF(OR(Q892="",LOOKUP(B893,$T$690:$T$748,A$690:A$748)=Q892),"",LOOKUP(B893,$T$690:$T$748,A$690:A$748))</f>
        <v>#N/A</v>
      </c>
      <c r="R893" s="34"/>
      <c r="S893" s="34"/>
      <c r="T893" s="1"/>
      <c r="U893" s="69" t="n">
        <v>893</v>
      </c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customFormat="false" ht="15.75" hidden="false" customHeight="true" outlineLevel="0" collapsed="false">
      <c r="A894" s="479" t="s">
        <v>533</v>
      </c>
      <c r="B894" s="34"/>
      <c r="C894" s="334" t="n">
        <f aca="false">SUM(C741:C745)</f>
        <v>0.0195694716242661</v>
      </c>
      <c r="D894" s="334" t="n">
        <f aca="false">SUM(M741:M745)</f>
        <v>0</v>
      </c>
      <c r="E894" s="334" t="n">
        <f aca="false">SUM(D741:D745)</f>
        <v>0</v>
      </c>
      <c r="F894" s="334" t="n">
        <f aca="false">SUM(N741:N745)</f>
        <v>0</v>
      </c>
      <c r="G894" s="34"/>
      <c r="H894" s="334" t="n">
        <f aca="false">SUM(E741:E745)</f>
        <v>0</v>
      </c>
      <c r="I894" s="334" t="n">
        <f aca="false">SUM(O741:O745)</f>
        <v>0</v>
      </c>
      <c r="J894" s="334" t="n">
        <f aca="false">SUM(F741:F745)</f>
        <v>0</v>
      </c>
      <c r="K894" s="334" t="n">
        <f aca="false">SUM(P741:P745)</f>
        <v>0</v>
      </c>
      <c r="L894" s="34"/>
      <c r="M894" s="34"/>
      <c r="N894" s="34"/>
      <c r="O894" s="34"/>
      <c r="P894" s="34"/>
      <c r="Q894" s="1"/>
      <c r="R894" s="34"/>
      <c r="S894" s="34"/>
      <c r="T894" s="1"/>
      <c r="U894" s="69" t="n">
        <v>894</v>
      </c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customFormat="false" ht="15.75" hidden="false" customHeight="true" outlineLevel="0" collapsed="false">
      <c r="A895" s="479" t="s">
        <v>534</v>
      </c>
      <c r="B895" s="34"/>
      <c r="C895" s="334" t="n">
        <f aca="false">'Exp factors'!M61</f>
        <v>0.00966946230547014</v>
      </c>
      <c r="D895" s="334" t="n">
        <f aca="false">'Exp factors'!U61-'Exp factors'!M61</f>
        <v>-0.0091371726772901</v>
      </c>
      <c r="E895" s="334" t="n">
        <f aca="false">'Exp factors'!N61</f>
        <v>0.0142293989376572</v>
      </c>
      <c r="F895" s="334" t="n">
        <f aca="false">'Exp factors'!V61-'Exp factors'!N61</f>
        <v>-0.0136971093094772</v>
      </c>
      <c r="G895" s="34"/>
      <c r="H895" s="334" t="n">
        <f aca="false">'Exp factors'!O61</f>
        <v>0.0551011089367254</v>
      </c>
      <c r="I895" s="334" t="n">
        <f aca="false">'Exp factors'!W61-'Exp factors'!O61</f>
        <v>-0.0545688193085453</v>
      </c>
      <c r="J895" s="334" t="n">
        <f aca="false">'Exp factors'!P61</f>
        <v>0.119418714213235</v>
      </c>
      <c r="K895" s="334" t="n">
        <f aca="false">'Exp factors'!X61-'Exp factors'!P61</f>
        <v>-0.118886424585055</v>
      </c>
      <c r="L895" s="34"/>
      <c r="M895" s="34"/>
      <c r="N895" s="34"/>
      <c r="O895" s="34"/>
      <c r="P895" s="34"/>
      <c r="Q895" s="1"/>
      <c r="R895" s="34"/>
      <c r="S895" s="1"/>
      <c r="T895" s="1"/>
      <c r="U895" s="69" t="n">
        <v>895</v>
      </c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customFormat="false" ht="15.75" hidden="false" customHeight="true" outlineLevel="0" collapsed="false">
      <c r="A896" s="479" t="s">
        <v>535</v>
      </c>
      <c r="B896" s="34"/>
      <c r="C896" s="334" t="n">
        <f aca="false">SUM('Exp factors'!M58:M59)</f>
        <v>0.159297735532569</v>
      </c>
      <c r="D896" s="480"/>
      <c r="E896" s="334" t="n">
        <f aca="false">SUM('Exp factors'!N58:N59)</f>
        <v>0.110284596030193</v>
      </c>
      <c r="F896" s="480"/>
      <c r="G896" s="34"/>
      <c r="H896" s="334" t="n">
        <f aca="false">SUM('Exp factors'!O58:O59)</f>
        <v>0.187392367906067</v>
      </c>
      <c r="I896" s="480"/>
      <c r="J896" s="334" t="n">
        <f aca="false">SUM('Exp factors'!P58:P59)</f>
        <v>0.0879878234398782</v>
      </c>
      <c r="K896" s="480"/>
      <c r="L896" s="34"/>
      <c r="M896" s="34"/>
      <c r="N896" s="34"/>
      <c r="O896" s="34"/>
      <c r="P896" s="34"/>
      <c r="Q896" s="1"/>
      <c r="R896" s="34"/>
      <c r="S896" s="1"/>
      <c r="T896" s="1"/>
      <c r="U896" s="69" t="n">
        <v>896</v>
      </c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customFormat="false" ht="15.75" hidden="false" customHeight="true" outlineLevel="0" collapsed="false">
      <c r="A897" s="329" t="s">
        <v>394</v>
      </c>
      <c r="B897" s="34"/>
      <c r="C897" s="334" t="e">
        <f aca="false">SUM(C880:C896)</f>
        <v>#N/A</v>
      </c>
      <c r="D897" s="334" t="e">
        <f aca="false">SUM(D880:D896)</f>
        <v>#N/A</v>
      </c>
      <c r="E897" s="334" t="e">
        <f aca="false">SUM(E880:E896)</f>
        <v>#N/A</v>
      </c>
      <c r="F897" s="334" t="e">
        <f aca="false">SUM(F880:F896)</f>
        <v>#N/A</v>
      </c>
      <c r="G897" s="341"/>
      <c r="H897" s="334" t="e">
        <f aca="false">SUM(H880:H896)</f>
        <v>#N/A</v>
      </c>
      <c r="I897" s="334" t="e">
        <f aca="false">SUM(I880:I896)</f>
        <v>#N/A</v>
      </c>
      <c r="J897" s="334" t="e">
        <f aca="false">SUM(J880:J896)</f>
        <v>#N/A</v>
      </c>
      <c r="K897" s="334" t="e">
        <f aca="false">SUM(K880:K896)</f>
        <v>#N/A</v>
      </c>
      <c r="L897" s="34"/>
      <c r="M897" s="34"/>
      <c r="N897" s="34"/>
      <c r="O897" s="34"/>
      <c r="P897" s="34"/>
      <c r="Q897" s="208"/>
      <c r="R897" s="34"/>
      <c r="S897" s="1"/>
      <c r="T897" s="1"/>
      <c r="U897" s="69" t="n">
        <v>897</v>
      </c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customFormat="false" ht="15.75" hidden="false" customHeight="true" outlineLevel="0" collapsed="false">
      <c r="A898" s="1"/>
      <c r="B898" s="34"/>
      <c r="C898" s="481"/>
      <c r="D898" s="481"/>
      <c r="E898" s="481"/>
      <c r="F898" s="481"/>
      <c r="G898" s="34"/>
      <c r="H898" s="481"/>
      <c r="I898" s="481"/>
      <c r="J898" s="481"/>
      <c r="K898" s="481"/>
      <c r="L898" s="34"/>
      <c r="M898" s="34"/>
      <c r="N898" s="34"/>
      <c r="O898" s="34"/>
      <c r="P898" s="34"/>
      <c r="Q898" s="208"/>
      <c r="R898" s="34"/>
      <c r="S898" s="1"/>
      <c r="T898" s="1"/>
      <c r="U898" s="69" t="n">
        <v>898</v>
      </c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customFormat="false" ht="15.75" hidden="false" customHeight="true" outlineLevel="0" collapsed="false">
      <c r="A899" s="468" t="s">
        <v>16</v>
      </c>
      <c r="B899" s="34" t="s">
        <v>519</v>
      </c>
      <c r="C899" s="469" t="s">
        <v>46</v>
      </c>
      <c r="D899" s="469" t="s">
        <v>46</v>
      </c>
      <c r="E899" s="469" t="s">
        <v>47</v>
      </c>
      <c r="F899" s="469" t="s">
        <v>47</v>
      </c>
      <c r="G899" s="34"/>
      <c r="H899" s="469" t="s">
        <v>48</v>
      </c>
      <c r="I899" s="469" t="s">
        <v>48</v>
      </c>
      <c r="J899" s="469" t="s">
        <v>49</v>
      </c>
      <c r="K899" s="469" t="s">
        <v>49</v>
      </c>
      <c r="L899" s="34"/>
      <c r="M899" s="34"/>
      <c r="N899" s="34"/>
      <c r="O899" s="34"/>
      <c r="P899" s="34"/>
      <c r="Q899" s="208"/>
      <c r="R899" s="34"/>
      <c r="S899" s="1"/>
      <c r="T899" s="1"/>
      <c r="U899" s="69" t="n">
        <v>899</v>
      </c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customFormat="false" ht="15.75" hidden="false" customHeight="true" outlineLevel="0" collapsed="false">
      <c r="A900" s="479" t="e">
        <f aca="false">LOOKUP(B900,$T$754:$T$828,A$754:A$828)</f>
        <v>#N/A</v>
      </c>
      <c r="B900" s="34" t="n">
        <v>1</v>
      </c>
      <c r="C900" s="289" t="n">
        <f aca="false">DSUM(SZcash,C$877,$B$899:$B900)</f>
        <v>0</v>
      </c>
      <c r="D900" s="289" t="n">
        <f aca="false">DSUM(SZcash,D$877,$B$899:$B900)</f>
        <v>0</v>
      </c>
      <c r="E900" s="289" t="n">
        <f aca="false">DSUM(SZcash,E$877,$B$899:$B900)</f>
        <v>0</v>
      </c>
      <c r="F900" s="289" t="n">
        <f aca="false">DSUM(SZcash,F$877,$B$899:$B900)</f>
        <v>0</v>
      </c>
      <c r="G900" s="34"/>
      <c r="H900" s="289" t="n">
        <f aca="false">DSUM(SZcash,H$877,$B$899:$B900)</f>
        <v>26400</v>
      </c>
      <c r="I900" s="289" t="n">
        <f aca="false">DSUM(SZcash,I$877,$B$899:$B900)</f>
        <v>13200</v>
      </c>
      <c r="J900" s="289" t="n">
        <f aca="false">DSUM(SZcash,J$877,$B$899:$B900)</f>
        <v>13200</v>
      </c>
      <c r="K900" s="289" t="n">
        <f aca="false">DSUM(SZcash,K$877,$B$899:$B900)</f>
        <v>6600</v>
      </c>
      <c r="L900" s="34"/>
      <c r="M900" s="34"/>
      <c r="N900" s="34"/>
      <c r="O900" s="34"/>
      <c r="P900" s="34"/>
      <c r="Q900" s="329" t="e">
        <f aca="false">LOOKUP(B900,$T$754:$T$828,A$754:A$828)</f>
        <v>#N/A</v>
      </c>
      <c r="R900" s="34"/>
      <c r="S900" s="1"/>
      <c r="T900" s="1"/>
      <c r="U900" s="69" t="n">
        <v>900</v>
      </c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customFormat="false" ht="15.75" hidden="false" customHeight="true" outlineLevel="0" collapsed="false">
      <c r="A901" s="479" t="e">
        <f aca="false">IF(OR(A900="",LOOKUP(B901,$T$754:$T$828,A$754:A$828)=A900),"",LOOKUP(B901,$T$754:$T$828,A$754:A$828))</f>
        <v>#N/A</v>
      </c>
      <c r="B901" s="34" t="n">
        <v>2</v>
      </c>
      <c r="C901" s="289" t="e">
        <f aca="false">IF($A901="","",DSUM(SZcash,C$877,$B$899:$B901)-C900)</f>
        <v>#N/A</v>
      </c>
      <c r="D901" s="289" t="e">
        <f aca="false">IF($A901="","",DSUM(SZcash,D$877,$B$899:$B901)-D900)</f>
        <v>#N/A</v>
      </c>
      <c r="E901" s="289" t="e">
        <f aca="false">IF($A901="","",DSUM(SZcash,E$877,$B$899:$B901)-E900)</f>
        <v>#N/A</v>
      </c>
      <c r="F901" s="289" t="e">
        <f aca="false">IF($A901="","",DSUM(SZcash,F$877,$B$899:$B901)-F900)</f>
        <v>#N/A</v>
      </c>
      <c r="G901" s="34"/>
      <c r="H901" s="289" t="e">
        <f aca="false">IF($A901="","",DSUM(SZcash,H$877,$B$899:$B901)-H900)</f>
        <v>#N/A</v>
      </c>
      <c r="I901" s="289" t="e">
        <f aca="false">IF($A901="","",DSUM(SZcash,I$877,$B$899:$B901)-I900)</f>
        <v>#N/A</v>
      </c>
      <c r="J901" s="289" t="e">
        <f aca="false">IF($A901="","",DSUM(SZcash,J$877,$B$899:$B901)-J900)</f>
        <v>#N/A</v>
      </c>
      <c r="K901" s="289" t="e">
        <f aca="false">IF($A901="","",DSUM(SZcash,K$877,$B$899:$B901)-K900)</f>
        <v>#N/A</v>
      </c>
      <c r="L901" s="34"/>
      <c r="M901" s="34"/>
      <c r="N901" s="34"/>
      <c r="O901" s="34"/>
      <c r="P901" s="34"/>
      <c r="Q901" s="329" t="e">
        <f aca="false">IF(OR(Q900="",LOOKUP(B901,$T$754:$T$828,A$754:A$828)=Q900),"",LOOKUP(B901,$T$754:$T$828,A$754:A$828))</f>
        <v>#N/A</v>
      </c>
      <c r="R901" s="34"/>
      <c r="S901" s="1"/>
      <c r="T901" s="1"/>
      <c r="U901" s="69" t="n">
        <v>901</v>
      </c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customFormat="false" ht="15.75" hidden="false" customHeight="true" outlineLevel="0" collapsed="false">
      <c r="A902" s="479" t="e">
        <f aca="false">IF(OR(A901="",LOOKUP(B902,$T$754:$T$828,A$754:A$828)=A901),"",LOOKUP(B902,$T$754:$T$828,A$754:A$828))</f>
        <v>#N/A</v>
      </c>
      <c r="B902" s="34" t="n">
        <v>3</v>
      </c>
      <c r="C902" s="289" t="e">
        <f aca="false">IF($A902="","",DSUM(SZcash,C$877,$B$899:$B902)-SUM(C$900:C901))</f>
        <v>#N/A</v>
      </c>
      <c r="D902" s="289" t="e">
        <f aca="false">IF($A902="","",DSUM(SZcash,D$877,$B$899:$B902)-SUM(D$900:D901))</f>
        <v>#N/A</v>
      </c>
      <c r="E902" s="289" t="e">
        <f aca="false">IF($A902="","",DSUM(SZcash,E$877,$B$899:$B902)-SUM(E$900:E901))</f>
        <v>#N/A</v>
      </c>
      <c r="F902" s="289" t="e">
        <f aca="false">IF($A902="","",DSUM(SZcash,F$877,$B$899:$B902)-SUM(F$900:F901))</f>
        <v>#N/A</v>
      </c>
      <c r="G902" s="34"/>
      <c r="H902" s="289" t="e">
        <f aca="false">IF($A902="","",DSUM(SZcash,H$877,$B$899:$B902)-SUM(H$900:H901))</f>
        <v>#N/A</v>
      </c>
      <c r="I902" s="289" t="e">
        <f aca="false">IF($A902="","",DSUM(SZcash,I$877,$B$899:$B902)-SUM(I$900:I901))</f>
        <v>#N/A</v>
      </c>
      <c r="J902" s="289" t="e">
        <f aca="false">IF($A902="","",DSUM(SZcash,J$877,$B$899:$B902)-SUM(J$900:J901))</f>
        <v>#N/A</v>
      </c>
      <c r="K902" s="289" t="e">
        <f aca="false">IF($A902="","",DSUM(SZcash,K$877,$B$899:$B902)-SUM(K$900:K901))</f>
        <v>#N/A</v>
      </c>
      <c r="L902" s="34"/>
      <c r="M902" s="34"/>
      <c r="N902" s="34"/>
      <c r="O902" s="34"/>
      <c r="P902" s="34"/>
      <c r="Q902" s="329" t="e">
        <f aca="false">IF(OR(Q901="",LOOKUP(B902,$T$754:$T$828,A$754:A$828)=Q901),"",LOOKUP(B902,$T$754:$T$828,A$754:A$828))</f>
        <v>#N/A</v>
      </c>
      <c r="R902" s="34"/>
      <c r="S902" s="1"/>
      <c r="T902" s="1"/>
      <c r="U902" s="69" t="n">
        <v>902</v>
      </c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customFormat="false" ht="15.75" hidden="false" customHeight="true" outlineLevel="0" collapsed="false">
      <c r="A903" s="479" t="e">
        <f aca="false">IF(OR(A902="",LOOKUP(B903,$T$754:$T$828,A$754:A$828)=A902),"",LOOKUP(B903,$T$754:$T$828,A$754:A$828))</f>
        <v>#N/A</v>
      </c>
      <c r="B903" s="34" t="n">
        <v>4</v>
      </c>
      <c r="C903" s="289" t="e">
        <f aca="false">IF($A903="","",DSUM(SZcash,C$877,$B$899:$B903)-SUM(C$900:C902))</f>
        <v>#N/A</v>
      </c>
      <c r="D903" s="289" t="e">
        <f aca="false">IF($A903="","",DSUM(SZcash,D$877,$B$899:$B903)-SUM(D$900:D902))</f>
        <v>#N/A</v>
      </c>
      <c r="E903" s="289" t="e">
        <f aca="false">IF($A903="","",DSUM(SZcash,E$877,$B$899:$B903)-SUM(E$900:E902))</f>
        <v>#N/A</v>
      </c>
      <c r="F903" s="289" t="e">
        <f aca="false">IF($A903="","",DSUM(SZcash,F$877,$B$899:$B903)-SUM(F$900:F902))</f>
        <v>#N/A</v>
      </c>
      <c r="G903" s="34"/>
      <c r="H903" s="289" t="e">
        <f aca="false">IF($A903="","",DSUM(SZcash,H$877,$B$899:$B903)-SUM(H$900:H902))</f>
        <v>#N/A</v>
      </c>
      <c r="I903" s="289" t="e">
        <f aca="false">IF($A903="","",DSUM(SZcash,I$877,$B$899:$B903)-SUM(I$900:I902))</f>
        <v>#N/A</v>
      </c>
      <c r="J903" s="289" t="e">
        <f aca="false">IF($A903="","",DSUM(SZcash,J$877,$B$899:$B903)-SUM(J$900:J902))</f>
        <v>#N/A</v>
      </c>
      <c r="K903" s="289" t="e">
        <f aca="false">IF($A903="","",DSUM(SZcash,K$877,$B$899:$B903)-SUM(K$900:K902))</f>
        <v>#N/A</v>
      </c>
      <c r="L903" s="34"/>
      <c r="M903" s="34"/>
      <c r="N903" s="34"/>
      <c r="O903" s="34"/>
      <c r="P903" s="34"/>
      <c r="Q903" s="329" t="e">
        <f aca="false">IF(OR(Q902="",LOOKUP(B903,$T$754:$T$828,A$754:A$828)=Q902),"",LOOKUP(B903,$T$754:$T$828,A$754:A$828))</f>
        <v>#N/A</v>
      </c>
      <c r="R903" s="34"/>
      <c r="S903" s="1"/>
      <c r="T903" s="1"/>
      <c r="U903" s="69" t="n">
        <v>903</v>
      </c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customFormat="false" ht="15.75" hidden="false" customHeight="true" outlineLevel="0" collapsed="false">
      <c r="A904" s="479" t="e">
        <f aca="false">IF(OR(A903="",LOOKUP(B904,$T$754:$T$828,A$754:A$828)=A903),"",LOOKUP(B904,$T$754:$T$828,A$754:A$828))</f>
        <v>#N/A</v>
      </c>
      <c r="B904" s="34" t="n">
        <v>5</v>
      </c>
      <c r="C904" s="289" t="e">
        <f aca="false">IF($A904="","",DSUM(SZcash,C$877,$B$899:$B904)-SUM(C$900:C903))</f>
        <v>#N/A</v>
      </c>
      <c r="D904" s="289" t="e">
        <f aca="false">IF($A904="","",DSUM(SZcash,D$877,$B$899:$B904)-SUM(D$900:D903))</f>
        <v>#N/A</v>
      </c>
      <c r="E904" s="289" t="e">
        <f aca="false">IF($A904="","",DSUM(SZcash,E$877,$B$899:$B904)-SUM(E$900:E903))</f>
        <v>#N/A</v>
      </c>
      <c r="F904" s="289" t="e">
        <f aca="false">IF($A904="","",DSUM(SZcash,F$877,$B$899:$B904)-SUM(F$900:F903))</f>
        <v>#N/A</v>
      </c>
      <c r="G904" s="34"/>
      <c r="H904" s="289" t="e">
        <f aca="false">IF($A904="","",DSUM(SZcash,H$877,$B$899:$B904)-SUM(H$900:H903))</f>
        <v>#N/A</v>
      </c>
      <c r="I904" s="289" t="e">
        <f aca="false">IF($A904="","",DSUM(SZcash,I$877,$B$899:$B904)-SUM(I$900:I903))</f>
        <v>#N/A</v>
      </c>
      <c r="J904" s="289" t="e">
        <f aca="false">IF($A904="","",DSUM(SZcash,J$877,$B$899:$B904)-SUM(J$900:J903))</f>
        <v>#N/A</v>
      </c>
      <c r="K904" s="289" t="e">
        <f aca="false">IF($A904="","",DSUM(SZcash,K$877,$B$899:$B904)-SUM(K$900:K903))</f>
        <v>#N/A</v>
      </c>
      <c r="L904" s="34"/>
      <c r="M904" s="34"/>
      <c r="N904" s="34"/>
      <c r="O904" s="34"/>
      <c r="P904" s="34"/>
      <c r="Q904" s="329" t="e">
        <f aca="false">IF(OR(Q903="",LOOKUP(B904,$T$754:$T$828,A$754:A$828)=Q903),"",LOOKUP(B904,$T$754:$T$828,A$754:A$828))</f>
        <v>#N/A</v>
      </c>
      <c r="R904" s="34"/>
      <c r="S904" s="1"/>
      <c r="T904" s="1"/>
      <c r="U904" s="69" t="n">
        <v>904</v>
      </c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customFormat="false" ht="15.75" hidden="false" customHeight="true" outlineLevel="0" collapsed="false">
      <c r="A905" s="479" t="e">
        <f aca="false">IF(OR(A904="",LOOKUP(B905,$T$754:$T$828,A$754:A$828)=A904),"",LOOKUP(B905,$T$754:$T$828,A$754:A$828))</f>
        <v>#N/A</v>
      </c>
      <c r="B905" s="34" t="n">
        <v>6</v>
      </c>
      <c r="C905" s="289" t="e">
        <f aca="false">IF($A905="","",DSUM(SZcash,C$877,$B$899:$B905)-SUM(C$900:C904))</f>
        <v>#N/A</v>
      </c>
      <c r="D905" s="289" t="e">
        <f aca="false">IF($A905="","",DSUM(SZcash,D$877,$B$899:$B905)-SUM(D$900:D904))</f>
        <v>#N/A</v>
      </c>
      <c r="E905" s="289" t="e">
        <f aca="false">IF($A905="","",DSUM(SZcash,E$877,$B$899:$B905)-SUM(E$900:E904))</f>
        <v>#N/A</v>
      </c>
      <c r="F905" s="289" t="e">
        <f aca="false">IF($A905="","",DSUM(SZcash,F$877,$B$899:$B905)-SUM(F$900:F904))</f>
        <v>#N/A</v>
      </c>
      <c r="G905" s="34"/>
      <c r="H905" s="289" t="e">
        <f aca="false">IF($A905="","",DSUM(SZcash,H$877,$B$899:$B905)-SUM(H$900:H904))</f>
        <v>#N/A</v>
      </c>
      <c r="I905" s="289" t="e">
        <f aca="false">IF($A905="","",DSUM(SZcash,I$877,$B$899:$B905)-SUM(I$900:I904))</f>
        <v>#N/A</v>
      </c>
      <c r="J905" s="289" t="e">
        <f aca="false">IF($A905="","",DSUM(SZcash,J$877,$B$899:$B905)-SUM(J$900:J904))</f>
        <v>#N/A</v>
      </c>
      <c r="K905" s="289" t="e">
        <f aca="false">IF($A905="","",DSUM(SZcash,K$877,$B$899:$B905)-SUM(K$900:K904))</f>
        <v>#N/A</v>
      </c>
      <c r="L905" s="34"/>
      <c r="M905" s="34"/>
      <c r="N905" s="34"/>
      <c r="O905" s="34"/>
      <c r="P905" s="34"/>
      <c r="Q905" s="329" t="e">
        <f aca="false">IF(OR(Q904="",LOOKUP(B905,$T$754:$T$828,A$754:A$828)=Q904),"",LOOKUP(B905,$T$754:$T$828,A$754:A$828))</f>
        <v>#N/A</v>
      </c>
      <c r="R905" s="34"/>
      <c r="S905" s="1"/>
      <c r="T905" s="1"/>
      <c r="U905" s="69" t="n">
        <v>905</v>
      </c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customFormat="false" ht="15.75" hidden="false" customHeight="true" outlineLevel="0" collapsed="false">
      <c r="A906" s="479" t="e">
        <f aca="false">IF(OR(A905="",LOOKUP(B906,$T$754:$T$828,A$754:A$828)=A905),"",LOOKUP(B906,$T$754:$T$828,A$754:A$828))</f>
        <v>#N/A</v>
      </c>
      <c r="B906" s="34" t="n">
        <v>7</v>
      </c>
      <c r="C906" s="289" t="e">
        <f aca="false">IF($A906="","",DSUM(SZcash,C$877,$B$899:$B906)-SUM(C$900:C905))</f>
        <v>#N/A</v>
      </c>
      <c r="D906" s="289" t="e">
        <f aca="false">IF($A906="","",DSUM(SZcash,D$877,$B$899:$B906)-SUM(D$900:D905))</f>
        <v>#N/A</v>
      </c>
      <c r="E906" s="289" t="e">
        <f aca="false">IF($A906="","",DSUM(SZcash,E$877,$B$899:$B906)-SUM(E$900:E905))</f>
        <v>#N/A</v>
      </c>
      <c r="F906" s="289" t="e">
        <f aca="false">IF($A906="","",DSUM(SZcash,F$877,$B$899:$B906)-SUM(F$900:F905))</f>
        <v>#N/A</v>
      </c>
      <c r="G906" s="34"/>
      <c r="H906" s="289" t="e">
        <f aca="false">IF($A906="","",DSUM(SZcash,H$877,$B$899:$B906)-SUM(H$900:H905))</f>
        <v>#N/A</v>
      </c>
      <c r="I906" s="289" t="e">
        <f aca="false">IF($A906="","",DSUM(SZcash,I$877,$B$899:$B906)-SUM(I$900:I905))</f>
        <v>#N/A</v>
      </c>
      <c r="J906" s="289" t="e">
        <f aca="false">IF($A906="","",DSUM(SZcash,J$877,$B$899:$B906)-SUM(J$900:J905))</f>
        <v>#N/A</v>
      </c>
      <c r="K906" s="289" t="e">
        <f aca="false">IF($A906="","",DSUM(SZcash,K$877,$B$899:$B906)-SUM(K$900:K905))</f>
        <v>#N/A</v>
      </c>
      <c r="L906" s="34"/>
      <c r="M906" s="34"/>
      <c r="N906" s="34"/>
      <c r="O906" s="34"/>
      <c r="P906" s="34"/>
      <c r="Q906" s="329" t="e">
        <f aca="false">IF(OR(Q905="",LOOKUP(B906,$T$754:$T$828,A$754:A$828)=Q905),"",LOOKUP(B906,$T$754:$T$828,A$754:A$828))</f>
        <v>#N/A</v>
      </c>
      <c r="R906" s="34"/>
      <c r="S906" s="1"/>
      <c r="T906" s="1"/>
      <c r="U906" s="69" t="n">
        <v>906</v>
      </c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customFormat="false" ht="15.75" hidden="false" customHeight="true" outlineLevel="0" collapsed="false">
      <c r="A907" s="479" t="e">
        <f aca="false">IF(OR(A906="",LOOKUP(B907,$T$754:$T$828,A$754:A$828)=A906),"",LOOKUP(B907,$T$754:$T$828,A$754:A$828))</f>
        <v>#N/A</v>
      </c>
      <c r="B907" s="34" t="n">
        <v>8</v>
      </c>
      <c r="C907" s="289" t="e">
        <f aca="false">IF($A907="","",DSUM(SZcash,C$877,$B$899:$B907)-SUM(C$900:C906))</f>
        <v>#N/A</v>
      </c>
      <c r="D907" s="289" t="e">
        <f aca="false">IF($A907="","",DSUM(SZcash,D$877,$B$899:$B907)-SUM(D$900:D906))</f>
        <v>#N/A</v>
      </c>
      <c r="E907" s="289" t="e">
        <f aca="false">IF($A907="","",DSUM(SZcash,E$877,$B$899:$B907)-SUM(E$900:E906))</f>
        <v>#N/A</v>
      </c>
      <c r="F907" s="289" t="e">
        <f aca="false">IF($A907="","",DSUM(SZcash,F$877,$B$899:$B907)-SUM(F$900:F906))</f>
        <v>#N/A</v>
      </c>
      <c r="G907" s="34"/>
      <c r="H907" s="289" t="e">
        <f aca="false">IF($A907="","",DSUM(SZcash,H$877,$B$899:$B907)-SUM(H$900:H906))</f>
        <v>#N/A</v>
      </c>
      <c r="I907" s="289" t="e">
        <f aca="false">IF($A907="","",DSUM(SZcash,I$877,$B$899:$B907)-SUM(I$900:I906))</f>
        <v>#N/A</v>
      </c>
      <c r="J907" s="289" t="e">
        <f aca="false">IF($A907="","",DSUM(SZcash,J$877,$B$899:$B907)-SUM(J$900:J906))</f>
        <v>#N/A</v>
      </c>
      <c r="K907" s="289" t="e">
        <f aca="false">IF($A907="","",DSUM(SZcash,K$877,$B$899:$B907)-SUM(K$900:K906))</f>
        <v>#N/A</v>
      </c>
      <c r="L907" s="34"/>
      <c r="M907" s="34"/>
      <c r="N907" s="34"/>
      <c r="O907" s="34"/>
      <c r="P907" s="34"/>
      <c r="Q907" s="329" t="e">
        <f aca="false">IF(OR(Q906="",LOOKUP(B907,$T$754:$T$828,A$754:A$828)=Q906),"",LOOKUP(B907,$T$754:$T$828,A$754:A$828))</f>
        <v>#N/A</v>
      </c>
      <c r="R907" s="34"/>
      <c r="S907" s="1"/>
      <c r="T907" s="1"/>
      <c r="U907" s="69" t="n">
        <v>907</v>
      </c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customFormat="false" ht="15.75" hidden="false" customHeight="true" outlineLevel="0" collapsed="false">
      <c r="A908" s="479" t="e">
        <f aca="false">IF(OR(A907="",LOOKUP(B908,$T$754:$T$828,A$754:A$828)=A907),"",LOOKUP(B908,$T$754:$T$828,A$754:A$828))</f>
        <v>#N/A</v>
      </c>
      <c r="B908" s="34" t="n">
        <v>9</v>
      </c>
      <c r="C908" s="289" t="e">
        <f aca="false">IF($A908="","",DSUM(SZcash,C$877,$B$899:$B908)-SUM(C$900:C907))</f>
        <v>#N/A</v>
      </c>
      <c r="D908" s="289" t="e">
        <f aca="false">IF($A908="","",DSUM(SZcash,D$877,$B$899:$B908)-SUM(D$900:D907))</f>
        <v>#N/A</v>
      </c>
      <c r="E908" s="289" t="e">
        <f aca="false">IF($A908="","",DSUM(SZcash,E$877,$B$899:$B908)-SUM(E$900:E907))</f>
        <v>#N/A</v>
      </c>
      <c r="F908" s="289" t="e">
        <f aca="false">IF($A908="","",DSUM(SZcash,F$877,$B$899:$B908)-SUM(F$900:F907))</f>
        <v>#N/A</v>
      </c>
      <c r="G908" s="34"/>
      <c r="H908" s="289" t="e">
        <f aca="false">IF($A908="","",DSUM(SZcash,H$877,$B$899:$B908)-SUM(H$900:H907))</f>
        <v>#N/A</v>
      </c>
      <c r="I908" s="289" t="e">
        <f aca="false">IF($A908="","",DSUM(SZcash,I$877,$B$899:$B908)-SUM(I$900:I907))</f>
        <v>#N/A</v>
      </c>
      <c r="J908" s="289" t="e">
        <f aca="false">IF($A908="","",DSUM(SZcash,J$877,$B$899:$B908)-SUM(J$900:J907))</f>
        <v>#N/A</v>
      </c>
      <c r="K908" s="289" t="e">
        <f aca="false">IF($A908="","",DSUM(SZcash,K$877,$B$899:$B908)-SUM(K$900:K907))</f>
        <v>#N/A</v>
      </c>
      <c r="L908" s="34"/>
      <c r="M908" s="34"/>
      <c r="N908" s="34"/>
      <c r="O908" s="34"/>
      <c r="P908" s="34"/>
      <c r="Q908" s="329" t="e">
        <f aca="false">IF(OR(Q907="",LOOKUP(B908,$T$754:$T$828,A$754:A$828)=Q907),"",LOOKUP(B908,$T$754:$T$828,A$754:A$828))</f>
        <v>#N/A</v>
      </c>
      <c r="R908" s="34"/>
      <c r="S908" s="1"/>
      <c r="T908" s="1"/>
      <c r="U908" s="69" t="n">
        <v>908</v>
      </c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customFormat="false" ht="15.75" hidden="false" customHeight="true" outlineLevel="0" collapsed="false">
      <c r="A909" s="479" t="e">
        <f aca="false">IF(OR(A908="",LOOKUP(B909,$T$754:$T$828,A$754:A$828)=A908),"",LOOKUP(B909,$T$754:$T$828,A$754:A$828))</f>
        <v>#N/A</v>
      </c>
      <c r="B909" s="34" t="n">
        <v>10</v>
      </c>
      <c r="C909" s="289" t="e">
        <f aca="false">IF($A909="","",DSUM(SZcash,C$877,$B$899:$B909)-SUM(C$900:C908))</f>
        <v>#N/A</v>
      </c>
      <c r="D909" s="289" t="e">
        <f aca="false">IF($A909="","",DSUM(SZcash,D$877,$B$899:$B909)-SUM(D$900:D908))</f>
        <v>#N/A</v>
      </c>
      <c r="E909" s="289" t="e">
        <f aca="false">IF($A909="","",DSUM(SZcash,E$877,$B$899:$B909)-SUM(E$900:E908))</f>
        <v>#N/A</v>
      </c>
      <c r="F909" s="289" t="e">
        <f aca="false">IF($A909="","",DSUM(SZcash,F$877,$B$899:$B909)-SUM(F$900:F908))</f>
        <v>#N/A</v>
      </c>
      <c r="G909" s="34"/>
      <c r="H909" s="289" t="e">
        <f aca="false">IF($A909="","",DSUM(SZcash,H$877,$B$899:$B909)-SUM(H$900:H908))</f>
        <v>#N/A</v>
      </c>
      <c r="I909" s="289" t="e">
        <f aca="false">IF($A909="","",DSUM(SZcash,I$877,$B$899:$B909)-SUM(I$900:I908))</f>
        <v>#N/A</v>
      </c>
      <c r="J909" s="289" t="e">
        <f aca="false">IF($A909="","",DSUM(SZcash,J$877,$B$899:$B909)-SUM(J$900:J908))</f>
        <v>#N/A</v>
      </c>
      <c r="K909" s="289" t="e">
        <f aca="false">IF($A909="","",DSUM(SZcash,K$877,$B$899:$B909)-SUM(K$900:K908))</f>
        <v>#N/A</v>
      </c>
      <c r="L909" s="34"/>
      <c r="M909" s="34"/>
      <c r="N909" s="34"/>
      <c r="O909" s="34"/>
      <c r="P909" s="34"/>
      <c r="Q909" s="329" t="e">
        <f aca="false">IF(OR(Q908="",LOOKUP(B909,$T$754:$T$828,A$754:A$828)=Q908),"",LOOKUP(B909,$T$754:$T$828,A$754:A$828))</f>
        <v>#N/A</v>
      </c>
      <c r="R909" s="34"/>
      <c r="S909" s="1"/>
      <c r="T909" s="1"/>
      <c r="U909" s="69" t="n">
        <v>909</v>
      </c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customFormat="false" ht="15.75" hidden="false" customHeight="true" outlineLevel="0" collapsed="false">
      <c r="A910" s="479" t="e">
        <f aca="false">IF(OR(A909="",LOOKUP(B910,$T$754:$T$828,A$754:A$828)=A909),"",LOOKUP(B910,$T$754:$T$828,A$754:A$828))</f>
        <v>#N/A</v>
      </c>
      <c r="B910" s="34" t="n">
        <v>11</v>
      </c>
      <c r="C910" s="289" t="e">
        <f aca="false">IF($A910="","",DSUM(SZcash,C$877,$B$899:$B910)-SUM(C$900:C909))</f>
        <v>#N/A</v>
      </c>
      <c r="D910" s="289" t="e">
        <f aca="false">IF($A910="","",DSUM(SZcash,D$877,$B$899:$B910)-SUM(D$900:D909))</f>
        <v>#N/A</v>
      </c>
      <c r="E910" s="289" t="e">
        <f aca="false">IF($A910="","",DSUM(SZcash,E$877,$B$899:$B910)-SUM(E$900:E909))</f>
        <v>#N/A</v>
      </c>
      <c r="F910" s="289" t="e">
        <f aca="false">IF($A910="","",DSUM(SZcash,F$877,$B$899:$B910)-SUM(F$900:F909))</f>
        <v>#N/A</v>
      </c>
      <c r="G910" s="34"/>
      <c r="H910" s="289" t="e">
        <f aca="false">IF($A910="","",DSUM(SZcash,H$877,$B$899:$B910)-SUM(H$900:H909))</f>
        <v>#N/A</v>
      </c>
      <c r="I910" s="289" t="e">
        <f aca="false">IF($A910="","",DSUM(SZcash,I$877,$B$899:$B910)-SUM(I$900:I909))</f>
        <v>#N/A</v>
      </c>
      <c r="J910" s="289" t="e">
        <f aca="false">IF($A910="","",DSUM(SZcash,J$877,$B$899:$B910)-SUM(J$900:J909))</f>
        <v>#N/A</v>
      </c>
      <c r="K910" s="289" t="e">
        <f aca="false">IF($A910="","",DSUM(SZcash,K$877,$B$899:$B910)-SUM(K$900:K909))</f>
        <v>#N/A</v>
      </c>
      <c r="L910" s="34"/>
      <c r="M910" s="34"/>
      <c r="N910" s="34"/>
      <c r="O910" s="34"/>
      <c r="P910" s="34"/>
      <c r="Q910" s="329" t="e">
        <f aca="false">IF(OR(Q909="",LOOKUP(B910,$T$754:$T$828,A$754:A$828)=Q909),"",LOOKUP(B910,$T$754:$T$828,A$754:A$828))</f>
        <v>#N/A</v>
      </c>
      <c r="R910" s="34"/>
      <c r="S910" s="1"/>
      <c r="T910" s="1"/>
      <c r="U910" s="69" t="n">
        <v>910</v>
      </c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customFormat="false" ht="15.75" hidden="false" customHeight="true" outlineLevel="0" collapsed="false">
      <c r="A911" s="479" t="e">
        <f aca="false">IF(OR(A910="",LOOKUP(B911,$T$754:$T$828,A$754:A$828)=A910),"",LOOKUP(B911,$T$754:$T$828,A$754:A$828))</f>
        <v>#N/A</v>
      </c>
      <c r="B911" s="34" t="n">
        <v>12</v>
      </c>
      <c r="C911" s="289" t="e">
        <f aca="false">IF($A911="","",DSUM(SZcash,C$877,$B$899:$B911)-SUM(C$900:C910))</f>
        <v>#N/A</v>
      </c>
      <c r="D911" s="289" t="e">
        <f aca="false">IF($A911="","",DSUM(SZcash,D$877,$B$899:$B911)-SUM(D$900:D910))</f>
        <v>#N/A</v>
      </c>
      <c r="E911" s="289" t="e">
        <f aca="false">IF($A911="","",DSUM(SZcash,E$877,$B$899:$B911)-SUM(E$900:E910))</f>
        <v>#N/A</v>
      </c>
      <c r="F911" s="289" t="e">
        <f aca="false">IF($A911="","",DSUM(SZcash,F$877,$B$899:$B911)-SUM(F$900:F910))</f>
        <v>#N/A</v>
      </c>
      <c r="G911" s="34"/>
      <c r="H911" s="289" t="e">
        <f aca="false">IF($A911="","",DSUM(SZcash,H$877,$B$899:$B911)-SUM(H$900:H910))</f>
        <v>#N/A</v>
      </c>
      <c r="I911" s="289" t="e">
        <f aca="false">IF($A911="","",DSUM(SZcash,I$877,$B$899:$B911)-SUM(I$900:I910))</f>
        <v>#N/A</v>
      </c>
      <c r="J911" s="289" t="e">
        <f aca="false">IF($A911="","",DSUM(SZcash,J$877,$B$899:$B911)-SUM(J$900:J910))</f>
        <v>#N/A</v>
      </c>
      <c r="K911" s="289" t="e">
        <f aca="false">IF($A911="","",DSUM(SZcash,K$877,$B$899:$B911)-SUM(K$900:K910))</f>
        <v>#N/A</v>
      </c>
      <c r="L911" s="34"/>
      <c r="M911" s="34"/>
      <c r="N911" s="34"/>
      <c r="O911" s="34"/>
      <c r="P911" s="34"/>
      <c r="Q911" s="329" t="e">
        <f aca="false">IF(OR(Q910="",LOOKUP(B911,$T$754:$T$828,A$754:A$828)=Q910),"",LOOKUP(B911,$T$754:$T$828,A$754:A$828))</f>
        <v>#N/A</v>
      </c>
      <c r="R911" s="34"/>
      <c r="S911" s="1"/>
      <c r="T911" s="1"/>
      <c r="U911" s="69" t="n">
        <v>911</v>
      </c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customFormat="false" ht="15.75" hidden="false" customHeight="true" outlineLevel="0" collapsed="false">
      <c r="A912" s="479" t="e">
        <f aca="false">IF(OR(A911="",LOOKUP(B912,$T$754:$T$828,A$754:A$828)=A911),"",LOOKUP(B912,$T$754:$T$828,A$754:A$828))</f>
        <v>#N/A</v>
      </c>
      <c r="B912" s="34" t="n">
        <v>13</v>
      </c>
      <c r="C912" s="289" t="e">
        <f aca="false">IF($A912="","",DSUM(SZcash,C$877,$B$899:$B912)-SUM(C$900:C911))</f>
        <v>#N/A</v>
      </c>
      <c r="D912" s="289" t="e">
        <f aca="false">IF($A912="","",DSUM(SZcash,D$877,$B$899:$B912)-SUM(D$900:D911))</f>
        <v>#N/A</v>
      </c>
      <c r="E912" s="289" t="e">
        <f aca="false">IF($A912="","",DSUM(SZcash,E$877,$B$899:$B912)-SUM(E$900:E911))</f>
        <v>#N/A</v>
      </c>
      <c r="F912" s="289" t="e">
        <f aca="false">IF($A912="","",DSUM(SZcash,F$877,$B$899:$B912)-SUM(F$900:F911))</f>
        <v>#N/A</v>
      </c>
      <c r="G912" s="34"/>
      <c r="H912" s="289" t="e">
        <f aca="false">IF($A912="","",DSUM(SZcash,H$877,$B$899:$B912)-SUM(H$900:H911))</f>
        <v>#N/A</v>
      </c>
      <c r="I912" s="289" t="e">
        <f aca="false">IF($A912="","",DSUM(SZcash,I$877,$B$899:$B912)-SUM(I$900:I911))</f>
        <v>#N/A</v>
      </c>
      <c r="J912" s="289" t="e">
        <f aca="false">IF($A912="","",DSUM(SZcash,J$877,$B$899:$B912)-SUM(J$900:J911))</f>
        <v>#N/A</v>
      </c>
      <c r="K912" s="289" t="e">
        <f aca="false">IF($A912="","",DSUM(SZcash,K$877,$B$899:$B912)-SUM(K$900:K911))</f>
        <v>#N/A</v>
      </c>
      <c r="L912" s="34"/>
      <c r="M912" s="34"/>
      <c r="N912" s="34"/>
      <c r="O912" s="34"/>
      <c r="P912" s="34"/>
      <c r="Q912" s="329" t="e">
        <f aca="false">IF(OR(Q911="",LOOKUP(B912,$T$754:$T$828,A$754:A$828)=Q911),"",LOOKUP(B912,$T$754:$T$828,A$754:A$828))</f>
        <v>#N/A</v>
      </c>
      <c r="R912" s="34"/>
      <c r="S912" s="1"/>
      <c r="T912" s="1"/>
      <c r="U912" s="69" t="n">
        <v>912</v>
      </c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customFormat="false" ht="15.75" hidden="false" customHeight="true" outlineLevel="0" collapsed="false">
      <c r="A913" s="479" t="e">
        <f aca="false">IF(OR(A912="",LOOKUP(B913,$T$754:$T$828,A$754:A$828)=A912),"",LOOKUP(B913,$T$754:$T$828,A$754:A$828))</f>
        <v>#N/A</v>
      </c>
      <c r="B913" s="34" t="n">
        <v>14</v>
      </c>
      <c r="C913" s="289" t="e">
        <f aca="false">IF($A913="","",DSUM(SZcash,C$877,$B$899:$B913)-SUM(C$900:C912))</f>
        <v>#N/A</v>
      </c>
      <c r="D913" s="289" t="e">
        <f aca="false">IF($A913="","",DSUM(SZcash,D$877,$B$899:$B913)-SUM(D$900:D912))</f>
        <v>#N/A</v>
      </c>
      <c r="E913" s="289" t="e">
        <f aca="false">IF($A913="","",DSUM(SZcash,E$877,$B$899:$B913)-SUM(E$900:E912))</f>
        <v>#N/A</v>
      </c>
      <c r="F913" s="289" t="e">
        <f aca="false">IF($A913="","",DSUM(SZcash,F$877,$B$899:$B913)-SUM(F$900:F912))</f>
        <v>#N/A</v>
      </c>
      <c r="G913" s="34"/>
      <c r="H913" s="289" t="e">
        <f aca="false">IF($A913="","",DSUM(SZcash,H$877,$B$899:$B913)-SUM(H$900:H912))</f>
        <v>#N/A</v>
      </c>
      <c r="I913" s="289" t="e">
        <f aca="false">IF($A913="","",DSUM(SZcash,I$877,$B$899:$B913)-SUM(I$900:I912))</f>
        <v>#N/A</v>
      </c>
      <c r="J913" s="289" t="e">
        <f aca="false">IF($A913="","",DSUM(SZcash,J$877,$B$899:$B913)-SUM(J$900:J912))</f>
        <v>#N/A</v>
      </c>
      <c r="K913" s="289" t="e">
        <f aca="false">IF($A913="","",DSUM(SZcash,K$877,$B$899:$B913)-SUM(K$900:K912))</f>
        <v>#N/A</v>
      </c>
      <c r="L913" s="34"/>
      <c r="M913" s="34"/>
      <c r="N913" s="34"/>
      <c r="O913" s="34"/>
      <c r="P913" s="34"/>
      <c r="Q913" s="329" t="e">
        <f aca="false">IF(OR(Q912="",LOOKUP(B913,$T$754:$T$828,A$754:A$828)=Q912),"",LOOKUP(B913,$T$754:$T$828,A$754:A$828))</f>
        <v>#N/A</v>
      </c>
      <c r="R913" s="34"/>
      <c r="S913" s="1"/>
      <c r="T913" s="1"/>
      <c r="U913" s="69" t="n">
        <v>913</v>
      </c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customFormat="false" ht="15.75" hidden="false" customHeight="true" outlineLevel="0" collapsed="false">
      <c r="A914" s="479" t="e">
        <f aca="false">IF(OR(A913="",LOOKUP(B914,$T$754:$T$828,A$754:A$828)=A913),"",LOOKUP(B914,$T$754:$T$828,A$754:A$828))</f>
        <v>#N/A</v>
      </c>
      <c r="B914" s="34" t="n">
        <v>15</v>
      </c>
      <c r="C914" s="289" t="e">
        <f aca="false">IF($A914="","",DSUM(SZcash,C$877,$B$899:$B914)-SUM(C$900:C913))</f>
        <v>#N/A</v>
      </c>
      <c r="D914" s="289" t="e">
        <f aca="false">IF($A914="","",DSUM(SZcash,D$877,$B$899:$B914)-SUM(D$900:D913))</f>
        <v>#N/A</v>
      </c>
      <c r="E914" s="289" t="e">
        <f aca="false">IF($A914="","",DSUM(SZcash,E$877,$B$899:$B914)-SUM(E$900:E913))</f>
        <v>#N/A</v>
      </c>
      <c r="F914" s="289" t="e">
        <f aca="false">IF($A914="","",DSUM(SZcash,F$877,$B$899:$B914)-SUM(F$900:F913))</f>
        <v>#N/A</v>
      </c>
      <c r="G914" s="34"/>
      <c r="H914" s="289" t="e">
        <f aca="false">IF($A914="","",DSUM(SZcash,H$877,$B$899:$B914)-SUM(H$900:H913))</f>
        <v>#N/A</v>
      </c>
      <c r="I914" s="289" t="e">
        <f aca="false">IF($A914="","",DSUM(SZcash,I$877,$B$899:$B914)-SUM(I$900:I913))</f>
        <v>#N/A</v>
      </c>
      <c r="J914" s="289" t="e">
        <f aca="false">IF($A914="","",DSUM(SZcash,J$877,$B$899:$B914)-SUM(J$900:J913))</f>
        <v>#N/A</v>
      </c>
      <c r="K914" s="289" t="e">
        <f aca="false">IF($A914="","",DSUM(SZcash,K$877,$B$899:$B914)-SUM(K$900:K913))</f>
        <v>#N/A</v>
      </c>
      <c r="L914" s="34"/>
      <c r="M914" s="34"/>
      <c r="N914" s="34"/>
      <c r="O914" s="34"/>
      <c r="P914" s="34"/>
      <c r="Q914" s="329" t="e">
        <f aca="false">IF(OR(Q913="",LOOKUP(B914,$T$754:$T$828,A$754:A$828)=Q913),"",LOOKUP(B914,$T$754:$T$828,A$754:A$828))</f>
        <v>#N/A</v>
      </c>
      <c r="R914" s="34"/>
      <c r="S914" s="1"/>
      <c r="T914" s="1"/>
      <c r="U914" s="69" t="n">
        <v>914</v>
      </c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customFormat="false" ht="15.75" hidden="false" customHeight="true" outlineLevel="0" collapsed="false">
      <c r="A915" s="479" t="e">
        <f aca="false">IF(OR(A914="",LOOKUP(B915,$T$754:$T$828,A$754:A$828)=A914),"",LOOKUP(B915,$T$754:$T$828,A$754:A$828))</f>
        <v>#N/A</v>
      </c>
      <c r="B915" s="34" t="n">
        <v>16</v>
      </c>
      <c r="C915" s="289" t="e">
        <f aca="false">IF($A915="","",DSUM(SZcash,C$877,$B$899:$B915)-SUM(C$900:C914))</f>
        <v>#N/A</v>
      </c>
      <c r="D915" s="289" t="e">
        <f aca="false">IF($A915="","",DSUM(SZcash,D$877,$B$899:$B915)-SUM(D$900:D914))</f>
        <v>#N/A</v>
      </c>
      <c r="E915" s="289" t="e">
        <f aca="false">IF($A915="","",DSUM(SZcash,E$877,$B$899:$B915)-SUM(E$900:E914))</f>
        <v>#N/A</v>
      </c>
      <c r="F915" s="289" t="e">
        <f aca="false">IF($A915="","",DSUM(SZcash,F$877,$B$899:$B915)-SUM(F$900:F914))</f>
        <v>#N/A</v>
      </c>
      <c r="G915" s="34"/>
      <c r="H915" s="289" t="e">
        <f aca="false">IF($A915="","",DSUM(SZcash,H$877,$B$899:$B915)-SUM(H$900:H914))</f>
        <v>#N/A</v>
      </c>
      <c r="I915" s="289" t="e">
        <f aca="false">IF($A915="","",DSUM(SZcash,I$877,$B$899:$B915)-SUM(I$900:I914))</f>
        <v>#N/A</v>
      </c>
      <c r="J915" s="289" t="e">
        <f aca="false">IF($A915="","",DSUM(SZcash,J$877,$B$899:$B915)-SUM(J$900:J914))</f>
        <v>#N/A</v>
      </c>
      <c r="K915" s="289" t="e">
        <f aca="false">IF($A915="","",DSUM(SZcash,K$877,$B$899:$B915)-SUM(K$900:K914))</f>
        <v>#N/A</v>
      </c>
      <c r="L915" s="34"/>
      <c r="M915" s="34"/>
      <c r="N915" s="34"/>
      <c r="O915" s="34"/>
      <c r="P915" s="34"/>
      <c r="Q915" s="329" t="e">
        <f aca="false">IF(OR(Q914="",LOOKUP(B915,$T$754:$T$828,A$754:A$828)=Q914),"",LOOKUP(B915,$T$754:$T$828,A$754:A$828))</f>
        <v>#N/A</v>
      </c>
      <c r="R915" s="34"/>
      <c r="S915" s="1"/>
      <c r="T915" s="1"/>
      <c r="U915" s="69" t="n">
        <v>915</v>
      </c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customFormat="false" ht="15.75" hidden="false" customHeight="true" outlineLevel="0" collapsed="false">
      <c r="A916" s="479" t="e">
        <f aca="false">IF(OR(A915="",LOOKUP(B916,$T$754:$T$828,A$754:A$828)=A915),"",LOOKUP(B916,$T$754:$T$828,A$754:A$828))</f>
        <v>#N/A</v>
      </c>
      <c r="B916" s="34" t="n">
        <v>17</v>
      </c>
      <c r="C916" s="289" t="e">
        <f aca="false">IF($A916="","",DSUM(SZcash,C$877,$B$899:$B916)-SUM(C$900:C915))</f>
        <v>#N/A</v>
      </c>
      <c r="D916" s="289" t="e">
        <f aca="false">IF($A916="","",DSUM(SZcash,D$877,$B$899:$B916)-SUM(D$900:D915))</f>
        <v>#N/A</v>
      </c>
      <c r="E916" s="289" t="e">
        <f aca="false">IF($A916="","",DSUM(SZcash,E$877,$B$899:$B916)-SUM(E$900:E915))</f>
        <v>#N/A</v>
      </c>
      <c r="F916" s="289" t="e">
        <f aca="false">IF($A916="","",DSUM(SZcash,F$877,$B$899:$B916)-SUM(F$900:F915))</f>
        <v>#N/A</v>
      </c>
      <c r="G916" s="34"/>
      <c r="H916" s="289" t="e">
        <f aca="false">IF($A916="","",DSUM(SZcash,H$877,$B$899:$B916)-SUM(H$900:H915))</f>
        <v>#N/A</v>
      </c>
      <c r="I916" s="289" t="e">
        <f aca="false">IF($A916="","",DSUM(SZcash,I$877,$B$899:$B916)-SUM(I$900:I915))</f>
        <v>#N/A</v>
      </c>
      <c r="J916" s="289" t="e">
        <f aca="false">IF($A916="","",DSUM(SZcash,J$877,$B$899:$B916)-SUM(J$900:J915))</f>
        <v>#N/A</v>
      </c>
      <c r="K916" s="289" t="e">
        <f aca="false">IF($A916="","",DSUM(SZcash,K$877,$B$899:$B916)-SUM(K$900:K915))</f>
        <v>#N/A</v>
      </c>
      <c r="L916" s="34"/>
      <c r="M916" s="34"/>
      <c r="N916" s="34"/>
      <c r="O916" s="34"/>
      <c r="P916" s="34"/>
      <c r="Q916" s="329" t="e">
        <f aca="false">IF(OR(Q915="",LOOKUP(B916,$T$754:$T$828,A$754:A$828)=Q915),"",LOOKUP(B916,$T$754:$T$828,A$754:A$828))</f>
        <v>#N/A</v>
      </c>
      <c r="R916" s="34"/>
      <c r="S916" s="1"/>
      <c r="T916" s="1"/>
      <c r="U916" s="69" t="n">
        <v>916</v>
      </c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customFormat="false" ht="15.75" hidden="false" customHeight="true" outlineLevel="0" collapsed="false">
      <c r="A917" s="479" t="e">
        <f aca="false">IF(OR(A916="",LOOKUP(B917,$T$754:$T$828,A$754:A$828)=A916),"",LOOKUP(B917,$T$754:$T$828,A$754:A$828))</f>
        <v>#N/A</v>
      </c>
      <c r="B917" s="34" t="n">
        <v>18</v>
      </c>
      <c r="C917" s="289" t="e">
        <f aca="false">IF($A917="","",DSUM(SZcash,C$877,$B$899:$B917)-SUM(C$900:C916))</f>
        <v>#N/A</v>
      </c>
      <c r="D917" s="289" t="e">
        <f aca="false">IF($A917="","",DSUM(SZcash,D$877,$B$899:$B917)-SUM(D$900:D916))</f>
        <v>#N/A</v>
      </c>
      <c r="E917" s="289" t="e">
        <f aca="false">IF($A917="","",DSUM(SZcash,E$877,$B$899:$B917)-SUM(E$900:E916))</f>
        <v>#N/A</v>
      </c>
      <c r="F917" s="289" t="e">
        <f aca="false">IF($A917="","",DSUM(SZcash,F$877,$B$899:$B917)-SUM(F$900:F916))</f>
        <v>#N/A</v>
      </c>
      <c r="G917" s="34"/>
      <c r="H917" s="289" t="e">
        <f aca="false">IF($A917="","",DSUM(SZcash,H$877,$B$899:$B917)-SUM(H$900:H916))</f>
        <v>#N/A</v>
      </c>
      <c r="I917" s="289" t="e">
        <f aca="false">IF($A917="","",DSUM(SZcash,I$877,$B$899:$B917)-SUM(I$900:I916))</f>
        <v>#N/A</v>
      </c>
      <c r="J917" s="289" t="e">
        <f aca="false">IF($A917="","",DSUM(SZcash,J$877,$B$899:$B917)-SUM(J$900:J916))</f>
        <v>#N/A</v>
      </c>
      <c r="K917" s="289" t="e">
        <f aca="false">IF($A917="","",DSUM(SZcash,K$877,$B$899:$B917)-SUM(K$900:K916))</f>
        <v>#N/A</v>
      </c>
      <c r="L917" s="34"/>
      <c r="M917" s="34"/>
      <c r="N917" s="34"/>
      <c r="O917" s="34"/>
      <c r="P917" s="34"/>
      <c r="Q917" s="329" t="e">
        <f aca="false">IF(OR(Q916="",LOOKUP(B917,$T$754:$T$828,A$754:A$828)=Q916),"",LOOKUP(B917,$T$754:$T$828,A$754:A$828))</f>
        <v>#N/A</v>
      </c>
      <c r="R917" s="34"/>
      <c r="S917" s="1"/>
      <c r="T917" s="1"/>
      <c r="U917" s="69" t="n">
        <v>917</v>
      </c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customFormat="false" ht="15.75" hidden="false" customHeight="true" outlineLevel="0" collapsed="false">
      <c r="A918" s="479" t="e">
        <f aca="false">IF(OR(A917="",LOOKUP(B918,$T$754:$T$828,A$754:A$828)=A917),"",LOOKUP(B918,$T$754:$T$828,A$754:A$828))</f>
        <v>#N/A</v>
      </c>
      <c r="B918" s="34" t="n">
        <v>19</v>
      </c>
      <c r="C918" s="289" t="e">
        <f aca="false">IF($A918="","",DSUM(SZcash,C$877,$B$899:$B918)-SUM(C$900:C917))</f>
        <v>#N/A</v>
      </c>
      <c r="D918" s="289" t="e">
        <f aca="false">IF($A918="","",DSUM(SZcash,D$877,$B$899:$B918)-SUM(D$900:D917))</f>
        <v>#N/A</v>
      </c>
      <c r="E918" s="289" t="e">
        <f aca="false">IF($A918="","",DSUM(SZcash,E$877,$B$899:$B918)-SUM(E$900:E917))</f>
        <v>#N/A</v>
      </c>
      <c r="F918" s="289" t="e">
        <f aca="false">IF($A918="","",DSUM(SZcash,F$877,$B$899:$B918)-SUM(F$900:F917))</f>
        <v>#N/A</v>
      </c>
      <c r="G918" s="34"/>
      <c r="H918" s="289" t="e">
        <f aca="false">IF($A918="","",DSUM(SZcash,H$877,$B$899:$B918)-SUM(H$900:H917))</f>
        <v>#N/A</v>
      </c>
      <c r="I918" s="289" t="e">
        <f aca="false">IF($A918="","",DSUM(SZcash,I$877,$B$899:$B918)-SUM(I$900:I917))</f>
        <v>#N/A</v>
      </c>
      <c r="J918" s="289" t="e">
        <f aca="false">IF($A918="","",DSUM(SZcash,J$877,$B$899:$B918)-SUM(J$900:J917))</f>
        <v>#N/A</v>
      </c>
      <c r="K918" s="289" t="e">
        <f aca="false">IF($A918="","",DSUM(SZcash,K$877,$B$899:$B918)-SUM(K$900:K917))</f>
        <v>#N/A</v>
      </c>
      <c r="L918" s="34"/>
      <c r="M918" s="34"/>
      <c r="N918" s="34"/>
      <c r="O918" s="34"/>
      <c r="P918" s="34"/>
      <c r="Q918" s="329" t="e">
        <f aca="false">IF(OR(Q917="",LOOKUP(B918,$T$754:$T$828,A$754:A$828)=Q917),"",LOOKUP(B918,$T$754:$T$828,A$754:A$828))</f>
        <v>#N/A</v>
      </c>
      <c r="R918" s="34"/>
      <c r="S918" s="1"/>
      <c r="T918" s="1"/>
      <c r="U918" s="69" t="n">
        <v>918</v>
      </c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customFormat="false" ht="15.75" hidden="false" customHeight="true" outlineLevel="0" collapsed="false">
      <c r="A919" s="479" t="e">
        <f aca="false">IF(OR(A918="",LOOKUP(B919,$T$754:$T$828,A$754:A$828)=A918),"",LOOKUP(B919,$T$754:$T$828,A$754:A$828))</f>
        <v>#N/A</v>
      </c>
      <c r="B919" s="34" t="n">
        <v>20</v>
      </c>
      <c r="C919" s="289" t="e">
        <f aca="false">IF($A919="","",DSUM(SZcash,C$877,$B$899:$B919)-SUM(C$900:C918))</f>
        <v>#N/A</v>
      </c>
      <c r="D919" s="289" t="e">
        <f aca="false">IF($A919="","",DSUM(SZcash,D$877,$B$899:$B919)-SUM(D$900:D918))</f>
        <v>#N/A</v>
      </c>
      <c r="E919" s="289" t="e">
        <f aca="false">IF($A919="","",DSUM(SZcash,E$877,$B$899:$B919)-SUM(E$900:E918))</f>
        <v>#N/A</v>
      </c>
      <c r="F919" s="289" t="e">
        <f aca="false">IF($A919="","",DSUM(SZcash,F$877,$B$899:$B919)-SUM(F$900:F918))</f>
        <v>#N/A</v>
      </c>
      <c r="G919" s="34"/>
      <c r="H919" s="289" t="e">
        <f aca="false">IF($A919="","",DSUM(SZcash,H$877,$B$899:$B919)-SUM(H$900:H918))</f>
        <v>#N/A</v>
      </c>
      <c r="I919" s="289" t="e">
        <f aca="false">IF($A919="","",DSUM(SZcash,I$877,$B$899:$B919)-SUM(I$900:I918))</f>
        <v>#N/A</v>
      </c>
      <c r="J919" s="289" t="e">
        <f aca="false">IF($A919="","",DSUM(SZcash,J$877,$B$899:$B919)-SUM(J$900:J918))</f>
        <v>#N/A</v>
      </c>
      <c r="K919" s="289" t="e">
        <f aca="false">IF($A919="","",DSUM(SZcash,K$877,$B$899:$B919)-SUM(K$900:K918))</f>
        <v>#N/A</v>
      </c>
      <c r="L919" s="34"/>
      <c r="M919" s="34"/>
      <c r="N919" s="34"/>
      <c r="O919" s="34"/>
      <c r="P919" s="34"/>
      <c r="Q919" s="329" t="e">
        <f aca="false">IF(OR(Q918="",LOOKUP(B919,$T$754:$T$828,A$754:A$828)=Q918),"",LOOKUP(B919,$T$754:$T$828,A$754:A$828))</f>
        <v>#N/A</v>
      </c>
      <c r="R919" s="34"/>
      <c r="S919" s="1"/>
      <c r="T919" s="1"/>
      <c r="U919" s="69" t="n">
        <v>919</v>
      </c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customFormat="false" ht="15.75" hidden="false" customHeight="true" outlineLevel="0" collapsed="false">
      <c r="A920" s="479" t="e">
        <f aca="false">IF(OR(A919="",LOOKUP(B920,$T$754:$T$828,A$754:A$828)=A919),"",LOOKUP(B920,$T$754:$T$828,A$754:A$828))</f>
        <v>#N/A</v>
      </c>
      <c r="B920" s="34" t="n">
        <v>21</v>
      </c>
      <c r="C920" s="289" t="e">
        <f aca="false">IF($A920="","",DSUM(SZcash,C$877,$B$899:$B920)-SUM(C$900:C919))</f>
        <v>#N/A</v>
      </c>
      <c r="D920" s="289" t="e">
        <f aca="false">IF($A920="","",DSUM(SZcash,D$877,$B$899:$B920)-SUM(D$900:D919))</f>
        <v>#N/A</v>
      </c>
      <c r="E920" s="289" t="e">
        <f aca="false">IF($A920="","",DSUM(SZcash,E$877,$B$899:$B920)-SUM(E$900:E919))</f>
        <v>#N/A</v>
      </c>
      <c r="F920" s="289" t="e">
        <f aca="false">IF($A920="","",DSUM(SZcash,F$877,$B$899:$B920)-SUM(F$900:F919))</f>
        <v>#N/A</v>
      </c>
      <c r="G920" s="34"/>
      <c r="H920" s="289" t="e">
        <f aca="false">IF($A920="","",DSUM(SZcash,H$877,$B$899:$B920)-SUM(H$900:H919))</f>
        <v>#N/A</v>
      </c>
      <c r="I920" s="289" t="e">
        <f aca="false">IF($A920="","",DSUM(SZcash,I$877,$B$899:$B920)-SUM(I$900:I919))</f>
        <v>#N/A</v>
      </c>
      <c r="J920" s="289" t="e">
        <f aca="false">IF($A920="","",DSUM(SZcash,J$877,$B$899:$B920)-SUM(J$900:J919))</f>
        <v>#N/A</v>
      </c>
      <c r="K920" s="289" t="e">
        <f aca="false">IF($A920="","",DSUM(SZcash,K$877,$B$899:$B920)-SUM(K$900:K919))</f>
        <v>#N/A</v>
      </c>
      <c r="L920" s="34"/>
      <c r="M920" s="34"/>
      <c r="N920" s="34"/>
      <c r="O920" s="34"/>
      <c r="P920" s="34"/>
      <c r="Q920" s="329" t="e">
        <f aca="false">IF(OR(Q919="",LOOKUP(B920,$T$754:$T$828,A$754:A$828)=Q919),"",LOOKUP(B920,$T$754:$T$828,A$754:A$828))</f>
        <v>#N/A</v>
      </c>
      <c r="R920" s="34"/>
      <c r="S920" s="1"/>
      <c r="T920" s="1"/>
      <c r="U920" s="69" t="n">
        <v>920</v>
      </c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customFormat="false" ht="15.75" hidden="false" customHeight="true" outlineLevel="0" collapsed="false">
      <c r="A921" s="479" t="e">
        <f aca="false">IF(OR(A920="",LOOKUP(B921,$T$754:$T$828,A$754:A$828)=A920),"",LOOKUP(B921,$T$754:$T$828,A$754:A$828))</f>
        <v>#N/A</v>
      </c>
      <c r="B921" s="34" t="n">
        <v>22</v>
      </c>
      <c r="C921" s="289" t="e">
        <f aca="false">IF($A921="","",DSUM(SZcash,C$877,$B$899:$B921)-SUM(C$900:C920))</f>
        <v>#N/A</v>
      </c>
      <c r="D921" s="289" t="e">
        <f aca="false">IF($A921="","",DSUM(SZcash,D$877,$B$899:$B921)-SUM(D$900:D920))</f>
        <v>#N/A</v>
      </c>
      <c r="E921" s="289" t="e">
        <f aca="false">IF($A921="","",DSUM(SZcash,E$877,$B$899:$B921)-SUM(E$900:E920))</f>
        <v>#N/A</v>
      </c>
      <c r="F921" s="289" t="e">
        <f aca="false">IF($A921="","",DSUM(SZcash,F$877,$B$899:$B921)-SUM(F$900:F920))</f>
        <v>#N/A</v>
      </c>
      <c r="G921" s="34"/>
      <c r="H921" s="289" t="e">
        <f aca="false">IF($A921="","",DSUM(SZcash,H$877,$B$899:$B921)-SUM(H$900:H920))</f>
        <v>#N/A</v>
      </c>
      <c r="I921" s="289" t="e">
        <f aca="false">IF($A921="","",DSUM(SZcash,I$877,$B$899:$B921)-SUM(I$900:I920))</f>
        <v>#N/A</v>
      </c>
      <c r="J921" s="289" t="e">
        <f aca="false">IF($A921="","",DSUM(SZcash,J$877,$B$899:$B921)-SUM(J$900:J920))</f>
        <v>#N/A</v>
      </c>
      <c r="K921" s="289" t="e">
        <f aca="false">IF($A921="","",DSUM(SZcash,K$877,$B$899:$B921)-SUM(K$900:K920))</f>
        <v>#N/A</v>
      </c>
      <c r="L921" s="34"/>
      <c r="M921" s="34"/>
      <c r="N921" s="34"/>
      <c r="O921" s="34"/>
      <c r="P921" s="34"/>
      <c r="Q921" s="329" t="e">
        <f aca="false">IF(OR(Q920="",LOOKUP(B921,$T$754:$T$828,A$754:A$828)=Q920),"",LOOKUP(B921,$T$754:$T$828,A$754:A$828))</f>
        <v>#N/A</v>
      </c>
      <c r="R921" s="34"/>
      <c r="S921" s="1"/>
      <c r="T921" s="1"/>
      <c r="U921" s="69" t="n">
        <v>921</v>
      </c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customFormat="false" ht="15.75" hidden="false" customHeight="true" outlineLevel="0" collapsed="false">
      <c r="A922" s="479" t="e">
        <f aca="false">IF(OR(A921="",LOOKUP(B922,$T$754:$T$828,A$754:A$828)=A921),"",LOOKUP(B922,$T$754:$T$828,A$754:A$828))</f>
        <v>#N/A</v>
      </c>
      <c r="B922" s="34" t="n">
        <v>23</v>
      </c>
      <c r="C922" s="289" t="e">
        <f aca="false">IF($A922="","",DSUM(SZcash,C$877,$B$899:$B922)-SUM(C$900:C921))</f>
        <v>#N/A</v>
      </c>
      <c r="D922" s="289" t="e">
        <f aca="false">IF($A922="","",DSUM(SZcash,D$877,$B$899:$B922)-SUM(D$900:D921))</f>
        <v>#N/A</v>
      </c>
      <c r="E922" s="289" t="e">
        <f aca="false">IF($A922="","",DSUM(SZcash,E$877,$B$899:$B922)-SUM(E$900:E921))</f>
        <v>#N/A</v>
      </c>
      <c r="F922" s="289" t="e">
        <f aca="false">IF($A922="","",DSUM(SZcash,F$877,$B$899:$B922)-SUM(F$900:F921))</f>
        <v>#N/A</v>
      </c>
      <c r="G922" s="34"/>
      <c r="H922" s="289" t="e">
        <f aca="false">IF($A922="","",DSUM(SZcash,H$877,$B$899:$B922)-SUM(H$900:H921))</f>
        <v>#N/A</v>
      </c>
      <c r="I922" s="289" t="e">
        <f aca="false">IF($A922="","",DSUM(SZcash,I$877,$B$899:$B922)-SUM(I$900:I921))</f>
        <v>#N/A</v>
      </c>
      <c r="J922" s="289" t="e">
        <f aca="false">IF($A922="","",DSUM(SZcash,J$877,$B$899:$B922)-SUM(J$900:J921))</f>
        <v>#N/A</v>
      </c>
      <c r="K922" s="289" t="e">
        <f aca="false">IF($A922="","",DSUM(SZcash,K$877,$B$899:$B922)-SUM(K$900:K921))</f>
        <v>#N/A</v>
      </c>
      <c r="L922" s="34"/>
      <c r="M922" s="34"/>
      <c r="N922" s="34"/>
      <c r="O922" s="34"/>
      <c r="P922" s="34"/>
      <c r="Q922" s="329" t="e">
        <f aca="false">IF(OR(Q921="",LOOKUP(B922,$T$754:$T$828,A$754:A$828)=Q921),"",LOOKUP(B922,$T$754:$T$828,A$754:A$828))</f>
        <v>#N/A</v>
      </c>
      <c r="R922" s="34"/>
      <c r="S922" s="1"/>
      <c r="T922" s="1"/>
      <c r="U922" s="69" t="n">
        <v>922</v>
      </c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customFormat="false" ht="15.75" hidden="false" customHeight="true" outlineLevel="0" collapsed="false">
      <c r="A923" s="329" t="s">
        <v>394</v>
      </c>
      <c r="B923" s="34"/>
      <c r="C923" s="289" t="e">
        <f aca="false">SUM(C900:C922)</f>
        <v>#N/A</v>
      </c>
      <c r="D923" s="289" t="e">
        <f aca="false">SUM(D900:D922)</f>
        <v>#N/A</v>
      </c>
      <c r="E923" s="289" t="e">
        <f aca="false">SUM(E900:E922)</f>
        <v>#N/A</v>
      </c>
      <c r="F923" s="289" t="e">
        <f aca="false">SUM(F900:F922)</f>
        <v>#N/A</v>
      </c>
      <c r="G923" s="34"/>
      <c r="H923" s="289" t="e">
        <f aca="false">SUM(H900:H922)</f>
        <v>#N/A</v>
      </c>
      <c r="I923" s="289" t="e">
        <f aca="false">SUM(I900:I922)</f>
        <v>#N/A</v>
      </c>
      <c r="J923" s="289" t="e">
        <f aca="false">SUM(J900:J922)</f>
        <v>#N/A</v>
      </c>
      <c r="K923" s="289" t="e">
        <f aca="false">SUM(K900:K922)</f>
        <v>#N/A</v>
      </c>
      <c r="L923" s="34"/>
      <c r="M923" s="34"/>
      <c r="N923" s="34"/>
      <c r="O923" s="34"/>
      <c r="P923" s="34"/>
      <c r="Q923" s="208"/>
      <c r="R923" s="208"/>
      <c r="S923" s="1"/>
      <c r="T923" s="1"/>
      <c r="U923" s="69" t="n">
        <v>923</v>
      </c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customFormat="false" ht="15.75" hidden="false" customHeight="true" outlineLevel="0" collapsed="false">
      <c r="A924" s="1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208"/>
      <c r="R924" s="208"/>
      <c r="S924" s="1"/>
      <c r="T924" s="1"/>
      <c r="U924" s="69" t="n">
        <v>924</v>
      </c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customFormat="false" ht="15.75" hidden="false" customHeight="true" outlineLevel="0" collapsed="false">
      <c r="A925" s="215" t="s">
        <v>413</v>
      </c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208"/>
      <c r="R925" s="208"/>
      <c r="S925" s="1"/>
      <c r="T925" s="1"/>
      <c r="U925" s="69" t="n">
        <v>925</v>
      </c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customFormat="false" ht="15.75" hidden="false" customHeight="true" outlineLevel="0" collapsed="false">
      <c r="A926" s="1" t="s">
        <v>536</v>
      </c>
      <c r="B926" s="34"/>
      <c r="C926" s="482" t="n">
        <f aca="false">C750</f>
        <v>0.935596067468083</v>
      </c>
      <c r="D926" s="482" t="e">
        <f aca="false">M750+D895</f>
        <v>#REF!</v>
      </c>
      <c r="E926" s="482" t="n">
        <f aca="false">D750</f>
        <v>1.02662828068214</v>
      </c>
      <c r="F926" s="482" t="e">
        <f aca="false">N750+F895</f>
        <v>#REF!</v>
      </c>
      <c r="G926" s="34"/>
      <c r="H926" s="482" t="e">
        <f aca="false">E750</f>
        <v>#REF!</v>
      </c>
      <c r="I926" s="482" t="e">
        <f aca="false">O750+I895</f>
        <v>#REF!</v>
      </c>
      <c r="J926" s="482" t="e">
        <f aca="false">F750</f>
        <v>#REF!</v>
      </c>
      <c r="K926" s="482" t="e">
        <f aca="false">P750+K895</f>
        <v>#REF!</v>
      </c>
      <c r="L926" s="34"/>
      <c r="M926" s="34"/>
      <c r="N926" s="34"/>
      <c r="O926" s="34"/>
      <c r="P926" s="34"/>
      <c r="Q926" s="208"/>
      <c r="R926" s="208"/>
      <c r="S926" s="1"/>
      <c r="T926" s="1"/>
      <c r="U926" s="69" t="n">
        <v>926</v>
      </c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customFormat="false" ht="15.75" hidden="false" customHeight="true" outlineLevel="0" collapsed="false">
      <c r="A927" s="1" t="s">
        <v>537</v>
      </c>
      <c r="B927" s="34"/>
      <c r="C927" s="481" t="e">
        <f aca="false">IF(ABS(SUM(C879:C896)-C926)&lt;0.0001,"OK",SUM(C879:C896))</f>
        <v>#N/A</v>
      </c>
      <c r="D927" s="481" t="e">
        <f aca="false">IF(ABS(SUM(D879:D896)-D926)&lt;0.0001,"OK",SUM(D879:D896))</f>
        <v>#N/A</v>
      </c>
      <c r="E927" s="481" t="e">
        <f aca="false">IF(ABS(SUM(E879:E896)-E926)&lt;0.0001,"OK",SUM(E879:E896))</f>
        <v>#N/A</v>
      </c>
      <c r="F927" s="481" t="e">
        <f aca="false">IF(ABS(SUM(F879:F896)-F926)&lt;0.0001,"OK",SUM(F879:F896))</f>
        <v>#N/A</v>
      </c>
      <c r="G927" s="34"/>
      <c r="H927" s="481" t="e">
        <f aca="false">IF(ABS(SUM(H879:H896)-H926)&lt;0.0001,"OK",SUM(H879:H896))</f>
        <v>#N/A</v>
      </c>
      <c r="I927" s="481" t="e">
        <f aca="false">IF(ABS(SUM(I879:I896)-I926)&lt;0.0001,"OK",SUM(I879:I896))</f>
        <v>#N/A</v>
      </c>
      <c r="J927" s="481" t="e">
        <f aca="false">IF(ABS(SUM(J879:J896)-J926)&lt;0.0001,"OK",SUM(J879:J896))</f>
        <v>#N/A</v>
      </c>
      <c r="K927" s="481" t="e">
        <f aca="false">IF(ABS(SUM(K879:K896)-K926)&lt;0.0001,"OK",SUM(K879:K896))</f>
        <v>#N/A</v>
      </c>
      <c r="L927" s="34"/>
      <c r="M927" s="34"/>
      <c r="N927" s="34"/>
      <c r="O927" s="34"/>
      <c r="P927" s="34"/>
      <c r="Q927" s="208"/>
      <c r="R927" s="208"/>
      <c r="S927" s="1"/>
      <c r="T927" s="1"/>
      <c r="U927" s="69" t="n">
        <v>927</v>
      </c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customFormat="false" ht="15.75" hidden="false" customHeight="true" outlineLevel="0" collapsed="false">
      <c r="A928" s="1" t="s">
        <v>538</v>
      </c>
      <c r="B928" s="34"/>
      <c r="C928" s="388" t="e">
        <f aca="false">C830</f>
        <v>#REF!</v>
      </c>
      <c r="D928" s="388" t="e">
        <f aca="false">M830</f>
        <v>#REF!</v>
      </c>
      <c r="E928" s="388" t="e">
        <f aca="false">D830</f>
        <v>#REF!</v>
      </c>
      <c r="F928" s="388" t="e">
        <f aca="false">N830</f>
        <v>#REF!</v>
      </c>
      <c r="G928" s="34"/>
      <c r="H928" s="388" t="e">
        <f aca="false">E830</f>
        <v>#REF!</v>
      </c>
      <c r="I928" s="388" t="e">
        <f aca="false">O830</f>
        <v>#REF!</v>
      </c>
      <c r="J928" s="388" t="e">
        <f aca="false">F830</f>
        <v>#REF!</v>
      </c>
      <c r="K928" s="388" t="e">
        <f aca="false">P830</f>
        <v>#REF!</v>
      </c>
      <c r="L928" s="34"/>
      <c r="M928" s="34"/>
      <c r="N928" s="34"/>
      <c r="O928" s="34"/>
      <c r="P928" s="34"/>
      <c r="Q928" s="208"/>
      <c r="R928" s="208"/>
      <c r="S928" s="1"/>
      <c r="T928" s="1"/>
      <c r="U928" s="69" t="n">
        <v>928</v>
      </c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customFormat="false" ht="15.75" hidden="false" customHeight="true" outlineLevel="0" collapsed="false">
      <c r="A929" s="1" t="s">
        <v>537</v>
      </c>
      <c r="B929" s="34"/>
      <c r="C929" s="388" t="e">
        <f aca="false">IF(ABS(SUM(C899:C922)-C928)&lt;0.01,"OK",SUM(C899:C922))</f>
        <v>#N/A</v>
      </c>
      <c r="D929" s="388" t="e">
        <f aca="false">IF(ABS(SUM(D899:D922)-D928)&lt;0.01,"OK",SUM(D899:D922))</f>
        <v>#N/A</v>
      </c>
      <c r="E929" s="388" t="e">
        <f aca="false">IF(ABS(SUM(E899:E922)-E928)&lt;0.01,"OK",SUM(E899:E922))</f>
        <v>#N/A</v>
      </c>
      <c r="F929" s="388" t="e">
        <f aca="false">IF(ABS(SUM(F899:F922)-F928)&lt;0.01,"OK",SUM(F899:F922))</f>
        <v>#N/A</v>
      </c>
      <c r="G929" s="34"/>
      <c r="H929" s="388" t="e">
        <f aca="false">IF(ABS(SUM(H899:H922)-H928)&lt;0.01,"OK",SUM(H899:H922))</f>
        <v>#N/A</v>
      </c>
      <c r="I929" s="388" t="e">
        <f aca="false">IF(ABS(SUM(I899:I922)-I928)&lt;0.01,"OK",SUM(I899:I922))</f>
        <v>#N/A</v>
      </c>
      <c r="J929" s="388" t="e">
        <f aca="false">IF(ABS(SUM(J899:J922)-J928)&lt;0.01,"OK",SUM(J899:J922))</f>
        <v>#N/A</v>
      </c>
      <c r="K929" s="388" t="e">
        <f aca="false">IF(ABS(SUM(K899:K922)-K928)&lt;0.01,"OK",SUM(K899:K922))</f>
        <v>#N/A</v>
      </c>
      <c r="L929" s="34"/>
      <c r="M929" s="34"/>
      <c r="N929" s="34"/>
      <c r="O929" s="34"/>
      <c r="P929" s="34"/>
      <c r="Q929" s="208"/>
      <c r="R929" s="208"/>
      <c r="S929" s="1"/>
      <c r="T929" s="1"/>
      <c r="U929" s="69" t="n">
        <v>929</v>
      </c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customFormat="false" ht="15.75" hidden="false" customHeight="true" outlineLevel="0" collapsed="false">
      <c r="A930" s="1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208"/>
      <c r="R930" s="208"/>
      <c r="S930" s="1"/>
      <c r="T930" s="1"/>
      <c r="U930" s="69" t="n">
        <v>930</v>
      </c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customFormat="false" ht="15.75" hidden="false" customHeight="true" outlineLevel="0" collapsed="false">
      <c r="A931" s="215" t="s">
        <v>539</v>
      </c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208"/>
      <c r="R931" s="208"/>
      <c r="S931" s="1"/>
      <c r="T931" s="1"/>
      <c r="U931" s="69" t="n">
        <v>931</v>
      </c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customFormat="false" ht="15.75" hidden="false" customHeight="true" outlineLevel="0" collapsed="false">
      <c r="A932" s="215" t="s">
        <v>540</v>
      </c>
      <c r="B932" s="34"/>
      <c r="C932" s="483" t="n">
        <v>0.05</v>
      </c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208"/>
      <c r="R932" s="208"/>
      <c r="S932" s="1"/>
      <c r="T932" s="1"/>
      <c r="U932" s="69" t="n">
        <v>932</v>
      </c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customFormat="false" ht="15.75" hidden="false" customHeight="true" outlineLevel="0" collapsed="false">
      <c r="A933" s="1"/>
      <c r="B933" s="34"/>
      <c r="C933" s="469" t="s">
        <v>46</v>
      </c>
      <c r="D933" s="469" t="s">
        <v>47</v>
      </c>
      <c r="E933" s="469" t="s">
        <v>48</v>
      </c>
      <c r="F933" s="469" t="s">
        <v>49</v>
      </c>
      <c r="G933" s="34"/>
      <c r="H933" s="469" t="s">
        <v>46</v>
      </c>
      <c r="I933" s="469" t="s">
        <v>47</v>
      </c>
      <c r="J933" s="469" t="s">
        <v>48</v>
      </c>
      <c r="K933" s="469" t="s">
        <v>49</v>
      </c>
      <c r="L933" s="34"/>
      <c r="M933" s="34"/>
      <c r="N933" s="34"/>
      <c r="O933" s="34"/>
      <c r="P933" s="34"/>
      <c r="Q933" s="208"/>
      <c r="R933" s="208"/>
      <c r="S933" s="1"/>
      <c r="T933" s="1"/>
      <c r="U933" s="69" t="n">
        <v>933</v>
      </c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customFormat="false" ht="15.75" hidden="false" customHeight="true" outlineLevel="0" collapsed="false">
      <c r="A934" s="1" t="s">
        <v>425</v>
      </c>
      <c r="B934" s="34"/>
      <c r="C934" s="388" t="n">
        <f aca="false">C874*365*C875*C876</f>
        <v>138041.752066116</v>
      </c>
      <c r="D934" s="388" t="n">
        <f aca="false">E874*365*E875*E876</f>
        <v>138041.752066116</v>
      </c>
      <c r="E934" s="388" t="n">
        <f aca="false">H874*365*H875*H876</f>
        <v>157762.002361275</v>
      </c>
      <c r="F934" s="388" t="n">
        <f aca="false">J874*365*J875*J876</f>
        <v>177482.252656434</v>
      </c>
      <c r="G934" s="34"/>
      <c r="H934" s="1"/>
      <c r="I934" s="1"/>
      <c r="J934" s="1"/>
      <c r="K934" s="34"/>
      <c r="L934" s="34"/>
      <c r="M934" s="34"/>
      <c r="N934" s="34"/>
      <c r="O934" s="34"/>
      <c r="P934" s="34"/>
      <c r="Q934" s="208"/>
      <c r="R934" s="208"/>
      <c r="S934" s="1"/>
      <c r="T934" s="1"/>
      <c r="U934" s="69" t="n">
        <v>934</v>
      </c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customFormat="false" ht="15.75" hidden="false" customHeight="true" outlineLevel="0" collapsed="false">
      <c r="A935" s="1"/>
      <c r="B935" s="34"/>
      <c r="C935" s="388"/>
      <c r="D935" s="388"/>
      <c r="E935" s="388"/>
      <c r="F935" s="388"/>
      <c r="G935" s="34"/>
      <c r="H935" s="1"/>
      <c r="I935" s="1"/>
      <c r="J935" s="1"/>
      <c r="K935" s="34"/>
      <c r="L935" s="34"/>
      <c r="M935" s="477" t="s">
        <v>541</v>
      </c>
      <c r="N935" s="34"/>
      <c r="O935" s="34"/>
      <c r="P935" s="34"/>
      <c r="Q935" s="208"/>
      <c r="R935" s="208"/>
      <c r="S935" s="1"/>
      <c r="T935" s="1"/>
      <c r="U935" s="69" t="n">
        <v>935</v>
      </c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customFormat="false" ht="15.75" hidden="false" customHeight="true" outlineLevel="0" collapsed="false">
      <c r="A936" s="215" t="s">
        <v>542</v>
      </c>
      <c r="B936" s="34"/>
      <c r="C936" s="34"/>
      <c r="D936" s="388"/>
      <c r="E936" s="388"/>
      <c r="F936" s="388"/>
      <c r="G936" s="34"/>
      <c r="H936" s="34"/>
      <c r="I936" s="1"/>
      <c r="J936" s="1"/>
      <c r="K936" s="34"/>
      <c r="L936" s="34"/>
      <c r="M936" s="484" t="s">
        <v>543</v>
      </c>
      <c r="N936" s="485" t="s">
        <v>544</v>
      </c>
      <c r="O936" s="34"/>
      <c r="P936" s="34"/>
      <c r="Q936" s="208"/>
      <c r="R936" s="208"/>
      <c r="S936" s="1"/>
      <c r="T936" s="1"/>
      <c r="U936" s="69" t="n">
        <v>936</v>
      </c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customFormat="false" ht="15.75" hidden="false" customHeight="true" outlineLevel="0" collapsed="false">
      <c r="A937" s="482" t="str">
        <f aca="false">A700</f>
        <v>Green cons - rainfed: no of months</v>
      </c>
      <c r="B937" s="34"/>
      <c r="C937" s="481" t="n">
        <f aca="false">MAX(SUM(C700,M700),SUM(C700))</f>
        <v>0.0666666666666667</v>
      </c>
      <c r="D937" s="481" t="n">
        <f aca="false">MAX(SUM(D700,N700),SUM(D700))</f>
        <v>0.0333333333333333</v>
      </c>
      <c r="E937" s="481" t="n">
        <f aca="false">MAX(SUM(E700,O700),SUM(E700))</f>
        <v>0.0166666666666667</v>
      </c>
      <c r="F937" s="481" t="n">
        <f aca="false">MAX(SUM(F700,P700),SUM(F700))</f>
        <v>0.0166666666666667</v>
      </c>
      <c r="G937" s="34"/>
      <c r="H937" s="1"/>
      <c r="I937" s="1"/>
      <c r="J937" s="1"/>
      <c r="K937" s="1"/>
      <c r="L937" s="1"/>
      <c r="M937" s="477" t="str">
        <f aca="false">IF(OR(SUM((C937&gt;C$932),(D937&gt;C$932),(E937&gt;C$932),(F937&gt;C$932))&gt;1,C937&gt;C$932*2,D937&gt;C$932*2,E937&gt;C$932*2,F937&gt;C$932*2),"yes","")</f>
        <v/>
      </c>
      <c r="N937" s="486"/>
      <c r="O937" s="34"/>
      <c r="P937" s="34"/>
      <c r="Q937" s="208"/>
      <c r="R937" s="208"/>
      <c r="S937" s="1"/>
      <c r="T937" s="1"/>
      <c r="U937" s="69" t="n">
        <v>937</v>
      </c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customFormat="false" ht="15.75" hidden="false" customHeight="true" outlineLevel="0" collapsed="false">
      <c r="A938" s="482" t="str">
        <f aca="false">A701</f>
        <v>Green cons - irrigated: no of months</v>
      </c>
      <c r="B938" s="34"/>
      <c r="C938" s="481" t="n">
        <f aca="false">MAX(SUM(C701,M701),SUM(C701))</f>
        <v>0</v>
      </c>
      <c r="D938" s="481" t="n">
        <f aca="false">MAX(SUM(D701,N701),SUM(D701))</f>
        <v>0</v>
      </c>
      <c r="E938" s="481" t="n">
        <f aca="false">MAX(SUM(E701,O701),SUM(E701))</f>
        <v>0</v>
      </c>
      <c r="F938" s="481" t="n">
        <f aca="false">MAX(SUM(F701,P701),SUM(F701))</f>
        <v>0</v>
      </c>
      <c r="G938" s="34"/>
      <c r="H938" s="1"/>
      <c r="I938" s="1"/>
      <c r="J938" s="1"/>
      <c r="K938" s="1"/>
      <c r="L938" s="1"/>
      <c r="M938" s="477" t="str">
        <f aca="false">IF(OR(SUM((C938&gt;C$932),(D938&gt;C$932),(E938&gt;C$932),(F938&gt;C$932))&gt;1,C938&gt;C$932*2,D938&gt;C$932*2,E938&gt;C$932*2,F938&gt;C$932*2),"yes","")</f>
        <v/>
      </c>
      <c r="N938" s="486"/>
      <c r="O938" s="34"/>
      <c r="P938" s="34"/>
      <c r="Q938" s="208"/>
      <c r="R938" s="208"/>
      <c r="S938" s="1"/>
      <c r="T938" s="1"/>
      <c r="U938" s="69" t="n">
        <v>938</v>
      </c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customFormat="false" ht="15.75" hidden="false" customHeight="true" outlineLevel="0" collapsed="false">
      <c r="A939" s="338" t="str">
        <f aca="false">A702</f>
        <v>Maize rainfed: kg produced</v>
      </c>
      <c r="B939" s="34"/>
      <c r="C939" s="481" t="n">
        <f aca="false">IF(C$934=0,0,MAX((SUM(C702,M702)+SUM(C782,M782)/C$934),(SUM(C702)+SUM(C782)/C$934)))</f>
        <v>0.31797595750629</v>
      </c>
      <c r="D939" s="481" t="n">
        <f aca="false">IF(D$934=0,0,MAX((SUM(D702,N702)+SUM(D782,N782)/D$934),(SUM(D702)+SUM(D782)/D$934)))</f>
        <v>0.537852949398938</v>
      </c>
      <c r="E939" s="481" t="n">
        <f aca="false">IF(E$934=0,0,MAX((SUM(E702,O702)+SUM(E782,O782)/E$934),(SUM(E702)+SUM(E782)/E$934)))</f>
        <v>0.887964774951076</v>
      </c>
      <c r="F939" s="481" t="n">
        <f aca="false">IF(F$934=0,0,MAX((SUM(F702,P702)+SUM(F782,P782)/F$934),(SUM(F702)+SUM(F782)/F$934)))</f>
        <v>1.54176994998913</v>
      </c>
      <c r="G939" s="34"/>
      <c r="H939" s="481" t="n">
        <f aca="false">IF(C$934=0,0,MAX(SUM(C782,M782)/C$934,SUM(C782)/C$934))</f>
        <v>0.0144883701493595</v>
      </c>
      <c r="I939" s="481" t="n">
        <f aca="false">IF(D$934=0,0,MAX(SUM(D782,N782)/D$934,SUM(D782)/D$934))</f>
        <v>0.0543313880600982</v>
      </c>
      <c r="J939" s="481" t="n">
        <f aca="false">IF(E$934=0,0,MAX(SUM(E782,O782)/E$934,SUM(E782)/E$934))</f>
        <v>0.133111900747241</v>
      </c>
      <c r="K939" s="481" t="n">
        <f aca="false">IF(F$934=0,0,MAX(SUM(F782,P782)/F$934,SUM(F782)/F$934))</f>
        <v>0.507092955227584</v>
      </c>
      <c r="L939" s="1"/>
      <c r="M939" s="477" t="str">
        <f aca="false">IF(OR(SUM((C939&gt;C$932),(D939&gt;C$932),(E939&gt;C$932),(F939&gt;C$932))&gt;1,C939&gt;C$932*2,D939&gt;C$932*2,E939&gt;C$932*2,F939&gt;C$932*2),"yes","")</f>
        <v>yes</v>
      </c>
      <c r="N939" s="477" t="str">
        <f aca="false">IF(OR(SUM((H939&gt;C$932),(I939&gt;C$932),(J939&gt;C$932),(K939&gt;C$932))&gt;1,H939&gt;C$932*2,I939&gt;C$932*2,J939&gt;C$932*2,K939&gt;C$932*2),"yes","")</f>
        <v>yes</v>
      </c>
      <c r="O939" s="34"/>
      <c r="P939" s="34"/>
      <c r="Q939" s="208"/>
      <c r="R939" s="208"/>
      <c r="S939" s="1"/>
      <c r="T939" s="1"/>
      <c r="U939" s="69" t="n">
        <v>939</v>
      </c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customFormat="false" ht="15.75" hidden="false" customHeight="true" outlineLevel="0" collapsed="false">
      <c r="A940" s="338" t="str">
        <f aca="false">A703</f>
        <v>Maize irrigated: kg produced</v>
      </c>
      <c r="B940" s="34"/>
      <c r="C940" s="481" t="n">
        <f aca="false">IF(C$934=0,0,MAX((SUM(C703,M703)+SUM(C783,M783)/C$934),(SUM(C703)+SUM(C783)/C$934)))</f>
        <v>0.131926195135588</v>
      </c>
      <c r="D940" s="481" t="n">
        <f aca="false">IF(D$934=0,0,MAX((SUM(D703,N703)+SUM(D783,N783)/D$934),(SUM(D703)+SUM(D783)/D$934)))</f>
        <v>0.0405926754263349</v>
      </c>
      <c r="E940" s="481" t="n">
        <f aca="false">IF(E$934=0,0,MAX((SUM(E703,O703)+SUM(E783,O783)/E$934),(SUM(E703)+SUM(E783)/E$934)))</f>
        <v>0</v>
      </c>
      <c r="F940" s="481" t="n">
        <f aca="false">IF(F$934=0,0,MAX((SUM(F703,P703)+SUM(F783,P783)/F$934),(SUM(F703)+SUM(F783)/F$934)))</f>
        <v>0</v>
      </c>
      <c r="G940" s="34"/>
      <c r="H940" s="481" t="n">
        <f aca="false">IF(C$934=0,0,MAX(SUM(C783,M783)/C$934,SUM(C783)/C$934))</f>
        <v>0.0423784826868766</v>
      </c>
      <c r="I940" s="481" t="n">
        <f aca="false">IF(D$934=0,0,MAX(SUM(D783,N783)/D$934,SUM(D783)/D$934))</f>
        <v>0</v>
      </c>
      <c r="J940" s="481" t="n">
        <f aca="false">IF(E$934=0,0,MAX(SUM(E783,O783)/E$934,SUM(E783)/E$934))</f>
        <v>0</v>
      </c>
      <c r="K940" s="481" t="n">
        <f aca="false">IF(F$934=0,0,MAX(SUM(F783,P783)/F$934,SUM(F783)/F$934))</f>
        <v>0</v>
      </c>
      <c r="L940" s="1"/>
      <c r="M940" s="477" t="str">
        <f aca="false">IF(OR(SUM((C940&gt;C$932),(D940&gt;C$932),(E940&gt;C$932),(F940&gt;C$932))&gt;1,C940&gt;C$932*2,D940&gt;C$932*2,E940&gt;C$932*2,F940&gt;C$932*2),"yes","")</f>
        <v>yes</v>
      </c>
      <c r="N940" s="477" t="str">
        <f aca="false">IF(OR(SUM((H940&gt;C$932),(I940&gt;C$932),(J940&gt;C$932),(K940&gt;C$932))&gt;1,H940&gt;C$932*2,I940&gt;C$932*2,J940&gt;C$932*2,K940&gt;C$932*2),"yes","")</f>
        <v/>
      </c>
      <c r="O940" s="34"/>
      <c r="P940" s="34"/>
      <c r="Q940" s="208"/>
      <c r="R940" s="208"/>
      <c r="S940" s="1"/>
      <c r="T940" s="1"/>
      <c r="U940" s="69" t="n">
        <v>940</v>
      </c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customFormat="false" ht="15.75" hidden="false" customHeight="true" outlineLevel="0" collapsed="false">
      <c r="A941" s="338" t="str">
        <f aca="false">A704</f>
        <v>Sorghum: kg produced</v>
      </c>
      <c r="B941" s="34"/>
      <c r="C941" s="481" t="n">
        <f aca="false">IF(C$934=0,0,MAX((SUM(C704,M704)+SUM(C784,M784)/C$934),(SUM(C704)+SUM(C784)/C$934)))</f>
        <v>0</v>
      </c>
      <c r="D941" s="481" t="n">
        <f aca="false">IF(D$934=0,0,MAX((SUM(D704,N704)+SUM(D784,N784)/D$934),(SUM(D704)+SUM(D784)/D$934)))</f>
        <v>0</v>
      </c>
      <c r="E941" s="481" t="n">
        <f aca="false">IF(E$934=0,0,MAX((SUM(E704,O704)+SUM(E784,O784)/E$934),(SUM(E704)+SUM(E784)/E$934)))</f>
        <v>0</v>
      </c>
      <c r="F941" s="481" t="n">
        <f aca="false">IF(F$934=0,0,MAX((SUM(F704,P704)+SUM(F784,P784)/F$934),(SUM(F704)+SUM(F784)/F$934)))</f>
        <v>0</v>
      </c>
      <c r="G941" s="34"/>
      <c r="H941" s="481" t="n">
        <f aca="false">IF(C$934=0,0,MAX(SUM(C784,M784)/C$934,SUM(C784)/C$934))</f>
        <v>0</v>
      </c>
      <c r="I941" s="481" t="n">
        <f aca="false">IF(D$934=0,0,MAX(SUM(D784,N784)/D$934,SUM(D784)/D$934))</f>
        <v>0</v>
      </c>
      <c r="J941" s="481" t="n">
        <f aca="false">IF(E$934=0,0,MAX(SUM(E784,O784)/E$934,SUM(E784)/E$934))</f>
        <v>0</v>
      </c>
      <c r="K941" s="481" t="n">
        <f aca="false">IF(F$934=0,0,MAX(SUM(F784,P784)/F$934,SUM(F784)/F$934))</f>
        <v>0</v>
      </c>
      <c r="L941" s="1"/>
      <c r="M941" s="477" t="str">
        <f aca="false">IF(OR(SUM((C941&gt;C$932),(D941&gt;C$932),(E941&gt;C$932),(F941&gt;C$932))&gt;1,C941&gt;C$932*2,D941&gt;C$932*2,E941&gt;C$932*2,F941&gt;C$932*2),"yes","")</f>
        <v/>
      </c>
      <c r="N941" s="477" t="str">
        <f aca="false">IF(OR(SUM((H941&gt;C$932),(I941&gt;C$932),(J941&gt;C$932),(K941&gt;C$932))&gt;1,H941&gt;C$932*2,I941&gt;C$932*2,J941&gt;C$932*2,K941&gt;C$932*2),"yes","")</f>
        <v/>
      </c>
      <c r="O941" s="34"/>
      <c r="P941" s="34"/>
      <c r="Q941" s="208"/>
      <c r="R941" s="208"/>
      <c r="S941" s="1"/>
      <c r="T941" s="1"/>
      <c r="U941" s="69" t="n">
        <v>941</v>
      </c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customFormat="false" ht="15.75" hidden="false" customHeight="true" outlineLevel="0" collapsed="false">
      <c r="A942" s="338" t="str">
        <f aca="false">A705</f>
        <v>Rice: kg produced</v>
      </c>
      <c r="B942" s="34"/>
      <c r="C942" s="481" t="n">
        <f aca="false">IF(C$934=0,0,MAX((SUM(C705,M705)+SUM(C785,M785)/C$934),(SUM(C705)+SUM(C785)/C$934)))</f>
        <v>0</v>
      </c>
      <c r="D942" s="481" t="n">
        <f aca="false">IF(D$934=0,0,MAX((SUM(D705,N705)+SUM(D785,N785)/D$934),(SUM(D705)+SUM(D785)/D$934)))</f>
        <v>0</v>
      </c>
      <c r="E942" s="481" t="n">
        <f aca="false">IF(E$934=0,0,MAX((SUM(E705,O705)+SUM(E785,O785)/E$934),(SUM(E705)+SUM(E785)/E$934)))</f>
        <v>0</v>
      </c>
      <c r="F942" s="481" t="n">
        <f aca="false">IF(F$934=0,0,MAX((SUM(F705,P705)+SUM(F785,P785)/F$934),(SUM(F705)+SUM(F785)/F$934)))</f>
        <v>0</v>
      </c>
      <c r="G942" s="34"/>
      <c r="H942" s="481" t="n">
        <f aca="false">IF(C$934=0,0,MAX(SUM(C785,M785)/C$934,SUM(C785)/C$934))</f>
        <v>0</v>
      </c>
      <c r="I942" s="481" t="n">
        <f aca="false">IF(D$934=0,0,MAX(SUM(D785,N785)/D$934,SUM(D785)/D$934))</f>
        <v>0</v>
      </c>
      <c r="J942" s="481" t="n">
        <f aca="false">IF(E$934=0,0,MAX(SUM(E785,O785)/E$934,SUM(E785)/E$934))</f>
        <v>0</v>
      </c>
      <c r="K942" s="481" t="n">
        <f aca="false">IF(F$934=0,0,MAX(SUM(F785,P785)/F$934,SUM(F785)/F$934))</f>
        <v>0</v>
      </c>
      <c r="L942" s="1"/>
      <c r="M942" s="477" t="str">
        <f aca="false">IF(OR(SUM((C942&gt;C$932),(D942&gt;C$932),(E942&gt;C$932),(F942&gt;C$932))&gt;1,C942&gt;C$932*2,D942&gt;C$932*2,E942&gt;C$932*2,F942&gt;C$932*2),"yes","")</f>
        <v/>
      </c>
      <c r="N942" s="477" t="str">
        <f aca="false">IF(OR(SUM((H942&gt;C$932),(I942&gt;C$932),(J942&gt;C$932),(K942&gt;C$932))&gt;1,H942&gt;C$932*2,I942&gt;C$932*2,J942&gt;C$932*2,K942&gt;C$932*2),"yes","")</f>
        <v/>
      </c>
      <c r="O942" s="34"/>
      <c r="P942" s="34"/>
      <c r="Q942" s="208"/>
      <c r="R942" s="208"/>
      <c r="S942" s="1"/>
      <c r="T942" s="1"/>
      <c r="U942" s="69" t="n">
        <v>942</v>
      </c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customFormat="false" ht="15.75" hidden="false" customHeight="true" outlineLevel="0" collapsed="false">
      <c r="A943" s="338" t="str">
        <f aca="false">A706</f>
        <v>Beans rainfed: kg produced</v>
      </c>
      <c r="B943" s="34"/>
      <c r="C943" s="481" t="n">
        <f aca="false">IF(C$934=0,0,MAX((SUM(C706,M706)+SUM(C786,M786)/C$934),(SUM(C706)+SUM(C786)/C$934)))</f>
        <v>0</v>
      </c>
      <c r="D943" s="481" t="n">
        <f aca="false">IF(D$934=0,0,MAX((SUM(D706,N706)+SUM(D786,N786)/D$934),(SUM(D706)+SUM(D786)/D$934)))</f>
        <v>0</v>
      </c>
      <c r="E943" s="481" t="n">
        <f aca="false">IF(E$934=0,0,MAX((SUM(E706,O706)+SUM(E786,O786)/E$934),(SUM(E706)+SUM(E786)/E$934)))</f>
        <v>0</v>
      </c>
      <c r="F943" s="481" t="n">
        <f aca="false">IF(F$934=0,0,MAX((SUM(F706,P706)+SUM(F786,P786)/F$934),(SUM(F706)+SUM(F786)/F$934)))</f>
        <v>0</v>
      </c>
      <c r="G943" s="34"/>
      <c r="H943" s="481" t="n">
        <f aca="false">IF(C$934=0,0,MAX(SUM(C786,M786)/C$934,SUM(C786)/C$934))</f>
        <v>0</v>
      </c>
      <c r="I943" s="481" t="n">
        <f aca="false">IF(D$934=0,0,MAX(SUM(D786,N786)/D$934,SUM(D786)/D$934))</f>
        <v>0</v>
      </c>
      <c r="J943" s="481" t="n">
        <f aca="false">IF(E$934=0,0,MAX(SUM(E786,O786)/E$934,SUM(E786)/E$934))</f>
        <v>0</v>
      </c>
      <c r="K943" s="481" t="n">
        <f aca="false">IF(F$934=0,0,MAX(SUM(F786,P786)/F$934,SUM(F786)/F$934))</f>
        <v>0</v>
      </c>
      <c r="L943" s="1"/>
      <c r="M943" s="477" t="str">
        <f aca="false">IF(OR(SUM((C943&gt;C$932),(D943&gt;C$932),(E943&gt;C$932),(F943&gt;C$932))&gt;1,C943&gt;C$932*2,D943&gt;C$932*2,E943&gt;C$932*2,F943&gt;C$932*2),"yes","")</f>
        <v/>
      </c>
      <c r="N943" s="477" t="str">
        <f aca="false">IF(OR(SUM((H943&gt;C$932),(I943&gt;C$932),(J943&gt;C$932),(K943&gt;C$932))&gt;1,H943&gt;C$932*2,I943&gt;C$932*2,J943&gt;C$932*2,K943&gt;C$932*2),"yes","")</f>
        <v/>
      </c>
      <c r="O943" s="34"/>
      <c r="P943" s="34"/>
      <c r="Q943" s="208"/>
      <c r="R943" s="208"/>
      <c r="S943" s="1"/>
      <c r="T943" s="1"/>
      <c r="U943" s="69" t="n">
        <v>943</v>
      </c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customFormat="false" ht="15.75" hidden="false" customHeight="true" outlineLevel="0" collapsed="false">
      <c r="A944" s="338" t="str">
        <f aca="false">A707</f>
        <v>Beans irrigated: kg produced</v>
      </c>
      <c r="B944" s="34"/>
      <c r="C944" s="481" t="n">
        <f aca="false">IF(C$934=0,0,MAX((SUM(C707,M707)+SUM(C787,M787)/C$934),(SUM(C707)+SUM(C787)/C$934)))</f>
        <v>0</v>
      </c>
      <c r="D944" s="481" t="n">
        <f aca="false">IF(D$934=0,0,MAX((SUM(D707,N707)+SUM(D787,N787)/D$934),(SUM(D707)+SUM(D787)/D$934)))</f>
        <v>0</v>
      </c>
      <c r="E944" s="481" t="n">
        <f aca="false">IF(E$934=0,0,MAX((SUM(E707,O707)+SUM(E787,O787)/E$934),(SUM(E707)+SUM(E787)/E$934)))</f>
        <v>0</v>
      </c>
      <c r="F944" s="481" t="n">
        <f aca="false">IF(F$934=0,0,MAX((SUM(F707,P707)+SUM(F787,P787)/F$934),(SUM(F707)+SUM(F787)/F$934)))</f>
        <v>0</v>
      </c>
      <c r="G944" s="34"/>
      <c r="H944" s="481" t="n">
        <f aca="false">IF(C$934=0,0,MAX(SUM(C787,M787)/C$934,SUM(C787)/C$934))</f>
        <v>0</v>
      </c>
      <c r="I944" s="481" t="n">
        <f aca="false">IF(D$934=0,0,MAX(SUM(D787,N787)/D$934,SUM(D787)/D$934))</f>
        <v>0</v>
      </c>
      <c r="J944" s="481" t="n">
        <f aca="false">IF(E$934=0,0,MAX(SUM(E787,O787)/E$934,SUM(E787)/E$934))</f>
        <v>0</v>
      </c>
      <c r="K944" s="481" t="n">
        <f aca="false">IF(F$934=0,0,MAX(SUM(F787,P787)/F$934,SUM(F787)/F$934))</f>
        <v>0</v>
      </c>
      <c r="L944" s="1"/>
      <c r="M944" s="477" t="str">
        <f aca="false">IF(OR(SUM((C944&gt;C$932),(D944&gt;C$932),(E944&gt;C$932),(F944&gt;C$932))&gt;1,C944&gt;C$932*2,D944&gt;C$932*2,E944&gt;C$932*2,F944&gt;C$932*2),"yes","")</f>
        <v/>
      </c>
      <c r="N944" s="477" t="str">
        <f aca="false">IF(OR(SUM((H944&gt;C$932),(I944&gt;C$932),(J944&gt;C$932),(K944&gt;C$932))&gt;1,H944&gt;C$932*2,I944&gt;C$932*2,J944&gt;C$932*2,K944&gt;C$932*2),"yes","")</f>
        <v/>
      </c>
      <c r="O944" s="34"/>
      <c r="P944" s="34"/>
      <c r="Q944" s="208"/>
      <c r="R944" s="208"/>
      <c r="S944" s="1"/>
      <c r="T944" s="1"/>
      <c r="U944" s="69" t="n">
        <v>944</v>
      </c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customFormat="false" ht="15.75" hidden="false" customHeight="true" outlineLevel="0" collapsed="false">
      <c r="A945" s="338" t="str">
        <f aca="false">A708</f>
        <v>Pigeon peas: kg produced</v>
      </c>
      <c r="B945" s="34"/>
      <c r="C945" s="481" t="n">
        <f aca="false">IF(C$934=0,0,MAX((SUM(C708,M708)+SUM(C788,M788)/C$934),(SUM(C708)+SUM(C788)/C$934)))</f>
        <v>0</v>
      </c>
      <c r="D945" s="481" t="n">
        <f aca="false">IF(D$934=0,0,MAX((SUM(D708,N708)+SUM(D788,N788)/D$934),(SUM(D708)+SUM(D788)/D$934)))</f>
        <v>0</v>
      </c>
      <c r="E945" s="481" t="n">
        <f aca="false">IF(E$934=0,0,MAX((SUM(E708,O708)+SUM(E788,O788)/E$934),(SUM(E708)+SUM(E788)/E$934)))</f>
        <v>0</v>
      </c>
      <c r="F945" s="481" t="n">
        <f aca="false">IF(F$934=0,0,MAX((SUM(F708,P708)+SUM(F788,P788)/F$934),(SUM(F708)+SUM(F788)/F$934)))</f>
        <v>0</v>
      </c>
      <c r="G945" s="34"/>
      <c r="H945" s="481" t="n">
        <f aca="false">IF(C$934=0,0,MAX(SUM(C788,M788)/C$934,SUM(C788)/C$934))</f>
        <v>0</v>
      </c>
      <c r="I945" s="481" t="n">
        <f aca="false">IF(D$934=0,0,MAX(SUM(D788,N788)/D$934,SUM(D788)/D$934))</f>
        <v>0</v>
      </c>
      <c r="J945" s="481" t="n">
        <f aca="false">IF(E$934=0,0,MAX(SUM(E788,O788)/E$934,SUM(E788)/E$934))</f>
        <v>0</v>
      </c>
      <c r="K945" s="481" t="n">
        <f aca="false">IF(F$934=0,0,MAX(SUM(F788,P788)/F$934,SUM(F788)/F$934))</f>
        <v>0</v>
      </c>
      <c r="L945" s="1"/>
      <c r="M945" s="477" t="str">
        <f aca="false">IF(OR(SUM((C945&gt;C$932),(D945&gt;C$932),(E945&gt;C$932),(F945&gt;C$932))&gt;1,C945&gt;C$932*2,D945&gt;C$932*2,E945&gt;C$932*2,F945&gt;C$932*2),"yes","")</f>
        <v/>
      </c>
      <c r="N945" s="477" t="str">
        <f aca="false">IF(OR(SUM((H945&gt;C$932),(I945&gt;C$932),(J945&gt;C$932),(K945&gt;C$932))&gt;1,H945&gt;C$932*2,I945&gt;C$932*2,J945&gt;C$932*2,K945&gt;C$932*2),"yes","")</f>
        <v/>
      </c>
      <c r="O945" s="34"/>
      <c r="P945" s="34"/>
      <c r="Q945" s="208"/>
      <c r="R945" s="208"/>
      <c r="S945" s="1"/>
      <c r="T945" s="1"/>
      <c r="U945" s="69" t="n">
        <v>945</v>
      </c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customFormat="false" ht="15.75" hidden="false" customHeight="true" outlineLevel="0" collapsed="false">
      <c r="A946" s="338" t="str">
        <f aca="false">A709</f>
        <v>Cowpeas: kg produced</v>
      </c>
      <c r="B946" s="34"/>
      <c r="C946" s="481" t="n">
        <f aca="false">IF(C$934=0,0,MAX((SUM(C709,M709)+SUM(C789,M789)/C$934),(SUM(C709)+SUM(C789)/C$934)))</f>
        <v>0</v>
      </c>
      <c r="D946" s="481" t="n">
        <f aca="false">IF(D$934=0,0,MAX((SUM(D709,N709)+SUM(D789,N789)/D$934),(SUM(D709)+SUM(D789)/D$934)))</f>
        <v>0</v>
      </c>
      <c r="E946" s="481" t="n">
        <f aca="false">IF(E$934=0,0,MAX((SUM(E709,O709)+SUM(E789,O789)/E$934),(SUM(E709)+SUM(E789)/E$934)))</f>
        <v>0</v>
      </c>
      <c r="F946" s="481" t="n">
        <f aca="false">IF(F$934=0,0,MAX((SUM(F709,P709)+SUM(F789,P789)/F$934),(SUM(F709)+SUM(F789)/F$934)))</f>
        <v>0</v>
      </c>
      <c r="G946" s="34"/>
      <c r="H946" s="481" t="n">
        <f aca="false">IF(C$934=0,0,MAX(SUM(C789,M789)/C$934,SUM(C789)/C$934))</f>
        <v>0</v>
      </c>
      <c r="I946" s="481" t="n">
        <f aca="false">IF(D$934=0,0,MAX(SUM(D789,N789)/D$934,SUM(D789)/D$934))</f>
        <v>0</v>
      </c>
      <c r="J946" s="481" t="n">
        <f aca="false">IF(E$934=0,0,MAX(SUM(E789,O789)/E$934,SUM(E789)/E$934))</f>
        <v>0</v>
      </c>
      <c r="K946" s="481" t="n">
        <f aca="false">IF(F$934=0,0,MAX(SUM(F789,P789)/F$934,SUM(F789)/F$934))</f>
        <v>0</v>
      </c>
      <c r="L946" s="1"/>
      <c r="M946" s="477" t="str">
        <f aca="false">IF(OR(SUM((C946&gt;C$932),(D946&gt;C$932),(E946&gt;C$932),(F946&gt;C$932))&gt;1,C946&gt;C$932*2,D946&gt;C$932*2,E946&gt;C$932*2,F946&gt;C$932*2),"yes","")</f>
        <v/>
      </c>
      <c r="N946" s="477" t="str">
        <f aca="false">IF(OR(SUM((H946&gt;C$932),(I946&gt;C$932),(J946&gt;C$932),(K946&gt;C$932))&gt;1,H946&gt;C$932*2,I946&gt;C$932*2,J946&gt;C$932*2,K946&gt;C$932*2),"yes","")</f>
        <v/>
      </c>
      <c r="O946" s="34"/>
      <c r="P946" s="34"/>
      <c r="Q946" s="208"/>
      <c r="R946" s="208"/>
      <c r="S946" s="1"/>
      <c r="T946" s="1"/>
      <c r="U946" s="69" t="n">
        <v>946</v>
      </c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customFormat="false" ht="15.75" hidden="false" customHeight="true" outlineLevel="0" collapsed="false">
      <c r="A947" s="338" t="str">
        <f aca="false">A710</f>
        <v>Sunflower: kg produced</v>
      </c>
      <c r="B947" s="34"/>
      <c r="C947" s="481" t="n">
        <f aca="false">IF(C$934=0,0,MAX((SUM(C710,M710)+SUM(C790,M790)/C$934),(SUM(C710)+SUM(C790)/C$934)))</f>
        <v>0</v>
      </c>
      <c r="D947" s="481" t="n">
        <f aca="false">IF(D$934=0,0,MAX((SUM(D710,N710)+SUM(D790,N790)/D$934),(SUM(D710)+SUM(D790)/D$934)))</f>
        <v>0</v>
      </c>
      <c r="E947" s="481" t="n">
        <f aca="false">IF(E$934=0,0,MAX((SUM(E710,O710)+SUM(E790,O790)/E$934),(SUM(E710)+SUM(E790)/E$934)))</f>
        <v>0</v>
      </c>
      <c r="F947" s="481" t="n">
        <f aca="false">IF(F$934=0,0,MAX((SUM(F710,P710)+SUM(F790,P790)/F$934),(SUM(F710)+SUM(F790)/F$934)))</f>
        <v>0</v>
      </c>
      <c r="G947" s="34"/>
      <c r="H947" s="481" t="n">
        <f aca="false">IF(C$934=0,0,MAX(SUM(C790,M790)/C$934,SUM(C790)/C$934))</f>
        <v>0</v>
      </c>
      <c r="I947" s="481" t="n">
        <f aca="false">IF(D$934=0,0,MAX(SUM(D790,N790)/D$934,SUM(D790)/D$934))</f>
        <v>0</v>
      </c>
      <c r="J947" s="481" t="n">
        <f aca="false">IF(E$934=0,0,MAX(SUM(E790,O790)/E$934,SUM(E790)/E$934))</f>
        <v>0</v>
      </c>
      <c r="K947" s="481" t="n">
        <f aca="false">IF(F$934=0,0,MAX(SUM(F790,P790)/F$934,SUM(F790)/F$934))</f>
        <v>0</v>
      </c>
      <c r="L947" s="1"/>
      <c r="M947" s="477" t="str">
        <f aca="false">IF(OR(SUM((C947&gt;C$932),(D947&gt;C$932),(E947&gt;C$932),(F947&gt;C$932))&gt;1,C947&gt;C$932*2,D947&gt;C$932*2,E947&gt;C$932*2,F947&gt;C$932*2),"yes","")</f>
        <v/>
      </c>
      <c r="N947" s="477" t="str">
        <f aca="false">IF(OR(SUM((H947&gt;C$932),(I947&gt;C$932),(J947&gt;C$932),(K947&gt;C$932))&gt;1,H947&gt;C$932*2,I947&gt;C$932*2,J947&gt;C$932*2,K947&gt;C$932*2),"yes","")</f>
        <v/>
      </c>
      <c r="O947" s="34"/>
      <c r="P947" s="34"/>
      <c r="Q947" s="208"/>
      <c r="R947" s="208"/>
      <c r="S947" s="1"/>
      <c r="T947" s="1"/>
      <c r="U947" s="69" t="n">
        <v>947</v>
      </c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customFormat="false" ht="15.75" hidden="false" customHeight="true" outlineLevel="0" collapsed="false">
      <c r="A948" s="338" t="str">
        <f aca="false">A711</f>
        <v>Cassava: no. local meas.</v>
      </c>
      <c r="B948" s="34"/>
      <c r="C948" s="481" t="n">
        <f aca="false">IF(C$934=0,0,MAX((SUM(C711,M711)+SUM(C791,M791)/C$934),(SUM(C711)+SUM(C791)/C$934)))</f>
        <v>0</v>
      </c>
      <c r="D948" s="481" t="n">
        <f aca="false">IF(D$934=0,0,MAX((SUM(D711,N711)+SUM(D791,N791)/D$934),(SUM(D711)+SUM(D791)/D$934)))</f>
        <v>0</v>
      </c>
      <c r="E948" s="481" t="n">
        <f aca="false">IF(E$934=0,0,MAX((SUM(E711,O711)+SUM(E791,O791)/E$934),(SUM(E711)+SUM(E791)/E$934)))</f>
        <v>0</v>
      </c>
      <c r="F948" s="481" t="n">
        <f aca="false">IF(F$934=0,0,MAX((SUM(F711,P711)+SUM(F791,P791)/F$934),(SUM(F711)+SUM(F791)/F$934)))</f>
        <v>0</v>
      </c>
      <c r="G948" s="34"/>
      <c r="H948" s="481" t="n">
        <f aca="false">IF(C$934=0,0,MAX(SUM(C791,M791)/C$934,SUM(C791)/C$934))</f>
        <v>0</v>
      </c>
      <c r="I948" s="481" t="n">
        <f aca="false">IF(D$934=0,0,MAX(SUM(D791,N791)/D$934,SUM(D791)/D$934))</f>
        <v>0</v>
      </c>
      <c r="J948" s="481" t="n">
        <f aca="false">IF(E$934=0,0,MAX(SUM(E791,O791)/E$934,SUM(E791)/E$934))</f>
        <v>0</v>
      </c>
      <c r="K948" s="481" t="n">
        <f aca="false">IF(F$934=0,0,MAX(SUM(F791,P791)/F$934,SUM(F791)/F$934))</f>
        <v>0</v>
      </c>
      <c r="L948" s="1"/>
      <c r="M948" s="477" t="str">
        <f aca="false">IF(OR(SUM((C948&gt;C$932),(D948&gt;C$932),(E948&gt;C$932),(F948&gt;C$932))&gt;1,C948&gt;C$932*2,D948&gt;C$932*2,E948&gt;C$932*2,F948&gt;C$932*2),"yes","")</f>
        <v/>
      </c>
      <c r="N948" s="477" t="str">
        <f aca="false">IF(OR(SUM((H948&gt;C$932),(I948&gt;C$932),(J948&gt;C$932),(K948&gt;C$932))&gt;1,H948&gt;C$932*2,I948&gt;C$932*2,J948&gt;C$932*2,K948&gt;C$932*2),"yes","")</f>
        <v/>
      </c>
      <c r="O948" s="34"/>
      <c r="P948" s="34"/>
      <c r="Q948" s="208"/>
      <c r="R948" s="208"/>
      <c r="S948" s="1"/>
      <c r="T948" s="1"/>
      <c r="U948" s="69" t="n">
        <v>948</v>
      </c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customFormat="false" ht="15.75" hidden="false" customHeight="true" outlineLevel="0" collapsed="false">
      <c r="A949" s="338" t="str">
        <f aca="false">A712</f>
        <v>Sweet potatoes: no. local meas</v>
      </c>
      <c r="B949" s="34"/>
      <c r="C949" s="481" t="n">
        <f aca="false">IF(C$934=0,0,MAX((SUM(C712,M712)+SUM(C792,M792)/C$934),(SUM(C712)+SUM(C792)/C$934)))</f>
        <v>0.0212468549063461</v>
      </c>
      <c r="D949" s="481" t="n">
        <f aca="false">IF(D$934=0,0,MAX((SUM(D712,N712)+SUM(D792,N792)/D$934),(SUM(D712)+SUM(D792)/D$934)))</f>
        <v>0.0287338901398725</v>
      </c>
      <c r="E949" s="481" t="n">
        <f aca="false">IF(E$934=0,0,MAX((SUM(E712,O712)+SUM(E792,O792)/E$934),(SUM(E712)+SUM(E792)/E$934)))</f>
        <v>0.0801804580724238</v>
      </c>
      <c r="F949" s="481" t="n">
        <f aca="false">IF(F$934=0,0,MAX((SUM(F712,P712)+SUM(F792,P792)/F$934),(SUM(F712)+SUM(F792)/F$934)))</f>
        <v>0.151277911012312</v>
      </c>
      <c r="G949" s="34"/>
      <c r="H949" s="481" t="n">
        <f aca="false">IF(C$934=0,0,MAX(SUM(C792,M792)/C$934,SUM(C792)/C$934))</f>
        <v>0</v>
      </c>
      <c r="I949" s="481" t="n">
        <f aca="false">IF(D$934=0,0,MAX(SUM(D792,N792)/D$934,SUM(D792)/D$934))</f>
        <v>0.0181104626866994</v>
      </c>
      <c r="J949" s="481" t="n">
        <f aca="false">IF(E$934=0,0,MAX(SUM(E792,O792)/E$934,SUM(E792)/E$934))</f>
        <v>0.0522939610078446</v>
      </c>
      <c r="K949" s="481" t="n">
        <f aca="false">IF(F$934=0,0,MAX(SUM(F792,P792)/F$934,SUM(F792)/F$934))</f>
        <v>0.114095914926206</v>
      </c>
      <c r="L949" s="1"/>
      <c r="M949" s="477" t="str">
        <f aca="false">IF(OR(SUM((C949&gt;C$932),(D949&gt;C$932),(E949&gt;C$932),(F949&gt;C$932))&gt;1,C949&gt;C$932*2,D949&gt;C$932*2,E949&gt;C$932*2,F949&gt;C$932*2),"yes","")</f>
        <v>yes</v>
      </c>
      <c r="N949" s="477" t="str">
        <f aca="false">IF(OR(SUM((H949&gt;C$932),(I949&gt;C$932),(J949&gt;C$932),(K949&gt;C$932))&gt;1,H949&gt;C$932*2,I949&gt;C$932*2,J949&gt;C$932*2,K949&gt;C$932*2),"yes","")</f>
        <v>yes</v>
      </c>
      <c r="O949" s="34"/>
      <c r="P949" s="34"/>
      <c r="Q949" s="208"/>
      <c r="R949" s="208"/>
      <c r="S949" s="1"/>
      <c r="T949" s="1"/>
      <c r="U949" s="69" t="n">
        <v>949</v>
      </c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customFormat="false" ht="15.75" hidden="false" customHeight="true" outlineLevel="0" collapsed="false">
      <c r="A950" s="338" t="str">
        <f aca="false">A713</f>
        <v>Irish potatoes: no. local meas</v>
      </c>
      <c r="B950" s="34"/>
      <c r="C950" s="481" t="n">
        <f aca="false">IF(C$934=0,0,MAX((SUM(C713,M713)+SUM(C793,M793)/C$934),(SUM(C713)+SUM(C793)/C$934)))</f>
        <v>0</v>
      </c>
      <c r="D950" s="481" t="n">
        <f aca="false">IF(D$934=0,0,MAX((SUM(D713,N713)+SUM(D793,N793)/D$934),(SUM(D713)+SUM(D793)/D$934)))</f>
        <v>0</v>
      </c>
      <c r="E950" s="481" t="n">
        <f aca="false">IF(E$934=0,0,MAX((SUM(E713,O713)+SUM(E793,O793)/E$934),(SUM(E713)+SUM(E793)/E$934)))</f>
        <v>0</v>
      </c>
      <c r="F950" s="481" t="n">
        <f aca="false">IF(F$934=0,0,MAX((SUM(F713,P713)+SUM(F793,P793)/F$934),(SUM(F713)+SUM(F793)/F$934)))</f>
        <v>0</v>
      </c>
      <c r="G950" s="34"/>
      <c r="H950" s="481" t="n">
        <f aca="false">IF(C$934=0,0,MAX(SUM(C793,M793)/C$934,SUM(C793)/C$934))</f>
        <v>0</v>
      </c>
      <c r="I950" s="481" t="n">
        <f aca="false">IF(D$934=0,0,MAX(SUM(D793,N793)/D$934,SUM(D793)/D$934))</f>
        <v>0</v>
      </c>
      <c r="J950" s="481" t="n">
        <f aca="false">IF(E$934=0,0,MAX(SUM(E793,O793)/E$934,SUM(E793)/E$934))</f>
        <v>0</v>
      </c>
      <c r="K950" s="481" t="n">
        <f aca="false">IF(F$934=0,0,MAX(SUM(F793,P793)/F$934,SUM(F793)/F$934))</f>
        <v>0</v>
      </c>
      <c r="L950" s="1"/>
      <c r="M950" s="477" t="str">
        <f aca="false">IF(OR(SUM((C950&gt;C$932),(D950&gt;C$932),(E950&gt;C$932),(F950&gt;C$932))&gt;1,C950&gt;C$932*2,D950&gt;C$932*2,E950&gt;C$932*2,F950&gt;C$932*2),"yes","")</f>
        <v/>
      </c>
      <c r="N950" s="477" t="str">
        <f aca="false">IF(OR(SUM((H950&gt;C$932),(I950&gt;C$932),(J950&gt;C$932),(K950&gt;C$932))&gt;1,H950&gt;C$932*2,I950&gt;C$932*2,J950&gt;C$932*2,K950&gt;C$932*2),"yes","")</f>
        <v/>
      </c>
      <c r="O950" s="34"/>
      <c r="P950" s="34"/>
      <c r="Q950" s="208"/>
      <c r="R950" s="208"/>
      <c r="S950" s="1"/>
      <c r="T950" s="1"/>
      <c r="U950" s="69" t="n">
        <v>950</v>
      </c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customFormat="false" ht="15.75" hidden="false" customHeight="true" outlineLevel="0" collapsed="false">
      <c r="A951" s="338" t="str">
        <f aca="false">A714</f>
        <v>Bananas: no. local meas</v>
      </c>
      <c r="B951" s="34"/>
      <c r="C951" s="481" t="n">
        <f aca="false">IF(C$934=0,0,MAX((SUM(C714,M714)+SUM(C794,M794)/C$934),(SUM(C714)+SUM(C794)/C$934)))</f>
        <v>0</v>
      </c>
      <c r="D951" s="481" t="n">
        <f aca="false">IF(D$934=0,0,MAX((SUM(D714,N714)+SUM(D794,N794)/D$934),(SUM(D714)+SUM(D794)/D$934)))</f>
        <v>0</v>
      </c>
      <c r="E951" s="481" t="n">
        <f aca="false">IF(E$934=0,0,MAX((SUM(E714,O714)+SUM(E794,O794)/E$934),(SUM(E714)+SUM(E794)/E$934)))</f>
        <v>0</v>
      </c>
      <c r="F951" s="481" t="n">
        <f aca="false">IF(F$934=0,0,MAX((SUM(F714,P714)+SUM(F794,P794)/F$934),(SUM(F714)+SUM(F794)/F$934)))</f>
        <v>0</v>
      </c>
      <c r="G951" s="34"/>
      <c r="H951" s="481" t="n">
        <f aca="false">IF(C$934=0,0,MAX(SUM(C794,M794)/C$934,SUM(C794)/C$934))</f>
        <v>0</v>
      </c>
      <c r="I951" s="481" t="n">
        <f aca="false">IF(D$934=0,0,MAX(SUM(D794,N794)/D$934,SUM(D794)/D$934))</f>
        <v>0</v>
      </c>
      <c r="J951" s="481" t="n">
        <f aca="false">IF(E$934=0,0,MAX(SUM(E794,O794)/E$934,SUM(E794)/E$934))</f>
        <v>0</v>
      </c>
      <c r="K951" s="481" t="n">
        <f aca="false">IF(F$934=0,0,MAX(SUM(F794,P794)/F$934,SUM(F794)/F$934))</f>
        <v>0</v>
      </c>
      <c r="L951" s="1"/>
      <c r="M951" s="477" t="str">
        <f aca="false">IF(OR(SUM((C951&gt;C$932),(D951&gt;C$932),(E951&gt;C$932),(F951&gt;C$932))&gt;1,C951&gt;C$932*2,D951&gt;C$932*2,E951&gt;C$932*2,F951&gt;C$932*2),"yes","")</f>
        <v/>
      </c>
      <c r="N951" s="477" t="str">
        <f aca="false">IF(OR(SUM((H951&gt;C$932),(I951&gt;C$932),(J951&gt;C$932),(K951&gt;C$932))&gt;1,H951&gt;C$932*2,I951&gt;C$932*2,J951&gt;C$932*2,K951&gt;C$932*2),"yes","")</f>
        <v/>
      </c>
      <c r="O951" s="34"/>
      <c r="P951" s="34"/>
      <c r="Q951" s="208"/>
      <c r="R951" s="208"/>
      <c r="S951" s="1"/>
      <c r="T951" s="1"/>
      <c r="U951" s="69" t="n">
        <v>951</v>
      </c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customFormat="false" ht="15.75" hidden="false" customHeight="true" outlineLevel="0" collapsed="false">
      <c r="A952" s="338" t="str">
        <f aca="false">A715</f>
        <v>Groundnuts (dry): no. local meas</v>
      </c>
      <c r="B952" s="34"/>
      <c r="C952" s="481" t="n">
        <f aca="false">IF(C$934=0,0,MAX((SUM(C715,M715)+SUM(C795,M795)/C$934),(SUM(C715)+SUM(C795)/C$934)))</f>
        <v>0.116040204054315</v>
      </c>
      <c r="D952" s="481" t="n">
        <f aca="false">IF(D$934=0,0,MAX((SUM(D715,N715)+SUM(D795,N795)/D$934),(SUM(D715)+SUM(D795)/D$934)))</f>
        <v>0.112859063503727</v>
      </c>
      <c r="E952" s="481" t="n">
        <f aca="false">IF(E$934=0,0,MAX((SUM(E715,O715)+SUM(E795,O795)/E$934),(SUM(E715)+SUM(E795)/E$934)))</f>
        <v>0.567549772744041</v>
      </c>
      <c r="F952" s="481" t="n">
        <f aca="false">IF(F$934=0,0,MAX((SUM(F715,P715)+SUM(F795,P795)/F$934),(SUM(F715)+SUM(F795)/F$934)))</f>
        <v>0.295811366721438</v>
      </c>
      <c r="G952" s="34"/>
      <c r="H952" s="481" t="n">
        <f aca="false">IF(C$934=0,0,MAX(SUM(C795,M795)/C$934,SUM(C795)/C$934))</f>
        <v>0.0909507436126045</v>
      </c>
      <c r="I952" s="481" t="n">
        <f aca="false">IF(D$934=0,0,MAX(SUM(D795,N795)/D$934,SUM(D795)/D$934))</f>
        <v>0.091276731940965</v>
      </c>
      <c r="J952" s="481" t="n">
        <f aca="false">IF(E$934=0,0,MAX(SUM(E795,O795)/E$934,SUM(E795)/E$934))</f>
        <v>0.51089615239179</v>
      </c>
      <c r="K952" s="481" t="n">
        <f aca="false">IF(F$934=0,0,MAX(SUM(F795,P795)/F$934,SUM(F795)/F$934))</f>
        <v>0.256363660698389</v>
      </c>
      <c r="L952" s="1"/>
      <c r="M952" s="477" t="str">
        <f aca="false">IF(OR(SUM((C952&gt;C$932),(D952&gt;C$932),(E952&gt;C$932),(F952&gt;C$932))&gt;1,C952&gt;C$932*2,D952&gt;C$932*2,E952&gt;C$932*2,F952&gt;C$932*2),"yes","")</f>
        <v>yes</v>
      </c>
      <c r="N952" s="477" t="str">
        <f aca="false">IF(OR(SUM((H952&gt;C$932),(I952&gt;C$932),(J952&gt;C$932),(K952&gt;C$932))&gt;1,H952&gt;C$932*2,I952&gt;C$932*2,J952&gt;C$932*2,K952&gt;C$932*2),"yes","")</f>
        <v>yes</v>
      </c>
      <c r="O952" s="34"/>
      <c r="P952" s="34"/>
      <c r="Q952" s="208"/>
      <c r="R952" s="208"/>
      <c r="S952" s="1"/>
      <c r="T952" s="1"/>
      <c r="U952" s="69" t="n">
        <v>952</v>
      </c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customFormat="false" ht="15.75" hidden="false" customHeight="true" outlineLevel="0" collapsed="false">
      <c r="A953" s="338" t="str">
        <f aca="false">A716</f>
        <v>Soya: no. local meas</v>
      </c>
      <c r="B953" s="34"/>
      <c r="C953" s="481" t="n">
        <f aca="false">IF(C$934=0,0,MAX((SUM(C716,M716)+SUM(C796,M796)/C$934),(SUM(C716)+SUM(C796)/C$934)))</f>
        <v>0.0565950111105269</v>
      </c>
      <c r="D953" s="481" t="n">
        <f aca="false">IF(D$934=0,0,MAX((SUM(D716,N716)+SUM(D796,N796)/D$934),(SUM(D716)+SUM(D796)/D$934)))</f>
        <v>0.164044201445306</v>
      </c>
      <c r="E953" s="481" t="n">
        <f aca="false">IF(E$934=0,0,MAX((SUM(E716,O716)+SUM(E796,O796)/E$934),(SUM(E716)+SUM(E796)/E$934)))</f>
        <v>0.329337803881379</v>
      </c>
      <c r="F953" s="481" t="n">
        <f aca="false">IF(F$934=0,0,MAX((SUM(F716,P716)+SUM(F796,P796)/F$934),(SUM(F716)+SUM(F796)/F$934)))</f>
        <v>0.348428009141487</v>
      </c>
      <c r="G953" s="34"/>
      <c r="H953" s="481" t="n">
        <f aca="false">IF(C$934=0,0,MAX(SUM(C796,M796)/C$934,SUM(C796)/C$934))</f>
        <v>0.0452037148660017</v>
      </c>
      <c r="I953" s="481" t="n">
        <f aca="false">IF(D$934=0,0,MAX(SUM(D796,N796)/D$934,SUM(D796)/D$934))</f>
        <v>0.141261608956255</v>
      </c>
      <c r="J953" s="481" t="n">
        <f aca="false">IF(E$934=0,0,MAX(SUM(E796,O796)/E$934,SUM(E796)/E$934))</f>
        <v>0.313763766047067</v>
      </c>
      <c r="K953" s="481" t="n">
        <f aca="false">IF(F$934=0,0,MAX(SUM(F796,P796)/F$934,SUM(F796)/F$934))</f>
        <v>0.32904698428101</v>
      </c>
      <c r="L953" s="1"/>
      <c r="M953" s="477" t="str">
        <f aca="false">IF(OR(SUM((C953&gt;C$932),(D953&gt;C$932),(E953&gt;C$932),(F953&gt;C$932))&gt;1,C953&gt;C$932*2,D953&gt;C$932*2,E953&gt;C$932*2,F953&gt;C$932*2),"yes","")</f>
        <v>yes</v>
      </c>
      <c r="N953" s="477" t="str">
        <f aca="false">IF(OR(SUM((H953&gt;C$932),(I953&gt;C$932),(J953&gt;C$932),(K953&gt;C$932))&gt;1,H953&gt;C$932*2,I953&gt;C$932*2,J953&gt;C$932*2,K953&gt;C$932*2),"yes","")</f>
        <v>yes</v>
      </c>
      <c r="O953" s="34"/>
      <c r="P953" s="34"/>
      <c r="Q953" s="208"/>
      <c r="R953" s="208"/>
      <c r="S953" s="1"/>
      <c r="T953" s="1"/>
      <c r="U953" s="69" t="n">
        <v>953</v>
      </c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customFormat="false" ht="15.75" hidden="false" customHeight="true" outlineLevel="0" collapsed="false">
      <c r="A954" s="338" t="str">
        <f aca="false">A717</f>
        <v>Vegetables: no. local meas</v>
      </c>
      <c r="B954" s="34"/>
      <c r="C954" s="481" t="n">
        <f aca="false">IF(C$934=0,0,MAX((SUM(C717,M717)+SUM(C797,M797)/C$934),(SUM(C717)+SUM(C797)/C$934)))</f>
        <v>0</v>
      </c>
      <c r="D954" s="481" t="n">
        <f aca="false">IF(D$934=0,0,MAX((SUM(D717,N717)+SUM(D797,N797)/D$934),(SUM(D717)+SUM(D797)/D$934)))</f>
        <v>0</v>
      </c>
      <c r="E954" s="481" t="n">
        <f aca="false">IF(E$934=0,0,MAX((SUM(E717,O717)+SUM(E797,O797)/E$934),(SUM(E717)+SUM(E797)/E$934)))</f>
        <v>0</v>
      </c>
      <c r="F954" s="481" t="n">
        <f aca="false">IF(F$934=0,0,MAX((SUM(F717,P717)+SUM(F797,P797)/F$934),(SUM(F717)+SUM(F797)/F$934)))</f>
        <v>0</v>
      </c>
      <c r="G954" s="34"/>
      <c r="H954" s="481" t="n">
        <f aca="false">IF(C$934=0,0,MAX(SUM(C797,M797)/C$934,SUM(C797)/C$934))</f>
        <v>0</v>
      </c>
      <c r="I954" s="481" t="n">
        <f aca="false">IF(D$934=0,0,MAX(SUM(D797,N797)/D$934,SUM(D797)/D$934))</f>
        <v>0</v>
      </c>
      <c r="J954" s="481" t="n">
        <f aca="false">IF(E$934=0,0,MAX(SUM(E797,O797)/E$934,SUM(E797)/E$934))</f>
        <v>0</v>
      </c>
      <c r="K954" s="481" t="n">
        <f aca="false">IF(F$934=0,0,MAX(SUM(F797,P797)/F$934,SUM(F797)/F$934))</f>
        <v>0</v>
      </c>
      <c r="L954" s="1"/>
      <c r="M954" s="477" t="str">
        <f aca="false">IF(OR(SUM((C954&gt;C$932),(D954&gt;C$932),(E954&gt;C$932),(F954&gt;C$932))&gt;1,C954&gt;C$932*2,D954&gt;C$932*2,E954&gt;C$932*2,F954&gt;C$932*2),"yes","")</f>
        <v/>
      </c>
      <c r="N954" s="477" t="str">
        <f aca="false">IF(OR(SUM((H954&gt;C$932),(I954&gt;C$932),(J954&gt;C$932),(K954&gt;C$932))&gt;1,H954&gt;C$932*2,I954&gt;C$932*2,J954&gt;C$932*2,K954&gt;C$932*2),"yes","")</f>
        <v/>
      </c>
      <c r="O954" s="34"/>
      <c r="P954" s="34"/>
      <c r="Q954" s="208"/>
      <c r="R954" s="208"/>
      <c r="S954" s="1"/>
      <c r="T954" s="1"/>
      <c r="U954" s="69" t="n">
        <v>954</v>
      </c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customFormat="false" ht="15.75" hidden="false" customHeight="true" outlineLevel="0" collapsed="false">
      <c r="A955" s="338" t="str">
        <f aca="false">A718</f>
        <v>Other crop: (tomato)</v>
      </c>
      <c r="B955" s="34"/>
      <c r="C955" s="481" t="n">
        <f aca="false">IF(C$934=0,0,MAX((SUM(C718,M718)+SUM(C798,M798)/C$934),(SUM(C718)+SUM(C798)/C$934)))</f>
        <v>0</v>
      </c>
      <c r="D955" s="481" t="n">
        <f aca="false">IF(D$934=0,0,MAX((SUM(D718,N718)+SUM(D798,N798)/D$934),(SUM(D718)+SUM(D798)/D$934)))</f>
        <v>0</v>
      </c>
      <c r="E955" s="481" t="n">
        <f aca="false">IF(E$934=0,0,MAX((SUM(E718,O718)+SUM(E798,O798)/E$934),(SUM(E718)+SUM(E798)/E$934)))</f>
        <v>0</v>
      </c>
      <c r="F955" s="481" t="n">
        <f aca="false">IF(F$934=0,0,MAX((SUM(F718,P718)+SUM(F798,P798)/F$934),(SUM(F718)+SUM(F798)/F$934)))</f>
        <v>0</v>
      </c>
      <c r="G955" s="34"/>
      <c r="H955" s="481" t="n">
        <f aca="false">IF(C$934=0,0,MAX(SUM(C798,M798)/C$934,SUM(C798)/C$934))</f>
        <v>0</v>
      </c>
      <c r="I955" s="481" t="n">
        <f aca="false">IF(D$934=0,0,MAX(SUM(D798,N798)/D$934,SUM(D798)/D$934))</f>
        <v>0</v>
      </c>
      <c r="J955" s="481" t="n">
        <f aca="false">IF(E$934=0,0,MAX(SUM(E798,O798)/E$934,SUM(E798)/E$934))</f>
        <v>0</v>
      </c>
      <c r="K955" s="481" t="n">
        <f aca="false">IF(F$934=0,0,MAX(SUM(F798,P798)/F$934,SUM(F798)/F$934))</f>
        <v>0</v>
      </c>
      <c r="L955" s="1"/>
      <c r="M955" s="477" t="str">
        <f aca="false">IF(OR(SUM((C955&gt;C$932),(D955&gt;C$932),(E955&gt;C$932),(F955&gt;C$932))&gt;1,C955&gt;C$932*2,D955&gt;C$932*2,E955&gt;C$932*2,F955&gt;C$932*2),"yes","")</f>
        <v/>
      </c>
      <c r="N955" s="477" t="str">
        <f aca="false">IF(OR(SUM((H955&gt;C$932),(I955&gt;C$932),(J955&gt;C$932),(K955&gt;C$932))&gt;1,H955&gt;C$932*2,I955&gt;C$932*2,J955&gt;C$932*2,K955&gt;C$932*2),"yes","")</f>
        <v/>
      </c>
      <c r="O955" s="34"/>
      <c r="P955" s="34"/>
      <c r="Q955" s="208"/>
      <c r="R955" s="208"/>
      <c r="S955" s="1"/>
      <c r="T955" s="1"/>
      <c r="U955" s="69" t="n">
        <v>955</v>
      </c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customFormat="false" ht="15.75" hidden="false" customHeight="true" outlineLevel="0" collapsed="false">
      <c r="A956" s="338" t="str">
        <f aca="false">A719</f>
        <v>Other crop: type</v>
      </c>
      <c r="B956" s="34"/>
      <c r="C956" s="481" t="n">
        <f aca="false">IF(C$934=0,0,MAX((SUM(C719,M719)+SUM(C799,M799)/C$934),(SUM(C719)+SUM(C799)/C$934)))</f>
        <v>0</v>
      </c>
      <c r="D956" s="481" t="n">
        <f aca="false">IF(D$934=0,0,MAX((SUM(D719,N719)+SUM(D799,N799)/D$934),(SUM(D719)+SUM(D799)/D$934)))</f>
        <v>0</v>
      </c>
      <c r="E956" s="481" t="n">
        <f aca="false">IF(E$934=0,0,MAX((SUM(E719,O719)+SUM(E799,O799)/E$934),(SUM(E719)+SUM(E799)/E$934)))</f>
        <v>0</v>
      </c>
      <c r="F956" s="481" t="n">
        <f aca="false">IF(F$934=0,0,MAX((SUM(F719,P719)+SUM(F799,P799)/F$934),(SUM(F719)+SUM(F799)/F$934)))</f>
        <v>0</v>
      </c>
      <c r="G956" s="34"/>
      <c r="H956" s="481" t="n">
        <f aca="false">IF(C$934=0,0,MAX(SUM(C799,M799)/C$934,SUM(C799)/C$934))</f>
        <v>0</v>
      </c>
      <c r="I956" s="481" t="n">
        <f aca="false">IF(D$934=0,0,MAX(SUM(D799,N799)/D$934,SUM(D799)/D$934))</f>
        <v>0</v>
      </c>
      <c r="J956" s="481" t="n">
        <f aca="false">IF(E$934=0,0,MAX(SUM(E799,O799)/E$934,SUM(E799)/E$934))</f>
        <v>0</v>
      </c>
      <c r="K956" s="481" t="n">
        <f aca="false">IF(F$934=0,0,MAX(SUM(F799,P799)/F$934,SUM(F799)/F$934))</f>
        <v>0</v>
      </c>
      <c r="L956" s="1"/>
      <c r="M956" s="477" t="str">
        <f aca="false">IF(OR(SUM((C956&gt;C$932),(D956&gt;C$932),(E956&gt;C$932),(F956&gt;C$932))&gt;1,C956&gt;C$932*2,D956&gt;C$932*2,E956&gt;C$932*2,F956&gt;C$932*2),"yes","")</f>
        <v/>
      </c>
      <c r="N956" s="477" t="str">
        <f aca="false">IF(OR(SUM((H956&gt;C$932),(I956&gt;C$932),(J956&gt;C$932),(K956&gt;C$932))&gt;1,H956&gt;C$932*2,I956&gt;C$932*2,J956&gt;C$932*2,K956&gt;C$932*2),"yes","")</f>
        <v/>
      </c>
      <c r="O956" s="34"/>
      <c r="P956" s="34"/>
      <c r="Q956" s="208"/>
      <c r="R956" s="208"/>
      <c r="S956" s="1"/>
      <c r="T956" s="1"/>
      <c r="U956" s="69" t="n">
        <v>956</v>
      </c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customFormat="false" ht="15.75" hidden="false" customHeight="true" outlineLevel="0" collapsed="false">
      <c r="A957" s="338" t="str">
        <f aca="false">A720</f>
        <v>FISHING -- see worksheet Data 3</v>
      </c>
      <c r="B957" s="34"/>
      <c r="C957" s="481" t="e">
        <f aca="false">IF(C$934=0,0,MAX((SUM(C720,M720)+SUM(C800,M800)/C$934),(SUM(C720)+SUM(C800)/C$934)))</f>
        <v>#REF!</v>
      </c>
      <c r="D957" s="481" t="e">
        <f aca="false">IF(D$934=0,0,MAX((SUM(D720,N720)+SUM(D800,N800)/D$934),(SUM(D720)+SUM(D800)/D$934)))</f>
        <v>#REF!</v>
      </c>
      <c r="E957" s="481" t="e">
        <f aca="false">IF(E$934=0,0,MAX((SUM(E720,O720)+SUM(E800,O800)/E$934),(SUM(E720)+SUM(E800)/E$934)))</f>
        <v>#REF!</v>
      </c>
      <c r="F957" s="481" t="e">
        <f aca="false">IF(F$934=0,0,MAX((SUM(F720,P720)+SUM(F800,P800)/F$934),(SUM(F720)+SUM(F800)/F$934)))</f>
        <v>#REF!</v>
      </c>
      <c r="G957" s="34"/>
      <c r="H957" s="481" t="e">
        <f aca="false">IF(C$934=0,0,MAX(SUM(C800,M800)/C$934,SUM(C800)/C$934))</f>
        <v>#REF!</v>
      </c>
      <c r="I957" s="481" t="e">
        <f aca="false">IF(D$934=0,0,MAX(SUM(D800,N800)/D$934,SUM(D800)/D$934))</f>
        <v>#REF!</v>
      </c>
      <c r="J957" s="481" t="e">
        <f aca="false">IF(E$934=0,0,MAX(SUM(E800,O800)/E$934,SUM(E800)/E$934))</f>
        <v>#REF!</v>
      </c>
      <c r="K957" s="481" t="e">
        <f aca="false">IF(F$934=0,0,MAX(SUM(F800,P800)/F$934,SUM(F800)/F$934))</f>
        <v>#REF!</v>
      </c>
      <c r="L957" s="1"/>
      <c r="M957" s="477" t="e">
        <f aca="false">IF(OR(SUM((C957&gt;C$932),(D957&gt;C$932),(E957&gt;C$932),(F957&gt;C$932))&gt;1,C957&gt;C$932*2,D957&gt;C$932*2,E957&gt;C$932*2,F957&gt;C$932*2),"yes","")</f>
        <v>#REF!</v>
      </c>
      <c r="N957" s="477" t="e">
        <f aca="false">IF(OR(SUM((H957&gt;C$932),(I957&gt;C$932),(J957&gt;C$932),(K957&gt;C$932))&gt;1,H957&gt;C$932*2,I957&gt;C$932*2,J957&gt;C$932*2,K957&gt;C$932*2),"yes","")</f>
        <v>#REF!</v>
      </c>
      <c r="O957" s="34"/>
      <c r="P957" s="34"/>
      <c r="Q957" s="208"/>
      <c r="R957" s="208"/>
      <c r="S957" s="1"/>
      <c r="T957" s="1"/>
      <c r="U957" s="69" t="n">
        <v>957</v>
      </c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customFormat="false" ht="15.75" hidden="false" customHeight="true" outlineLevel="0" collapsed="false">
      <c r="A958" s="338" t="str">
        <f aca="false">A721</f>
        <v>WILD FOODS -- see worksheet Data 3</v>
      </c>
      <c r="B958" s="34"/>
      <c r="C958" s="481" t="e">
        <f aca="false">IF(C$934=0,0,MAX((SUM(C721,M721)+SUM(C801,M801)/C$934),(SUM(C721)+SUM(C801)/C$934)))</f>
        <v>#REF!</v>
      </c>
      <c r="D958" s="481" t="e">
        <f aca="false">IF(D$934=0,0,MAX((SUM(D721,N721)+SUM(D801,N801)/D$934),(SUM(D721)+SUM(D801)/D$934)))</f>
        <v>#REF!</v>
      </c>
      <c r="E958" s="481" t="e">
        <f aca="false">IF(E$934=0,0,MAX((SUM(E721,O721)+SUM(E801,O801)/E$934),(SUM(E721)+SUM(E801)/E$934)))</f>
        <v>#REF!</v>
      </c>
      <c r="F958" s="481" t="e">
        <f aca="false">IF(F$934=0,0,MAX((SUM(F721,P721)+SUM(F801,P801)/F$934),(SUM(F721)+SUM(F801)/F$934)))</f>
        <v>#REF!</v>
      </c>
      <c r="G958" s="34"/>
      <c r="H958" s="481" t="e">
        <f aca="false">IF(C$934=0,0,MAX(SUM(C801,M801)/C$934,SUM(C801)/C$934))</f>
        <v>#REF!</v>
      </c>
      <c r="I958" s="481" t="e">
        <f aca="false">IF(D$934=0,0,MAX(SUM(D801,N801)/D$934,SUM(D801)/D$934))</f>
        <v>#REF!</v>
      </c>
      <c r="J958" s="481" t="e">
        <f aca="false">IF(E$934=0,0,MAX(SUM(E801,O801)/E$934,SUM(E801)/E$934))</f>
        <v>#REF!</v>
      </c>
      <c r="K958" s="481" t="e">
        <f aca="false">IF(F$934=0,0,MAX(SUM(F801,P801)/F$934,SUM(F801)/F$934))</f>
        <v>#REF!</v>
      </c>
      <c r="L958" s="1"/>
      <c r="M958" s="477" t="e">
        <f aca="false">IF(OR(SUM((C958&gt;C$932),(D958&gt;C$932),(E958&gt;C$932),(F958&gt;C$932))&gt;1,C958&gt;C$932*2,D958&gt;C$932*2,E958&gt;C$932*2,F958&gt;C$932*2),"yes","")</f>
        <v>#REF!</v>
      </c>
      <c r="N958" s="477" t="e">
        <f aca="false">IF(OR(SUM((H958&gt;C$932),(I958&gt;C$932),(J958&gt;C$932),(K958&gt;C$932))&gt;1,H958&gt;C$932*2,I958&gt;C$932*2,J958&gt;C$932*2,K958&gt;C$932*2),"yes","")</f>
        <v>#REF!</v>
      </c>
      <c r="O958" s="34"/>
      <c r="P958" s="34"/>
      <c r="Q958" s="208"/>
      <c r="R958" s="208"/>
      <c r="S958" s="1"/>
      <c r="T958" s="1"/>
      <c r="U958" s="69" t="n">
        <v>958</v>
      </c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customFormat="false" ht="15.75" hidden="false" customHeight="true" outlineLevel="0" collapsed="false">
      <c r="A959" s="1" t="str">
        <f aca="false">A781</f>
        <v>Green maize sold: quantity</v>
      </c>
      <c r="B959" s="34"/>
      <c r="C959" s="481" t="n">
        <f aca="false">IF(C$934=0,0,MAX(SUM(C781,M781)/C$934,SUM(C781)/C$934))</f>
        <v>0</v>
      </c>
      <c r="D959" s="481" t="n">
        <f aca="false">IF(D$934=0,0,MAX(SUM(D781,N781)/D$934,SUM(D781)/D$934))</f>
        <v>0</v>
      </c>
      <c r="E959" s="481" t="n">
        <f aca="false">IF(E$934=0,0,MAX(SUM(E781,O781)/E$934,SUM(E781)/E$934))</f>
        <v>0</v>
      </c>
      <c r="F959" s="481" t="n">
        <f aca="false">IF(F$934=0,0,MAX(SUM(F781,P781)/F$934,SUM(F781)/F$934))</f>
        <v>0</v>
      </c>
      <c r="G959" s="34"/>
      <c r="H959" s="1"/>
      <c r="I959" s="1"/>
      <c r="J959" s="1"/>
      <c r="K959" s="34"/>
      <c r="L959" s="34"/>
      <c r="M959" s="477" t="str">
        <f aca="false">IF(OR(SUM((C959&gt;C$932),(D959&gt;C$932),(E959&gt;C$932),(F959&gt;C$932))&gt;1,C959&gt;C$932*2,D959&gt;C$932*2,E959&gt;C$932*2,F959&gt;C$932*2),"yes","")</f>
        <v/>
      </c>
      <c r="N959" s="477" t="str">
        <f aca="false">M959</f>
        <v/>
      </c>
      <c r="O959" s="34"/>
      <c r="P959" s="34"/>
      <c r="Q959" s="208"/>
      <c r="R959" s="208"/>
      <c r="S959" s="1"/>
      <c r="T959" s="1"/>
      <c r="U959" s="69" t="n">
        <v>959</v>
      </c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customFormat="false" ht="15.75" hidden="false" customHeight="true" outlineLevel="0" collapsed="false">
      <c r="A960" s="1" t="str">
        <f aca="false">A802</f>
        <v>Cotton: kg sold</v>
      </c>
      <c r="B960" s="34"/>
      <c r="C960" s="481" t="n">
        <f aca="false">IF(C$934=0,0,MAX(SUM(C802,M802)/C$934,SUM(C802)/C$934))</f>
        <v>0</v>
      </c>
      <c r="D960" s="481" t="n">
        <f aca="false">IF(D$934=0,0,MAX(SUM(D802,N802)/D$934,SUM(D802)/D$934))</f>
        <v>0</v>
      </c>
      <c r="E960" s="481" t="n">
        <f aca="false">IF(E$934=0,0,MAX(SUM(E802,O802)/E$934,SUM(E802)/E$934))</f>
        <v>0</v>
      </c>
      <c r="F960" s="481" t="n">
        <f aca="false">IF(F$934=0,0,MAX(SUM(F802,P802)/F$934,SUM(F802)/F$934))</f>
        <v>0</v>
      </c>
      <c r="G960" s="34"/>
      <c r="H960" s="1"/>
      <c r="I960" s="1"/>
      <c r="J960" s="1"/>
      <c r="K960" s="34"/>
      <c r="L960" s="34"/>
      <c r="M960" s="477" t="str">
        <f aca="false">IF(OR(SUM((C960&gt;C$932),(D960&gt;C$932),(E960&gt;C$932),(F960&gt;C$932))&gt;1,C960&gt;C$932*2,D960&gt;C$932*2,E960&gt;C$932*2,F960&gt;C$932*2),"yes","")</f>
        <v/>
      </c>
      <c r="N960" s="477" t="str">
        <f aca="false">M960</f>
        <v/>
      </c>
      <c r="O960" s="34"/>
      <c r="P960" s="34"/>
      <c r="Q960" s="208"/>
      <c r="R960" s="208"/>
      <c r="S960" s="1"/>
      <c r="T960" s="1"/>
      <c r="U960" s="69" t="n">
        <v>960</v>
      </c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customFormat="false" ht="15.75" hidden="false" customHeight="true" outlineLevel="0" collapsed="false">
      <c r="A961" s="1" t="str">
        <f aca="false">A803</f>
        <v>Tobacco: kg sold</v>
      </c>
      <c r="B961" s="34"/>
      <c r="C961" s="481" t="n">
        <f aca="false">IF(C$934=0,0,MAX(SUM(C803,M803)/C$934,SUM(C803)/C$934))</f>
        <v>0.0869302208961572</v>
      </c>
      <c r="D961" s="481" t="n">
        <f aca="false">IF(D$934=0,0,MAX(SUM(D803,N803)/D$934,SUM(D803)/D$934))</f>
        <v>0.115906961194876</v>
      </c>
      <c r="E961" s="481" t="n">
        <f aca="false">IF(E$934=0,0,MAX(SUM(E803,O803)/E$934,SUM(E803)/E$934))</f>
        <v>3.08058970300757</v>
      </c>
      <c r="F961" s="481" t="n">
        <f aca="false">IF(F$934=0,0,MAX(SUM(F803,P803)/F$934,SUM(F803)/F$934))</f>
        <v>3.92151885375998</v>
      </c>
      <c r="G961" s="34"/>
      <c r="H961" s="1"/>
      <c r="I961" s="1"/>
      <c r="J961" s="1"/>
      <c r="K961" s="34"/>
      <c r="L961" s="34"/>
      <c r="M961" s="477" t="str">
        <f aca="false">IF(OR(SUM((C961&gt;C$932),(D961&gt;C$932),(E961&gt;C$932),(F961&gt;C$932))&gt;1,C961&gt;C$932*2,D961&gt;C$932*2,E961&gt;C$932*2,F961&gt;C$932*2),"yes","")</f>
        <v>yes</v>
      </c>
      <c r="N961" s="477" t="str">
        <f aca="false">M961</f>
        <v>yes</v>
      </c>
      <c r="O961" s="34"/>
      <c r="P961" s="34"/>
      <c r="Q961" s="208"/>
      <c r="R961" s="208"/>
      <c r="S961" s="1"/>
      <c r="T961" s="1"/>
      <c r="U961" s="69" t="n">
        <v>961</v>
      </c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customFormat="false" ht="15.75" hidden="false" customHeight="true" outlineLevel="0" collapsed="false">
      <c r="A962" s="1" t="str">
        <f aca="false">A804</f>
        <v>Sugarcane: kg sold</v>
      </c>
      <c r="B962" s="34"/>
      <c r="C962" s="481" t="n">
        <f aca="false">IF(C$934=0,0,MAX(SUM(C804,M804)/C$934,SUM(C804)/C$934))</f>
        <v>0</v>
      </c>
      <c r="D962" s="481" t="n">
        <f aca="false">IF(D$934=0,0,MAX(SUM(D804,N804)/D$934,SUM(D804)/D$934))</f>
        <v>0</v>
      </c>
      <c r="E962" s="481" t="n">
        <f aca="false">IF(E$934=0,0,MAX(SUM(E804,O804)/E$934,SUM(E804)/E$934))</f>
        <v>0</v>
      </c>
      <c r="F962" s="481" t="n">
        <f aca="false">IF(F$934=0,0,MAX(SUM(F804,P804)/F$934,SUM(F804)/F$934))</f>
        <v>0</v>
      </c>
      <c r="G962" s="34"/>
      <c r="H962" s="1"/>
      <c r="I962" s="1"/>
      <c r="J962" s="1"/>
      <c r="K962" s="34"/>
      <c r="L962" s="34"/>
      <c r="M962" s="477" t="str">
        <f aca="false">IF(OR(SUM((C962&gt;C$932),(D962&gt;C$932),(E962&gt;C$932),(F962&gt;C$932))&gt;1,C962&gt;C$932*2,D962&gt;C$932*2,E962&gt;C$932*2,F962&gt;C$932*2),"yes","")</f>
        <v/>
      </c>
      <c r="N962" s="477" t="str">
        <f aca="false">M962</f>
        <v/>
      </c>
      <c r="O962" s="34"/>
      <c r="P962" s="34"/>
      <c r="Q962" s="208"/>
      <c r="R962" s="208"/>
      <c r="S962" s="1"/>
      <c r="T962" s="1"/>
      <c r="U962" s="69" t="n">
        <v>962</v>
      </c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customFormat="false" ht="15.75" hidden="false" customHeight="true" outlineLevel="0" collapsed="false">
      <c r="A963" s="1" t="str">
        <f aca="false">A805</f>
        <v>Pineapples: kg sold</v>
      </c>
      <c r="B963" s="34"/>
      <c r="C963" s="481" t="n">
        <f aca="false">IF(C$934=0,0,MAX(SUM(C805,M805)/C$934,SUM(C805)/C$934))</f>
        <v>0</v>
      </c>
      <c r="D963" s="481" t="n">
        <f aca="false">IF(D$934=0,0,MAX(SUM(D805,N805)/D$934,SUM(D805)/D$934))</f>
        <v>0</v>
      </c>
      <c r="E963" s="481" t="n">
        <f aca="false">IF(E$934=0,0,MAX(SUM(E805,O805)/E$934,SUM(E805)/E$934))</f>
        <v>0</v>
      </c>
      <c r="F963" s="481" t="n">
        <f aca="false">IF(F$934=0,0,MAX(SUM(F805,P805)/F$934,SUM(F805)/F$934))</f>
        <v>0</v>
      </c>
      <c r="G963" s="34"/>
      <c r="H963" s="1"/>
      <c r="I963" s="1"/>
      <c r="J963" s="1"/>
      <c r="K963" s="34"/>
      <c r="L963" s="34"/>
      <c r="M963" s="477" t="str">
        <f aca="false">IF(OR(SUM((C963&gt;C$932),(D963&gt;C$932),(E963&gt;C$932),(F963&gt;C$932))&gt;1,C963&gt;C$932*2,D963&gt;C$932*2,E963&gt;C$932*2,F963&gt;C$932*2),"yes","")</f>
        <v/>
      </c>
      <c r="N963" s="477" t="str">
        <f aca="false">M963</f>
        <v/>
      </c>
      <c r="O963" s="34"/>
      <c r="P963" s="34"/>
      <c r="Q963" s="208"/>
      <c r="R963" s="208"/>
      <c r="S963" s="1"/>
      <c r="T963" s="1"/>
      <c r="U963" s="69" t="n">
        <v>963</v>
      </c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customFormat="false" ht="15.75" hidden="false" customHeight="true" outlineLevel="0" collapsed="false">
      <c r="A964" s="1" t="str">
        <f aca="false">A806</f>
        <v>Pears: kg sold</v>
      </c>
      <c r="B964" s="34"/>
      <c r="C964" s="481" t="n">
        <f aca="false">IF(C$934=0,0,MAX(SUM(C806,M806)/C$934,SUM(C806)/C$934))</f>
        <v>0</v>
      </c>
      <c r="D964" s="481" t="n">
        <f aca="false">IF(D$934=0,0,MAX(SUM(D806,N806)/D$934,SUM(D806)/D$934))</f>
        <v>0</v>
      </c>
      <c r="E964" s="481" t="n">
        <f aca="false">IF(E$934=0,0,MAX(SUM(E806,O806)/E$934,SUM(E806)/E$934))</f>
        <v>0</v>
      </c>
      <c r="F964" s="481" t="n">
        <f aca="false">IF(F$934=0,0,MAX(SUM(F806,P806)/F$934,SUM(F806)/F$934))</f>
        <v>0</v>
      </c>
      <c r="G964" s="34"/>
      <c r="H964" s="1"/>
      <c r="I964" s="1"/>
      <c r="J964" s="1"/>
      <c r="K964" s="34"/>
      <c r="L964" s="34"/>
      <c r="M964" s="477" t="str">
        <f aca="false">IF(OR(SUM((C964&gt;C$932),(D964&gt;C$932),(E964&gt;C$932),(F964&gt;C$932))&gt;1,C964&gt;C$932*2,D964&gt;C$932*2,E964&gt;C$932*2,F964&gt;C$932*2),"yes","")</f>
        <v/>
      </c>
      <c r="N964" s="477" t="str">
        <f aca="false">M964</f>
        <v/>
      </c>
      <c r="O964" s="34"/>
      <c r="P964" s="34"/>
      <c r="Q964" s="208"/>
      <c r="R964" s="208"/>
      <c r="S964" s="1"/>
      <c r="T964" s="1"/>
      <c r="U964" s="69" t="n">
        <v>964</v>
      </c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customFormat="false" ht="15.75" hidden="false" customHeight="true" outlineLevel="0" collapsed="false">
      <c r="A965" s="1" t="str">
        <f aca="false">A807</f>
        <v>Citrus fruits: kg sold</v>
      </c>
      <c r="B965" s="34"/>
      <c r="C965" s="481" t="n">
        <f aca="false">IF(C$934=0,0,MAX(SUM(C807,M807)/C$934,SUM(C807)/C$934))</f>
        <v>0</v>
      </c>
      <c r="D965" s="481" t="n">
        <f aca="false">IF(D$934=0,0,MAX(SUM(D807,N807)/D$934,SUM(D807)/D$934))</f>
        <v>0</v>
      </c>
      <c r="E965" s="481" t="n">
        <f aca="false">IF(E$934=0,0,MAX(SUM(E807,O807)/E$934,SUM(E807)/E$934))</f>
        <v>0</v>
      </c>
      <c r="F965" s="481" t="n">
        <f aca="false">IF(F$934=0,0,MAX(SUM(F807,P807)/F$934,SUM(F807)/F$934))</f>
        <v>0</v>
      </c>
      <c r="G965" s="34"/>
      <c r="H965" s="1"/>
      <c r="I965" s="1"/>
      <c r="J965" s="1"/>
      <c r="K965" s="34"/>
      <c r="L965" s="34"/>
      <c r="M965" s="477" t="str">
        <f aca="false">IF(OR(SUM((C965&gt;C$932),(D965&gt;C$932),(E965&gt;C$932),(F965&gt;C$932))&gt;1,C965&gt;C$932*2,D965&gt;C$932*2,E965&gt;C$932*2,F965&gt;C$932*2),"yes","")</f>
        <v/>
      </c>
      <c r="N965" s="477" t="str">
        <f aca="false">M965</f>
        <v/>
      </c>
      <c r="O965" s="34"/>
      <c r="P965" s="34"/>
      <c r="Q965" s="208"/>
      <c r="R965" s="208"/>
      <c r="S965" s="1"/>
      <c r="T965" s="1"/>
      <c r="U965" s="69" t="n">
        <v>965</v>
      </c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customFormat="false" ht="15.75" hidden="false" customHeight="true" outlineLevel="0" collapsed="false">
      <c r="A966" s="1" t="str">
        <f aca="false">A808</f>
        <v>Other cashcrop: kg sold</v>
      </c>
      <c r="B966" s="34"/>
      <c r="C966" s="481" t="n">
        <f aca="false">IF(C$934=0,0,MAX(SUM(C808,M808)/C$934,SUM(C808)/C$934))</f>
        <v>0</v>
      </c>
      <c r="D966" s="481" t="n">
        <f aca="false">IF(D$934=0,0,MAX(SUM(D808,N808)/D$934,SUM(D808)/D$934))</f>
        <v>0</v>
      </c>
      <c r="E966" s="481" t="n">
        <f aca="false">IF(E$934=0,0,MAX(SUM(E808,O808)/E$934,SUM(E808)/E$934))</f>
        <v>0</v>
      </c>
      <c r="F966" s="481" t="n">
        <f aca="false">IF(F$934=0,0,MAX(SUM(F808,P808)/F$934,SUM(F808)/F$934))</f>
        <v>0</v>
      </c>
      <c r="G966" s="34"/>
      <c r="H966" s="1"/>
      <c r="I966" s="1"/>
      <c r="J966" s="1"/>
      <c r="K966" s="34"/>
      <c r="L966" s="34"/>
      <c r="M966" s="477" t="str">
        <f aca="false">IF(OR(SUM((C966&gt;C$932),(D966&gt;C$932),(E966&gt;C$932),(F966&gt;C$932))&gt;1,C966&gt;C$932*2,D966&gt;C$932*2,E966&gt;C$932*2,F966&gt;C$932*2),"yes","")</f>
        <v/>
      </c>
      <c r="N966" s="477" t="str">
        <f aca="false">M966</f>
        <v/>
      </c>
      <c r="O966" s="34"/>
      <c r="P966" s="34"/>
      <c r="Q966" s="208"/>
      <c r="R966" s="208"/>
      <c r="S966" s="1"/>
      <c r="T966" s="1"/>
      <c r="U966" s="69" t="n">
        <v>966</v>
      </c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customFormat="false" ht="15.75" hidden="false" customHeight="true" outlineLevel="0" collapsed="false">
      <c r="A967" s="1" t="str">
        <f aca="false">A809</f>
        <v>Other cashcrop: quantity sold</v>
      </c>
      <c r="B967" s="34"/>
      <c r="C967" s="481" t="n">
        <f aca="false">IF(C$934=0,0,MAX(SUM(C809,M809)/C$934,SUM(C809)/C$934))</f>
        <v>0</v>
      </c>
      <c r="D967" s="481" t="n">
        <f aca="false">IF(D$934=0,0,MAX(SUM(D809,N809)/D$934,SUM(D809)/D$934))</f>
        <v>0</v>
      </c>
      <c r="E967" s="481" t="n">
        <f aca="false">IF(E$934=0,0,MAX(SUM(E809,O809)/E$934,SUM(E809)/E$934))</f>
        <v>0</v>
      </c>
      <c r="F967" s="481" t="n">
        <f aca="false">IF(F$934=0,0,MAX(SUM(F809,P809)/F$934,SUM(F809)/F$934))</f>
        <v>0</v>
      </c>
      <c r="G967" s="34"/>
      <c r="H967" s="1"/>
      <c r="I967" s="1"/>
      <c r="J967" s="1"/>
      <c r="K967" s="34"/>
      <c r="L967" s="34"/>
      <c r="M967" s="477" t="str">
        <f aca="false">IF(OR(SUM((C967&gt;C$932),(D967&gt;C$932),(E967&gt;C$932),(F967&gt;C$932))&gt;1,C967&gt;C$932*2,D967&gt;C$932*2,E967&gt;C$932*2,F967&gt;C$932*2),"yes","")</f>
        <v/>
      </c>
      <c r="N967" s="477" t="str">
        <f aca="false">M967</f>
        <v/>
      </c>
      <c r="O967" s="34"/>
      <c r="P967" s="34"/>
      <c r="Q967" s="208"/>
      <c r="R967" s="208"/>
      <c r="S967" s="1"/>
      <c r="T967" s="1"/>
      <c r="U967" s="69" t="n">
        <v>967</v>
      </c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customFormat="false" ht="15.75" hidden="false" customHeight="true" outlineLevel="0" collapsed="false">
      <c r="A968" s="1" t="str">
        <f aca="false">A810</f>
        <v>Other cashcrop: quantity sold</v>
      </c>
      <c r="B968" s="34"/>
      <c r="C968" s="481" t="n">
        <f aca="false">IF(C$934=0,0,MAX(SUM(C810,M810)/C$934,SUM(C810)/C$934))</f>
        <v>0</v>
      </c>
      <c r="D968" s="481" t="n">
        <f aca="false">IF(D$934=0,0,MAX(SUM(D810,N810)/D$934,SUM(D810)/D$934))</f>
        <v>0</v>
      </c>
      <c r="E968" s="481" t="n">
        <f aca="false">IF(E$934=0,0,MAX(SUM(E810,O810)/E$934,SUM(E810)/E$934))</f>
        <v>0</v>
      </c>
      <c r="F968" s="481" t="n">
        <f aca="false">IF(F$934=0,0,MAX(SUM(F810,P810)/F$934,SUM(F810)/F$934))</f>
        <v>0</v>
      </c>
      <c r="G968" s="34"/>
      <c r="H968" s="1"/>
      <c r="I968" s="1"/>
      <c r="J968" s="1"/>
      <c r="K968" s="34"/>
      <c r="L968" s="34"/>
      <c r="M968" s="477" t="str">
        <f aca="false">IF(OR(SUM((C968&gt;C$932),(D968&gt;C$932),(E968&gt;C$932),(F968&gt;C$932))&gt;1,C968&gt;C$932*2,D968&gt;C$932*2,E968&gt;C$932*2,F968&gt;C$932*2),"yes","")</f>
        <v/>
      </c>
      <c r="N968" s="477" t="str">
        <f aca="false">M968</f>
        <v/>
      </c>
      <c r="O968" s="34"/>
      <c r="P968" s="34"/>
      <c r="Q968" s="208"/>
      <c r="R968" s="208"/>
      <c r="S968" s="1"/>
      <c r="T968" s="1"/>
      <c r="U968" s="69" t="n">
        <v>968</v>
      </c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customFormat="false" ht="15.75" hidden="false" customHeight="true" outlineLevel="0" collapsed="false">
      <c r="A969" s="1" t="str">
        <f aca="false">A811</f>
        <v>Other cash crop: type</v>
      </c>
      <c r="B969" s="34"/>
      <c r="C969" s="481" t="n">
        <f aca="false">IF(C$934=0,0,MAX(SUM(C811,M811)/C$934,SUM(C811)/C$934))</f>
        <v>0</v>
      </c>
      <c r="D969" s="481" t="n">
        <f aca="false">IF(D$934=0,0,MAX(SUM(D811,N811)/D$934,SUM(D811)/D$934))</f>
        <v>0</v>
      </c>
      <c r="E969" s="481" t="n">
        <f aca="false">IF(E$934=0,0,MAX(SUM(E811,O811)/E$934,SUM(E811)/E$934))</f>
        <v>0</v>
      </c>
      <c r="F969" s="481" t="n">
        <f aca="false">IF(F$934=0,0,MAX(SUM(F811,P811)/F$934,SUM(F811)/F$934))</f>
        <v>0</v>
      </c>
      <c r="G969" s="34"/>
      <c r="H969" s="1"/>
      <c r="I969" s="1"/>
      <c r="J969" s="1"/>
      <c r="K969" s="34"/>
      <c r="L969" s="34"/>
      <c r="M969" s="477" t="str">
        <f aca="false">IF(OR(SUM((C969&gt;C$932),(D969&gt;C$932),(E969&gt;C$932),(F969&gt;C$932))&gt;1,C969&gt;C$932*2,D969&gt;C$932*2,E969&gt;C$932*2,F969&gt;C$932*2),"yes","")</f>
        <v/>
      </c>
      <c r="N969" s="477" t="str">
        <f aca="false">M969</f>
        <v/>
      </c>
      <c r="O969" s="34"/>
      <c r="P969" s="34"/>
      <c r="Q969" s="208"/>
      <c r="R969" s="208"/>
      <c r="S969" s="1"/>
      <c r="T969" s="1"/>
      <c r="U969" s="69" t="n">
        <v>969</v>
      </c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customFormat="false" ht="15.75" hidden="false" customHeight="true" outlineLevel="0" collapsed="false">
      <c r="A970" s="1" t="str">
        <f aca="false">A812</f>
        <v>Other cash crop: type</v>
      </c>
      <c r="B970" s="34"/>
      <c r="C970" s="481" t="n">
        <f aca="false">IF(C$934=0,0,MAX(SUM(C812,M812)/C$934,SUM(C812)/C$934))</f>
        <v>0</v>
      </c>
      <c r="D970" s="481" t="n">
        <f aca="false">IF(D$934=0,0,MAX(SUM(D812,N812)/D$934,SUM(D812)/D$934))</f>
        <v>0</v>
      </c>
      <c r="E970" s="481" t="n">
        <f aca="false">IF(E$934=0,0,MAX(SUM(E812,O812)/E$934,SUM(E812)/E$934))</f>
        <v>0</v>
      </c>
      <c r="F970" s="481" t="n">
        <f aca="false">IF(F$934=0,0,MAX(SUM(F812,P812)/F$934,SUM(F812)/F$934))</f>
        <v>0</v>
      </c>
      <c r="G970" s="34"/>
      <c r="H970" s="1"/>
      <c r="I970" s="1"/>
      <c r="J970" s="1"/>
      <c r="K970" s="34"/>
      <c r="L970" s="34"/>
      <c r="M970" s="477" t="str">
        <f aca="false">IF(OR(SUM((C970&gt;C$932),(D970&gt;C$932),(E970&gt;C$932),(F970&gt;C$932))&gt;1,C970&gt;C$932*2,D970&gt;C$932*2,E970&gt;C$932*2,F970&gt;C$932*2),"yes","")</f>
        <v/>
      </c>
      <c r="N970" s="477" t="str">
        <f aca="false">M970</f>
        <v/>
      </c>
      <c r="O970" s="34"/>
      <c r="P970" s="34"/>
      <c r="Q970" s="208"/>
      <c r="R970" s="208"/>
      <c r="S970" s="1"/>
      <c r="T970" s="1"/>
      <c r="U970" s="69" t="n">
        <v>970</v>
      </c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customFormat="false" ht="15.75" hidden="false" customHeight="true" outlineLevel="0" collapsed="false">
      <c r="A971" s="215" t="s">
        <v>545</v>
      </c>
      <c r="B971" s="34"/>
      <c r="C971" s="481"/>
      <c r="D971" s="481"/>
      <c r="E971" s="481"/>
      <c r="F971" s="481"/>
      <c r="G971" s="34"/>
      <c r="H971" s="34"/>
      <c r="I971" s="1"/>
      <c r="J971" s="1"/>
      <c r="K971" s="34"/>
      <c r="L971" s="34"/>
      <c r="M971" s="485" t="s">
        <v>546</v>
      </c>
      <c r="N971" s="485" t="s">
        <v>544</v>
      </c>
      <c r="O971" s="34"/>
      <c r="P971" s="34"/>
      <c r="Q971" s="208"/>
      <c r="R971" s="208"/>
      <c r="S971" s="1"/>
      <c r="T971" s="1"/>
      <c r="U971" s="69" t="n">
        <v>971</v>
      </c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customFormat="false" ht="15.75" hidden="false" customHeight="true" outlineLevel="0" collapsed="false">
      <c r="A972" s="1" t="str">
        <f aca="false">A690</f>
        <v>Camels' milk - season 1</v>
      </c>
      <c r="B972" s="34"/>
      <c r="C972" s="481" t="n">
        <f aca="false">IF(C$934=0,0,MAX((SUM(C690,M690)+SUM(C754,M754,C756,M756)/C$934),(SUM(C690)+SUM(C754,C756)/C$934)))</f>
        <v>0</v>
      </c>
      <c r="D972" s="481" t="n">
        <f aca="false">IF(D$934=0,0,MAX((SUM(D690,N690)+SUM(D754,N754,D756,N756)/D$934),(SUM(D690)+SUM(D754,D756)/D$934)))</f>
        <v>0</v>
      </c>
      <c r="E972" s="481" t="n">
        <f aca="false">IF(E$934=0,0,MAX((SUM(E690,O690)+SUM(E754,O754,E756,O756)/E$934),(SUM(E690)+SUM(E754,E756)/E$934)))</f>
        <v>0</v>
      </c>
      <c r="F972" s="481" t="n">
        <f aca="false">IF(F$934=0,0,MAX((SUM(F690,P690)+SUM(F754,P754,F756,P756)/F$934),(SUM(F690)+SUM(F754,F756)/F$934)))</f>
        <v>0</v>
      </c>
      <c r="G972" s="34"/>
      <c r="H972" s="481"/>
      <c r="I972" s="481"/>
      <c r="J972" s="481"/>
      <c r="K972" s="481"/>
      <c r="L972" s="1"/>
      <c r="M972" s="477" t="str">
        <f aca="false">IF(OR(SUM((C972&gt;C$932),(E972&gt;C$932),(D972&gt;C$932),(F972&gt;C$932))&gt;1,C972&gt;C$932*2,E972&gt;C$932*2,D972&gt;C$932*2,F972&gt;C$932*2),"yes","")</f>
        <v/>
      </c>
      <c r="N972" s="477"/>
      <c r="O972" s="34"/>
      <c r="P972" s="34"/>
      <c r="Q972" s="208"/>
      <c r="R972" s="208"/>
      <c r="S972" s="1"/>
      <c r="T972" s="1"/>
      <c r="U972" s="69" t="n">
        <v>972</v>
      </c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customFormat="false" ht="15.75" hidden="false" customHeight="true" outlineLevel="0" collapsed="false">
      <c r="A973" s="34" t="str">
        <f aca="false">A754</f>
        <v>Camels' milk sales - season 1</v>
      </c>
      <c r="B973" s="34"/>
      <c r="C973" s="481"/>
      <c r="D973" s="481"/>
      <c r="E973" s="481"/>
      <c r="F973" s="481"/>
      <c r="G973" s="34"/>
      <c r="H973" s="481" t="n">
        <f aca="false">IF(C$934=0,0,MAX(SUM(C754,M754)/C$934,SUM(C754)/C$934))</f>
        <v>0</v>
      </c>
      <c r="I973" s="481" t="n">
        <f aca="false">IF(D$934=0,0,MAX(SUM(D754,N754)/D$934,SUM(D754)/D$934))</f>
        <v>0</v>
      </c>
      <c r="J973" s="481" t="n">
        <f aca="false">IF(E$934=0,0,MAX(SUM(E754,O754)/E$934,SUM(E754)/E$934))</f>
        <v>0</v>
      </c>
      <c r="K973" s="481" t="n">
        <f aca="false">IF(F$934=0,0,MAX(SUM(F754,P754)/F$934,SUM(F754)/F$934))</f>
        <v>0</v>
      </c>
      <c r="L973" s="1"/>
      <c r="M973" s="1"/>
      <c r="N973" s="477" t="str">
        <f aca="false">IF(OR(SUM((H973&gt;C$932),(J973&gt;C$932),(I973&gt;C$932),(K973&gt;C$932))&gt;1,H973&gt;C$932*2,J973&gt;C$932*2,I973&gt;C$932*2,K973&gt;C$932*2),"yes","")</f>
        <v/>
      </c>
      <c r="O973" s="34"/>
      <c r="P973" s="34"/>
      <c r="Q973" s="208"/>
      <c r="R973" s="208"/>
      <c r="S973" s="1"/>
      <c r="T973" s="1"/>
      <c r="U973" s="69" t="n">
        <v>973</v>
      </c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customFormat="false" ht="15.75" hidden="false" customHeight="true" outlineLevel="0" collapsed="false">
      <c r="A974" s="34" t="str">
        <f aca="false">A756</f>
        <v>Camels' ghee/butter sales</v>
      </c>
      <c r="B974" s="34"/>
      <c r="C974" s="481"/>
      <c r="D974" s="481"/>
      <c r="E974" s="481"/>
      <c r="F974" s="481"/>
      <c r="G974" s="34"/>
      <c r="H974" s="481" t="n">
        <f aca="false">IF(C$934=0,0,MAX(SUM(C756,M756)/C$934,SUM(C756)/C$934))</f>
        <v>0</v>
      </c>
      <c r="I974" s="481" t="n">
        <f aca="false">IF(D$934=0,0,MAX(SUM(D756,N756)/D$934,SUM(D756)/D$934))</f>
        <v>0</v>
      </c>
      <c r="J974" s="481" t="n">
        <f aca="false">IF(E$934=0,0,MAX(SUM(E756,O756)/E$934,SUM(E756)/E$934))</f>
        <v>0</v>
      </c>
      <c r="K974" s="481" t="n">
        <f aca="false">IF(F$934=0,0,MAX(SUM(F756,P756)/F$934,SUM(F756)/F$934))</f>
        <v>0</v>
      </c>
      <c r="L974" s="1"/>
      <c r="M974" s="477"/>
      <c r="N974" s="477" t="str">
        <f aca="false">IF(OR(SUM((H974&gt;C$932),(J974&gt;C$932),(I974&gt;C$932),(K974&gt;C$932))&gt;1,H974&gt;C$932*2,J974&gt;C$932*2,I974&gt;C$932*2,K974&gt;C$932*2),"yes","")</f>
        <v/>
      </c>
      <c r="O974" s="34"/>
      <c r="P974" s="34"/>
      <c r="Q974" s="208"/>
      <c r="R974" s="208"/>
      <c r="S974" s="1"/>
      <c r="T974" s="1"/>
      <c r="U974" s="69" t="n">
        <v>974</v>
      </c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customFormat="false" ht="15.75" hidden="false" customHeight="true" outlineLevel="0" collapsed="false">
      <c r="A975" s="1" t="str">
        <f aca="false">A691</f>
        <v>Camels' milk - season 2</v>
      </c>
      <c r="B975" s="34"/>
      <c r="C975" s="481" t="n">
        <f aca="false">IF(C$934=0,0,MAX((SUM(C691,M691)+SUM(C755,M755)/C$934),(SUM(C691)+SUM(C755)/C$934)))</f>
        <v>0</v>
      </c>
      <c r="D975" s="481" t="n">
        <f aca="false">IF(D$934=0,0,MAX((SUM(D691,N691)+SUM(D755,N755)/D$934),(SUM(D691)+SUM(D755)/D$934)))</f>
        <v>0</v>
      </c>
      <c r="E975" s="481" t="n">
        <f aca="false">IF(E$934=0,0,MAX((SUM(E691,O691)+SUM(E755,O755)/E$934),(SUM(E691)+SUM(E755)/E$934)))</f>
        <v>0</v>
      </c>
      <c r="F975" s="481" t="n">
        <f aca="false">IF(F$934=0,0,MAX((SUM(F691,P691)+SUM(F755,P755)/F$934),(SUM(F691)+SUM(F755)/F$934)))</f>
        <v>0</v>
      </c>
      <c r="G975" s="34"/>
      <c r="H975" s="481"/>
      <c r="I975" s="481"/>
      <c r="J975" s="481"/>
      <c r="K975" s="481"/>
      <c r="L975" s="1"/>
      <c r="M975" s="477" t="str">
        <f aca="false">IF(OR(SUM((C975&gt;C$932),(E975&gt;C$932),(D975&gt;C$932),(F975&gt;C$932))&gt;1,C975&gt;C$932*2,E975&gt;C$932*2,D975&gt;C$932*2,F975&gt;C$932*2),"yes","")</f>
        <v/>
      </c>
      <c r="N975" s="477"/>
      <c r="O975" s="34"/>
      <c r="P975" s="34"/>
      <c r="Q975" s="208"/>
      <c r="R975" s="208"/>
      <c r="S975" s="1"/>
      <c r="T975" s="1"/>
      <c r="U975" s="69" t="n">
        <v>975</v>
      </c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customFormat="false" ht="15.75" hidden="false" customHeight="true" outlineLevel="0" collapsed="false">
      <c r="A976" s="34" t="str">
        <f aca="false">A755</f>
        <v>Camels' milk sales - season 2</v>
      </c>
      <c r="B976" s="34"/>
      <c r="C976" s="481"/>
      <c r="D976" s="481"/>
      <c r="E976" s="481"/>
      <c r="F976" s="481"/>
      <c r="G976" s="34"/>
      <c r="H976" s="481" t="n">
        <f aca="false">IF(C$934=0,0,MAX(SUM(C755,M755)/C$934,SUM(C755)/C$934))</f>
        <v>0</v>
      </c>
      <c r="I976" s="481" t="n">
        <f aca="false">IF(D$934=0,0,MAX(SUM(D755,N755)/D$934,SUM(D755)/D$934))</f>
        <v>0</v>
      </c>
      <c r="J976" s="481" t="n">
        <f aca="false">IF(E$934=0,0,MAX(SUM(E755,O755)/E$934,SUM(E755)/E$934))</f>
        <v>0</v>
      </c>
      <c r="K976" s="481" t="n">
        <f aca="false">IF(F$934=0,0,MAX(SUM(F755,P755)/F$934,SUM(F755)/F$934))</f>
        <v>0</v>
      </c>
      <c r="L976" s="1"/>
      <c r="M976" s="1"/>
      <c r="N976" s="477" t="str">
        <f aca="false">IF(OR(SUM((H976&gt;C$932),(J976&gt;C$932),(I976&gt;C$932),(K976&gt;C$932))&gt;1,H976&gt;C$932*2,J976&gt;C$932*2,I976&gt;C$932*2,K976&gt;C$932*2),"yes","")</f>
        <v/>
      </c>
      <c r="O976" s="34"/>
      <c r="P976" s="34"/>
      <c r="Q976" s="208"/>
      <c r="R976" s="208"/>
      <c r="S976" s="1"/>
      <c r="T976" s="1"/>
      <c r="U976" s="69" t="n">
        <v>976</v>
      </c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customFormat="false" ht="15.75" hidden="false" customHeight="true" outlineLevel="0" collapsed="false">
      <c r="A977" s="1" t="str">
        <f aca="false">A692</f>
        <v>Cows' milk - season 1</v>
      </c>
      <c r="B977" s="34"/>
      <c r="C977" s="481" t="n">
        <f aca="false">IF(C$934=0,0,MAX((SUM(C692,M692)+SUM(C757,M757,C759,M759)/C$934),(SUM(C692)+SUM(C757,C759)/C$934)))</f>
        <v>0</v>
      </c>
      <c r="D977" s="481" t="n">
        <f aca="false">IF(D$934=0,0,MAX((SUM(D692,N692)+SUM(D757,N757,D759,N759)/D$934),(SUM(D692)+SUM(D757,D759)/D$934)))</f>
        <v>0</v>
      </c>
      <c r="E977" s="481" t="n">
        <f aca="false">IF(E$934=0,0,MAX((SUM(E692,O692)+SUM(E757,O757,E759,O759)/E$934),(SUM(E692)+SUM(E757,E759)/E$934)))</f>
        <v>0.257273243757419</v>
      </c>
      <c r="F977" s="481" t="n">
        <f aca="false">IF(F$934=0,0,MAX((SUM(F692,P692)+SUM(F757,P757,F759,P759)/F$934),(SUM(F692)+SUM(F757,F759)/F$934)))</f>
        <v>0.170007938734543</v>
      </c>
      <c r="G977" s="34"/>
      <c r="H977" s="481"/>
      <c r="I977" s="481"/>
      <c r="J977" s="481"/>
      <c r="K977" s="481"/>
      <c r="L977" s="1"/>
      <c r="M977" s="477" t="str">
        <f aca="false">IF(OR(SUM((C977&gt;C$932),(E977&gt;C$932),(D977&gt;C$932),(F977&gt;C$932))&gt;1,C977&gt;C$932*2,E977&gt;C$932*2,D977&gt;C$932*2,F977&gt;C$932*2),"yes","")</f>
        <v>yes</v>
      </c>
      <c r="N977" s="477"/>
      <c r="O977" s="34"/>
      <c r="P977" s="34"/>
      <c r="Q977" s="208"/>
      <c r="R977" s="208"/>
      <c r="S977" s="1"/>
      <c r="T977" s="1"/>
      <c r="U977" s="69" t="n">
        <v>977</v>
      </c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customFormat="false" ht="15.75" hidden="false" customHeight="true" outlineLevel="0" collapsed="false">
      <c r="A978" s="34" t="str">
        <f aca="false">A757</f>
        <v>Cows' milk sales - season 1</v>
      </c>
      <c r="B978" s="34"/>
      <c r="C978" s="481"/>
      <c r="D978" s="481"/>
      <c r="E978" s="481"/>
      <c r="F978" s="481"/>
      <c r="G978" s="34"/>
      <c r="H978" s="481" t="n">
        <f aca="false">IF(C$934=0,0,MAX(SUM(C757,M757)/C$934,SUM(C757)/C$934))</f>
        <v>0</v>
      </c>
      <c r="I978" s="481" t="n">
        <f aca="false">IF(D$934=0,0,MAX(SUM(D757,N757)/D$934,SUM(D757)/D$934))</f>
        <v>0</v>
      </c>
      <c r="J978" s="481" t="n">
        <f aca="false">IF(E$934=0,0,MAX(SUM(E757,O757)/E$934,SUM(E757)/E$934))</f>
        <v>0.251011012837654</v>
      </c>
      <c r="K978" s="481" t="n">
        <f aca="false">IF(F$934=0,0,MAX(SUM(F757,P757)/F$934,SUM(F757)/F$934))</f>
        <v>0.111560450150068</v>
      </c>
      <c r="L978" s="1"/>
      <c r="M978" s="1"/>
      <c r="N978" s="477" t="str">
        <f aca="false">IF(OR(SUM((H978&gt;C$932),(J978&gt;C$932),(I978&gt;C$932),(K978&gt;C$932))&gt;1,H978&gt;C$932*2,J978&gt;C$932*2,I978&gt;C$932*2,K978&gt;C$932*2),"yes","")</f>
        <v>yes</v>
      </c>
      <c r="O978" s="34"/>
      <c r="P978" s="34"/>
      <c r="Q978" s="208"/>
      <c r="R978" s="208"/>
      <c r="S978" s="1"/>
      <c r="T978" s="1"/>
      <c r="U978" s="69" t="n">
        <v>978</v>
      </c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customFormat="false" ht="15.75" hidden="false" customHeight="true" outlineLevel="0" collapsed="false">
      <c r="A979" s="34" t="str">
        <f aca="false">A759</f>
        <v>Cows' ghee/butter sales</v>
      </c>
      <c r="B979" s="34"/>
      <c r="C979" s="481"/>
      <c r="D979" s="481"/>
      <c r="E979" s="481"/>
      <c r="F979" s="481"/>
      <c r="G979" s="34"/>
      <c r="H979" s="481" t="n">
        <f aca="false">IF(C$934=0,0,MAX(SUM(C759,M759)/C$934,SUM(C759)/C$934))</f>
        <v>0</v>
      </c>
      <c r="I979" s="481" t="n">
        <f aca="false">IF(D$934=0,0,MAX(SUM(D759,N759)/D$934,SUM(D759)/D$934))</f>
        <v>0</v>
      </c>
      <c r="J979" s="481" t="n">
        <f aca="false">IF(E$934=0,0,MAX(SUM(E759,O759)/E$934,SUM(E759)/E$934))</f>
        <v>0</v>
      </c>
      <c r="K979" s="481" t="n">
        <f aca="false">IF(F$934=0,0,MAX(SUM(F759,P759)/F$934,SUM(F759)/F$934))</f>
        <v>0</v>
      </c>
      <c r="L979" s="1"/>
      <c r="M979" s="477"/>
      <c r="N979" s="477" t="str">
        <f aca="false">IF(OR(SUM((H979&gt;C$932),(J979&gt;C$932),(I979&gt;C$932),(K979&gt;C$932))&gt;1,H979&gt;C$932*2,J979&gt;C$932*2,I979&gt;C$932*2,K979&gt;C$932*2),"yes","")</f>
        <v/>
      </c>
      <c r="O979" s="34"/>
      <c r="P979" s="34"/>
      <c r="Q979" s="208"/>
      <c r="R979" s="208"/>
      <c r="S979" s="1"/>
      <c r="T979" s="1"/>
      <c r="U979" s="69" t="n">
        <v>979</v>
      </c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customFormat="false" ht="15.75" hidden="false" customHeight="true" outlineLevel="0" collapsed="false">
      <c r="A980" s="1" t="str">
        <f aca="false">A693</f>
        <v>Cows' milk - season 2</v>
      </c>
      <c r="B980" s="34"/>
      <c r="C980" s="481" t="n">
        <f aca="false">IF(C$934=0,0,MAX((SUM(C693,M693)+SUM(C758,M758)/C$934),(SUM(C693)+SUM(C758)/C$934)))</f>
        <v>0</v>
      </c>
      <c r="D980" s="481" t="n">
        <f aca="false">IF(D$934=0,0,MAX((SUM(D693,N693)+SUM(D758,N758)/D$934),(SUM(D693)+SUM(D758)/D$934)))</f>
        <v>0</v>
      </c>
      <c r="E980" s="481" t="n">
        <f aca="false">IF(E$934=0,0,MAX((SUM(E693,O693)+SUM(E758,O758)/E$934),(SUM(E693)+SUM(E758)/E$934)))</f>
        <v>0</v>
      </c>
      <c r="F980" s="481" t="n">
        <f aca="false">IF(F$934=0,0,MAX((SUM(F693,P693)+SUM(F758,P758)/F$934),(SUM(F693)+SUM(F758)/F$934)))</f>
        <v>0</v>
      </c>
      <c r="G980" s="34"/>
      <c r="H980" s="481"/>
      <c r="I980" s="481"/>
      <c r="J980" s="481"/>
      <c r="K980" s="481"/>
      <c r="L980" s="1"/>
      <c r="M980" s="477" t="str">
        <f aca="false">IF(OR(SUM((C980&gt;C$932),(E980&gt;C$932),(D980&gt;C$932),(F980&gt;C$932))&gt;1,C980&gt;C$932*2,E980&gt;C$932*2,D980&gt;C$932*2,F980&gt;C$932*2),"yes","")</f>
        <v/>
      </c>
      <c r="N980" s="477"/>
      <c r="O980" s="34"/>
      <c r="P980" s="34"/>
      <c r="Q980" s="208"/>
      <c r="R980" s="208"/>
      <c r="S980" s="1"/>
      <c r="T980" s="1"/>
      <c r="U980" s="69" t="n">
        <v>980</v>
      </c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customFormat="false" ht="15.75" hidden="false" customHeight="true" outlineLevel="0" collapsed="false">
      <c r="A981" s="34" t="str">
        <f aca="false">A758</f>
        <v>Cows' milk sales - season 2</v>
      </c>
      <c r="B981" s="34"/>
      <c r="C981" s="481"/>
      <c r="D981" s="481"/>
      <c r="E981" s="481"/>
      <c r="F981" s="481"/>
      <c r="G981" s="34"/>
      <c r="H981" s="481" t="n">
        <f aca="false">IF(C$934=0,0,MAX(SUM(C758,M758)/C$934,SUM(C758)/C$934))</f>
        <v>0</v>
      </c>
      <c r="I981" s="481" t="n">
        <f aca="false">IF(D$934=0,0,MAX(SUM(D758,N758)/D$934,SUM(D758)/D$934))</f>
        <v>0</v>
      </c>
      <c r="J981" s="481" t="n">
        <f aca="false">IF(E$934=0,0,MAX(SUM(E758,O758)/E$934,SUM(E758)/E$934))</f>
        <v>0</v>
      </c>
      <c r="K981" s="481" t="n">
        <f aca="false">IF(F$934=0,0,MAX(SUM(F758,P758)/F$934,SUM(F758)/F$934))</f>
        <v>0</v>
      </c>
      <c r="L981" s="1"/>
      <c r="M981" s="1"/>
      <c r="N981" s="477" t="str">
        <f aca="false">IF(OR(SUM((H981&gt;C$932),(J981&gt;C$932),(I981&gt;C$932),(K981&gt;C$932))&gt;1,H981&gt;C$932*2,J981&gt;C$932*2,I981&gt;C$932*2,K981&gt;C$932*2),"yes","")</f>
        <v/>
      </c>
      <c r="O981" s="34"/>
      <c r="P981" s="34"/>
      <c r="Q981" s="208"/>
      <c r="R981" s="208"/>
      <c r="S981" s="1"/>
      <c r="T981" s="1"/>
      <c r="U981" s="69" t="n">
        <v>981</v>
      </c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customFormat="false" ht="15.75" hidden="false" customHeight="true" outlineLevel="0" collapsed="false">
      <c r="A982" s="1" t="str">
        <f aca="false">A694</f>
        <v>Sheep's milk - season 1</v>
      </c>
      <c r="B982" s="34"/>
      <c r="C982" s="481" t="n">
        <f aca="false">IF(C$934=0,0,MAX((SUM(C694,M694)+SUM(C760,M760,C762,M762)/C$934),(SUM(C694)+SUM(C760,C762)/C$934)))</f>
        <v>0</v>
      </c>
      <c r="D982" s="481" t="n">
        <f aca="false">IF(D$934=0,0,MAX((SUM(D694,N694)+SUM(D760,N760,D762,N762)/D$934),(SUM(D694)+SUM(D760,D762)/D$934)))</f>
        <v>0</v>
      </c>
      <c r="E982" s="481" t="n">
        <f aca="false">IF(E$934=0,0,MAX((SUM(E694,O694)+SUM(E760,O760,E762,O762)/E$934),(SUM(E694)+SUM(E760,E762)/E$934)))</f>
        <v>0</v>
      </c>
      <c r="F982" s="481" t="n">
        <f aca="false">IF(F$934=0,0,MAX((SUM(F694,P694)+SUM(F760,P760,F762,P762)/F$934),(SUM(F694)+SUM(F760,F762)/F$934)))</f>
        <v>0</v>
      </c>
      <c r="G982" s="34"/>
      <c r="H982" s="481"/>
      <c r="I982" s="481"/>
      <c r="J982" s="481"/>
      <c r="K982" s="481"/>
      <c r="L982" s="1"/>
      <c r="M982" s="477" t="str">
        <f aca="false">IF(OR(SUM((C982&gt;C$932),(E982&gt;C$932),(D982&gt;C$932),(F982&gt;C$932))&gt;1,C982&gt;C$932*2,E982&gt;C$932*2,D982&gt;C$932*2,F982&gt;C$932*2),"yes","")</f>
        <v/>
      </c>
      <c r="N982" s="477"/>
      <c r="O982" s="34"/>
      <c r="P982" s="34"/>
      <c r="Q982" s="208"/>
      <c r="R982" s="208"/>
      <c r="S982" s="1"/>
      <c r="T982" s="1"/>
      <c r="U982" s="69" t="n">
        <v>982</v>
      </c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customFormat="false" ht="15.75" hidden="false" customHeight="true" outlineLevel="0" collapsed="false">
      <c r="A983" s="34" t="str">
        <f aca="false">A760</f>
        <v>Sheep's milk sales - season 1</v>
      </c>
      <c r="B983" s="34"/>
      <c r="C983" s="481"/>
      <c r="D983" s="481"/>
      <c r="E983" s="481"/>
      <c r="F983" s="481"/>
      <c r="G983" s="34"/>
      <c r="H983" s="481" t="n">
        <f aca="false">IF(C$934=0,0,MAX(SUM(C760,M760)/C$934,SUM(C760)/C$934))</f>
        <v>0</v>
      </c>
      <c r="I983" s="481" t="n">
        <f aca="false">IF(D$934=0,0,MAX(SUM(D760,N760)/D$934,SUM(D760)/D$934))</f>
        <v>0</v>
      </c>
      <c r="J983" s="481" t="n">
        <f aca="false">IF(E$934=0,0,MAX(SUM(E760,O760)/E$934,SUM(E760)/E$934))</f>
        <v>0</v>
      </c>
      <c r="K983" s="481" t="n">
        <f aca="false">IF(F$934=0,0,MAX(SUM(F760,P760)/F$934,SUM(F760)/F$934))</f>
        <v>0</v>
      </c>
      <c r="L983" s="1"/>
      <c r="M983" s="1"/>
      <c r="N983" s="477" t="str">
        <f aca="false">IF(OR(SUM((H983&gt;C$932),(J983&gt;C$932),(I983&gt;C$932),(K983&gt;C$932))&gt;1,H983&gt;C$932*2,J983&gt;C$932*2,I983&gt;C$932*2,K983&gt;C$932*2),"yes","")</f>
        <v/>
      </c>
      <c r="O983" s="34"/>
      <c r="P983" s="34"/>
      <c r="Q983" s="208"/>
      <c r="R983" s="208"/>
      <c r="S983" s="1"/>
      <c r="T983" s="1"/>
      <c r="U983" s="69" t="n">
        <v>983</v>
      </c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customFormat="false" ht="15.75" hidden="false" customHeight="true" outlineLevel="0" collapsed="false">
      <c r="A984" s="34" t="str">
        <f aca="false">A762</f>
        <v>Sheep's ghee/butter sales</v>
      </c>
      <c r="B984" s="34"/>
      <c r="C984" s="481"/>
      <c r="D984" s="481"/>
      <c r="E984" s="481"/>
      <c r="F984" s="481"/>
      <c r="G984" s="34"/>
      <c r="H984" s="481" t="n">
        <f aca="false">IF(C$934=0,0,MAX(SUM(C762,M762)/C$934,SUM(C762)/C$934))</f>
        <v>0</v>
      </c>
      <c r="I984" s="481" t="n">
        <f aca="false">IF(D$934=0,0,MAX(SUM(D762,N762)/D$934,SUM(D762)/D$934))</f>
        <v>0</v>
      </c>
      <c r="J984" s="481" t="n">
        <f aca="false">IF(E$934=0,0,MAX(SUM(E762,O762)/E$934,SUM(E762)/E$934))</f>
        <v>0</v>
      </c>
      <c r="K984" s="481" t="n">
        <f aca="false">IF(F$934=0,0,MAX(SUM(F762,P762)/F$934,SUM(F762)/F$934))</f>
        <v>0</v>
      </c>
      <c r="L984" s="1"/>
      <c r="M984" s="477"/>
      <c r="N984" s="477" t="str">
        <f aca="false">IF(OR(SUM((H984&gt;C$932),(J984&gt;C$932),(I984&gt;C$932),(K984&gt;C$932))&gt;1,H984&gt;C$932*2,J984&gt;C$932*2,I984&gt;C$932*2,K984&gt;C$932*2),"yes","")</f>
        <v/>
      </c>
      <c r="O984" s="34"/>
      <c r="P984" s="34"/>
      <c r="Q984" s="208"/>
      <c r="R984" s="208"/>
      <c r="S984" s="1"/>
      <c r="T984" s="1"/>
      <c r="U984" s="69" t="n">
        <v>984</v>
      </c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customFormat="false" ht="15.75" hidden="false" customHeight="true" outlineLevel="0" collapsed="false">
      <c r="A985" s="1" t="str">
        <f aca="false">A695</f>
        <v>Sheep's milk - season 2</v>
      </c>
      <c r="B985" s="34"/>
      <c r="C985" s="481" t="n">
        <f aca="false">IF(C$934=0,0,MAX((SUM(C695,M695)+SUM(C761,M761)/C$934),(SUM(C695)+SUM(C761)/C$934)))</f>
        <v>0</v>
      </c>
      <c r="D985" s="481" t="n">
        <f aca="false">IF(D$934=0,0,MAX((SUM(D695,N695)+SUM(D761,N761)/D$934),(SUM(D695)+SUM(D761)/D$934)))</f>
        <v>0</v>
      </c>
      <c r="E985" s="481" t="n">
        <f aca="false">IF(E$934=0,0,MAX((SUM(E695,O695)+SUM(E761,O761)/E$934),(SUM(E695)+SUM(E761)/E$934)))</f>
        <v>0</v>
      </c>
      <c r="F985" s="481" t="n">
        <f aca="false">IF(F$934=0,0,MAX((SUM(F695,P695)+SUM(F761,P761)/F$934),(SUM(F695)+SUM(F761)/F$934)))</f>
        <v>0</v>
      </c>
      <c r="G985" s="34"/>
      <c r="H985" s="481"/>
      <c r="I985" s="481"/>
      <c r="J985" s="481"/>
      <c r="K985" s="481"/>
      <c r="L985" s="1"/>
      <c r="M985" s="477" t="str">
        <f aca="false">IF(OR(SUM((C985&gt;C$932),(E985&gt;C$932),(D985&gt;C$932),(F985&gt;C$932))&gt;1,C985&gt;C$932*2,E985&gt;C$932*2,D985&gt;C$932*2,F985&gt;C$932*2),"yes","")</f>
        <v/>
      </c>
      <c r="N985" s="477"/>
      <c r="O985" s="34"/>
      <c r="P985" s="34"/>
      <c r="Q985" s="208"/>
      <c r="R985" s="208"/>
      <c r="S985" s="1"/>
      <c r="T985" s="1"/>
      <c r="U985" s="69" t="n">
        <v>985</v>
      </c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customFormat="false" ht="15.75" hidden="false" customHeight="true" outlineLevel="0" collapsed="false">
      <c r="A986" s="34" t="str">
        <f aca="false">A761</f>
        <v>Sheep's milk sales - season 2</v>
      </c>
      <c r="B986" s="34"/>
      <c r="C986" s="481"/>
      <c r="D986" s="481"/>
      <c r="E986" s="481"/>
      <c r="F986" s="481"/>
      <c r="G986" s="34"/>
      <c r="H986" s="481" t="n">
        <f aca="false">IF(C$934=0,0,MAX(SUM(C761,M761)/C$934,SUM(C761)/C$934))</f>
        <v>0</v>
      </c>
      <c r="I986" s="481" t="n">
        <f aca="false">IF(D$934=0,0,MAX(SUM(D761,N761)/D$934,SUM(D761)/D$934))</f>
        <v>0</v>
      </c>
      <c r="J986" s="481" t="n">
        <f aca="false">IF(E$934=0,0,MAX(SUM(E761,O761)/E$934,SUM(E761)/E$934))</f>
        <v>0</v>
      </c>
      <c r="K986" s="481" t="n">
        <f aca="false">IF(F$934=0,0,MAX(SUM(F761,P761)/F$934,SUM(F761)/F$934))</f>
        <v>0</v>
      </c>
      <c r="L986" s="1"/>
      <c r="M986" s="1"/>
      <c r="N986" s="477" t="str">
        <f aca="false">IF(OR(SUM((H986&gt;C$932),(J986&gt;C$932),(I986&gt;C$932),(K986&gt;C$932))&gt;1,H986&gt;C$932*2,J986&gt;C$932*2,I986&gt;C$932*2,K986&gt;C$932*2),"yes","")</f>
        <v/>
      </c>
      <c r="O986" s="34"/>
      <c r="P986" s="34"/>
      <c r="Q986" s="208"/>
      <c r="R986" s="208"/>
      <c r="S986" s="1"/>
      <c r="T986" s="1"/>
      <c r="U986" s="69" t="n">
        <v>986</v>
      </c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customFormat="false" ht="15.75" hidden="false" customHeight="true" outlineLevel="0" collapsed="false">
      <c r="A987" s="1" t="str">
        <f aca="false">A696</f>
        <v>Goats' milk - season 1</v>
      </c>
      <c r="B987" s="34"/>
      <c r="C987" s="481" t="n">
        <f aca="false">IF(C$934=0,0,MAX((SUM(C696,M696)+SUM(C763,M763,C765,M765)/C$934),(SUM(C696)+SUM(C763,C765)/C$934)))</f>
        <v>0</v>
      </c>
      <c r="D987" s="481" t="n">
        <f aca="false">IF(D$934=0,0,MAX((SUM(D696,N696)+SUM(D763,N763,D765,N765)/D$934),(SUM(D696)+SUM(D763,D765)/D$934)))</f>
        <v>0</v>
      </c>
      <c r="E987" s="481" t="n">
        <f aca="false">IF(E$934=0,0,MAX((SUM(E696,O696)+SUM(E763,O763,E765,O765)/E$934),(SUM(E696)+SUM(E763,E765)/E$934)))</f>
        <v>0</v>
      </c>
      <c r="F987" s="481" t="n">
        <f aca="false">IF(F$934=0,0,MAX((SUM(F696,P696)+SUM(F763,P763,F765,P765)/F$934),(SUM(F696)+SUM(F763,F765)/F$934)))</f>
        <v>0</v>
      </c>
      <c r="G987" s="34"/>
      <c r="H987" s="481"/>
      <c r="I987" s="481"/>
      <c r="J987" s="481"/>
      <c r="K987" s="481"/>
      <c r="L987" s="1"/>
      <c r="M987" s="477" t="str">
        <f aca="false">IF(OR(SUM((C987&gt;C$932),(E987&gt;C$932),(D987&gt;C$932),(F987&gt;C$932))&gt;1,C987&gt;C$932*2,E987&gt;C$932*2,D987&gt;C$932*2,F987&gt;C$932*2),"yes","")</f>
        <v/>
      </c>
      <c r="N987" s="477"/>
      <c r="O987" s="34"/>
      <c r="P987" s="34"/>
      <c r="Q987" s="208"/>
      <c r="R987" s="208"/>
      <c r="S987" s="1"/>
      <c r="T987" s="1"/>
      <c r="U987" s="69" t="n">
        <v>987</v>
      </c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customFormat="false" ht="15.75" hidden="false" customHeight="true" outlineLevel="0" collapsed="false">
      <c r="A988" s="34" t="str">
        <f aca="false">A763</f>
        <v>Goats' milk sales - season 1</v>
      </c>
      <c r="B988" s="34"/>
      <c r="C988" s="481"/>
      <c r="D988" s="481"/>
      <c r="E988" s="481"/>
      <c r="F988" s="481"/>
      <c r="G988" s="34"/>
      <c r="H988" s="481" t="n">
        <f aca="false">IF(C$934=0,0,MAX(SUM(C763,M763)/C$934,SUM(C763)/C$934))</f>
        <v>0</v>
      </c>
      <c r="I988" s="481" t="n">
        <f aca="false">IF(D$934=0,0,MAX(SUM(D763,N763)/D$934,SUM(D763)/D$934))</f>
        <v>0</v>
      </c>
      <c r="J988" s="481" t="n">
        <f aca="false">IF(E$934=0,0,MAX(SUM(E763,O763)/E$934,SUM(E763)/E$934))</f>
        <v>0</v>
      </c>
      <c r="K988" s="481" t="n">
        <f aca="false">IF(F$934=0,0,MAX(SUM(F763,P763)/F$934,SUM(F763)/F$934))</f>
        <v>0</v>
      </c>
      <c r="L988" s="1"/>
      <c r="M988" s="1"/>
      <c r="N988" s="477" t="str">
        <f aca="false">IF(OR(SUM((H988&gt;C$932),(J988&gt;C$932),(I988&gt;C$932),(K988&gt;C$932))&gt;1,H988&gt;C$932*2,J988&gt;C$932*2,I988&gt;C$932*2,K988&gt;C$932*2),"yes","")</f>
        <v/>
      </c>
      <c r="O988" s="34"/>
      <c r="P988" s="34"/>
      <c r="Q988" s="208"/>
      <c r="R988" s="208"/>
      <c r="S988" s="1"/>
      <c r="T988" s="1"/>
      <c r="U988" s="69" t="n">
        <v>988</v>
      </c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customFormat="false" ht="15.75" hidden="false" customHeight="true" outlineLevel="0" collapsed="false">
      <c r="A989" s="34" t="str">
        <f aca="false">A765</f>
        <v>Goats' ghee/butter sales</v>
      </c>
      <c r="B989" s="34"/>
      <c r="C989" s="481"/>
      <c r="D989" s="481"/>
      <c r="E989" s="481"/>
      <c r="F989" s="481"/>
      <c r="G989" s="34"/>
      <c r="H989" s="481" t="n">
        <f aca="false">IF(C$934=0,0,MAX(SUM(C765,M765)/C$934,SUM(C765)/C$934))</f>
        <v>0</v>
      </c>
      <c r="I989" s="481" t="n">
        <f aca="false">IF(D$934=0,0,MAX(SUM(D765,N765)/D$934,SUM(D765)/D$934))</f>
        <v>0</v>
      </c>
      <c r="J989" s="481" t="n">
        <f aca="false">IF(E$934=0,0,MAX(SUM(E765,O765)/E$934,SUM(E765)/E$934))</f>
        <v>0</v>
      </c>
      <c r="K989" s="481" t="n">
        <f aca="false">IF(F$934=0,0,MAX(SUM(F765,P765)/F$934,SUM(F765)/F$934))</f>
        <v>0</v>
      </c>
      <c r="L989" s="1"/>
      <c r="M989" s="477"/>
      <c r="N989" s="477" t="str">
        <f aca="false">IF(OR(SUM((H989&gt;C$932),(J989&gt;C$932),(I989&gt;C$932),(K989&gt;C$932))&gt;1,H989&gt;C$932*2,J989&gt;C$932*2,I989&gt;C$932*2,K989&gt;C$932*2),"yes","")</f>
        <v/>
      </c>
      <c r="O989" s="34"/>
      <c r="P989" s="34"/>
      <c r="Q989" s="208"/>
      <c r="R989" s="208"/>
      <c r="S989" s="1"/>
      <c r="T989" s="1"/>
      <c r="U989" s="69" t="n">
        <v>989</v>
      </c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customFormat="false" ht="15.75" hidden="false" customHeight="true" outlineLevel="0" collapsed="false">
      <c r="A990" s="1" t="str">
        <f aca="false">A697</f>
        <v>Goats' milk - season 2</v>
      </c>
      <c r="B990" s="34"/>
      <c r="C990" s="481" t="n">
        <f aca="false">IF(C$934=0,0,MAX((SUM(C697,M697)+SUM(C764,M764)/C$934),(SUM(C697)+SUM(C764)/C$934)))</f>
        <v>0</v>
      </c>
      <c r="D990" s="481" t="n">
        <f aca="false">IF(D$934=0,0,MAX((SUM(D697,N697)+SUM(D764,N764)/D$934),(SUM(D697)+SUM(D764)/D$934)))</f>
        <v>0</v>
      </c>
      <c r="E990" s="481" t="n">
        <f aca="false">IF(E$934=0,0,MAX((SUM(E697,O697)+SUM(E764,O764)/E$934),(SUM(E697)+SUM(E764)/E$934)))</f>
        <v>0</v>
      </c>
      <c r="F990" s="481" t="n">
        <f aca="false">IF(F$934=0,0,MAX((SUM(F697,P697)+SUM(F764,P764)/F$934),(SUM(F697)+SUM(F764)/F$934)))</f>
        <v>0</v>
      </c>
      <c r="G990" s="34"/>
      <c r="H990" s="481"/>
      <c r="I990" s="481"/>
      <c r="J990" s="481"/>
      <c r="K990" s="481"/>
      <c r="L990" s="1"/>
      <c r="M990" s="477" t="str">
        <f aca="false">IF(OR(SUM((C990&gt;C$932),(E990&gt;C$932),(D990&gt;C$932),(F990&gt;C$932))&gt;1,C990&gt;C$932*2,E990&gt;C$932*2,D990&gt;C$932*2,F990&gt;C$932*2),"yes","")</f>
        <v/>
      </c>
      <c r="N990" s="477"/>
      <c r="O990" s="34"/>
      <c r="P990" s="34"/>
      <c r="Q990" s="208"/>
      <c r="R990" s="208"/>
      <c r="S990" s="1"/>
      <c r="T990" s="1"/>
      <c r="U990" s="69" t="n">
        <v>990</v>
      </c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customFormat="false" ht="15.75" hidden="false" customHeight="true" outlineLevel="0" collapsed="false">
      <c r="A991" s="34" t="str">
        <f aca="false">A764</f>
        <v>Goats' milk sales - season 2</v>
      </c>
      <c r="B991" s="34"/>
      <c r="C991" s="481"/>
      <c r="D991" s="481"/>
      <c r="E991" s="481"/>
      <c r="F991" s="481"/>
      <c r="G991" s="34"/>
      <c r="H991" s="481" t="n">
        <f aca="false">IF(C$934=0,0,MAX(SUM(C764,M764)/C$934,SUM(C764)/C$934))</f>
        <v>0</v>
      </c>
      <c r="I991" s="481" t="n">
        <f aca="false">IF(D$934=0,0,MAX(SUM(D764,N764)/D$934,SUM(D764)/D$934))</f>
        <v>0</v>
      </c>
      <c r="J991" s="481" t="n">
        <f aca="false">IF(E$934=0,0,MAX(SUM(E764,O764)/E$934,SUM(E764)/E$934))</f>
        <v>0</v>
      </c>
      <c r="K991" s="481" t="n">
        <f aca="false">IF(F$934=0,0,MAX(SUM(F764,P764)/F$934,SUM(F764)/F$934))</f>
        <v>0</v>
      </c>
      <c r="L991" s="1"/>
      <c r="M991" s="1"/>
      <c r="N991" s="477" t="str">
        <f aca="false">IF(OR(SUM((H991&gt;C$932),(J991&gt;C$932),(I991&gt;C$932),(K991&gt;C$932))&gt;1,H991&gt;C$932*2,J991&gt;C$932*2,I991&gt;C$932*2,K991&gt;C$932*2),"yes","")</f>
        <v/>
      </c>
      <c r="O991" s="34"/>
      <c r="P991" s="34"/>
      <c r="Q991" s="208"/>
      <c r="R991" s="208"/>
      <c r="S991" s="1"/>
      <c r="T991" s="1"/>
      <c r="U991" s="69" t="n">
        <v>991</v>
      </c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customFormat="false" ht="15.75" hidden="false" customHeight="true" outlineLevel="0" collapsed="false">
      <c r="A992" s="482" t="str">
        <f aca="false">A698</f>
        <v>Own meat</v>
      </c>
      <c r="B992" s="34"/>
      <c r="C992" s="481" t="n">
        <f aca="false">MAX(SUM(C698,M698),SUM(C698))</f>
        <v>0</v>
      </c>
      <c r="D992" s="481" t="n">
        <f aca="false">MAX(SUM(D698,N698),SUM(D698))</f>
        <v>0</v>
      </c>
      <c r="E992" s="481" t="e">
        <f aca="false">MAX(SUM(E698,O698),SUM(E698))</f>
        <v>#REF!</v>
      </c>
      <c r="F992" s="481" t="e">
        <f aca="false">MAX(SUM(F698,P698),SUM(F698))</f>
        <v>#REF!</v>
      </c>
      <c r="G992" s="34"/>
      <c r="H992" s="1"/>
      <c r="I992" s="1"/>
      <c r="J992" s="1"/>
      <c r="K992" s="1"/>
      <c r="L992" s="1"/>
      <c r="M992" s="477" t="e">
        <f aca="false">IF(OR(SUM((C992&gt;C$932),(D992&gt;C$932),(E992&gt;C$932),(F992&gt;C$932))&gt;1,C992&gt;C$932*2,D992&gt;C$932*2,E992&gt;C$932*2,F992&gt;C$932*2),"yes","")</f>
        <v>#REF!</v>
      </c>
      <c r="N992" s="486"/>
      <c r="O992" s="34"/>
      <c r="P992" s="34"/>
      <c r="Q992" s="208"/>
      <c r="R992" s="208"/>
      <c r="S992" s="1"/>
      <c r="T992" s="1"/>
      <c r="U992" s="69" t="n">
        <v>992</v>
      </c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customFormat="false" ht="15.75" hidden="false" customHeight="true" outlineLevel="0" collapsed="false">
      <c r="A993" s="482" t="str">
        <f aca="false">A723</f>
        <v>Labour: ridge making</v>
      </c>
      <c r="B993" s="34"/>
      <c r="C993" s="481" t="n">
        <f aca="false">MAX(SUM(C723,M723),SUM(C723))</f>
        <v>0.0744199049482807</v>
      </c>
      <c r="D993" s="481" t="n">
        <f aca="false">MAX(SUM(D723,N723),SUM(D723))</f>
        <v>0.0520939334637965</v>
      </c>
      <c r="E993" s="481" t="n">
        <f aca="false">MAX(SUM(E723,O723),SUM(E723))</f>
        <v>0</v>
      </c>
      <c r="F993" s="481" t="n">
        <f aca="false">MAX(SUM(F723,P723),SUM(F723))</f>
        <v>0</v>
      </c>
      <c r="G993" s="34"/>
      <c r="H993" s="1"/>
      <c r="I993" s="1"/>
      <c r="J993" s="1"/>
      <c r="K993" s="1"/>
      <c r="L993" s="1"/>
      <c r="M993" s="477" t="str">
        <f aca="false">IF(OR(SUM((C993&gt;C$932),(D993&gt;C$932),(E993&gt;C$932),(F993&gt;C$932))&gt;1,C993&gt;C$932*2,D993&gt;C$932*2,E993&gt;C$932*2,F993&gt;C$932*2),"yes","")</f>
        <v>yes</v>
      </c>
      <c r="N993" s="486"/>
      <c r="O993" s="34"/>
      <c r="P993" s="34"/>
      <c r="Q993" s="208"/>
      <c r="R993" s="208"/>
      <c r="S993" s="1"/>
      <c r="T993" s="1"/>
      <c r="U993" s="69" t="n">
        <v>993</v>
      </c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customFormat="false" ht="15.75" hidden="false" customHeight="true" outlineLevel="0" collapsed="false">
      <c r="A994" s="482" t="str">
        <f aca="false">A724</f>
        <v>Labour: Land Preparation</v>
      </c>
      <c r="B994" s="34"/>
      <c r="C994" s="481" t="n">
        <f aca="false">MAX(SUM(C724,M724),SUM(C724))</f>
        <v>0.0714431087503495</v>
      </c>
      <c r="D994" s="481" t="n">
        <f aca="false">MAX(SUM(D724,N724),SUM(D724))</f>
        <v>0.0595359239586246</v>
      </c>
      <c r="E994" s="481" t="n">
        <f aca="false">MAX(SUM(E724,O724),SUM(E724))</f>
        <v>0</v>
      </c>
      <c r="F994" s="481" t="n">
        <f aca="false">MAX(SUM(F724,P724),SUM(F724))</f>
        <v>0</v>
      </c>
      <c r="G994" s="34"/>
      <c r="H994" s="1"/>
      <c r="I994" s="1"/>
      <c r="J994" s="1"/>
      <c r="K994" s="1"/>
      <c r="L994" s="1"/>
      <c r="M994" s="477" t="str">
        <f aca="false">IF(OR(SUM((C994&gt;C$932),(D994&gt;C$932),(E994&gt;C$932),(F994&gt;C$932))&gt;1,C994&gt;C$932*2,D994&gt;C$932*2,E994&gt;C$932*2,F994&gt;C$932*2),"yes","")</f>
        <v>yes</v>
      </c>
      <c r="N994" s="486"/>
      <c r="O994" s="34"/>
      <c r="P994" s="34"/>
      <c r="Q994" s="208"/>
      <c r="R994" s="208"/>
      <c r="S994" s="1"/>
      <c r="T994" s="1"/>
      <c r="U994" s="69" t="n">
        <v>994</v>
      </c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customFormat="false" ht="15.75" hidden="false" customHeight="true" outlineLevel="0" collapsed="false">
      <c r="A995" s="482" t="str">
        <f aca="false">A725</f>
        <v>Labour: harvesting/threshing</v>
      </c>
      <c r="B995" s="34"/>
      <c r="C995" s="481" t="n">
        <f aca="false">MAX(SUM(C725,M725),SUM(C725))</f>
        <v>0.0841892088342186</v>
      </c>
      <c r="D995" s="481" t="n">
        <f aca="false">MAX(SUM(D725,N725),SUM(D725))</f>
        <v>0.129788314229802</v>
      </c>
      <c r="E995" s="481" t="n">
        <f aca="false">MAX(SUM(E725,O725),SUM(E725))</f>
        <v>0</v>
      </c>
      <c r="F995" s="481" t="n">
        <f aca="false">MAX(SUM(F725,P725),SUM(F725))</f>
        <v>0</v>
      </c>
      <c r="G995" s="34"/>
      <c r="H995" s="1"/>
      <c r="I995" s="1"/>
      <c r="J995" s="1"/>
      <c r="K995" s="1"/>
      <c r="L995" s="1"/>
      <c r="M995" s="477" t="str">
        <f aca="false">IF(OR(SUM((C995&gt;C$932),(D995&gt;C$932),(E995&gt;C$932),(F995&gt;C$932))&gt;1,C995&gt;C$932*2,D995&gt;C$932*2,E995&gt;C$932*2,F995&gt;C$932*2),"yes","")</f>
        <v>yes</v>
      </c>
      <c r="N995" s="486"/>
      <c r="O995" s="34"/>
      <c r="P995" s="34"/>
      <c r="Q995" s="208"/>
      <c r="R995" s="208"/>
      <c r="S995" s="1"/>
      <c r="T995" s="1"/>
      <c r="U995" s="69" t="n">
        <v>995</v>
      </c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customFormat="false" ht="15.75" hidden="false" customHeight="true" outlineLevel="0" collapsed="false">
      <c r="A996" s="482" t="str">
        <f aca="false">A746</f>
        <v>Gifts: type</v>
      </c>
      <c r="B996" s="34"/>
      <c r="C996" s="481" t="n">
        <f aca="false">MAX(SUM(C746,M746),SUM(C746))</f>
        <v>0</v>
      </c>
      <c r="D996" s="481" t="n">
        <f aca="false">MAX(SUM(D746,N746),SUM(D746))</f>
        <v>0</v>
      </c>
      <c r="E996" s="481" t="n">
        <f aca="false">MAX(SUM(E746,O746),SUM(E746))</f>
        <v>0</v>
      </c>
      <c r="F996" s="481" t="n">
        <f aca="false">MAX(SUM(F746,P746),SUM(F746))</f>
        <v>0</v>
      </c>
      <c r="G996" s="34"/>
      <c r="H996" s="1"/>
      <c r="I996" s="1"/>
      <c r="J996" s="1"/>
      <c r="K996" s="1"/>
      <c r="L996" s="1"/>
      <c r="M996" s="477" t="str">
        <f aca="false">IF(OR(SUM((C996&gt;C$932),(D996&gt;C$932),(E996&gt;C$932),(F996&gt;C$932))&gt;1,C996&gt;C$932*2,D996&gt;C$932*2,E996&gt;C$932*2,F996&gt;C$932*2),"yes","")</f>
        <v/>
      </c>
      <c r="N996" s="486"/>
      <c r="O996" s="34"/>
      <c r="P996" s="34"/>
      <c r="Q996" s="208"/>
      <c r="R996" s="208"/>
      <c r="S996" s="1"/>
      <c r="T996" s="1"/>
      <c r="U996" s="69" t="n">
        <v>996</v>
      </c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customFormat="false" ht="15.75" hidden="false" customHeight="true" outlineLevel="0" collapsed="false">
      <c r="A997" s="482" t="str">
        <f aca="false">A747</f>
        <v>Other food: school feeding take-home ration</v>
      </c>
      <c r="B997" s="34"/>
      <c r="C997" s="481" t="n">
        <f aca="false">MAX(SUM(C747,M747),SUM(C747))</f>
        <v>0</v>
      </c>
      <c r="D997" s="481" t="n">
        <f aca="false">MAX(SUM(D747,N747),SUM(D747))</f>
        <v>0</v>
      </c>
      <c r="E997" s="481" t="n">
        <f aca="false">MAX(SUM(E747,O747),SUM(E747))</f>
        <v>0</v>
      </c>
      <c r="F997" s="481" t="n">
        <f aca="false">MAX(SUM(F747,P747),SUM(F747))</f>
        <v>0</v>
      </c>
      <c r="G997" s="34"/>
      <c r="H997" s="1"/>
      <c r="I997" s="1"/>
      <c r="J997" s="1"/>
      <c r="K997" s="1"/>
      <c r="L997" s="1"/>
      <c r="M997" s="477" t="str">
        <f aca="false">IF(OR(SUM((C997&gt;C$932),(D997&gt;C$932),(E997&gt;C$932),(F997&gt;C$932))&gt;1,C997&gt;C$932*2,D997&gt;C$932*2,E997&gt;C$932*2,F997&gt;C$932*2),"yes","")</f>
        <v/>
      </c>
      <c r="N997" s="486"/>
      <c r="O997" s="34"/>
      <c r="P997" s="34"/>
      <c r="Q997" s="208"/>
      <c r="R997" s="208"/>
      <c r="S997" s="1"/>
      <c r="T997" s="1"/>
      <c r="U997" s="69" t="n">
        <v>997</v>
      </c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customFormat="false" ht="15.75" hidden="false" customHeight="true" outlineLevel="0" collapsed="false">
      <c r="A998" s="482" t="str">
        <f aca="false">A748</f>
        <v>Other food: type</v>
      </c>
      <c r="B998" s="34"/>
      <c r="C998" s="481" t="n">
        <f aca="false">MAX(SUM(C748,M748),SUM(C748))</f>
        <v>0</v>
      </c>
      <c r="D998" s="481" t="n">
        <f aca="false">MAX(SUM(D748,N748),SUM(D748))</f>
        <v>0</v>
      </c>
      <c r="E998" s="481" t="n">
        <f aca="false">MAX(SUM(E748,O748),SUM(E748))</f>
        <v>0</v>
      </c>
      <c r="F998" s="481" t="n">
        <f aca="false">MAX(SUM(F748,P748),SUM(F748))</f>
        <v>0</v>
      </c>
      <c r="G998" s="34"/>
      <c r="H998" s="1"/>
      <c r="I998" s="1"/>
      <c r="J998" s="1"/>
      <c r="K998" s="1"/>
      <c r="L998" s="1"/>
      <c r="M998" s="477" t="str">
        <f aca="false">IF(OR(SUM((C998&gt;C$932),(D998&gt;C$932),(E998&gt;C$932),(F998&gt;C$932))&gt;1,C998&gt;C$932*2,D998&gt;C$932*2,E998&gt;C$932*2,F998&gt;C$932*2),"yes","")</f>
        <v/>
      </c>
      <c r="N998" s="486"/>
      <c r="O998" s="34"/>
      <c r="P998" s="34"/>
      <c r="Q998" s="208"/>
      <c r="R998" s="208"/>
      <c r="S998" s="1"/>
      <c r="T998" s="1"/>
      <c r="U998" s="69" t="n">
        <v>998</v>
      </c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customFormat="false" ht="15.75" hidden="false" customHeight="true" outlineLevel="0" collapsed="false">
      <c r="A999" s="215" t="s">
        <v>335</v>
      </c>
      <c r="B999" s="34"/>
      <c r="C999" s="481"/>
      <c r="D999" s="481"/>
      <c r="E999" s="481"/>
      <c r="F999" s="481"/>
      <c r="G999" s="34"/>
      <c r="H999" s="34"/>
      <c r="I999" s="1"/>
      <c r="J999" s="1"/>
      <c r="K999" s="34"/>
      <c r="L999" s="34"/>
      <c r="M999" s="485" t="s">
        <v>546</v>
      </c>
      <c r="N999" s="485" t="s">
        <v>544</v>
      </c>
      <c r="O999" s="34"/>
      <c r="P999" s="34"/>
      <c r="Q999" s="208"/>
      <c r="R999" s="208"/>
      <c r="S999" s="1"/>
      <c r="T999" s="1"/>
      <c r="U999" s="69" t="n">
        <v>999</v>
      </c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customFormat="false" ht="15.75" hidden="false" customHeight="true" outlineLevel="0" collapsed="false">
      <c r="A1000" s="1" t="str">
        <f aca="false">A766</f>
        <v>Other: quantity</v>
      </c>
      <c r="B1000" s="34"/>
      <c r="C1000" s="481" t="n">
        <f aca="false">IF(C$934=0,0,MAX(SUM(C766,M766)/C$934,SUM(C766)/C$934))</f>
        <v>0</v>
      </c>
      <c r="D1000" s="481" t="n">
        <f aca="false">IF(D$934=0,0,MAX(SUM(D766,N766)/D$934,SUM(D766)/D$934))</f>
        <v>0</v>
      </c>
      <c r="E1000" s="481" t="n">
        <f aca="false">IF(E$934=0,0,MAX(SUM(E766,O766)/E$934,SUM(E766)/E$934))</f>
        <v>0</v>
      </c>
      <c r="F1000" s="481" t="n">
        <f aca="false">IF(F$934=0,0,MAX(SUM(F766,P766)/F$934,SUM(F766)/F$934))</f>
        <v>0</v>
      </c>
      <c r="G1000" s="34"/>
      <c r="H1000" s="1"/>
      <c r="I1000" s="1"/>
      <c r="J1000" s="1"/>
      <c r="K1000" s="34"/>
      <c r="L1000" s="34"/>
      <c r="M1000" s="477" t="str">
        <f aca="false">IF(OR(SUM((C1000&gt;C$932),(D1000&gt;C$932),(E1000&gt;C$932),(F1000&gt;C$932))&gt;1,C1000&gt;C$932*2,D1000&gt;C$932*2,E1000&gt;C$932*2,F1000&gt;C$932*2),"yes","")</f>
        <v/>
      </c>
      <c r="N1000" s="477" t="str">
        <f aca="false">M1000</f>
        <v/>
      </c>
      <c r="O1000" s="34"/>
      <c r="P1000" s="34"/>
      <c r="Q1000" s="208"/>
      <c r="R1000" s="208"/>
      <c r="S1000" s="1"/>
      <c r="T1000" s="1"/>
      <c r="U1000" s="69" t="n">
        <v>1000</v>
      </c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 customFormat="false" ht="15.75" hidden="false" customHeight="true" outlineLevel="0" collapsed="false">
      <c r="A1001" s="1" t="str">
        <f aca="false">A767</f>
        <v>Other: quantity</v>
      </c>
      <c r="B1001" s="34"/>
      <c r="C1001" s="481" t="n">
        <f aca="false">IF(C$934=0,0,MAX(SUM(C767,M767)/C$934,SUM(C767)/C$934))</f>
        <v>0</v>
      </c>
      <c r="D1001" s="481" t="n">
        <f aca="false">IF(D$934=0,0,MAX(SUM(D767,N767)/D$934,SUM(D767)/D$934))</f>
        <v>0</v>
      </c>
      <c r="E1001" s="481" t="n">
        <f aca="false">IF(E$934=0,0,MAX(SUM(E767,O767)/E$934,SUM(E767)/E$934))</f>
        <v>0</v>
      </c>
      <c r="F1001" s="481" t="n">
        <f aca="false">IF(F$934=0,0,MAX(SUM(F767,P767)/F$934,SUM(F767)/F$934))</f>
        <v>0</v>
      </c>
      <c r="G1001" s="34"/>
      <c r="H1001" s="1"/>
      <c r="I1001" s="1"/>
      <c r="J1001" s="1"/>
      <c r="K1001" s="34"/>
      <c r="L1001" s="34"/>
      <c r="M1001" s="477" t="str">
        <f aca="false">IF(OR(SUM((C1001&gt;C$932),(D1001&gt;C$932),(E1001&gt;C$932),(F1001&gt;C$932))&gt;1,C1001&gt;C$932*2,D1001&gt;C$932*2,E1001&gt;C$932*2,F1001&gt;C$932*2),"yes","")</f>
        <v/>
      </c>
      <c r="N1001" s="477" t="str">
        <f aca="false">M1001</f>
        <v/>
      </c>
      <c r="O1001" s="34"/>
      <c r="P1001" s="34"/>
      <c r="Q1001" s="208"/>
      <c r="R1001" s="208"/>
      <c r="S1001" s="1"/>
      <c r="T1001" s="1"/>
      <c r="U1001" s="69" t="n">
        <v>1001</v>
      </c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 customFormat="false" ht="15.75" hidden="false" customHeight="true" outlineLevel="0" collapsed="false">
      <c r="A1002" s="1" t="str">
        <f aca="false">A768</f>
        <v>Other: quantity</v>
      </c>
      <c r="B1002" s="34"/>
      <c r="C1002" s="481" t="n">
        <f aca="false">IF(C$934=0,0,MAX(SUM(C768,M768)/C$934,SUM(C768)/C$934))</f>
        <v>0</v>
      </c>
      <c r="D1002" s="481" t="n">
        <f aca="false">IF(D$934=0,0,MAX(SUM(D768,N768)/D$934,SUM(D768)/D$934))</f>
        <v>0</v>
      </c>
      <c r="E1002" s="481" t="n">
        <f aca="false">IF(E$934=0,0,MAX(SUM(E768,O768)/E$934,SUM(E768)/E$934))</f>
        <v>0</v>
      </c>
      <c r="F1002" s="481" t="n">
        <f aca="false">IF(F$934=0,0,MAX(SUM(F768,P768)/F$934,SUM(F768)/F$934))</f>
        <v>0</v>
      </c>
      <c r="G1002" s="34"/>
      <c r="H1002" s="1"/>
      <c r="I1002" s="1"/>
      <c r="J1002" s="1"/>
      <c r="K1002" s="34"/>
      <c r="L1002" s="34"/>
      <c r="M1002" s="477" t="str">
        <f aca="false">IF(OR(SUM((C1002&gt;C$932),(D1002&gt;C$932),(E1002&gt;C$932),(F1002&gt;C$932))&gt;1,C1002&gt;C$932*2,D1002&gt;C$932*2,E1002&gt;C$932*2,F1002&gt;C$932*2),"yes","")</f>
        <v/>
      </c>
      <c r="N1002" s="477" t="str">
        <f aca="false">M1002</f>
        <v/>
      </c>
      <c r="O1002" s="34"/>
      <c r="P1002" s="34"/>
      <c r="Q1002" s="208"/>
      <c r="R1002" s="208"/>
      <c r="S1002" s="1"/>
      <c r="T1002" s="1"/>
      <c r="U1002" s="69" t="n">
        <v>1002</v>
      </c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  <row r="1003" customFormat="false" ht="15.75" hidden="false" customHeight="true" outlineLevel="0" collapsed="false">
      <c r="A1003" s="1" t="str">
        <f aca="false">A770</f>
        <v>Camel sales - export: no. sold</v>
      </c>
      <c r="B1003" s="34"/>
      <c r="C1003" s="481" t="n">
        <f aca="false">IF(C$934=0,0,MAX(SUM(C770,M770)/C$934,SUM(C770)/C$934))</f>
        <v>0</v>
      </c>
      <c r="D1003" s="481" t="n">
        <f aca="false">IF(D$934=0,0,MAX(SUM(D770,N770)/D$934,SUM(D770)/D$934))</f>
        <v>0</v>
      </c>
      <c r="E1003" s="481" t="n">
        <f aca="false">IF(E$934=0,0,MAX(SUM(E770,O770)/E$934,SUM(E770)/E$934))</f>
        <v>0</v>
      </c>
      <c r="F1003" s="481" t="n">
        <f aca="false">IF(F$934=0,0,MAX(SUM(F770,P770)/F$934,SUM(F770)/F$934))</f>
        <v>0</v>
      </c>
      <c r="G1003" s="34"/>
      <c r="H1003" s="1"/>
      <c r="I1003" s="1"/>
      <c r="J1003" s="1"/>
      <c r="K1003" s="34"/>
      <c r="L1003" s="34"/>
      <c r="M1003" s="477" t="str">
        <f aca="false">IF(OR(SUM((C1003&gt;C$932),(D1003&gt;C$932),(E1003&gt;C$932),(F1003&gt;C$932))&gt;1,C1003&gt;C$932*2,D1003&gt;C$932*2,E1003&gt;C$932*2,F1003&gt;C$932*2),"yes","")</f>
        <v/>
      </c>
      <c r="N1003" s="477" t="str">
        <f aca="false">M1003</f>
        <v/>
      </c>
      <c r="O1003" s="34"/>
      <c r="P1003" s="34"/>
      <c r="Q1003" s="208"/>
      <c r="R1003" s="208"/>
      <c r="S1003" s="1"/>
      <c r="T1003" s="1"/>
      <c r="U1003" s="69" t="n">
        <v>1003</v>
      </c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</row>
    <row r="1004" customFormat="false" ht="15.75" hidden="false" customHeight="true" outlineLevel="0" collapsed="false">
      <c r="A1004" s="1" t="str">
        <f aca="false">A771</f>
        <v>Pig sales - local: no. sold</v>
      </c>
      <c r="B1004" s="34"/>
      <c r="C1004" s="481" t="e">
        <f aca="false">IF(C$934=0,0,MAX(SUM(C771,M771)/C$934,SUM(C771)/C$934))</f>
        <v>#REF!</v>
      </c>
      <c r="D1004" s="481" t="e">
        <f aca="false">IF(D$934=0,0,MAX(SUM(D771,N771)/D$934,SUM(D771)/D$934))</f>
        <v>#REF!</v>
      </c>
      <c r="E1004" s="481" t="e">
        <f aca="false">IF(E$934=0,0,MAX(SUM(E771,O771)/E$934,SUM(E771)/E$934))</f>
        <v>#REF!</v>
      </c>
      <c r="F1004" s="481" t="e">
        <f aca="false">IF(F$934=0,0,MAX(SUM(F771,P771)/F$934,SUM(F771)/F$934))</f>
        <v>#REF!</v>
      </c>
      <c r="G1004" s="34"/>
      <c r="H1004" s="1"/>
      <c r="I1004" s="1"/>
      <c r="J1004" s="1"/>
      <c r="K1004" s="34"/>
      <c r="L1004" s="34"/>
      <c r="M1004" s="477" t="e">
        <f aca="false">IF(OR(SUM((C1004&gt;C$932),(D1004&gt;C$932),(E1004&gt;C$932),(F1004&gt;C$932))&gt;1,C1004&gt;C$932*2,D1004&gt;C$932*2,E1004&gt;C$932*2,F1004&gt;C$932*2),"yes","")</f>
        <v>#REF!</v>
      </c>
      <c r="N1004" s="477" t="e">
        <f aca="false">M1004</f>
        <v>#REF!</v>
      </c>
      <c r="O1004" s="34"/>
      <c r="P1004" s="34"/>
      <c r="Q1004" s="208"/>
      <c r="R1004" s="208"/>
      <c r="S1004" s="1"/>
      <c r="T1004" s="1"/>
      <c r="U1004" s="69" t="n">
        <v>1004</v>
      </c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</row>
    <row r="1005" customFormat="false" ht="15.75" hidden="false" customHeight="true" outlineLevel="0" collapsed="false">
      <c r="A1005" s="1" t="str">
        <f aca="false">A772</f>
        <v>Fattened Ox sales: no. sold</v>
      </c>
      <c r="B1005" s="34"/>
      <c r="C1005" s="481" t="n">
        <f aca="false">IF(C$934=0,0,MAX(SUM(C772,M772)/C$934,SUM(C772)/C$934))</f>
        <v>0</v>
      </c>
      <c r="D1005" s="481" t="n">
        <f aca="false">IF(D$934=0,0,MAX(SUM(D772,N772)/D$934,SUM(D772)/D$934))</f>
        <v>0</v>
      </c>
      <c r="E1005" s="481" t="n">
        <f aca="false">IF(E$934=0,0,MAX(SUM(E772,O772)/E$934,SUM(E772)/E$934))</f>
        <v>0</v>
      </c>
      <c r="F1005" s="481" t="n">
        <f aca="false">IF(F$934=0,0,MAX(SUM(F772,P772)/F$934,SUM(F772)/F$934))</f>
        <v>0</v>
      </c>
      <c r="G1005" s="34"/>
      <c r="H1005" s="1"/>
      <c r="I1005" s="1"/>
      <c r="J1005" s="1"/>
      <c r="K1005" s="34"/>
      <c r="L1005" s="34"/>
      <c r="M1005" s="477" t="str">
        <f aca="false">IF(OR(SUM((C1005&gt;C$932),(D1005&gt;C$932),(E1005&gt;C$932),(F1005&gt;C$932))&gt;1,C1005&gt;C$932*2,D1005&gt;C$932*2,E1005&gt;C$932*2,F1005&gt;C$932*2),"yes","")</f>
        <v/>
      </c>
      <c r="N1005" s="477" t="str">
        <f aca="false">M1005</f>
        <v/>
      </c>
      <c r="O1005" s="34"/>
      <c r="P1005" s="34"/>
      <c r="Q1005" s="208"/>
      <c r="R1005" s="208"/>
      <c r="S1005" s="1"/>
      <c r="T1005" s="1"/>
      <c r="U1005" s="69" t="n">
        <v>1005</v>
      </c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</row>
    <row r="1006" customFormat="false" ht="15.75" hidden="false" customHeight="true" outlineLevel="0" collapsed="false">
      <c r="A1006" s="1" t="str">
        <f aca="false">A773</f>
        <v>Cattle sales - export: no. sold</v>
      </c>
      <c r="B1006" s="34"/>
      <c r="C1006" s="481" t="n">
        <f aca="false">IF(C$934=0,0,MAX(SUM(C773,M773)/C$934,SUM(C773)/C$934))</f>
        <v>0</v>
      </c>
      <c r="D1006" s="481" t="n">
        <f aca="false">IF(D$934=0,0,MAX(SUM(D773,N773)/D$934,SUM(D773)/D$934))</f>
        <v>0</v>
      </c>
      <c r="E1006" s="481" t="n">
        <f aca="false">IF(E$934=0,0,MAX(SUM(E773,O773)/E$934,SUM(E773)/E$934))</f>
        <v>0</v>
      </c>
      <c r="F1006" s="481" t="n">
        <f aca="false">IF(F$934=0,0,MAX(SUM(F773,P773)/F$934,SUM(F773)/F$934))</f>
        <v>0</v>
      </c>
      <c r="G1006" s="34"/>
      <c r="H1006" s="1"/>
      <c r="I1006" s="1"/>
      <c r="J1006" s="1"/>
      <c r="K1006" s="34"/>
      <c r="L1006" s="34"/>
      <c r="M1006" s="477" t="str">
        <f aca="false">IF(OR(SUM((C1006&gt;C$932),(D1006&gt;C$932),(E1006&gt;C$932),(F1006&gt;C$932))&gt;1,C1006&gt;C$932*2,D1006&gt;C$932*2,E1006&gt;C$932*2,F1006&gt;C$932*2),"yes","")</f>
        <v/>
      </c>
      <c r="N1006" s="477" t="str">
        <f aca="false">M1006</f>
        <v/>
      </c>
      <c r="O1006" s="34"/>
      <c r="P1006" s="34"/>
      <c r="Q1006" s="208"/>
      <c r="R1006" s="208"/>
      <c r="S1006" s="1"/>
      <c r="T1006" s="1"/>
      <c r="U1006" s="69" t="n">
        <v>1006</v>
      </c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</row>
    <row r="1007" customFormat="false" ht="15.75" hidden="false" customHeight="true" outlineLevel="0" collapsed="false">
      <c r="A1007" s="1" t="str">
        <f aca="false">A774</f>
        <v>Cattle sales - local: no. sold</v>
      </c>
      <c r="B1007" s="34"/>
      <c r="C1007" s="481" t="n">
        <f aca="false">IF(C$934=0,0,MAX(SUM(C774,M774)/C$934,SUM(C774)/C$934))</f>
        <v>0</v>
      </c>
      <c r="D1007" s="481" t="n">
        <f aca="false">IF(D$934=0,0,MAX(SUM(D774,N774)/D$934,SUM(D774)/D$934))</f>
        <v>0</v>
      </c>
      <c r="E1007" s="481" t="n">
        <f aca="false">IF(E$934=0,0,MAX(SUM(E774,O774)/E$934,SUM(E774)/E$934))</f>
        <v>0.760639432841375</v>
      </c>
      <c r="F1007" s="481" t="n">
        <f aca="false">IF(F$934=0,0,MAX(SUM(F774,P774)/F$934,SUM(F774)/F$934))</f>
        <v>1.5776225273747</v>
      </c>
      <c r="G1007" s="34"/>
      <c r="H1007" s="1"/>
      <c r="I1007" s="1"/>
      <c r="J1007" s="1"/>
      <c r="K1007" s="34"/>
      <c r="L1007" s="34"/>
      <c r="M1007" s="477" t="str">
        <f aca="false">IF(OR(SUM((C1007&gt;C$932),(D1007&gt;C$932),(E1007&gt;C$932),(F1007&gt;C$932))&gt;1,C1007&gt;C$932*2,D1007&gt;C$932*2,E1007&gt;C$932*2,F1007&gt;C$932*2),"yes","")</f>
        <v>yes</v>
      </c>
      <c r="N1007" s="477" t="str">
        <f aca="false">M1007</f>
        <v>yes</v>
      </c>
      <c r="O1007" s="34"/>
      <c r="P1007" s="34"/>
      <c r="Q1007" s="208"/>
      <c r="R1007" s="208"/>
      <c r="S1007" s="1"/>
      <c r="T1007" s="1"/>
      <c r="U1007" s="69" t="n">
        <v>1007</v>
      </c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</row>
    <row r="1008" customFormat="false" ht="15.75" hidden="false" customHeight="true" outlineLevel="0" collapsed="false">
      <c r="A1008" s="1" t="str">
        <f aca="false">A775</f>
        <v>Goat sales - export: no. sold</v>
      </c>
      <c r="B1008" s="34"/>
      <c r="C1008" s="481" t="n">
        <f aca="false">IF(C$934=0,0,MAX(SUM(C775,M775)/C$934,SUM(C775)/C$934))</f>
        <v>0</v>
      </c>
      <c r="D1008" s="481" t="n">
        <f aca="false">IF(D$934=0,0,MAX(SUM(D775,N775)/D$934,SUM(D775)/D$934))</f>
        <v>0</v>
      </c>
      <c r="E1008" s="481" t="n">
        <f aca="false">IF(E$934=0,0,MAX(SUM(E775,O775)/E$934,SUM(E775)/E$934))</f>
        <v>0</v>
      </c>
      <c r="F1008" s="481" t="n">
        <f aca="false">IF(F$934=0,0,MAX(SUM(F775,P775)/F$934,SUM(F775)/F$934))</f>
        <v>0</v>
      </c>
      <c r="G1008" s="34"/>
      <c r="H1008" s="1"/>
      <c r="I1008" s="1"/>
      <c r="J1008" s="1"/>
      <c r="K1008" s="34"/>
      <c r="L1008" s="34"/>
      <c r="M1008" s="477" t="str">
        <f aca="false">IF(OR(SUM((C1008&gt;C$932),(D1008&gt;C$932),(E1008&gt;C$932),(F1008&gt;C$932))&gt;1,C1008&gt;C$932*2,D1008&gt;C$932*2,E1008&gt;C$932*2,F1008&gt;C$932*2),"yes","")</f>
        <v/>
      </c>
      <c r="N1008" s="477" t="str">
        <f aca="false">M1008</f>
        <v/>
      </c>
      <c r="O1008" s="34"/>
      <c r="P1008" s="34"/>
      <c r="Q1008" s="208"/>
      <c r="R1008" s="208"/>
      <c r="S1008" s="1"/>
      <c r="T1008" s="1"/>
      <c r="U1008" s="69" t="n">
        <v>1008</v>
      </c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</row>
    <row r="1009" customFormat="false" ht="15.75" hidden="false" customHeight="true" outlineLevel="0" collapsed="false">
      <c r="A1009" s="1" t="e">
        <f aca="false">A776</f>
        <v>#REF!</v>
      </c>
      <c r="B1009" s="34"/>
      <c r="C1009" s="481" t="e">
        <f aca="false">IF(C$934=0,0,MAX(SUM(C776,M776)/C$934,SUM(C776)/C$934))</f>
        <v>#REF!</v>
      </c>
      <c r="D1009" s="481" t="e">
        <f aca="false">IF(D$934=0,0,MAX(SUM(D776,N776)/D$934,SUM(D776)/D$934))</f>
        <v>#REF!</v>
      </c>
      <c r="E1009" s="481" t="e">
        <f aca="false">IF(E$934=0,0,MAX(SUM(E776,O776)/E$934,SUM(E776)/E$934))</f>
        <v>#REF!</v>
      </c>
      <c r="F1009" s="481" t="e">
        <f aca="false">IF(F$934=0,0,MAX(SUM(F776,P776)/F$934,SUM(F776)/F$934))</f>
        <v>#REF!</v>
      </c>
      <c r="G1009" s="34"/>
      <c r="H1009" s="1"/>
      <c r="I1009" s="1"/>
      <c r="J1009" s="1"/>
      <c r="K1009" s="34"/>
      <c r="L1009" s="34"/>
      <c r="M1009" s="477" t="e">
        <f aca="false">IF(OR(SUM((C1009&gt;C$932),(D1009&gt;C$932),(E1009&gt;C$932),(F1009&gt;C$932))&gt;1,C1009&gt;C$932*2,D1009&gt;C$932*2,E1009&gt;C$932*2,F1009&gt;C$932*2),"yes","")</f>
        <v>#REF!</v>
      </c>
      <c r="N1009" s="477" t="e">
        <f aca="false">M1009</f>
        <v>#REF!</v>
      </c>
      <c r="O1009" s="34"/>
      <c r="P1009" s="34"/>
      <c r="Q1009" s="208"/>
      <c r="R1009" s="208"/>
      <c r="S1009" s="1"/>
      <c r="T1009" s="1"/>
      <c r="U1009" s="69" t="n">
        <v>1009</v>
      </c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</row>
    <row r="1010" customFormat="false" ht="15.75" hidden="false" customHeight="true" outlineLevel="0" collapsed="false">
      <c r="A1010" s="1" t="str">
        <f aca="false">A777</f>
        <v>Sheep sales - export: no. sold</v>
      </c>
      <c r="B1010" s="34"/>
      <c r="C1010" s="481" t="n">
        <f aca="false">IF(C$934=0,0,MAX(SUM(C777,M777)/C$934,SUM(C777)/C$934))</f>
        <v>0</v>
      </c>
      <c r="D1010" s="481" t="n">
        <f aca="false">IF(D$934=0,0,MAX(SUM(D777,N777)/D$934,SUM(D777)/D$934))</f>
        <v>0</v>
      </c>
      <c r="E1010" s="481" t="n">
        <f aca="false">IF(E$934=0,0,MAX(SUM(E777,O777)/E$934,SUM(E777)/E$934))</f>
        <v>0</v>
      </c>
      <c r="F1010" s="481" t="n">
        <f aca="false">IF(F$934=0,0,MAX(SUM(F777,P777)/F$934,SUM(F777)/F$934))</f>
        <v>0</v>
      </c>
      <c r="G1010" s="34"/>
      <c r="H1010" s="1"/>
      <c r="I1010" s="1"/>
      <c r="J1010" s="1"/>
      <c r="K1010" s="34"/>
      <c r="L1010" s="34"/>
      <c r="M1010" s="477" t="str">
        <f aca="false">IF(OR(SUM((C1010&gt;C$932),(D1010&gt;C$932),(E1010&gt;C$932),(F1010&gt;C$932))&gt;1,C1010&gt;C$932*2,D1010&gt;C$932*2,E1010&gt;C$932*2,F1010&gt;C$932*2),"yes","")</f>
        <v/>
      </c>
      <c r="N1010" s="477" t="str">
        <f aca="false">M1010</f>
        <v/>
      </c>
      <c r="O1010" s="34"/>
      <c r="P1010" s="34"/>
      <c r="Q1010" s="208"/>
      <c r="R1010" s="208"/>
      <c r="S1010" s="1"/>
      <c r="T1010" s="1"/>
      <c r="U1010" s="69" t="n">
        <v>1010</v>
      </c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</row>
    <row r="1011" customFormat="false" ht="15.75" hidden="false" customHeight="true" outlineLevel="0" collapsed="false">
      <c r="A1011" s="1" t="e">
        <f aca="false">A778</f>
        <v>#REF!</v>
      </c>
      <c r="B1011" s="34"/>
      <c r="C1011" s="481" t="e">
        <f aca="false">IF(C$934=0,0,MAX(SUM(C778,M778)/C$934,SUM(C778)/C$934))</f>
        <v>#REF!</v>
      </c>
      <c r="D1011" s="481" t="e">
        <f aca="false">IF(D$934=0,0,MAX(SUM(D778,N778)/D$934,SUM(D778)/D$934))</f>
        <v>#REF!</v>
      </c>
      <c r="E1011" s="481" t="e">
        <f aca="false">IF(E$934=0,0,MAX(SUM(E778,O778)/E$934,SUM(E778)/E$934))</f>
        <v>#REF!</v>
      </c>
      <c r="F1011" s="481" t="e">
        <f aca="false">IF(F$934=0,0,MAX(SUM(F778,P778)/F$934,SUM(F778)/F$934))</f>
        <v>#REF!</v>
      </c>
      <c r="G1011" s="34"/>
      <c r="H1011" s="1"/>
      <c r="I1011" s="1"/>
      <c r="J1011" s="1"/>
      <c r="K1011" s="34"/>
      <c r="L1011" s="34"/>
      <c r="M1011" s="477" t="e">
        <f aca="false">IF(OR(SUM((C1011&gt;C$932),(D1011&gt;C$932),(E1011&gt;C$932),(F1011&gt;C$932))&gt;1,C1011&gt;C$932*2,D1011&gt;C$932*2,E1011&gt;C$932*2,F1011&gt;C$932*2),"yes","")</f>
        <v>#REF!</v>
      </c>
      <c r="N1011" s="477" t="e">
        <f aca="false">M1011</f>
        <v>#REF!</v>
      </c>
      <c r="O1011" s="34"/>
      <c r="P1011" s="34"/>
      <c r="Q1011" s="208"/>
      <c r="R1011" s="208"/>
      <c r="S1011" s="1"/>
      <c r="T1011" s="1"/>
      <c r="U1011" s="69" t="n">
        <v>1011</v>
      </c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</row>
    <row r="1012" customFormat="false" ht="15.75" hidden="false" customHeight="true" outlineLevel="0" collapsed="false">
      <c r="A1012" s="1" t="str">
        <f aca="false">A779</f>
        <v>Chicken sales: no. sold</v>
      </c>
      <c r="B1012" s="34"/>
      <c r="C1012" s="481" t="n">
        <f aca="false">IF(C$934=0,0,MAX(SUM(C779,M779)/C$934,SUM(C779)/C$934))</f>
        <v>0</v>
      </c>
      <c r="D1012" s="481" t="n">
        <f aca="false">IF(D$934=0,0,MAX(SUM(D779,N779)/D$934,SUM(D779)/D$934))</f>
        <v>0.0217325552240393</v>
      </c>
      <c r="E1012" s="481" t="n">
        <f aca="false">IF(E$934=0,0,MAX(SUM(E779,O779)/E$934,SUM(E779)/E$934))</f>
        <v>0.0380319716420688</v>
      </c>
      <c r="F1012" s="481" t="n">
        <f aca="false">IF(F$934=0,0,MAX(SUM(F779,P779)/F$934,SUM(F779)/F$934))</f>
        <v>0</v>
      </c>
      <c r="G1012" s="34"/>
      <c r="H1012" s="1"/>
      <c r="I1012" s="1"/>
      <c r="J1012" s="1"/>
      <c r="K1012" s="34"/>
      <c r="L1012" s="34"/>
      <c r="M1012" s="477" t="str">
        <f aca="false">IF(OR(SUM((C1012&gt;C$932),(D1012&gt;C$932),(E1012&gt;C$932),(F1012&gt;C$932))&gt;1,C1012&gt;C$932*2,D1012&gt;C$932*2,E1012&gt;C$932*2,F1012&gt;C$932*2),"yes","")</f>
        <v/>
      </c>
      <c r="N1012" s="477" t="str">
        <f aca="false">M1012</f>
        <v/>
      </c>
      <c r="O1012" s="34"/>
      <c r="P1012" s="34"/>
      <c r="Q1012" s="208"/>
      <c r="R1012" s="208"/>
      <c r="S1012" s="1"/>
      <c r="T1012" s="1"/>
      <c r="U1012" s="69" t="n">
        <v>1012</v>
      </c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</row>
    <row r="1013" customFormat="false" ht="15.75" hidden="false" customHeight="true" outlineLevel="0" collapsed="false">
      <c r="A1013" s="1" t="str">
        <f aca="false">A814</f>
        <v>Ag.lab (cultivation) -- see Data2</v>
      </c>
      <c r="B1013" s="34"/>
      <c r="C1013" s="481" t="n">
        <f aca="false">IF(C$934=0,0,MAX(SUM(C814,M814)/C$934,SUM(C814)/C$934))</f>
        <v>0.258182756061587</v>
      </c>
      <c r="D1013" s="481" t="n">
        <f aca="false">IF(D$934=0,0,MAX(SUM(D814,N814)/D$934,SUM(D814)/D$934))</f>
        <v>0.115544751941142</v>
      </c>
      <c r="E1013" s="481" t="n">
        <f aca="false">IF(E$934=0,0,MAX(SUM(E814,O814)/E$934,SUM(E814)/E$934))</f>
        <v>0</v>
      </c>
      <c r="F1013" s="481" t="n">
        <f aca="false">IF(F$934=0,0,MAX(SUM(F814,P814)/F$934,SUM(F814)/F$934))</f>
        <v>0</v>
      </c>
      <c r="G1013" s="34"/>
      <c r="H1013" s="1"/>
      <c r="I1013" s="1"/>
      <c r="J1013" s="1"/>
      <c r="K1013" s="34"/>
      <c r="L1013" s="34"/>
      <c r="M1013" s="477" t="str">
        <f aca="false">IF(OR(SUM((C1013&gt;C$932),(D1013&gt;C$932),(E1013&gt;C$932),(F1013&gt;C$932))&gt;1,C1013&gt;C$932*2,D1013&gt;C$932*2,E1013&gt;C$932*2,F1013&gt;C$932*2),"yes","")</f>
        <v>yes</v>
      </c>
      <c r="N1013" s="477" t="str">
        <f aca="false">M1013</f>
        <v>yes</v>
      </c>
      <c r="O1013" s="34"/>
      <c r="P1013" s="34"/>
      <c r="Q1013" s="208"/>
      <c r="R1013" s="208"/>
      <c r="S1013" s="1"/>
      <c r="T1013" s="1"/>
      <c r="U1013" s="69" t="n">
        <v>1013</v>
      </c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</row>
    <row r="1014" customFormat="false" ht="15.75" hidden="false" customHeight="true" outlineLevel="0" collapsed="false">
      <c r="A1014" s="1" t="str">
        <f aca="false">A816</f>
        <v>Brick making</v>
      </c>
      <c r="B1014" s="34"/>
      <c r="C1014" s="481" t="n">
        <f aca="false">IF(C$934=0,0,MAX(SUM(C816,M816)/C$934,SUM(C816)/C$934))</f>
        <v>0.195592997016354</v>
      </c>
      <c r="D1014" s="481" t="n">
        <f aca="false">IF(D$934=0,0,MAX(SUM(D816,N816)/D$934,SUM(D816)/D$934))</f>
        <v>0.0434651104480786</v>
      </c>
      <c r="E1014" s="481" t="n">
        <f aca="false">IF(E$934=0,0,MAX(SUM(E816,O816)/E$934,SUM(E816)/E$934))</f>
        <v>0</v>
      </c>
      <c r="F1014" s="481" t="n">
        <f aca="false">IF(F$934=0,0,MAX(SUM(F816,P816)/F$934,SUM(F816)/F$934))</f>
        <v>0</v>
      </c>
      <c r="G1014" s="34"/>
      <c r="H1014" s="1"/>
      <c r="I1014" s="1"/>
      <c r="J1014" s="1"/>
      <c r="K1014" s="34"/>
      <c r="L1014" s="34"/>
      <c r="M1014" s="477" t="str">
        <f aca="false">IF(OR(SUM((C1014&gt;C$932),(D1014&gt;C$932),(E1014&gt;C$932),(F1014&gt;C$932))&gt;1,C1014&gt;C$932*2,D1014&gt;C$932*2,E1014&gt;C$932*2,F1014&gt;C$932*2),"yes","")</f>
        <v>yes</v>
      </c>
      <c r="N1014" s="477" t="str">
        <f aca="false">M1014</f>
        <v>yes</v>
      </c>
      <c r="O1014" s="34"/>
      <c r="P1014" s="34"/>
      <c r="Q1014" s="208"/>
      <c r="R1014" s="208"/>
      <c r="S1014" s="1"/>
      <c r="T1014" s="1"/>
      <c r="U1014" s="69" t="n">
        <v>1014</v>
      </c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</row>
    <row r="1015" customFormat="false" ht="15.75" hidden="false" customHeight="true" outlineLevel="0" collapsed="false">
      <c r="A1015" s="1" t="str">
        <f aca="false">A818</f>
        <v>Domestic work cash income -- see Data2</v>
      </c>
      <c r="B1015" s="34"/>
      <c r="C1015" s="481" t="n">
        <f aca="false">IF(C$934=0,0,MAX(SUM(C818,M818)/C$934,SUM(C818)/C$934))</f>
        <v>0</v>
      </c>
      <c r="D1015" s="481" t="n">
        <f aca="false">IF(D$934=0,0,MAX(SUM(D818,N818)/D$934,SUM(D818)/D$934))</f>
        <v>0</v>
      </c>
      <c r="E1015" s="481" t="n">
        <f aca="false">IF(E$934=0,0,MAX(SUM(E818,O818)/E$934,SUM(E818)/E$934))</f>
        <v>0</v>
      </c>
      <c r="F1015" s="481" t="n">
        <f aca="false">IF(F$934=0,0,MAX(SUM(F818,P818)/F$934,SUM(F818)/F$934))</f>
        <v>0</v>
      </c>
      <c r="G1015" s="34"/>
      <c r="H1015" s="1"/>
      <c r="I1015" s="1"/>
      <c r="J1015" s="1"/>
      <c r="K1015" s="34"/>
      <c r="L1015" s="34"/>
      <c r="M1015" s="477" t="str">
        <f aca="false">IF(OR(SUM((C1015&gt;C$932),(D1015&gt;C$932),(E1015&gt;C$932),(F1015&gt;C$932))&gt;1,C1015&gt;C$932*2,D1015&gt;C$932*2,E1015&gt;C$932*2,F1015&gt;C$932*2),"yes","")</f>
        <v/>
      </c>
      <c r="N1015" s="477" t="str">
        <f aca="false">M1015</f>
        <v/>
      </c>
      <c r="O1015" s="34"/>
      <c r="P1015" s="34"/>
      <c r="Q1015" s="208"/>
      <c r="R1015" s="208"/>
      <c r="S1015" s="1"/>
      <c r="T1015" s="1"/>
      <c r="U1015" s="69" t="n">
        <v>1015</v>
      </c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</row>
    <row r="1016" customFormat="false" ht="15.75" hidden="false" customHeight="true" outlineLevel="0" collapsed="false">
      <c r="A1016" s="338" t="str">
        <f aca="false">A726</f>
        <v>Labour migration: no. people per HH</v>
      </c>
      <c r="B1016" s="34"/>
      <c r="C1016" s="481" t="n">
        <f aca="false">IF(C$934=0,0,MAX((SUM(C726,M726)+SUM(C817,M817)/C$934),(SUM(C726)+SUM(C817)/C$934)))</f>
        <v>0</v>
      </c>
      <c r="D1016" s="481" t="n">
        <f aca="false">IF(D$934=0,0,MAX((SUM(D726,N726)+SUM(D817,N817)/D$934),(SUM(D726)+SUM(D817)/D$934)))</f>
        <v>0.421099763683906</v>
      </c>
      <c r="E1016" s="481" t="n">
        <f aca="false">IF(E$934=0,0,MAX((SUM(E726,O726)+SUM(E817,O817)/E$934),(SUM(E726)+SUM(E817)/E$934)))</f>
        <v>0</v>
      </c>
      <c r="F1016" s="481" t="n">
        <f aca="false">IF(F$934=0,0,MAX((SUM(F726,P726)+SUM(F817,P817)/F$934),(SUM(F726)+SUM(F817)/F$934)))</f>
        <v>0</v>
      </c>
      <c r="G1016" s="34"/>
      <c r="H1016" s="481" t="n">
        <f aca="false">IF(C$934=0,0,MAX(SUM(C817,M817)/C$934,SUM(C817)/C$934))</f>
        <v>0</v>
      </c>
      <c r="I1016" s="481" t="n">
        <f aca="false">IF(D$934=0,0,MAX(SUM(D817,N817)/D$934,SUM(D817)/D$934))</f>
        <v>0.31693309701724</v>
      </c>
      <c r="J1016" s="481" t="n">
        <f aca="false">IF(E$934=0,0,MAX(SUM(E817,O817)/E$934,SUM(E817)/E$934))</f>
        <v>0</v>
      </c>
      <c r="K1016" s="481" t="n">
        <f aca="false">IF(F$934=0,0,MAX(SUM(F817,P817)/F$934,SUM(F817)/F$934))</f>
        <v>0</v>
      </c>
      <c r="L1016" s="1"/>
      <c r="M1016" s="477" t="str">
        <f aca="false">IF(OR(SUM((C1016&gt;C$932),(D1016&gt;C$932),(E1016&gt;C$932),(F1016&gt;C$932))&gt;1,C1016&gt;C$932*2,D1016&gt;C$932*2,E1016&gt;C$932*2,F1016&gt;C$932*2),"yes","")</f>
        <v>yes</v>
      </c>
      <c r="N1016" s="477" t="str">
        <f aca="false">M1016</f>
        <v>yes</v>
      </c>
      <c r="O1016" s="34"/>
      <c r="P1016" s="34"/>
      <c r="Q1016" s="208"/>
      <c r="R1016" s="208"/>
      <c r="S1016" s="1"/>
      <c r="T1016" s="1"/>
      <c r="U1016" s="69" t="n">
        <v>1016</v>
      </c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</row>
    <row r="1017" customFormat="false" ht="15.75" hidden="false" customHeight="true" outlineLevel="0" collapsed="false">
      <c r="A1017" s="1" t="str">
        <f aca="false">A819</f>
        <v>Remittances: no. times per year</v>
      </c>
      <c r="B1017" s="34"/>
      <c r="C1017" s="481" t="n">
        <f aca="false">IF(C$934=0,0,MAX(SUM(C819,M819)/C$934,SUM(C819)/C$934))</f>
        <v>0</v>
      </c>
      <c r="D1017" s="481" t="n">
        <f aca="false">IF(D$934=0,0,MAX(SUM(D819,N819)/D$934,SUM(D819)/D$934))</f>
        <v>0</v>
      </c>
      <c r="E1017" s="481" t="n">
        <f aca="false">IF(E$934=0,0,MAX(SUM(E819,O819)/E$934,SUM(E819)/E$934))</f>
        <v>0</v>
      </c>
      <c r="F1017" s="481" t="n">
        <f aca="false">IF(F$934=0,0,MAX(SUM(F819,P819)/F$934,SUM(F819)/F$934))</f>
        <v>0</v>
      </c>
      <c r="G1017" s="34"/>
      <c r="H1017" s="1"/>
      <c r="I1017" s="1"/>
      <c r="J1017" s="1"/>
      <c r="K1017" s="34"/>
      <c r="L1017" s="34"/>
      <c r="M1017" s="477" t="str">
        <f aca="false">IF(OR(SUM((C1017&gt;C$932),(D1017&gt;C$932),(E1017&gt;C$932),(F1017&gt;C$932))&gt;1,C1017&gt;C$932*2,D1017&gt;C$932*2,E1017&gt;C$932*2,F1017&gt;C$932*2),"yes","")</f>
        <v/>
      </c>
      <c r="N1017" s="477" t="str">
        <f aca="false">M1017</f>
        <v/>
      </c>
      <c r="O1017" s="34"/>
      <c r="P1017" s="34"/>
      <c r="Q1017" s="208"/>
      <c r="R1017" s="208"/>
      <c r="S1017" s="1"/>
      <c r="T1017" s="1"/>
      <c r="U1017" s="69" t="n">
        <v>1017</v>
      </c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</row>
    <row r="1018" customFormat="false" ht="15.75" hidden="false" customHeight="true" outlineLevel="0" collapsed="false">
      <c r="A1018" s="1" t="str">
        <f aca="false">A821</f>
        <v>Firewood sales</v>
      </c>
      <c r="B1018" s="34"/>
      <c r="C1018" s="481" t="n">
        <f aca="false">IF(C$934=0,0,MAX(SUM(C821,M821)/C$934,SUM(C821)/C$934))</f>
        <v>0</v>
      </c>
      <c r="D1018" s="481" t="n">
        <f aca="false">IF(D$934=0,0,MAX(SUM(D821,N821)/D$934,SUM(D821)/D$934))</f>
        <v>0.18255346388193</v>
      </c>
      <c r="E1018" s="481" t="n">
        <f aca="false">IF(E$934=0,0,MAX(SUM(E821,O821)/E$934,SUM(E821)/E$934))</f>
        <v>0</v>
      </c>
      <c r="F1018" s="481" t="n">
        <f aca="false">IF(F$934=0,0,MAX(SUM(F821,P821)/F$934,SUM(F821)/F$934))</f>
        <v>0</v>
      </c>
      <c r="G1018" s="34"/>
      <c r="H1018" s="1"/>
      <c r="I1018" s="1"/>
      <c r="J1018" s="1"/>
      <c r="K1018" s="34"/>
      <c r="L1018" s="34"/>
      <c r="M1018" s="477" t="str">
        <f aca="false">IF(OR(SUM((C1018&gt;C$932),(D1018&gt;C$932),(E1018&gt;C$932),(F1018&gt;C$932))&gt;1,C1018&gt;C$932*2,D1018&gt;C$932*2,E1018&gt;C$932*2,F1018&gt;C$932*2),"yes","")</f>
        <v>yes</v>
      </c>
      <c r="N1018" s="477" t="str">
        <f aca="false">M1018</f>
        <v>yes</v>
      </c>
      <c r="O1018" s="34"/>
      <c r="P1018" s="34"/>
      <c r="Q1018" s="208"/>
      <c r="R1018" s="208"/>
      <c r="S1018" s="1"/>
      <c r="T1018" s="1"/>
      <c r="U1018" s="69" t="n">
        <v>1018</v>
      </c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</row>
    <row r="1019" customFormat="false" ht="15.75" hidden="false" customHeight="true" outlineLevel="0" collapsed="false">
      <c r="A1019" s="1" t="str">
        <f aca="false">A815</f>
        <v>Ag.lab (harvest) -- see Data2</v>
      </c>
      <c r="B1019" s="34"/>
      <c r="C1019" s="481" t="n">
        <f aca="false">IF(C$934=0,0,MAX(SUM(C815,M815)/C$934,SUM(C815)/C$934))</f>
        <v>0</v>
      </c>
      <c r="D1019" s="481" t="n">
        <f aca="false">IF(D$934=0,0,MAX(SUM(D815,N815)/D$934,SUM(D815)/D$934))</f>
        <v>0</v>
      </c>
      <c r="E1019" s="481" t="n">
        <f aca="false">IF(E$934=0,0,MAX(SUM(E815,O815)/E$934,SUM(E815)/E$934))</f>
        <v>0</v>
      </c>
      <c r="F1019" s="481" t="n">
        <f aca="false">IF(F$934=0,0,MAX(SUM(F815,P815)/F$934,SUM(F815)/F$934))</f>
        <v>0</v>
      </c>
      <c r="G1019" s="34"/>
      <c r="H1019" s="1"/>
      <c r="I1019" s="1"/>
      <c r="J1019" s="1"/>
      <c r="K1019" s="34"/>
      <c r="L1019" s="34"/>
      <c r="M1019" s="477" t="str">
        <f aca="false">IF(OR(SUM((C1019&gt;C$932),(D1019&gt;C$932),(E1019&gt;C$932),(F1019&gt;C$932))&gt;1,C1019&gt;C$932*2,D1019&gt;C$932*2,E1019&gt;C$932*2,F1019&gt;C$932*2),"yes","")</f>
        <v/>
      </c>
      <c r="N1019" s="477" t="str">
        <f aca="false">M1019</f>
        <v/>
      </c>
      <c r="O1019" s="34"/>
      <c r="P1019" s="34"/>
      <c r="Q1019" s="208"/>
      <c r="R1019" s="208"/>
      <c r="S1019" s="1"/>
      <c r="T1019" s="1"/>
      <c r="U1019" s="69" t="n">
        <v>1019</v>
      </c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</row>
    <row r="1020" customFormat="false" ht="15.75" hidden="false" customHeight="true" outlineLevel="0" collapsed="false">
      <c r="A1020" s="1" t="str">
        <f aca="false">A823</f>
        <v>Other Self-employment: type</v>
      </c>
      <c r="B1020" s="34"/>
      <c r="C1020" s="481" t="n">
        <f aca="false">IF(C$934=0,0,MAX(SUM(C823,M823)/C$934,SUM(C823)/C$934))</f>
        <v>0</v>
      </c>
      <c r="D1020" s="481" t="n">
        <f aca="false">IF(D$934=0,0,MAX(SUM(D823,N823)/D$934,SUM(D823)/D$934))</f>
        <v>0</v>
      </c>
      <c r="E1020" s="481" t="n">
        <f aca="false">IF(E$934=0,0,MAX(SUM(E823,O823)/E$934,SUM(E823)/E$934))</f>
        <v>0</v>
      </c>
      <c r="F1020" s="481" t="n">
        <f aca="false">IF(F$934=0,0,MAX(SUM(F823,P823)/F$934,SUM(F823)/F$934))</f>
        <v>0</v>
      </c>
      <c r="G1020" s="34"/>
      <c r="H1020" s="1"/>
      <c r="I1020" s="1"/>
      <c r="J1020" s="1"/>
      <c r="K1020" s="34"/>
      <c r="L1020" s="34"/>
      <c r="M1020" s="477" t="str">
        <f aca="false">IF(OR(SUM((C1020&gt;C$932),(D1020&gt;C$932),(E1020&gt;C$932),(F1020&gt;C$932))&gt;1,C1020&gt;C$932*2,D1020&gt;C$932*2,E1020&gt;C$932*2,F1020&gt;C$932*2),"yes","")</f>
        <v/>
      </c>
      <c r="N1020" s="477" t="str">
        <f aca="false">M1020</f>
        <v/>
      </c>
      <c r="O1020" s="34"/>
      <c r="P1020" s="34"/>
      <c r="Q1020" s="208"/>
      <c r="R1020" s="208"/>
      <c r="S1020" s="1"/>
      <c r="T1020" s="1"/>
      <c r="U1020" s="69" t="n">
        <v>1020</v>
      </c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</row>
    <row r="1021" customFormat="false" ht="15.75" hidden="false" customHeight="true" outlineLevel="0" collapsed="false">
      <c r="A1021" s="1" t="str">
        <f aca="false">A822</f>
        <v>Petty Trade/bicycle hire</v>
      </c>
      <c r="B1021" s="34"/>
      <c r="C1021" s="481" t="n">
        <f aca="false">IF(C$934=0,0,MAX(SUM(C822,M822)/C$934,SUM(C822)/C$934))</f>
        <v>0</v>
      </c>
      <c r="D1021" s="481" t="n">
        <f aca="false">IF(D$934=0,0,MAX(SUM(D822,N822)/D$934,SUM(D822)/D$934))</f>
        <v>0</v>
      </c>
      <c r="E1021" s="481" t="n">
        <f aca="false">IF(E$934=0,0,MAX(SUM(E822,O822)/E$934,SUM(E822)/E$934))</f>
        <v>0.285239787315516</v>
      </c>
      <c r="F1021" s="481" t="n">
        <f aca="false">IF(F$934=0,0,MAX(SUM(F822,P822)/F$934,SUM(F822)/F$934))</f>
        <v>0.776415658115123</v>
      </c>
      <c r="G1021" s="34"/>
      <c r="H1021" s="1"/>
      <c r="I1021" s="1"/>
      <c r="J1021" s="1"/>
      <c r="K1021" s="34"/>
      <c r="L1021" s="34"/>
      <c r="M1021" s="477" t="str">
        <f aca="false">IF(OR(SUM((C1021&gt;C$932),(D1021&gt;C$932),(E1021&gt;C$932),(F1021&gt;C$932))&gt;1,C1021&gt;C$932*2,D1021&gt;C$932*2,E1021&gt;C$932*2,F1021&gt;C$932*2),"yes","")</f>
        <v>yes</v>
      </c>
      <c r="N1021" s="477" t="str">
        <f aca="false">M1021</f>
        <v>yes</v>
      </c>
      <c r="O1021" s="34"/>
      <c r="P1021" s="34"/>
      <c r="Q1021" s="208"/>
      <c r="R1021" s="208"/>
      <c r="S1021" s="1"/>
      <c r="T1021" s="1"/>
      <c r="U1021" s="69" t="n">
        <v>1021</v>
      </c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</row>
    <row r="1022" customFormat="false" ht="15.75" hidden="false" customHeight="true" outlineLevel="0" collapsed="false">
      <c r="A1022" s="1" t="str">
        <f aca="false">A825</f>
        <v>Safety Nets: no. people per HH</v>
      </c>
      <c r="B1022" s="34"/>
      <c r="C1022" s="481" t="n">
        <f aca="false">IF(C$934=0,0,MAX(SUM(C825,M825)/C$934,SUM(C825)/C$934))</f>
        <v>0</v>
      </c>
      <c r="D1022" s="481" t="n">
        <f aca="false">IF(D$934=0,0,MAX(SUM(D825,N825)/D$934,SUM(D825)/D$934))</f>
        <v>0</v>
      </c>
      <c r="E1022" s="481" t="n">
        <f aca="false">IF(E$934=0,0,MAX(SUM(E825,O825)/E$934,SUM(E825)/E$934))</f>
        <v>0</v>
      </c>
      <c r="F1022" s="481" t="n">
        <f aca="false">IF(F$934=0,0,MAX(SUM(F825,P825)/F$934,SUM(F825)/F$934))</f>
        <v>0</v>
      </c>
      <c r="G1022" s="34"/>
      <c r="H1022" s="1"/>
      <c r="I1022" s="1"/>
      <c r="J1022" s="1"/>
      <c r="K1022" s="34"/>
      <c r="L1022" s="34"/>
      <c r="M1022" s="477" t="str">
        <f aca="false">IF(OR(SUM((C1022&gt;C$932),(D1022&gt;C$932),(E1022&gt;C$932),(F1022&gt;C$932))&gt;1,C1022&gt;C$932*2,D1022&gt;C$932*2,E1022&gt;C$932*2,F1022&gt;C$932*2),"yes","")</f>
        <v/>
      </c>
      <c r="N1022" s="477" t="str">
        <f aca="false">M1022</f>
        <v/>
      </c>
      <c r="O1022" s="34"/>
      <c r="P1022" s="34"/>
      <c r="Q1022" s="208"/>
      <c r="R1022" s="208"/>
      <c r="S1022" s="1"/>
      <c r="T1022" s="1"/>
      <c r="U1022" s="69" t="n">
        <v>1022</v>
      </c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</row>
    <row r="1023" customFormat="false" ht="15.75" hidden="false" customHeight="true" outlineLevel="0" collapsed="false">
      <c r="A1023" s="1" t="str">
        <f aca="false">A827</f>
        <v>Gifts/social support: type</v>
      </c>
      <c r="B1023" s="34"/>
      <c r="C1023" s="481" t="n">
        <f aca="false">IF(C$934=0,0,MAX(SUM(C827,M827)/C$934,SUM(C827)/C$934))</f>
        <v>0</v>
      </c>
      <c r="D1023" s="481" t="n">
        <f aca="false">IF(D$934=0,0,MAX(SUM(D827,N827)/D$934,SUM(D827)/D$934))</f>
        <v>0</v>
      </c>
      <c r="E1023" s="481" t="n">
        <f aca="false">IF(E$934=0,0,MAX(SUM(E827,O827)/E$934,SUM(E827)/E$934))</f>
        <v>0</v>
      </c>
      <c r="F1023" s="481" t="n">
        <f aca="false">IF(F$934=0,0,MAX(SUM(F827,P827)/F$934,SUM(F827)/F$934))</f>
        <v>0</v>
      </c>
      <c r="G1023" s="34"/>
      <c r="H1023" s="1"/>
      <c r="I1023" s="1"/>
      <c r="J1023" s="1"/>
      <c r="K1023" s="34"/>
      <c r="L1023" s="34"/>
      <c r="M1023" s="477" t="str">
        <f aca="false">IF(OR(SUM((C1023&gt;C$932),(D1023&gt;C$932),(E1023&gt;C$932),(F1023&gt;C$932))&gt;1,C1023&gt;C$932*2,D1023&gt;C$932*2,E1023&gt;C$932*2,F1023&gt;C$932*2),"yes","")</f>
        <v/>
      </c>
      <c r="N1023" s="477" t="str">
        <f aca="false">M1023</f>
        <v/>
      </c>
      <c r="O1023" s="34"/>
      <c r="P1023" s="34"/>
      <c r="Q1023" s="208"/>
      <c r="R1023" s="208"/>
      <c r="S1023" s="1"/>
      <c r="T1023" s="1"/>
      <c r="U1023" s="69" t="n">
        <v>1023</v>
      </c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</row>
    <row r="1024" customFormat="false" ht="15.75" hidden="false" customHeight="true" outlineLevel="0" collapsed="false">
      <c r="A1024" s="1" t="str">
        <f aca="false">A828</f>
        <v>Other income: loans</v>
      </c>
      <c r="B1024" s="34"/>
      <c r="C1024" s="481" t="n">
        <f aca="false">IF(C$934=0,0,MAX(SUM(C828,M828)/C$934,SUM(C828)/C$934))</f>
        <v>0</v>
      </c>
      <c r="D1024" s="481" t="n">
        <f aca="false">IF(D$934=0,0,MAX(SUM(D828,N828)/D$934,SUM(D828)/D$934))</f>
        <v>0</v>
      </c>
      <c r="E1024" s="481" t="n">
        <f aca="false">IF(E$934=0,0,MAX(SUM(E828,O828)/E$934,SUM(E828)/E$934))</f>
        <v>0</v>
      </c>
      <c r="F1024" s="481" t="n">
        <f aca="false">IF(F$934=0,0,MAX(SUM(F828,P828)/F$934,SUM(F828)/F$934))</f>
        <v>1.29590421891494</v>
      </c>
      <c r="G1024" s="34"/>
      <c r="H1024" s="1"/>
      <c r="I1024" s="1"/>
      <c r="J1024" s="1"/>
      <c r="K1024" s="34"/>
      <c r="L1024" s="34"/>
      <c r="M1024" s="477" t="str">
        <f aca="false">IF(OR(SUM((C1024&gt;C$932),(D1024&gt;C$932),(E1024&gt;C$932),(F1024&gt;C$932))&gt;1,C1024&gt;C$932*2,D1024&gt;C$932*2,E1024&gt;C$932*2,F1024&gt;C$932*2),"yes","")</f>
        <v>yes</v>
      </c>
      <c r="N1024" s="477" t="str">
        <f aca="false">M1024</f>
        <v>yes</v>
      </c>
      <c r="O1024" s="34"/>
      <c r="P1024" s="34"/>
      <c r="Q1024" s="208"/>
      <c r="R1024" s="208"/>
      <c r="S1024" s="1"/>
      <c r="T1024" s="1"/>
      <c r="U1024" s="69" t="n">
        <v>1024</v>
      </c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</row>
    <row r="1025" customFormat="false" ht="15.75" hidden="false" customHeight="true" outlineLevel="0" collapsed="false">
      <c r="A1025" s="1"/>
      <c r="B1025" s="34"/>
      <c r="C1025" s="34"/>
      <c r="D1025" s="34"/>
      <c r="E1025" s="34"/>
      <c r="F1025" s="34"/>
      <c r="G1025" s="34"/>
      <c r="H1025" s="34"/>
      <c r="I1025" s="34"/>
      <c r="J1025" s="34"/>
      <c r="K1025" s="34"/>
      <c r="L1025" s="34"/>
      <c r="M1025" s="34"/>
      <c r="N1025" s="34"/>
      <c r="O1025" s="34"/>
      <c r="P1025" s="34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</row>
    <row r="1026" customFormat="false" ht="15.75" hidden="false" customHeight="true" outlineLevel="0" collapsed="false">
      <c r="A1026" s="1"/>
      <c r="B1026" s="34"/>
      <c r="C1026" s="34"/>
      <c r="D1026" s="34"/>
      <c r="E1026" s="34"/>
      <c r="F1026" s="34"/>
      <c r="G1026" s="34"/>
      <c r="H1026" s="34"/>
      <c r="I1026" s="34"/>
      <c r="J1026" s="34"/>
      <c r="K1026" s="34"/>
      <c r="L1026" s="34"/>
      <c r="M1026" s="34"/>
      <c r="N1026" s="34"/>
      <c r="O1026" s="34"/>
      <c r="P1026" s="34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</row>
    <row r="1027" customFormat="false" ht="15.75" hidden="false" customHeight="true" outlineLevel="0" collapsed="false">
      <c r="A1027" s="1"/>
      <c r="B1027" s="34"/>
      <c r="C1027" s="34"/>
      <c r="D1027" s="34"/>
      <c r="E1027" s="34"/>
      <c r="F1027" s="34"/>
      <c r="G1027" s="34"/>
      <c r="H1027" s="34"/>
      <c r="I1027" s="34"/>
      <c r="J1027" s="34"/>
      <c r="K1027" s="34"/>
      <c r="L1027" s="34"/>
      <c r="M1027" s="34"/>
      <c r="N1027" s="34"/>
      <c r="O1027" s="34"/>
      <c r="P1027" s="34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</row>
    <row r="1028" customFormat="false" ht="15.75" hidden="false" customHeight="true" outlineLevel="0" collapsed="false">
      <c r="A1028" s="1"/>
      <c r="B1028" s="34"/>
      <c r="C1028" s="34"/>
      <c r="D1028" s="34"/>
      <c r="E1028" s="34"/>
      <c r="F1028" s="34"/>
      <c r="G1028" s="34"/>
      <c r="H1028" s="34"/>
      <c r="I1028" s="34"/>
      <c r="J1028" s="34"/>
      <c r="K1028" s="34"/>
      <c r="L1028" s="34"/>
      <c r="M1028" s="34"/>
      <c r="N1028" s="34"/>
      <c r="O1028" s="34"/>
      <c r="P1028" s="34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</row>
    <row r="1029" customFormat="false" ht="15.75" hidden="false" customHeight="true" outlineLevel="0" collapsed="false">
      <c r="A1029" s="1"/>
      <c r="B1029" s="34"/>
      <c r="C1029" s="34"/>
      <c r="D1029" s="34"/>
      <c r="E1029" s="34"/>
      <c r="F1029" s="34"/>
      <c r="G1029" s="34"/>
      <c r="H1029" s="34"/>
      <c r="I1029" s="34"/>
      <c r="J1029" s="34"/>
      <c r="K1029" s="34"/>
      <c r="L1029" s="34"/>
      <c r="M1029" s="34"/>
      <c r="N1029" s="34"/>
      <c r="O1029" s="34"/>
      <c r="P1029" s="34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</row>
    <row r="1030" customFormat="false" ht="15.75" hidden="false" customHeight="true" outlineLevel="0" collapsed="false">
      <c r="A1030" s="215" t="s">
        <v>547</v>
      </c>
      <c r="B1030" s="34"/>
      <c r="C1030" s="34"/>
      <c r="D1030" s="34"/>
      <c r="E1030" s="34"/>
      <c r="F1030" s="34"/>
      <c r="G1030" s="34"/>
      <c r="H1030" s="34"/>
      <c r="I1030" s="34"/>
      <c r="J1030" s="34"/>
      <c r="K1030" s="34"/>
      <c r="L1030" s="34"/>
      <c r="M1030" s="34"/>
      <c r="N1030" s="34"/>
      <c r="O1030" s="34"/>
      <c r="P1030" s="34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</row>
    <row r="1031" customFormat="false" ht="15.75" hidden="false" customHeight="true" outlineLevel="0" collapsed="false">
      <c r="A1031" s="327" t="s">
        <v>548</v>
      </c>
      <c r="B1031" s="364"/>
      <c r="C1031" s="334"/>
      <c r="D1031" s="334"/>
      <c r="E1031" s="334"/>
      <c r="F1031" s="334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</row>
    <row r="1032" customFormat="false" ht="15.75" hidden="false" customHeight="true" outlineLevel="0" collapsed="false">
      <c r="A1032" s="332" t="str">
        <f aca="false">IF(Data2!A9="","",Data2!A9)</f>
        <v>Land preparation</v>
      </c>
      <c r="B1032" s="364"/>
      <c r="C1032" s="283"/>
      <c r="D1032" s="283"/>
      <c r="E1032" s="283"/>
      <c r="F1032" s="283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</row>
    <row r="1033" customFormat="false" ht="15.75" hidden="false" customHeight="true" outlineLevel="0" collapsed="false">
      <c r="A1033" s="270" t="s">
        <v>320</v>
      </c>
      <c r="B1033" s="364"/>
      <c r="C1033" s="283" t="n">
        <f aca="false">IF(Data2!V10="","",Data2!V10)</f>
        <v>2</v>
      </c>
      <c r="D1033" s="283" t="n">
        <f aca="false">IF(Data2!W10="","",Data2!W10)</f>
        <v>2</v>
      </c>
      <c r="E1033" s="283" t="str">
        <f aca="false">IF(Data2!X10="","",Data2!X10)</f>
        <v/>
      </c>
      <c r="F1033" s="283" t="str">
        <f aca="false">IF(Data2!Y10="","",Data2!Y10)</f>
        <v/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</row>
    <row r="1034" customFormat="false" ht="15.75" hidden="false" customHeight="true" outlineLevel="0" collapsed="false">
      <c r="A1034" s="270" t="s">
        <v>321</v>
      </c>
      <c r="B1034" s="364"/>
      <c r="C1034" s="283" t="n">
        <f aca="false">IF(Data2!V11="","",Data2!V11)</f>
        <v>2</v>
      </c>
      <c r="D1034" s="283" t="n">
        <f aca="false">IF(Data2!W11="","",Data2!W11)</f>
        <v>2</v>
      </c>
      <c r="E1034" s="283" t="str">
        <f aca="false">IF(Data2!X11="","",Data2!X11)</f>
        <v/>
      </c>
      <c r="F1034" s="283" t="str">
        <f aca="false">IF(Data2!Y11="","",Data2!Y11)</f>
        <v/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</row>
    <row r="1035" customFormat="false" ht="15.75" hidden="false" customHeight="true" outlineLevel="0" collapsed="false">
      <c r="A1035" s="270" t="s">
        <v>299</v>
      </c>
      <c r="B1035" s="364"/>
      <c r="C1035" s="283" t="n">
        <f aca="false">IF(Data2!V12="","",Data2!V12)</f>
        <v>2</v>
      </c>
      <c r="D1035" s="283" t="n">
        <f aca="false">IF(Data2!W12="","",Data2!W12)</f>
        <v>1</v>
      </c>
      <c r="E1035" s="283" t="str">
        <f aca="false">IF(Data2!X12="","",Data2!X12)</f>
        <v/>
      </c>
      <c r="F1035" s="283" t="str">
        <f aca="false">IF(Data2!Y12="","",Data2!Y12)</f>
        <v/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</row>
    <row r="1036" customFormat="false" ht="15.75" hidden="false" customHeight="true" outlineLevel="0" collapsed="false">
      <c r="A1036" s="270" t="s">
        <v>337</v>
      </c>
      <c r="B1036" s="364"/>
      <c r="C1036" s="283" t="n">
        <f aca="false">IF(Data2!V13="","",Data2!V13)</f>
        <v>2700</v>
      </c>
      <c r="D1036" s="283" t="n">
        <f aca="false">IF(Data2!W13="","",Data2!W13)</f>
        <v>3000</v>
      </c>
      <c r="E1036" s="283" t="str">
        <f aca="false">IF(Data2!X13="","",Data2!X13)</f>
        <v/>
      </c>
      <c r="F1036" s="283" t="str">
        <f aca="false">IF(Data2!Y13="","",Data2!Y13)</f>
        <v/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</row>
    <row r="1037" customFormat="false" ht="15.75" hidden="false" customHeight="true" outlineLevel="0" collapsed="false">
      <c r="A1037" s="365" t="s">
        <v>338</v>
      </c>
      <c r="B1037" s="364"/>
      <c r="C1037" s="303" t="n">
        <f aca="false">IF(SUM(C1034)=0,"",C1033*C1034*C1035*C1036)</f>
        <v>21600</v>
      </c>
      <c r="D1037" s="303" t="n">
        <f aca="false">IF(SUM(D1034)=0,"",D1033*D1034*D1035*D1036)</f>
        <v>12000</v>
      </c>
      <c r="E1037" s="303" t="str">
        <f aca="false">IF(SUM(E1034)=0,"",E1033*E1034*E1035*E1036)</f>
        <v/>
      </c>
      <c r="F1037" s="303" t="str">
        <f aca="false">IF(SUM(F1034)=0,"",F1033*F1034*F1035*F1036)</f>
        <v/>
      </c>
      <c r="G1037" s="1"/>
      <c r="H1037" s="450" t="n">
        <f aca="false">IF(C1037="","",C1037*'Exp factors'!C$43)</f>
        <v>23760</v>
      </c>
      <c r="I1037" s="450" t="n">
        <f aca="false">IF(D1037="","",D1037*'Exp factors'!D$43)</f>
        <v>13200</v>
      </c>
      <c r="J1037" s="450" t="str">
        <f aca="false">IF(E1037="","",E1037*'Exp factors'!E$43)</f>
        <v/>
      </c>
      <c r="K1037" s="450" t="str">
        <f aca="false">IF(F1037="","",F1037*'Exp factors'!F$43)</f>
        <v/>
      </c>
      <c r="L1037" s="1"/>
      <c r="M1037" s="303" t="n">
        <f aca="false">IF(H1037="","",SUM(H1037)-SUM(C1037))</f>
        <v>2160</v>
      </c>
      <c r="N1037" s="303" t="n">
        <f aca="false">IF(I1037="","",SUM(I1037)-SUM(D1037))</f>
        <v>1200</v>
      </c>
      <c r="O1037" s="440" t="str">
        <f aca="false">IF(J1037="","",SUM(J1037)-SUM(E1037))</f>
        <v/>
      </c>
      <c r="P1037" s="440" t="str">
        <f aca="false">IF(K1037="","",SUM(K1037)-SUM(F1037))</f>
        <v/>
      </c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</row>
    <row r="1038" customFormat="false" ht="15.75" hidden="false" customHeight="true" outlineLevel="0" collapsed="false">
      <c r="A1038" s="332" t="str">
        <f aca="false">IF(Data2!A15="","",Data2!A15)</f>
        <v>Planting</v>
      </c>
      <c r="B1038" s="364"/>
      <c r="C1038" s="283"/>
      <c r="D1038" s="283"/>
      <c r="E1038" s="283"/>
      <c r="F1038" s="192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</row>
    <row r="1039" customFormat="false" ht="15.75" hidden="false" customHeight="true" outlineLevel="0" collapsed="false">
      <c r="A1039" s="270" t="s">
        <v>320</v>
      </c>
      <c r="B1039" s="364"/>
      <c r="C1039" s="283" t="str">
        <f aca="false">IF(Data2!V16="","",Data2!V16)</f>
        <v/>
      </c>
      <c r="D1039" s="283" t="str">
        <f aca="false">IF(Data2!W16="","",Data2!W16)</f>
        <v/>
      </c>
      <c r="E1039" s="283" t="str">
        <f aca="false">IF(Data2!X16="","",Data2!X16)</f>
        <v/>
      </c>
      <c r="F1039" s="283" t="str">
        <f aca="false">IF(Data2!Y16="","",Data2!Y16)</f>
        <v/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</row>
    <row r="1040" customFormat="false" ht="15.75" hidden="false" customHeight="true" outlineLevel="0" collapsed="false">
      <c r="A1040" s="270" t="s">
        <v>321</v>
      </c>
      <c r="B1040" s="364"/>
      <c r="C1040" s="283" t="str">
        <f aca="false">IF(Data2!V17="","",Data2!V17)</f>
        <v/>
      </c>
      <c r="D1040" s="283" t="str">
        <f aca="false">IF(Data2!W17="","",Data2!W17)</f>
        <v/>
      </c>
      <c r="E1040" s="283" t="str">
        <f aca="false">IF(Data2!X17="","",Data2!X17)</f>
        <v/>
      </c>
      <c r="F1040" s="283" t="str">
        <f aca="false">IF(Data2!Y17="","",Data2!Y17)</f>
        <v/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</row>
    <row r="1041" customFormat="false" ht="15.75" hidden="false" customHeight="true" outlineLevel="0" collapsed="false">
      <c r="A1041" s="270" t="s">
        <v>299</v>
      </c>
      <c r="B1041" s="364"/>
      <c r="C1041" s="283" t="str">
        <f aca="false">IF(Data2!V18="","",Data2!V18)</f>
        <v/>
      </c>
      <c r="D1041" s="283" t="str">
        <f aca="false">IF(Data2!W18="","",Data2!W18)</f>
        <v/>
      </c>
      <c r="E1041" s="283" t="str">
        <f aca="false">IF(Data2!X18="","",Data2!X18)</f>
        <v/>
      </c>
      <c r="F1041" s="283" t="str">
        <f aca="false">IF(Data2!Y18="","",Data2!Y18)</f>
        <v/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</row>
    <row r="1042" customFormat="false" ht="15.75" hidden="false" customHeight="true" outlineLevel="0" collapsed="false">
      <c r="A1042" s="270" t="s">
        <v>337</v>
      </c>
      <c r="B1042" s="364"/>
      <c r="C1042" s="283" t="str">
        <f aca="false">IF(Data2!V19="","",Data2!V19)</f>
        <v/>
      </c>
      <c r="D1042" s="283" t="str">
        <f aca="false">IF(Data2!W19="","",Data2!W19)</f>
        <v/>
      </c>
      <c r="E1042" s="283" t="str">
        <f aca="false">IF(Data2!X19="","",Data2!X19)</f>
        <v/>
      </c>
      <c r="F1042" s="283" t="str">
        <f aca="false">IF(Data2!Y19="","",Data2!Y19)</f>
        <v/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</row>
    <row r="1043" customFormat="false" ht="15.75" hidden="false" customHeight="true" outlineLevel="0" collapsed="false">
      <c r="A1043" s="365" t="s">
        <v>338</v>
      </c>
      <c r="B1043" s="364"/>
      <c r="C1043" s="303" t="str">
        <f aca="false">IF(SUM(C1040)=0,"",C1039*C1040*C1041*C1042)</f>
        <v/>
      </c>
      <c r="D1043" s="303" t="str">
        <f aca="false">IF(SUM(D1040)=0,"",D1039*D1040*D1041*D1042)</f>
        <v/>
      </c>
      <c r="E1043" s="303" t="str">
        <f aca="false">IF(SUM(E1040)=0,"",E1039*E1040*E1041*E1042)</f>
        <v/>
      </c>
      <c r="F1043" s="303" t="str">
        <f aca="false">IF(SUM(F1040)=0,"",F1039*F1040*F1041*F1042)</f>
        <v/>
      </c>
      <c r="G1043" s="1"/>
      <c r="H1043" s="450" t="str">
        <f aca="false">IF(C1043="","",C1043*'Exp factors'!C$43)</f>
        <v/>
      </c>
      <c r="I1043" s="450" t="str">
        <f aca="false">IF(D1043="","",D1043*'Exp factors'!D$43)</f>
        <v/>
      </c>
      <c r="J1043" s="450" t="str">
        <f aca="false">IF(E1043="","",E1043*'Exp factors'!E$43)</f>
        <v/>
      </c>
      <c r="K1043" s="450" t="str">
        <f aca="false">IF(F1043="","",F1043*'Exp factors'!F$43)</f>
        <v/>
      </c>
      <c r="L1043" s="1"/>
      <c r="M1043" s="440" t="str">
        <f aca="false">IF(H1043="","",SUM(H1043)-SUM(C1043))</f>
        <v/>
      </c>
      <c r="N1043" s="440" t="str">
        <f aca="false">IF(I1043="","",SUM(I1043)-SUM(D1043))</f>
        <v/>
      </c>
      <c r="O1043" s="440" t="str">
        <f aca="false">IF(J1043="","",SUM(J1043)-SUM(E1043))</f>
        <v/>
      </c>
      <c r="P1043" s="440" t="str">
        <f aca="false">IF(K1043="","",SUM(K1043)-SUM(F1043))</f>
        <v/>
      </c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</row>
    <row r="1044" customFormat="false" ht="15.75" hidden="false" customHeight="true" outlineLevel="0" collapsed="false">
      <c r="A1044" s="332" t="str">
        <f aca="false">IF(Data2!A21="","",Data2!A21)</f>
        <v>Weeding</v>
      </c>
      <c r="B1044" s="364"/>
      <c r="C1044" s="283"/>
      <c r="D1044" s="283"/>
      <c r="E1044" s="283"/>
      <c r="F1044" s="192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</row>
    <row r="1045" customFormat="false" ht="15.75" hidden="false" customHeight="true" outlineLevel="0" collapsed="false">
      <c r="A1045" s="270" t="s">
        <v>320</v>
      </c>
      <c r="B1045" s="364"/>
      <c r="C1045" s="283" t="n">
        <f aca="false">IF(Data2!V22="","",Data2!V22)</f>
        <v>1</v>
      </c>
      <c r="D1045" s="283" t="n">
        <f aca="false">IF(Data2!W22="","",Data2!W22)</f>
        <v>1</v>
      </c>
      <c r="E1045" s="283" t="str">
        <f aca="false">IF(Data2!X22="","",Data2!X22)</f>
        <v/>
      </c>
      <c r="F1045" s="283" t="str">
        <f aca="false">IF(Data2!Y22="","",Data2!Y22)</f>
        <v/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</row>
    <row r="1046" customFormat="false" ht="15.75" hidden="false" customHeight="true" outlineLevel="0" collapsed="false">
      <c r="A1046" s="270" t="s">
        <v>321</v>
      </c>
      <c r="B1046" s="364"/>
      <c r="C1046" s="283" t="n">
        <f aca="false">IF(Data2!V23="","",Data2!V23)</f>
        <v>2</v>
      </c>
      <c r="D1046" s="283" t="n">
        <f aca="false">IF(Data2!W23="","",Data2!W23)</f>
        <v>1</v>
      </c>
      <c r="E1046" s="283" t="str">
        <f aca="false">IF(Data2!X23="","",Data2!X23)</f>
        <v/>
      </c>
      <c r="F1046" s="283" t="str">
        <f aca="false">IF(Data2!Y23="","",Data2!Y23)</f>
        <v/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</row>
    <row r="1047" customFormat="false" ht="15.75" hidden="false" customHeight="true" outlineLevel="0" collapsed="false">
      <c r="A1047" s="270" t="s">
        <v>299</v>
      </c>
      <c r="B1047" s="364"/>
      <c r="C1047" s="283" t="n">
        <f aca="false">IF(Data2!V24="","",Data2!V24)</f>
        <v>2</v>
      </c>
      <c r="D1047" s="283" t="n">
        <f aca="false">IF(Data2!W24="","",Data2!W24)</f>
        <v>1</v>
      </c>
      <c r="E1047" s="283" t="str">
        <f aca="false">IF(Data2!X24="","",Data2!X24)</f>
        <v/>
      </c>
      <c r="F1047" s="283" t="str">
        <f aca="false">IF(Data2!Y24="","",Data2!Y24)</f>
        <v/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</row>
    <row r="1048" customFormat="false" ht="15.75" hidden="false" customHeight="true" outlineLevel="0" collapsed="false">
      <c r="A1048" s="270" t="s">
        <v>337</v>
      </c>
      <c r="B1048" s="364"/>
      <c r="C1048" s="283" t="n">
        <f aca="false">IF(Data2!V25="","",Data2!V25)</f>
        <v>2700</v>
      </c>
      <c r="D1048" s="283" t="n">
        <f aca="false">IF(Data2!W25="","",Data2!W25)</f>
        <v>2500</v>
      </c>
      <c r="E1048" s="283" t="str">
        <f aca="false">IF(Data2!X25="","",Data2!X25)</f>
        <v/>
      </c>
      <c r="F1048" s="283" t="str">
        <f aca="false">IF(Data2!Y25="","",Data2!Y25)</f>
        <v/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</row>
    <row r="1049" customFormat="false" ht="15.75" hidden="false" customHeight="true" outlineLevel="0" collapsed="false">
      <c r="A1049" s="365" t="s">
        <v>338</v>
      </c>
      <c r="B1049" s="364"/>
      <c r="C1049" s="303" t="n">
        <f aca="false">IF(SUM(C1046)=0,"",C1045*C1046*C1047*C1048)</f>
        <v>10800</v>
      </c>
      <c r="D1049" s="303" t="n">
        <f aca="false">IF(SUM(D1046)=0,"",D1045*D1046*D1047*D1048)</f>
        <v>2500</v>
      </c>
      <c r="E1049" s="303" t="str">
        <f aca="false">IF(SUM(E1046)=0,"",E1045*E1046*E1047*E1048)</f>
        <v/>
      </c>
      <c r="F1049" s="303" t="str">
        <f aca="false">IF(SUM(F1046)=0,"",F1045*F1046*F1047*F1048)</f>
        <v/>
      </c>
      <c r="G1049" s="1"/>
      <c r="H1049" s="450" t="n">
        <f aca="false">IF(C1049="","",C1049*'Exp factors'!C$43)</f>
        <v>11880</v>
      </c>
      <c r="I1049" s="450" t="n">
        <f aca="false">IF(D1049="","",D1049*'Exp factors'!D$43)</f>
        <v>2750</v>
      </c>
      <c r="J1049" s="450" t="str">
        <f aca="false">IF(E1049="","",E1049*'Exp factors'!E$43)</f>
        <v/>
      </c>
      <c r="K1049" s="450" t="str">
        <f aca="false">IF(F1049="","",F1049*'Exp factors'!F$43)</f>
        <v/>
      </c>
      <c r="L1049" s="1"/>
      <c r="M1049" s="303" t="n">
        <f aca="false">IF(H1049="","",SUM(H1049)-SUM(C1049))</f>
        <v>1080</v>
      </c>
      <c r="N1049" s="303" t="n">
        <f aca="false">IF(I1049="","",SUM(I1049)-SUM(D1049))</f>
        <v>250</v>
      </c>
      <c r="O1049" s="440" t="str">
        <f aca="false">IF(J1049="","",SUM(J1049)-SUM(E1049))</f>
        <v/>
      </c>
      <c r="P1049" s="440" t="str">
        <f aca="false">IF(K1049="","",SUM(K1049)-SUM(F1049))</f>
        <v/>
      </c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</row>
    <row r="1050" customFormat="false" ht="15.75" hidden="false" customHeight="true" outlineLevel="0" collapsed="false">
      <c r="A1050" s="332" t="str">
        <f aca="false">IF(Data2!A27="","",Data2!A27)</f>
        <v>Ploughing</v>
      </c>
      <c r="B1050" s="364"/>
      <c r="C1050" s="283"/>
      <c r="D1050" s="283"/>
      <c r="E1050" s="283"/>
      <c r="F1050" s="283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</row>
    <row r="1051" customFormat="false" ht="15.75" hidden="false" customHeight="true" outlineLevel="0" collapsed="false">
      <c r="A1051" s="270" t="s">
        <v>320</v>
      </c>
      <c r="B1051" s="364"/>
      <c r="C1051" s="283" t="str">
        <f aca="false">IF(Data2!V28="","",Data2!V28)</f>
        <v/>
      </c>
      <c r="D1051" s="283" t="str">
        <f aca="false">IF(Data2!W28="","",Data2!W28)</f>
        <v/>
      </c>
      <c r="E1051" s="283" t="str">
        <f aca="false">IF(Data2!X28="","",Data2!X28)</f>
        <v/>
      </c>
      <c r="F1051" s="283" t="str">
        <f aca="false">IF(Data2!Y28="","",Data2!Y28)</f>
        <v/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</row>
    <row r="1052" customFormat="false" ht="15.75" hidden="false" customHeight="true" outlineLevel="0" collapsed="false">
      <c r="A1052" s="270" t="s">
        <v>321</v>
      </c>
      <c r="B1052" s="364"/>
      <c r="C1052" s="283" t="str">
        <f aca="false">IF(Data2!V29="","",Data2!V29)</f>
        <v/>
      </c>
      <c r="D1052" s="283" t="str">
        <f aca="false">IF(Data2!W29="","",Data2!W29)</f>
        <v/>
      </c>
      <c r="E1052" s="283" t="str">
        <f aca="false">IF(Data2!X29="","",Data2!X29)</f>
        <v/>
      </c>
      <c r="F1052" s="283" t="str">
        <f aca="false">IF(Data2!Y29="","",Data2!Y29)</f>
        <v/>
      </c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</row>
    <row r="1053" customFormat="false" ht="15.75" hidden="false" customHeight="true" outlineLevel="0" collapsed="false">
      <c r="A1053" s="270" t="s">
        <v>299</v>
      </c>
      <c r="B1053" s="364"/>
      <c r="C1053" s="283" t="str">
        <f aca="false">IF(Data2!V30="","",Data2!V30)</f>
        <v/>
      </c>
      <c r="D1053" s="283" t="str">
        <f aca="false">IF(Data2!W30="","",Data2!W30)</f>
        <v/>
      </c>
      <c r="E1053" s="283" t="str">
        <f aca="false">IF(Data2!X30="","",Data2!X30)</f>
        <v/>
      </c>
      <c r="F1053" s="283" t="str">
        <f aca="false">IF(Data2!Y30="","",Data2!Y30)</f>
        <v/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</row>
    <row r="1054" customFormat="false" ht="15.75" hidden="false" customHeight="true" outlineLevel="0" collapsed="false">
      <c r="A1054" s="270" t="s">
        <v>337</v>
      </c>
      <c r="B1054" s="364"/>
      <c r="C1054" s="283" t="str">
        <f aca="false">IF(Data2!V31="","",Data2!V31)</f>
        <v/>
      </c>
      <c r="D1054" s="283" t="str">
        <f aca="false">IF(Data2!W31="","",Data2!W31)</f>
        <v/>
      </c>
      <c r="E1054" s="283" t="str">
        <f aca="false">IF(Data2!X31="","",Data2!X31)</f>
        <v/>
      </c>
      <c r="F1054" s="283" t="str">
        <f aca="false">IF(Data2!Y31="","",Data2!Y31)</f>
        <v/>
      </c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</row>
    <row r="1055" customFormat="false" ht="15.75" hidden="false" customHeight="true" outlineLevel="0" collapsed="false">
      <c r="A1055" s="365" t="s">
        <v>338</v>
      </c>
      <c r="B1055" s="364"/>
      <c r="C1055" s="303" t="str">
        <f aca="false">IF(SUM(C1052)=0,"",C1051*C1052*C1053*C1054)</f>
        <v/>
      </c>
      <c r="D1055" s="303" t="str">
        <f aca="false">IF(SUM(D1052)=0,"",D1051*D1052*D1053*D1054)</f>
        <v/>
      </c>
      <c r="E1055" s="303" t="str">
        <f aca="false">IF(SUM(E1052)=0,"",E1051*E1052*E1053*E1054)</f>
        <v/>
      </c>
      <c r="F1055" s="303" t="str">
        <f aca="false">IF(SUM(F1052)=0,"",F1051*F1052*F1053*F1054)</f>
        <v/>
      </c>
      <c r="G1055" s="1"/>
      <c r="H1055" s="450" t="str">
        <f aca="false">IF(C1055="","",C1055*'Exp factors'!C$43)</f>
        <v/>
      </c>
      <c r="I1055" s="450" t="str">
        <f aca="false">IF(D1055="","",D1055*'Exp factors'!D$43)</f>
        <v/>
      </c>
      <c r="J1055" s="450" t="str">
        <f aca="false">IF(E1055="","",E1055*'Exp factors'!E$43)</f>
        <v/>
      </c>
      <c r="K1055" s="450" t="str">
        <f aca="false">IF(F1055="","",F1055*'Exp factors'!F$43)</f>
        <v/>
      </c>
      <c r="L1055" s="1"/>
      <c r="M1055" s="440" t="str">
        <f aca="false">IF(H1055="","",SUM(H1055)-SUM(C1055))</f>
        <v/>
      </c>
      <c r="N1055" s="440" t="str">
        <f aca="false">IF(I1055="","",SUM(I1055)-SUM(D1055))</f>
        <v/>
      </c>
      <c r="O1055" s="440" t="str">
        <f aca="false">IF(J1055="","",SUM(J1055)-SUM(E1055))</f>
        <v/>
      </c>
      <c r="P1055" s="440" t="str">
        <f aca="false">IF(K1055="","",SUM(K1055)-SUM(F1055))</f>
        <v/>
      </c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</row>
    <row r="1056" customFormat="false" ht="15.75" hidden="false" customHeight="true" outlineLevel="0" collapsed="false">
      <c r="A1056" s="332" t="str">
        <f aca="false">IF(Data2!A33="","",Data2!A33)</f>
        <v>Other (migrant)</v>
      </c>
      <c r="B1056" s="364"/>
      <c r="C1056" s="283"/>
      <c r="D1056" s="283"/>
      <c r="E1056" s="283"/>
      <c r="F1056" s="192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</row>
    <row r="1057" customFormat="false" ht="15.75" hidden="false" customHeight="true" outlineLevel="0" collapsed="false">
      <c r="A1057" s="270" t="s">
        <v>320</v>
      </c>
      <c r="B1057" s="364"/>
      <c r="C1057" s="283" t="str">
        <f aca="false">IF(Data2!V34="","",Data2!V34)</f>
        <v/>
      </c>
      <c r="D1057" s="283" t="str">
        <f aca="false">IF(Data2!W34="","",Data2!W34)</f>
        <v/>
      </c>
      <c r="E1057" s="283" t="str">
        <f aca="false">IF(Data2!X34="","",Data2!X34)</f>
        <v/>
      </c>
      <c r="F1057" s="283" t="str">
        <f aca="false">IF(Data2!Y34="","",Data2!Y34)</f>
        <v/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</row>
    <row r="1058" customFormat="false" ht="15.75" hidden="false" customHeight="true" outlineLevel="0" collapsed="false">
      <c r="A1058" s="270" t="s">
        <v>321</v>
      </c>
      <c r="B1058" s="364"/>
      <c r="C1058" s="283" t="str">
        <f aca="false">IF(Data2!V35="","",Data2!V35)</f>
        <v/>
      </c>
      <c r="D1058" s="283" t="str">
        <f aca="false">IF(Data2!W35="","",Data2!W35)</f>
        <v/>
      </c>
      <c r="E1058" s="283" t="str">
        <f aca="false">IF(Data2!X35="","",Data2!X35)</f>
        <v/>
      </c>
      <c r="F1058" s="283" t="str">
        <f aca="false">IF(Data2!Y35="","",Data2!Y35)</f>
        <v/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</row>
    <row r="1059" customFormat="false" ht="15.75" hidden="false" customHeight="true" outlineLevel="0" collapsed="false">
      <c r="A1059" s="270" t="s">
        <v>299</v>
      </c>
      <c r="B1059" s="364"/>
      <c r="C1059" s="283" t="str">
        <f aca="false">IF(Data2!V36="","",Data2!V36)</f>
        <v/>
      </c>
      <c r="D1059" s="283" t="str">
        <f aca="false">IF(Data2!W36="","",Data2!W36)</f>
        <v/>
      </c>
      <c r="E1059" s="283" t="str">
        <f aca="false">IF(Data2!X36="","",Data2!X36)</f>
        <v/>
      </c>
      <c r="F1059" s="283" t="str">
        <f aca="false">IF(Data2!Y36="","",Data2!Y36)</f>
        <v/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</row>
    <row r="1060" customFormat="false" ht="15.75" hidden="false" customHeight="true" outlineLevel="0" collapsed="false">
      <c r="A1060" s="270" t="s">
        <v>337</v>
      </c>
      <c r="B1060" s="364"/>
      <c r="C1060" s="283" t="str">
        <f aca="false">IF(Data2!V37="","",Data2!V37)</f>
        <v/>
      </c>
      <c r="D1060" s="283" t="str">
        <f aca="false">IF(Data2!W37="","",Data2!W37)</f>
        <v/>
      </c>
      <c r="E1060" s="283" t="str">
        <f aca="false">IF(Data2!X37="","",Data2!X37)</f>
        <v/>
      </c>
      <c r="F1060" s="283" t="str">
        <f aca="false">IF(Data2!Y37="","",Data2!Y37)</f>
        <v/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</row>
    <row r="1061" customFormat="false" ht="15.75" hidden="false" customHeight="true" outlineLevel="0" collapsed="false">
      <c r="A1061" s="365" t="s">
        <v>338</v>
      </c>
      <c r="B1061" s="364"/>
      <c r="C1061" s="303" t="str">
        <f aca="false">IF(SUM(C1058)=0,"",C1057*C1058*C1059*C1060)</f>
        <v/>
      </c>
      <c r="D1061" s="303" t="str">
        <f aca="false">IF(SUM(D1058)=0,"",D1057*D1058*D1059*D1060)</f>
        <v/>
      </c>
      <c r="E1061" s="303" t="str">
        <f aca="false">IF(SUM(E1058)=0,"",E1057*E1058*E1059*E1060)</f>
        <v/>
      </c>
      <c r="F1061" s="303" t="str">
        <f aca="false">IF(SUM(F1058)=0,"",F1057*F1058*F1059*F1060)</f>
        <v/>
      </c>
      <c r="G1061" s="1"/>
      <c r="H1061" s="450" t="str">
        <f aca="false">IF(C1061="","",C1061*'Exp factors'!C$43)</f>
        <v/>
      </c>
      <c r="I1061" s="450" t="str">
        <f aca="false">IF(D1061="","",D1061*'Exp factors'!D$43)</f>
        <v/>
      </c>
      <c r="J1061" s="450" t="str">
        <f aca="false">IF(E1061="","",E1061*'Exp factors'!E$43)</f>
        <v/>
      </c>
      <c r="K1061" s="450" t="str">
        <f aca="false">IF(F1061="","",F1061*'Exp factors'!F$43)</f>
        <v/>
      </c>
      <c r="L1061" s="1"/>
      <c r="M1061" s="440" t="str">
        <f aca="false">IF(H1061="","",SUM(H1061)-SUM(C1061))</f>
        <v/>
      </c>
      <c r="N1061" s="440" t="str">
        <f aca="false">IF(I1061="","",SUM(I1061)-SUM(D1061))</f>
        <v/>
      </c>
      <c r="O1061" s="440" t="str">
        <f aca="false">IF(J1061="","",SUM(J1061)-SUM(E1061))</f>
        <v/>
      </c>
      <c r="P1061" s="440" t="str">
        <f aca="false">IF(K1061="","",SUM(K1061)-SUM(F1061))</f>
        <v/>
      </c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</row>
    <row r="1062" customFormat="false" ht="15.75" hidden="false" customHeight="true" outlineLevel="0" collapsed="false">
      <c r="A1062" s="332" t="str">
        <f aca="false">IF(Data2!A42="","",Data2!A42)</f>
        <v>Harvesting</v>
      </c>
      <c r="B1062" s="364"/>
      <c r="C1062" s="283"/>
      <c r="D1062" s="283"/>
      <c r="E1062" s="283"/>
      <c r="F1062" s="192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</row>
    <row r="1063" customFormat="false" ht="15.75" hidden="false" customHeight="true" outlineLevel="0" collapsed="false">
      <c r="A1063" s="270" t="s">
        <v>320</v>
      </c>
      <c r="B1063" s="364"/>
      <c r="C1063" s="283" t="str">
        <f aca="false">IF(Data2!V43="","",Data2!V43)</f>
        <v/>
      </c>
      <c r="D1063" s="283" t="str">
        <f aca="false">IF(Data2!W43="","",Data2!W43)</f>
        <v/>
      </c>
      <c r="E1063" s="283" t="str">
        <f aca="false">IF(Data2!X43="","",Data2!X43)</f>
        <v/>
      </c>
      <c r="F1063" s="283" t="str">
        <f aca="false">IF(Data2!Y43="","",Data2!Y43)</f>
        <v/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</row>
    <row r="1064" customFormat="false" ht="15.75" hidden="false" customHeight="true" outlineLevel="0" collapsed="false">
      <c r="A1064" s="270" t="s">
        <v>321</v>
      </c>
      <c r="B1064" s="364"/>
      <c r="C1064" s="283" t="str">
        <f aca="false">IF(Data2!V44="","",Data2!V44)</f>
        <v/>
      </c>
      <c r="D1064" s="283" t="str">
        <f aca="false">IF(Data2!W44="","",Data2!W44)</f>
        <v/>
      </c>
      <c r="E1064" s="283" t="str">
        <f aca="false">IF(Data2!X44="","",Data2!X44)</f>
        <v/>
      </c>
      <c r="F1064" s="283" t="str">
        <f aca="false">IF(Data2!Y44="","",Data2!Y44)</f>
        <v/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</row>
    <row r="1065" customFormat="false" ht="15.75" hidden="false" customHeight="true" outlineLevel="0" collapsed="false">
      <c r="A1065" s="270" t="s">
        <v>299</v>
      </c>
      <c r="B1065" s="364"/>
      <c r="C1065" s="283" t="str">
        <f aca="false">IF(Data2!V45="","",Data2!V45)</f>
        <v/>
      </c>
      <c r="D1065" s="283" t="str">
        <f aca="false">IF(Data2!W45="","",Data2!W45)</f>
        <v/>
      </c>
      <c r="E1065" s="283" t="str">
        <f aca="false">IF(Data2!X45="","",Data2!X45)</f>
        <v/>
      </c>
      <c r="F1065" s="283" t="str">
        <f aca="false">IF(Data2!Y45="","",Data2!Y45)</f>
        <v/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</row>
    <row r="1066" customFormat="false" ht="15.75" hidden="false" customHeight="true" outlineLevel="0" collapsed="false">
      <c r="A1066" s="270" t="s">
        <v>337</v>
      </c>
      <c r="B1066" s="364"/>
      <c r="C1066" s="283" t="str">
        <f aca="false">IF(Data2!V46="","",Data2!V46)</f>
        <v/>
      </c>
      <c r="D1066" s="283" t="str">
        <f aca="false">IF(Data2!W46="","",Data2!W46)</f>
        <v/>
      </c>
      <c r="E1066" s="283" t="str">
        <f aca="false">IF(Data2!X46="","",Data2!X46)</f>
        <v/>
      </c>
      <c r="F1066" s="283" t="str">
        <f aca="false">IF(Data2!Y46="","",Data2!Y46)</f>
        <v/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</row>
    <row r="1067" customFormat="false" ht="15.75" hidden="false" customHeight="true" outlineLevel="0" collapsed="false">
      <c r="A1067" s="365" t="s">
        <v>338</v>
      </c>
      <c r="B1067" s="364"/>
      <c r="C1067" s="303" t="str">
        <f aca="false">IF(SUM(C1064)=0,"",C1063*C1064*C1065*C1066)</f>
        <v/>
      </c>
      <c r="D1067" s="303" t="str">
        <f aca="false">IF(SUM(D1064)=0,"",D1063*D1064*D1065*D1066)</f>
        <v/>
      </c>
      <c r="E1067" s="303" t="str">
        <f aca="false">IF(SUM(E1064)=0,"",E1063*E1064*E1065*E1066)</f>
        <v/>
      </c>
      <c r="F1067" s="303" t="str">
        <f aca="false">IF(SUM(F1064)=0,"",F1063*F1064*F1065*F1066)</f>
        <v/>
      </c>
      <c r="G1067" s="1"/>
      <c r="H1067" s="450" t="str">
        <f aca="false">IF(C1067="","",C1067*'Exp factors'!C$43)</f>
        <v/>
      </c>
      <c r="I1067" s="450" t="str">
        <f aca="false">IF(D1067="","",D1067*'Exp factors'!D$43)</f>
        <v/>
      </c>
      <c r="J1067" s="450" t="str">
        <f aca="false">IF(E1067="","",E1067*'Exp factors'!E$43)</f>
        <v/>
      </c>
      <c r="K1067" s="450" t="str">
        <f aca="false">IF(F1067="","",F1067*'Exp factors'!F$43)</f>
        <v/>
      </c>
      <c r="L1067" s="1"/>
      <c r="M1067" s="440" t="str">
        <f aca="false">IF(H1067="","",SUM(H1067)-SUM(C1067))</f>
        <v/>
      </c>
      <c r="N1067" s="440" t="str">
        <f aca="false">IF(I1067="","",SUM(I1067)-SUM(D1067))</f>
        <v/>
      </c>
      <c r="O1067" s="440" t="str">
        <f aca="false">IF(J1067="","",SUM(J1067)-SUM(E1067))</f>
        <v/>
      </c>
      <c r="P1067" s="440" t="str">
        <f aca="false">IF(K1067="","",SUM(K1067)-SUM(F1067))</f>
        <v/>
      </c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</row>
    <row r="1068" customFormat="false" ht="15.75" hidden="false" customHeight="true" outlineLevel="0" collapsed="false">
      <c r="A1068" s="332" t="str">
        <f aca="false">IF(Data2!A48="","",Data2!A48)</f>
        <v>Threshing</v>
      </c>
      <c r="B1068" s="364"/>
      <c r="C1068" s="283"/>
      <c r="D1068" s="283"/>
      <c r="E1068" s="283"/>
      <c r="F1068" s="283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</row>
    <row r="1069" customFormat="false" ht="15.75" hidden="false" customHeight="true" outlineLevel="0" collapsed="false">
      <c r="A1069" s="270" t="s">
        <v>320</v>
      </c>
      <c r="B1069" s="364"/>
      <c r="C1069" s="283" t="str">
        <f aca="false">IF(Data2!V49="","",Data2!V49)</f>
        <v/>
      </c>
      <c r="D1069" s="283" t="str">
        <f aca="false">IF(Data2!W49="","",Data2!W49)</f>
        <v/>
      </c>
      <c r="E1069" s="283" t="str">
        <f aca="false">IF(Data2!X49="","",Data2!X49)</f>
        <v/>
      </c>
      <c r="F1069" s="283" t="str">
        <f aca="false">IF(Data2!Y49="","",Data2!Y49)</f>
        <v/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</row>
    <row r="1070" customFormat="false" ht="15.75" hidden="false" customHeight="true" outlineLevel="0" collapsed="false">
      <c r="A1070" s="270" t="s">
        <v>321</v>
      </c>
      <c r="B1070" s="364"/>
      <c r="C1070" s="283" t="str">
        <f aca="false">IF(Data2!V50="","",Data2!V50)</f>
        <v/>
      </c>
      <c r="D1070" s="283" t="str">
        <f aca="false">IF(Data2!W50="","",Data2!W50)</f>
        <v/>
      </c>
      <c r="E1070" s="283" t="str">
        <f aca="false">IF(Data2!X50="","",Data2!X50)</f>
        <v/>
      </c>
      <c r="F1070" s="283" t="str">
        <f aca="false">IF(Data2!Y50="","",Data2!Y50)</f>
        <v/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</row>
    <row r="1071" customFormat="false" ht="15.75" hidden="false" customHeight="true" outlineLevel="0" collapsed="false">
      <c r="A1071" s="270" t="s">
        <v>299</v>
      </c>
      <c r="B1071" s="364"/>
      <c r="C1071" s="283" t="str">
        <f aca="false">IF(Data2!V51="","",Data2!V51)</f>
        <v/>
      </c>
      <c r="D1071" s="283" t="str">
        <f aca="false">IF(Data2!W51="","",Data2!W51)</f>
        <v/>
      </c>
      <c r="E1071" s="283" t="str">
        <f aca="false">IF(Data2!X51="","",Data2!X51)</f>
        <v/>
      </c>
      <c r="F1071" s="283" t="str">
        <f aca="false">IF(Data2!Y51="","",Data2!Y51)</f>
        <v/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</row>
    <row r="1072" customFormat="false" ht="15.75" hidden="false" customHeight="true" outlineLevel="0" collapsed="false">
      <c r="A1072" s="270" t="s">
        <v>337</v>
      </c>
      <c r="B1072" s="364"/>
      <c r="C1072" s="283" t="str">
        <f aca="false">IF(Data2!V52="","",Data2!V52)</f>
        <v/>
      </c>
      <c r="D1072" s="283" t="str">
        <f aca="false">IF(Data2!W52="","",Data2!W52)</f>
        <v/>
      </c>
      <c r="E1072" s="283" t="str">
        <f aca="false">IF(Data2!X52="","",Data2!X52)</f>
        <v/>
      </c>
      <c r="F1072" s="283" t="str">
        <f aca="false">IF(Data2!Y52="","",Data2!Y52)</f>
        <v/>
      </c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</row>
    <row r="1073" customFormat="false" ht="15.75" hidden="false" customHeight="true" outlineLevel="0" collapsed="false">
      <c r="A1073" s="365" t="s">
        <v>338</v>
      </c>
      <c r="B1073" s="364"/>
      <c r="C1073" s="303" t="str">
        <f aca="false">IF(SUM(C1070)=0,"",C1069*C1070*C1071*C1072)</f>
        <v/>
      </c>
      <c r="D1073" s="303" t="str">
        <f aca="false">IF(SUM(D1070)=0,"",D1069*D1070*D1071*D1072)</f>
        <v/>
      </c>
      <c r="E1073" s="303" t="str">
        <f aca="false">IF(SUM(E1070)=0,"",E1069*E1070*E1071*E1072)</f>
        <v/>
      </c>
      <c r="F1073" s="303" t="str">
        <f aca="false">IF(SUM(F1070)=0,"",F1069*F1070*F1071*F1072)</f>
        <v/>
      </c>
      <c r="G1073" s="1"/>
      <c r="H1073" s="450" t="str">
        <f aca="false">IF(C1073="","",C1073*'Exp factors'!C$43)</f>
        <v/>
      </c>
      <c r="I1073" s="450" t="str">
        <f aca="false">IF(D1073="","",D1073*'Exp factors'!D$43)</f>
        <v/>
      </c>
      <c r="J1073" s="450" t="str">
        <f aca="false">IF(E1073="","",E1073*'Exp factors'!E$43)</f>
        <v/>
      </c>
      <c r="K1073" s="450" t="str">
        <f aca="false">IF(F1073="","",F1073*'Exp factors'!F$43)</f>
        <v/>
      </c>
      <c r="L1073" s="1"/>
      <c r="M1073" s="440" t="str">
        <f aca="false">IF(H1073="","",SUM(H1073)-SUM(C1073))</f>
        <v/>
      </c>
      <c r="N1073" s="440" t="str">
        <f aca="false">IF(I1073="","",SUM(I1073)-SUM(D1073))</f>
        <v/>
      </c>
      <c r="O1073" s="440" t="str">
        <f aca="false">IF(J1073="","",SUM(J1073)-SUM(E1073))</f>
        <v/>
      </c>
      <c r="P1073" s="440" t="str">
        <f aca="false">IF(K1073="","",SUM(K1073)-SUM(F1073))</f>
        <v/>
      </c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</row>
    <row r="1074" customFormat="false" ht="15.75" hidden="false" customHeight="true" outlineLevel="0" collapsed="false">
      <c r="A1074" s="332" t="str">
        <f aca="false">IF(Data2!A54="","",Data2!A54)</f>
        <v>Other </v>
      </c>
      <c r="B1074" s="364"/>
      <c r="C1074" s="283"/>
      <c r="D1074" s="283"/>
      <c r="E1074" s="283"/>
      <c r="F1074" s="283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</row>
    <row r="1075" customFormat="false" ht="15.75" hidden="false" customHeight="true" outlineLevel="0" collapsed="false">
      <c r="A1075" s="270" t="s">
        <v>320</v>
      </c>
      <c r="B1075" s="364"/>
      <c r="C1075" s="283" t="str">
        <f aca="false">IF(Data2!V55="","",Data2!V55)</f>
        <v/>
      </c>
      <c r="D1075" s="283" t="str">
        <f aca="false">IF(Data2!W55="","",Data2!W55)</f>
        <v/>
      </c>
      <c r="E1075" s="283" t="str">
        <f aca="false">IF(Data2!X55="","",Data2!X55)</f>
        <v/>
      </c>
      <c r="F1075" s="283" t="str">
        <f aca="false">IF(Data2!Y55="","",Data2!Y55)</f>
        <v/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</row>
    <row r="1076" customFormat="false" ht="15.75" hidden="false" customHeight="true" outlineLevel="0" collapsed="false">
      <c r="A1076" s="270" t="s">
        <v>321</v>
      </c>
      <c r="B1076" s="364"/>
      <c r="C1076" s="283" t="str">
        <f aca="false">IF(Data2!V56="","",Data2!V56)</f>
        <v/>
      </c>
      <c r="D1076" s="283" t="str">
        <f aca="false">IF(Data2!W56="","",Data2!W56)</f>
        <v/>
      </c>
      <c r="E1076" s="283" t="str">
        <f aca="false">IF(Data2!X56="","",Data2!X56)</f>
        <v/>
      </c>
      <c r="F1076" s="283" t="str">
        <f aca="false">IF(Data2!Y56="","",Data2!Y56)</f>
        <v/>
      </c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</row>
    <row r="1077" customFormat="false" ht="15.75" hidden="false" customHeight="true" outlineLevel="0" collapsed="false">
      <c r="A1077" s="270" t="s">
        <v>299</v>
      </c>
      <c r="B1077" s="364"/>
      <c r="C1077" s="283" t="str">
        <f aca="false">IF(Data2!V57="","",Data2!V57)</f>
        <v/>
      </c>
      <c r="D1077" s="283" t="str">
        <f aca="false">IF(Data2!W57="","",Data2!W57)</f>
        <v/>
      </c>
      <c r="E1077" s="283" t="str">
        <f aca="false">IF(Data2!X57="","",Data2!X57)</f>
        <v/>
      </c>
      <c r="F1077" s="283" t="str">
        <f aca="false">IF(Data2!Y57="","",Data2!Y57)</f>
        <v/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</row>
    <row r="1078" customFormat="false" ht="15.75" hidden="false" customHeight="true" outlineLevel="0" collapsed="false">
      <c r="A1078" s="270" t="s">
        <v>337</v>
      </c>
      <c r="B1078" s="364"/>
      <c r="C1078" s="283" t="str">
        <f aca="false">IF(Data2!V58="","",Data2!V58)</f>
        <v/>
      </c>
      <c r="D1078" s="283" t="str">
        <f aca="false">IF(Data2!W58="","",Data2!W58)</f>
        <v/>
      </c>
      <c r="E1078" s="283" t="str">
        <f aca="false">IF(Data2!X58="","",Data2!X58)</f>
        <v/>
      </c>
      <c r="F1078" s="283" t="str">
        <f aca="false">IF(Data2!Y58="","",Data2!Y58)</f>
        <v/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</row>
    <row r="1079" customFormat="false" ht="15.75" hidden="false" customHeight="true" outlineLevel="0" collapsed="false">
      <c r="A1079" s="365" t="s">
        <v>338</v>
      </c>
      <c r="B1079" s="364"/>
      <c r="C1079" s="303" t="str">
        <f aca="false">IF(SUM(C1076)=0,"",C1075*C1076*C1077*C1078)</f>
        <v/>
      </c>
      <c r="D1079" s="303" t="str">
        <f aca="false">IF(SUM(D1076)=0,"",D1075*D1076*D1077*D1078)</f>
        <v/>
      </c>
      <c r="E1079" s="303" t="str">
        <f aca="false">IF(SUM(E1076)=0,"",E1075*E1076*E1077*E1078)</f>
        <v/>
      </c>
      <c r="F1079" s="303" t="str">
        <f aca="false">IF(SUM(F1076)=0,"",F1075*F1076*F1077*F1078)</f>
        <v/>
      </c>
      <c r="G1079" s="1"/>
      <c r="H1079" s="450" t="str">
        <f aca="false">IF(C1079="","",C1079*'Exp factors'!C$43)</f>
        <v/>
      </c>
      <c r="I1079" s="450" t="str">
        <f aca="false">IF(D1079="","",D1079*'Exp factors'!D$43)</f>
        <v/>
      </c>
      <c r="J1079" s="450" t="str">
        <f aca="false">IF(E1079="","",E1079*'Exp factors'!E$43)</f>
        <v/>
      </c>
      <c r="K1079" s="450" t="str">
        <f aca="false">IF(F1079="","",F1079*'Exp factors'!F$43)</f>
        <v/>
      </c>
      <c r="L1079" s="1"/>
      <c r="M1079" s="440" t="str">
        <f aca="false">IF(H1079="","",SUM(H1079)-SUM(C1079))</f>
        <v/>
      </c>
      <c r="N1079" s="440" t="str">
        <f aca="false">IF(I1079="","",SUM(I1079)-SUM(D1079))</f>
        <v/>
      </c>
      <c r="O1079" s="440" t="str">
        <f aca="false">IF(J1079="","",SUM(J1079)-SUM(E1079))</f>
        <v/>
      </c>
      <c r="P1079" s="440" t="str">
        <f aca="false">IF(K1079="","",SUM(K1079)-SUM(F1079))</f>
        <v/>
      </c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</row>
    <row r="1080" customFormat="false" ht="15.75" hidden="false" customHeight="true" outlineLevel="0" collapsed="false">
      <c r="A1080" s="332" t="str">
        <f aca="false">IF(Data2!A60="","",Data2!A60)</f>
        <v>Other</v>
      </c>
      <c r="B1080" s="364"/>
      <c r="C1080" s="283"/>
      <c r="D1080" s="283"/>
      <c r="E1080" s="283"/>
      <c r="F1080" s="283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</row>
    <row r="1081" customFormat="false" ht="15.75" hidden="false" customHeight="true" outlineLevel="0" collapsed="false">
      <c r="A1081" s="270" t="s">
        <v>320</v>
      </c>
      <c r="B1081" s="364"/>
      <c r="C1081" s="283" t="str">
        <f aca="false">IF(Data2!V61="","",Data2!V61)</f>
        <v/>
      </c>
      <c r="D1081" s="283" t="str">
        <f aca="false">IF(Data2!W61="","",Data2!W61)</f>
        <v/>
      </c>
      <c r="E1081" s="283" t="str">
        <f aca="false">IF(Data2!X61="","",Data2!X61)</f>
        <v/>
      </c>
      <c r="F1081" s="283" t="str">
        <f aca="false">IF(Data2!Y61="","",Data2!Y61)</f>
        <v/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</row>
    <row r="1082" customFormat="false" ht="15.75" hidden="false" customHeight="true" outlineLevel="0" collapsed="false">
      <c r="A1082" s="270" t="s">
        <v>549</v>
      </c>
      <c r="B1082" s="364"/>
      <c r="C1082" s="283" t="str">
        <f aca="false">IF(Data2!V62="","",Data2!V62)</f>
        <v/>
      </c>
      <c r="D1082" s="283" t="str">
        <f aca="false">IF(Data2!W62="","",Data2!W62)</f>
        <v/>
      </c>
      <c r="E1082" s="283" t="str">
        <f aca="false">IF(Data2!X62="","",Data2!X62)</f>
        <v/>
      </c>
      <c r="F1082" s="283" t="str">
        <f aca="false">IF(Data2!Y62="","",Data2!Y62)</f>
        <v/>
      </c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</row>
    <row r="1083" customFormat="false" ht="15.75" hidden="false" customHeight="true" outlineLevel="0" collapsed="false">
      <c r="A1083" s="270" t="s">
        <v>299</v>
      </c>
      <c r="B1083" s="364"/>
      <c r="C1083" s="283" t="str">
        <f aca="false">IF(Data2!V63="","",Data2!V63)</f>
        <v/>
      </c>
      <c r="D1083" s="283" t="str">
        <f aca="false">IF(Data2!W63="","",Data2!W63)</f>
        <v/>
      </c>
      <c r="E1083" s="283" t="str">
        <f aca="false">IF(Data2!X63="","",Data2!X63)</f>
        <v/>
      </c>
      <c r="F1083" s="283" t="str">
        <f aca="false">IF(Data2!Y63="","",Data2!Y63)</f>
        <v/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</row>
    <row r="1084" customFormat="false" ht="15.75" hidden="false" customHeight="true" outlineLevel="0" collapsed="false">
      <c r="A1084" s="270" t="s">
        <v>337</v>
      </c>
      <c r="B1084" s="364"/>
      <c r="C1084" s="283" t="str">
        <f aca="false">IF(Data2!V64="","",Data2!V64)</f>
        <v/>
      </c>
      <c r="D1084" s="283" t="str">
        <f aca="false">IF(Data2!W64="","",Data2!W64)</f>
        <v/>
      </c>
      <c r="E1084" s="283" t="str">
        <f aca="false">IF(Data2!X64="","",Data2!X64)</f>
        <v/>
      </c>
      <c r="F1084" s="283" t="str">
        <f aca="false">IF(Data2!Y64="","",Data2!Y64)</f>
        <v/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</row>
    <row r="1085" customFormat="false" ht="15.75" hidden="false" customHeight="true" outlineLevel="0" collapsed="false">
      <c r="A1085" s="365" t="s">
        <v>338</v>
      </c>
      <c r="B1085" s="364"/>
      <c r="C1085" s="284" t="str">
        <f aca="false">IF(SUM(C1082)=0,"",C1081*C1082*C1083*C1084)</f>
        <v/>
      </c>
      <c r="D1085" s="284" t="str">
        <f aca="false">IF(SUM(D1082)=0,"",D1081*D1082*D1083*D1084)</f>
        <v/>
      </c>
      <c r="E1085" s="284" t="str">
        <f aca="false">IF(SUM(E1082)=0,"",E1081*E1082*E1083*E1084)</f>
        <v/>
      </c>
      <c r="F1085" s="284" t="str">
        <f aca="false">IF(SUM(F1082)=0,"",F1081*F1082*F1083*F1084)</f>
        <v/>
      </c>
      <c r="G1085" s="1"/>
      <c r="H1085" s="450" t="str">
        <f aca="false">IF(C1085="","",C1085*'Exp factors'!C$43)</f>
        <v/>
      </c>
      <c r="I1085" s="450" t="str">
        <f aca="false">IF(D1085="","",D1085*'Exp factors'!D$43)</f>
        <v/>
      </c>
      <c r="J1085" s="450" t="str">
        <f aca="false">IF(E1085="","",E1085*'Exp factors'!E$43)</f>
        <v/>
      </c>
      <c r="K1085" s="450" t="str">
        <f aca="false">IF(F1085="","",F1085*'Exp factors'!F$43)</f>
        <v/>
      </c>
      <c r="L1085" s="1"/>
      <c r="M1085" s="440" t="str">
        <f aca="false">IF(H1085="","",SUM(H1085)-SUM(C1085))</f>
        <v/>
      </c>
      <c r="N1085" s="440" t="str">
        <f aca="false">IF(I1085="","",SUM(I1085)-SUM(D1085))</f>
        <v/>
      </c>
      <c r="O1085" s="440" t="str">
        <f aca="false">IF(J1085="","",SUM(J1085)-SUM(E1085))</f>
        <v/>
      </c>
      <c r="P1085" s="440" t="str">
        <f aca="false">IF(K1085="","",SUM(K1085)-SUM(F1085))</f>
        <v/>
      </c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</row>
    <row r="1086" customFormat="false" ht="15.75" hidden="false" customHeight="true" outlineLevel="0" collapsed="false">
      <c r="A1086" s="218" t="s">
        <v>550</v>
      </c>
      <c r="B1086" s="405"/>
      <c r="C1086" s="404" t="str">
        <f aca="false">IF(Data!V581="","",Data!V581)</f>
        <v/>
      </c>
      <c r="D1086" s="404" t="str">
        <f aca="false">IF(Data!W581="","",Data!W581)</f>
        <v/>
      </c>
      <c r="E1086" s="404" t="str">
        <f aca="false">IF(Data!X581="","",Data!X581)</f>
        <v/>
      </c>
      <c r="F1086" s="404" t="str">
        <f aca="false">IF(Data!Y581="","",Data!Y581)</f>
        <v/>
      </c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</row>
    <row r="1087" customFormat="false" ht="15.75" hidden="false" customHeight="true" outlineLevel="0" collapsed="false"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</row>
    <row r="1088" customFormat="false" ht="15.75" hidden="false" customHeight="true" outlineLevel="0" collapsed="false">
      <c r="A1088" s="327" t="s">
        <v>446</v>
      </c>
      <c r="B1088" s="364"/>
      <c r="C1088" s="334"/>
      <c r="D1088" s="334"/>
      <c r="E1088" s="334"/>
      <c r="F1088" s="334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</row>
    <row r="1089" customFormat="false" ht="15.75" hidden="false" customHeight="true" outlineLevel="0" collapsed="false">
      <c r="A1089" s="332" t="str">
        <f aca="false">IF(Data2!A69="","",Data2!A69)</f>
        <v>House construction</v>
      </c>
      <c r="B1089" s="364"/>
      <c r="C1089" s="283"/>
      <c r="D1089" s="283"/>
      <c r="E1089" s="283"/>
      <c r="F1089" s="283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</row>
    <row r="1090" customFormat="false" ht="15.75" hidden="false" customHeight="true" outlineLevel="0" collapsed="false">
      <c r="A1090" s="270" t="s">
        <v>320</v>
      </c>
      <c r="B1090" s="364"/>
      <c r="C1090" s="283" t="str">
        <f aca="false">IF(Data2!V70="","",Data2!V70)</f>
        <v/>
      </c>
      <c r="D1090" s="283" t="str">
        <f aca="false">IF(Data2!W70="","",Data2!W70)</f>
        <v/>
      </c>
      <c r="E1090" s="283" t="str">
        <f aca="false">IF(Data2!X70="","",Data2!X70)</f>
        <v/>
      </c>
      <c r="F1090" s="283" t="str">
        <f aca="false">IF(Data2!Y70="","",Data2!Y70)</f>
        <v/>
      </c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</row>
    <row r="1091" customFormat="false" ht="15.75" hidden="false" customHeight="true" outlineLevel="0" collapsed="false">
      <c r="A1091" s="270" t="s">
        <v>321</v>
      </c>
      <c r="B1091" s="364"/>
      <c r="C1091" s="283" t="str">
        <f aca="false">IF(Data2!V71="","",Data2!V71)</f>
        <v/>
      </c>
      <c r="D1091" s="283" t="str">
        <f aca="false">IF(Data2!W71="","",Data2!W71)</f>
        <v/>
      </c>
      <c r="E1091" s="283" t="str">
        <f aca="false">IF(Data2!X71="","",Data2!X71)</f>
        <v/>
      </c>
      <c r="F1091" s="283" t="str">
        <f aca="false">IF(Data2!Y71="","",Data2!Y71)</f>
        <v/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</row>
    <row r="1092" customFormat="false" ht="15.75" hidden="false" customHeight="true" outlineLevel="0" collapsed="false">
      <c r="A1092" s="270" t="s">
        <v>299</v>
      </c>
      <c r="B1092" s="364"/>
      <c r="C1092" s="283" t="str">
        <f aca="false">IF(Data2!V72="","",Data2!V72)</f>
        <v/>
      </c>
      <c r="D1092" s="283" t="str">
        <f aca="false">IF(Data2!W72="","",Data2!W72)</f>
        <v/>
      </c>
      <c r="E1092" s="283" t="str">
        <f aca="false">IF(Data2!X72="","",Data2!X72)</f>
        <v/>
      </c>
      <c r="F1092" s="283" t="str">
        <f aca="false">IF(Data2!Y72="","",Data2!Y72)</f>
        <v/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</row>
    <row r="1093" customFormat="false" ht="15.75" hidden="false" customHeight="true" outlineLevel="0" collapsed="false">
      <c r="A1093" s="270" t="s">
        <v>337</v>
      </c>
      <c r="B1093" s="364"/>
      <c r="C1093" s="283" t="str">
        <f aca="false">IF(Data2!V73="","",Data2!V73)</f>
        <v/>
      </c>
      <c r="D1093" s="283" t="str">
        <f aca="false">IF(Data2!W73="","",Data2!W73)</f>
        <v/>
      </c>
      <c r="E1093" s="283" t="str">
        <f aca="false">IF(Data2!X73="","",Data2!X73)</f>
        <v/>
      </c>
      <c r="F1093" s="283" t="str">
        <f aca="false">IF(Data2!Y73="","",Data2!Y73)</f>
        <v/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</row>
    <row r="1094" customFormat="false" ht="15.75" hidden="false" customHeight="true" outlineLevel="0" collapsed="false">
      <c r="A1094" s="365" t="s">
        <v>338</v>
      </c>
      <c r="B1094" s="364"/>
      <c r="C1094" s="303" t="str">
        <f aca="false">IF(SUM(C1091)=0,"",C1090*C1091*C1092*C1093)</f>
        <v/>
      </c>
      <c r="D1094" s="303" t="str">
        <f aca="false">IF(SUM(D1091)=0,"",D1090*D1091*D1092*D1093)</f>
        <v/>
      </c>
      <c r="E1094" s="303" t="str">
        <f aca="false">IF(SUM(E1091)=0,"",E1090*E1091*E1092*E1093)</f>
        <v/>
      </c>
      <c r="F1094" s="303" t="str">
        <f aca="false">IF(SUM(F1091)=0,"",F1090*F1091*F1092*F1093)</f>
        <v/>
      </c>
      <c r="G1094" s="1"/>
      <c r="H1094" s="450" t="str">
        <f aca="false">IF(C1094="","",C1094*'Exp factors'!C$43)</f>
        <v/>
      </c>
      <c r="I1094" s="450" t="str">
        <f aca="false">IF(D1094="","",D1094*'Exp factors'!D$43)</f>
        <v/>
      </c>
      <c r="J1094" s="450" t="str">
        <f aca="false">IF(E1094="","",E1094*'Exp factors'!E$43)</f>
        <v/>
      </c>
      <c r="K1094" s="450" t="str">
        <f aca="false">IF(F1094="","",F1094*'Exp factors'!F$43)</f>
        <v/>
      </c>
      <c r="L1094" s="1"/>
      <c r="M1094" s="440" t="str">
        <f aca="false">IF(H1094="","",SUM(H1094)-SUM(C1094))</f>
        <v/>
      </c>
      <c r="N1094" s="440" t="str">
        <f aca="false">IF(I1094="","",SUM(I1094)-SUM(D1094))</f>
        <v/>
      </c>
      <c r="O1094" s="440" t="str">
        <f aca="false">IF(J1094="","",SUM(J1094)-SUM(E1094))</f>
        <v/>
      </c>
      <c r="P1094" s="440" t="str">
        <f aca="false">IF(K1094="","",SUM(K1094)-SUM(F1094))</f>
        <v/>
      </c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</row>
    <row r="1095" customFormat="false" ht="15.75" hidden="false" customHeight="true" outlineLevel="0" collapsed="false">
      <c r="A1095" s="332" t="str">
        <f aca="false">IF(Data2!A75="","",Data2!A75)</f>
        <v>House smearing</v>
      </c>
      <c r="B1095" s="364"/>
      <c r="C1095" s="283"/>
      <c r="D1095" s="283"/>
      <c r="E1095" s="283"/>
      <c r="F1095" s="283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</row>
    <row r="1096" customFormat="false" ht="15.75" hidden="false" customHeight="true" outlineLevel="0" collapsed="false">
      <c r="A1096" s="270" t="s">
        <v>320</v>
      </c>
      <c r="B1096" s="364"/>
      <c r="C1096" s="283" t="str">
        <f aca="false">IF(Data2!V76="","",Data2!V76)</f>
        <v/>
      </c>
      <c r="D1096" s="283" t="str">
        <f aca="false">IF(Data2!W76="","",Data2!W76)</f>
        <v/>
      </c>
      <c r="E1096" s="283" t="str">
        <f aca="false">IF(Data2!X76="","",Data2!X76)</f>
        <v/>
      </c>
      <c r="F1096" s="283" t="str">
        <f aca="false">IF(Data2!Y76="","",Data2!Y76)</f>
        <v/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</row>
    <row r="1097" customFormat="false" ht="15.75" hidden="false" customHeight="true" outlineLevel="0" collapsed="false">
      <c r="A1097" s="270" t="s">
        <v>321</v>
      </c>
      <c r="B1097" s="364"/>
      <c r="C1097" s="283" t="str">
        <f aca="false">IF(Data2!V77="","",Data2!V77)</f>
        <v/>
      </c>
      <c r="D1097" s="283" t="str">
        <f aca="false">IF(Data2!W77="","",Data2!W77)</f>
        <v/>
      </c>
      <c r="E1097" s="283" t="str">
        <f aca="false">IF(Data2!X77="","",Data2!X77)</f>
        <v/>
      </c>
      <c r="F1097" s="283" t="str">
        <f aca="false">IF(Data2!Y77="","",Data2!Y77)</f>
        <v/>
      </c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</row>
    <row r="1098" customFormat="false" ht="15.75" hidden="false" customHeight="true" outlineLevel="0" collapsed="false">
      <c r="A1098" s="270" t="s">
        <v>299</v>
      </c>
      <c r="B1098" s="364"/>
      <c r="C1098" s="283" t="str">
        <f aca="false">IF(Data2!V78="","",Data2!V78)</f>
        <v/>
      </c>
      <c r="D1098" s="283" t="str">
        <f aca="false">IF(Data2!W78="","",Data2!W78)</f>
        <v/>
      </c>
      <c r="E1098" s="283" t="str">
        <f aca="false">IF(Data2!X78="","",Data2!X78)</f>
        <v/>
      </c>
      <c r="F1098" s="283" t="str">
        <f aca="false">IF(Data2!Y78="","",Data2!Y78)</f>
        <v/>
      </c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</row>
    <row r="1099" customFormat="false" ht="15.75" hidden="false" customHeight="true" outlineLevel="0" collapsed="false">
      <c r="A1099" s="270" t="s">
        <v>337</v>
      </c>
      <c r="B1099" s="364"/>
      <c r="C1099" s="283" t="str">
        <f aca="false">IF(Data2!V79="","",Data2!V79)</f>
        <v/>
      </c>
      <c r="D1099" s="283" t="str">
        <f aca="false">IF(Data2!W79="","",Data2!W79)</f>
        <v/>
      </c>
      <c r="E1099" s="283" t="str">
        <f aca="false">IF(Data2!X79="","",Data2!X79)</f>
        <v/>
      </c>
      <c r="F1099" s="283" t="str">
        <f aca="false">IF(Data2!Y79="","",Data2!Y79)</f>
        <v/>
      </c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</row>
    <row r="1100" customFormat="false" ht="15.75" hidden="false" customHeight="true" outlineLevel="0" collapsed="false">
      <c r="A1100" s="365" t="s">
        <v>338</v>
      </c>
      <c r="B1100" s="364"/>
      <c r="C1100" s="303" t="str">
        <f aca="false">IF(SUM(C1097)=0,"",C1096*C1097*C1098*C1099)</f>
        <v/>
      </c>
      <c r="D1100" s="303" t="str">
        <f aca="false">IF(SUM(D1097)=0,"",D1096*D1097*D1098*D1099)</f>
        <v/>
      </c>
      <c r="E1100" s="303" t="str">
        <f aca="false">IF(SUM(E1097)=0,"",E1096*E1097*E1098*E1099)</f>
        <v/>
      </c>
      <c r="F1100" s="303" t="str">
        <f aca="false">IF(SUM(F1097)=0,"",F1096*F1097*F1098*F1099)</f>
        <v/>
      </c>
      <c r="G1100" s="1"/>
      <c r="H1100" s="450" t="str">
        <f aca="false">IF(C1100="","",C1100*'Exp factors'!C$43)</f>
        <v/>
      </c>
      <c r="I1100" s="450" t="str">
        <f aca="false">IF(D1100="","",D1100*'Exp factors'!D$43)</f>
        <v/>
      </c>
      <c r="J1100" s="450" t="str">
        <f aca="false">IF(E1100="","",E1100*'Exp factors'!E$43)</f>
        <v/>
      </c>
      <c r="K1100" s="450" t="str">
        <f aca="false">IF(F1100="","",F1100*'Exp factors'!F$43)</f>
        <v/>
      </c>
      <c r="L1100" s="1"/>
      <c r="M1100" s="440" t="str">
        <f aca="false">IF(H1100="","",SUM(H1100)-SUM(C1100))</f>
        <v/>
      </c>
      <c r="N1100" s="440" t="str">
        <f aca="false">IF(I1100="","",SUM(I1100)-SUM(D1100))</f>
        <v/>
      </c>
      <c r="O1100" s="440" t="str">
        <f aca="false">IF(J1100="","",SUM(J1100)-SUM(E1100))</f>
        <v/>
      </c>
      <c r="P1100" s="440" t="str">
        <f aca="false">IF(K1100="","",SUM(K1100)-SUM(F1100))</f>
        <v/>
      </c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</row>
    <row r="1101" customFormat="false" ht="15.75" hidden="false" customHeight="true" outlineLevel="0" collapsed="false">
      <c r="A1101" s="332" t="str">
        <f aca="false">IF(Data2!A81="","",Data2!A81)</f>
        <v>Thatching</v>
      </c>
      <c r="B1101" s="364"/>
      <c r="C1101" s="283"/>
      <c r="D1101" s="283"/>
      <c r="E1101" s="283"/>
      <c r="F1101" s="283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</row>
    <row r="1102" customFormat="false" ht="15.75" hidden="false" customHeight="true" outlineLevel="0" collapsed="false">
      <c r="A1102" s="270" t="s">
        <v>320</v>
      </c>
      <c r="B1102" s="364"/>
      <c r="C1102" s="283" t="str">
        <f aca="false">IF(Data2!V82="","",Data2!V82)</f>
        <v/>
      </c>
      <c r="D1102" s="283" t="str">
        <f aca="false">IF(Data2!W82="","",Data2!W82)</f>
        <v/>
      </c>
      <c r="E1102" s="283" t="str">
        <f aca="false">IF(Data2!X82="","",Data2!X82)</f>
        <v/>
      </c>
      <c r="F1102" s="283" t="str">
        <f aca="false">IF(Data2!Y82="","",Data2!Y82)</f>
        <v/>
      </c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</row>
    <row r="1103" customFormat="false" ht="15.75" hidden="false" customHeight="true" outlineLevel="0" collapsed="false">
      <c r="A1103" s="270" t="s">
        <v>321</v>
      </c>
      <c r="B1103" s="364"/>
      <c r="C1103" s="283" t="str">
        <f aca="false">IF(Data2!V83="","",Data2!V83)</f>
        <v/>
      </c>
      <c r="D1103" s="283" t="str">
        <f aca="false">IF(Data2!W83="","",Data2!W83)</f>
        <v/>
      </c>
      <c r="E1103" s="283" t="str">
        <f aca="false">IF(Data2!X83="","",Data2!X83)</f>
        <v/>
      </c>
      <c r="F1103" s="283" t="str">
        <f aca="false">IF(Data2!Y83="","",Data2!Y83)</f>
        <v/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</row>
    <row r="1104" customFormat="false" ht="15.75" hidden="false" customHeight="true" outlineLevel="0" collapsed="false">
      <c r="A1104" s="270" t="s">
        <v>299</v>
      </c>
      <c r="B1104" s="364"/>
      <c r="C1104" s="283" t="str">
        <f aca="false">IF(Data2!V84="","",Data2!V84)</f>
        <v/>
      </c>
      <c r="D1104" s="283" t="str">
        <f aca="false">IF(Data2!W84="","",Data2!W84)</f>
        <v/>
      </c>
      <c r="E1104" s="283" t="str">
        <f aca="false">IF(Data2!X84="","",Data2!X84)</f>
        <v/>
      </c>
      <c r="F1104" s="283" t="str">
        <f aca="false">IF(Data2!Y84="","",Data2!Y84)</f>
        <v/>
      </c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</row>
    <row r="1105" customFormat="false" ht="15.75" hidden="false" customHeight="true" outlineLevel="0" collapsed="false">
      <c r="A1105" s="270" t="s">
        <v>337</v>
      </c>
      <c r="B1105" s="364"/>
      <c r="C1105" s="283" t="str">
        <f aca="false">IF(Data2!V85="","",Data2!V85)</f>
        <v/>
      </c>
      <c r="D1105" s="283" t="str">
        <f aca="false">IF(Data2!W85="","",Data2!W85)</f>
        <v/>
      </c>
      <c r="E1105" s="283" t="str">
        <f aca="false">IF(Data2!X85="","",Data2!X85)</f>
        <v/>
      </c>
      <c r="F1105" s="283" t="str">
        <f aca="false">IF(Data2!Y85="","",Data2!Y85)</f>
        <v/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</row>
    <row r="1106" customFormat="false" ht="15.75" hidden="false" customHeight="true" outlineLevel="0" collapsed="false">
      <c r="A1106" s="365" t="s">
        <v>338</v>
      </c>
      <c r="B1106" s="364"/>
      <c r="C1106" s="303" t="str">
        <f aca="false">IF(SUM(C1103)=0,"",C1102*C1103*C1104*C1105)</f>
        <v/>
      </c>
      <c r="D1106" s="303" t="str">
        <f aca="false">IF(SUM(D1103)=0,"",D1102*D1103*D1104*D1105)</f>
        <v/>
      </c>
      <c r="E1106" s="303" t="str">
        <f aca="false">IF(SUM(E1103)=0,"",E1102*E1103*E1104*E1105)</f>
        <v/>
      </c>
      <c r="F1106" s="303" t="str">
        <f aca="false">IF(SUM(F1103)=0,"",F1102*F1103*F1104*F1105)</f>
        <v/>
      </c>
      <c r="G1106" s="1"/>
      <c r="H1106" s="450" t="str">
        <f aca="false">IF(C1106="","",C1106*'Exp factors'!C$43)</f>
        <v/>
      </c>
      <c r="I1106" s="450" t="str">
        <f aca="false">IF(D1106="","",D1106*'Exp factors'!D$43)</f>
        <v/>
      </c>
      <c r="J1106" s="450" t="str">
        <f aca="false">IF(E1106="","",E1106*'Exp factors'!E$43)</f>
        <v/>
      </c>
      <c r="K1106" s="450" t="str">
        <f aca="false">IF(F1106="","",F1106*'Exp factors'!F$43)</f>
        <v/>
      </c>
      <c r="L1106" s="1"/>
      <c r="M1106" s="440" t="str">
        <f aca="false">IF(H1106="","",SUM(H1106)-SUM(C1106))</f>
        <v/>
      </c>
      <c r="N1106" s="440" t="str">
        <f aca="false">IF(I1106="","",SUM(I1106)-SUM(D1106))</f>
        <v/>
      </c>
      <c r="O1106" s="440" t="str">
        <f aca="false">IF(J1106="","",SUM(J1106)-SUM(E1106))</f>
        <v/>
      </c>
      <c r="P1106" s="440" t="str">
        <f aca="false">IF(K1106="","",SUM(K1106)-SUM(F1106))</f>
        <v/>
      </c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</row>
    <row r="1107" customFormat="false" ht="15.75" hidden="false" customHeight="true" outlineLevel="0" collapsed="false">
      <c r="A1107" s="332" t="str">
        <f aca="false">IF(Data2!A87="","",Data2!A87)</f>
        <v>Brick production</v>
      </c>
      <c r="B1107" s="364"/>
      <c r="C1107" s="283"/>
      <c r="D1107" s="283"/>
      <c r="E1107" s="283"/>
      <c r="F1107" s="283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</row>
    <row r="1108" customFormat="false" ht="15.75" hidden="false" customHeight="true" outlineLevel="0" collapsed="false">
      <c r="A1108" s="270" t="s">
        <v>320</v>
      </c>
      <c r="B1108" s="364"/>
      <c r="C1108" s="283" t="str">
        <f aca="false">IF(Data2!V88="","",Data2!V88)</f>
        <v/>
      </c>
      <c r="D1108" s="283" t="str">
        <f aca="false">IF(Data2!W88="","",Data2!W88)</f>
        <v/>
      </c>
      <c r="E1108" s="283" t="str">
        <f aca="false">IF(Data2!X88="","",Data2!X88)</f>
        <v/>
      </c>
      <c r="F1108" s="283" t="str">
        <f aca="false">IF(Data2!Y88="","",Data2!Y88)</f>
        <v/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</row>
    <row r="1109" customFormat="false" ht="15.75" hidden="false" customHeight="true" outlineLevel="0" collapsed="false">
      <c r="A1109" s="270" t="s">
        <v>321</v>
      </c>
      <c r="B1109" s="364"/>
      <c r="C1109" s="283" t="str">
        <f aca="false">IF(Data2!V89="","",Data2!V89)</f>
        <v/>
      </c>
      <c r="D1109" s="283" t="str">
        <f aca="false">IF(Data2!W89="","",Data2!W89)</f>
        <v/>
      </c>
      <c r="E1109" s="283" t="str">
        <f aca="false">IF(Data2!X89="","",Data2!X89)</f>
        <v/>
      </c>
      <c r="F1109" s="283" t="str">
        <f aca="false">IF(Data2!Y89="","",Data2!Y89)</f>
        <v/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</row>
    <row r="1110" customFormat="false" ht="15.75" hidden="false" customHeight="true" outlineLevel="0" collapsed="false">
      <c r="A1110" s="270" t="s">
        <v>299</v>
      </c>
      <c r="B1110" s="364"/>
      <c r="C1110" s="283" t="str">
        <f aca="false">IF(Data2!V90="","",Data2!V90)</f>
        <v/>
      </c>
      <c r="D1110" s="283" t="str">
        <f aca="false">IF(Data2!W90="","",Data2!W90)</f>
        <v/>
      </c>
      <c r="E1110" s="283" t="str">
        <f aca="false">IF(Data2!X90="","",Data2!X90)</f>
        <v/>
      </c>
      <c r="F1110" s="283" t="str">
        <f aca="false">IF(Data2!Y90="","",Data2!Y90)</f>
        <v/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</row>
    <row r="1111" customFormat="false" ht="15.75" hidden="false" customHeight="true" outlineLevel="0" collapsed="false">
      <c r="A1111" s="270" t="s">
        <v>337</v>
      </c>
      <c r="B1111" s="364"/>
      <c r="C1111" s="283" t="str">
        <f aca="false">IF(Data2!V91="","",Data2!V91)</f>
        <v/>
      </c>
      <c r="D1111" s="283" t="str">
        <f aca="false">IF(Data2!W91="","",Data2!W91)</f>
        <v/>
      </c>
      <c r="E1111" s="283" t="str">
        <f aca="false">IF(Data2!X91="","",Data2!X91)</f>
        <v/>
      </c>
      <c r="F1111" s="283" t="str">
        <f aca="false">IF(Data2!Y91="","",Data2!Y91)</f>
        <v/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</row>
    <row r="1112" customFormat="false" ht="15.75" hidden="false" customHeight="true" outlineLevel="0" collapsed="false">
      <c r="A1112" s="365" t="s">
        <v>338</v>
      </c>
      <c r="B1112" s="364"/>
      <c r="C1112" s="303" t="str">
        <f aca="false">IF(SUM(C1109)=0,"",C1108*C1109*C1110*C1111)</f>
        <v/>
      </c>
      <c r="D1112" s="303" t="str">
        <f aca="false">IF(SUM(D1109)=0,"",D1108*D1109*D1110*D1111)</f>
        <v/>
      </c>
      <c r="E1112" s="303" t="str">
        <f aca="false">IF(SUM(E1109)=0,"",E1108*E1109*E1110*E1111)</f>
        <v/>
      </c>
      <c r="F1112" s="303" t="str">
        <f aca="false">IF(SUM(F1109)=0,"",F1108*F1109*F1110*F1111)</f>
        <v/>
      </c>
      <c r="G1112" s="1"/>
      <c r="H1112" s="450" t="str">
        <f aca="false">IF(C1112="","",C1112*'Exp factors'!C$43)</f>
        <v/>
      </c>
      <c r="I1112" s="450" t="str">
        <f aca="false">IF(D1112="","",D1112*'Exp factors'!D$43)</f>
        <v/>
      </c>
      <c r="J1112" s="450" t="str">
        <f aca="false">IF(E1112="","",E1112*'Exp factors'!E$43)</f>
        <v/>
      </c>
      <c r="K1112" s="450" t="str">
        <f aca="false">IF(F1112="","",F1112*'Exp factors'!F$43)</f>
        <v/>
      </c>
      <c r="L1112" s="1"/>
      <c r="M1112" s="440" t="str">
        <f aca="false">IF(H1112="","",SUM(H1112)-SUM(C1112))</f>
        <v/>
      </c>
      <c r="N1112" s="440" t="str">
        <f aca="false">IF(I1112="","",SUM(I1112)-SUM(D1112))</f>
        <v/>
      </c>
      <c r="O1112" s="440" t="str">
        <f aca="false">IF(J1112="","",SUM(J1112)-SUM(E1112))</f>
        <v/>
      </c>
      <c r="P1112" s="440" t="str">
        <f aca="false">IF(K1112="","",SUM(K1112)-SUM(F1112))</f>
        <v/>
      </c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</row>
    <row r="1113" customFormat="false" ht="15.75" hidden="false" customHeight="true" outlineLevel="0" collapsed="false">
      <c r="A1113" s="332" t="str">
        <f aca="false">IF(Data2!A93="","",Data2!A93)</f>
        <v>Collecting stones</v>
      </c>
      <c r="B1113" s="364"/>
      <c r="C1113" s="283"/>
      <c r="D1113" s="283"/>
      <c r="E1113" s="283"/>
      <c r="F1113" s="283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</row>
    <row r="1114" customFormat="false" ht="15.75" hidden="false" customHeight="true" outlineLevel="0" collapsed="false">
      <c r="A1114" s="270" t="s">
        <v>320</v>
      </c>
      <c r="B1114" s="364"/>
      <c r="C1114" s="283" t="str">
        <f aca="false">IF(Data2!V94="","",Data2!V94)</f>
        <v/>
      </c>
      <c r="D1114" s="283" t="str">
        <f aca="false">IF(Data2!W94="","",Data2!W94)</f>
        <v/>
      </c>
      <c r="E1114" s="283" t="str">
        <f aca="false">IF(Data2!X94="","",Data2!X94)</f>
        <v/>
      </c>
      <c r="F1114" s="283" t="str">
        <f aca="false">IF(Data2!Y94="","",Data2!Y94)</f>
        <v/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</row>
    <row r="1115" customFormat="false" ht="15.75" hidden="false" customHeight="true" outlineLevel="0" collapsed="false">
      <c r="A1115" s="270" t="s">
        <v>321</v>
      </c>
      <c r="B1115" s="364"/>
      <c r="C1115" s="283" t="str">
        <f aca="false">IF(Data2!V95="","",Data2!V95)</f>
        <v/>
      </c>
      <c r="D1115" s="283" t="str">
        <f aca="false">IF(Data2!W95="","",Data2!W95)</f>
        <v/>
      </c>
      <c r="E1115" s="283" t="str">
        <f aca="false">IF(Data2!X95="","",Data2!X95)</f>
        <v/>
      </c>
      <c r="F1115" s="283" t="str">
        <f aca="false">IF(Data2!Y95="","",Data2!Y95)</f>
        <v/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</row>
    <row r="1116" customFormat="false" ht="15.75" hidden="false" customHeight="true" outlineLevel="0" collapsed="false">
      <c r="A1116" s="270" t="s">
        <v>299</v>
      </c>
      <c r="B1116" s="364"/>
      <c r="C1116" s="283" t="str">
        <f aca="false">IF(Data2!V96="","",Data2!V96)</f>
        <v/>
      </c>
      <c r="D1116" s="283" t="str">
        <f aca="false">IF(Data2!W96="","",Data2!W96)</f>
        <v/>
      </c>
      <c r="E1116" s="283" t="str">
        <f aca="false">IF(Data2!X96="","",Data2!X96)</f>
        <v/>
      </c>
      <c r="F1116" s="283" t="str">
        <f aca="false">IF(Data2!Y96="","",Data2!Y96)</f>
        <v/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</row>
    <row r="1117" customFormat="false" ht="15.75" hidden="false" customHeight="true" outlineLevel="0" collapsed="false">
      <c r="A1117" s="270" t="s">
        <v>337</v>
      </c>
      <c r="B1117" s="364"/>
      <c r="C1117" s="283" t="str">
        <f aca="false">IF(Data2!V97="","",Data2!V97)</f>
        <v/>
      </c>
      <c r="D1117" s="283" t="str">
        <f aca="false">IF(Data2!W97="","",Data2!W97)</f>
        <v/>
      </c>
      <c r="E1117" s="283" t="str">
        <f aca="false">IF(Data2!X97="","",Data2!X97)</f>
        <v/>
      </c>
      <c r="F1117" s="283" t="str">
        <f aca="false">IF(Data2!Y97="","",Data2!Y97)</f>
        <v/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</row>
    <row r="1118" customFormat="false" ht="15.75" hidden="false" customHeight="true" outlineLevel="0" collapsed="false">
      <c r="A1118" s="365" t="s">
        <v>338</v>
      </c>
      <c r="B1118" s="364"/>
      <c r="C1118" s="303" t="str">
        <f aca="false">IF(SUM(C1115)=0,"",C1114*C1115*C1116*C1117)</f>
        <v/>
      </c>
      <c r="D1118" s="303" t="str">
        <f aca="false">IF(SUM(D1115)=0,"",D1114*D1115*D1116*D1117)</f>
        <v/>
      </c>
      <c r="E1118" s="303" t="str">
        <f aca="false">IF(SUM(E1115)=0,"",E1114*E1115*E1116*E1117)</f>
        <v/>
      </c>
      <c r="F1118" s="303" t="str">
        <f aca="false">IF(SUM(F1115)=0,"",F1114*F1115*F1116*F1117)</f>
        <v/>
      </c>
      <c r="G1118" s="1"/>
      <c r="H1118" s="450" t="str">
        <f aca="false">IF(C1118="","",C1118*'Exp factors'!C$43)</f>
        <v/>
      </c>
      <c r="I1118" s="450" t="str">
        <f aca="false">IF(D1118="","",D1118*'Exp factors'!D$43)</f>
        <v/>
      </c>
      <c r="J1118" s="450" t="str">
        <f aca="false">IF(E1118="","",E1118*'Exp factors'!E$43)</f>
        <v/>
      </c>
      <c r="K1118" s="450" t="str">
        <f aca="false">IF(F1118="","",F1118*'Exp factors'!F$43)</f>
        <v/>
      </c>
      <c r="L1118" s="1"/>
      <c r="M1118" s="440" t="str">
        <f aca="false">IF(H1118="","",SUM(H1118)-SUM(C1118))</f>
        <v/>
      </c>
      <c r="N1118" s="440" t="str">
        <f aca="false">IF(I1118="","",SUM(I1118)-SUM(D1118))</f>
        <v/>
      </c>
      <c r="O1118" s="440" t="str">
        <f aca="false">IF(J1118="","",SUM(J1118)-SUM(E1118))</f>
        <v/>
      </c>
      <c r="P1118" s="440" t="str">
        <f aca="false">IF(K1118="","",SUM(K1118)-SUM(F1118))</f>
        <v/>
      </c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</row>
    <row r="1119" customFormat="false" ht="15.75" hidden="false" customHeight="true" outlineLevel="0" collapsed="false">
      <c r="A1119" s="332" t="str">
        <f aca="false">IF(Data2!A99="","",Data2!A99)</f>
        <v>Stonecutting</v>
      </c>
      <c r="B1119" s="364"/>
      <c r="C1119" s="283"/>
      <c r="D1119" s="283"/>
      <c r="E1119" s="283"/>
      <c r="F1119" s="283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</row>
    <row r="1120" customFormat="false" ht="15.75" hidden="false" customHeight="true" outlineLevel="0" collapsed="false">
      <c r="A1120" s="270" t="s">
        <v>320</v>
      </c>
      <c r="B1120" s="364"/>
      <c r="C1120" s="283" t="str">
        <f aca="false">IF(Data2!V100="","",Data2!V100)</f>
        <v/>
      </c>
      <c r="D1120" s="283" t="str">
        <f aca="false">IF(Data2!W100="","",Data2!W100)</f>
        <v/>
      </c>
      <c r="E1120" s="283" t="str">
        <f aca="false">IF(Data2!X100="","",Data2!X100)</f>
        <v/>
      </c>
      <c r="F1120" s="283" t="str">
        <f aca="false">IF(Data2!Y100="","",Data2!Y100)</f>
        <v/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</row>
    <row r="1121" customFormat="false" ht="15.75" hidden="false" customHeight="true" outlineLevel="0" collapsed="false">
      <c r="A1121" s="270" t="s">
        <v>321</v>
      </c>
      <c r="B1121" s="364"/>
      <c r="C1121" s="283" t="str">
        <f aca="false">IF(Data2!V101="","",Data2!V101)</f>
        <v/>
      </c>
      <c r="D1121" s="283" t="str">
        <f aca="false">IF(Data2!W101="","",Data2!W101)</f>
        <v/>
      </c>
      <c r="E1121" s="283" t="str">
        <f aca="false">IF(Data2!X101="","",Data2!X101)</f>
        <v/>
      </c>
      <c r="F1121" s="283" t="str">
        <f aca="false">IF(Data2!Y101="","",Data2!Y101)</f>
        <v/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</row>
    <row r="1122" customFormat="false" ht="15.75" hidden="false" customHeight="true" outlineLevel="0" collapsed="false">
      <c r="A1122" s="270" t="s">
        <v>299</v>
      </c>
      <c r="B1122" s="364"/>
      <c r="C1122" s="283" t="str">
        <f aca="false">IF(Data2!V102="","",Data2!V102)</f>
        <v/>
      </c>
      <c r="D1122" s="283" t="str">
        <f aca="false">IF(Data2!W102="","",Data2!W102)</f>
        <v/>
      </c>
      <c r="E1122" s="283" t="str">
        <f aca="false">IF(Data2!X102="","",Data2!X102)</f>
        <v/>
      </c>
      <c r="F1122" s="283" t="str">
        <f aca="false">IF(Data2!Y102="","",Data2!Y102)</f>
        <v/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</row>
    <row r="1123" customFormat="false" ht="15.75" hidden="false" customHeight="true" outlineLevel="0" collapsed="false">
      <c r="A1123" s="270" t="s">
        <v>337</v>
      </c>
      <c r="B1123" s="364"/>
      <c r="C1123" s="283" t="str">
        <f aca="false">IF(Data2!V103="","",Data2!V103)</f>
        <v/>
      </c>
      <c r="D1123" s="283" t="str">
        <f aca="false">IF(Data2!W103="","",Data2!W103)</f>
        <v/>
      </c>
      <c r="E1123" s="283" t="str">
        <f aca="false">IF(Data2!X103="","",Data2!X103)</f>
        <v/>
      </c>
      <c r="F1123" s="283" t="str">
        <f aca="false">IF(Data2!Y103="","",Data2!Y103)</f>
        <v/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</row>
    <row r="1124" customFormat="false" ht="15.75" hidden="false" customHeight="true" outlineLevel="0" collapsed="false">
      <c r="A1124" s="365" t="s">
        <v>338</v>
      </c>
      <c r="B1124" s="364"/>
      <c r="C1124" s="303" t="str">
        <f aca="false">IF(SUM(C1121)=0,"",C1120*C1121*C1122*C1123)</f>
        <v/>
      </c>
      <c r="D1124" s="303" t="str">
        <f aca="false">IF(SUM(D1121)=0,"",D1120*D1121*D1122*D1123)</f>
        <v/>
      </c>
      <c r="E1124" s="303" t="str">
        <f aca="false">IF(SUM(E1121)=0,"",E1120*E1121*E1122*E1123)</f>
        <v/>
      </c>
      <c r="F1124" s="303" t="str">
        <f aca="false">IF(SUM(F1121)=0,"",F1120*F1121*F1122*F1123)</f>
        <v/>
      </c>
      <c r="G1124" s="1"/>
      <c r="H1124" s="450" t="str">
        <f aca="false">IF(C1124="","",C1124*'Exp factors'!C$43)</f>
        <v/>
      </c>
      <c r="I1124" s="450" t="str">
        <f aca="false">IF(D1124="","",D1124*'Exp factors'!D$43)</f>
        <v/>
      </c>
      <c r="J1124" s="450" t="str">
        <f aca="false">IF(E1124="","",E1124*'Exp factors'!E$43)</f>
        <v/>
      </c>
      <c r="K1124" s="450" t="str">
        <f aca="false">IF(F1124="","",F1124*'Exp factors'!F$43)</f>
        <v/>
      </c>
      <c r="L1124" s="1"/>
      <c r="M1124" s="440" t="str">
        <f aca="false">IF(H1124="","",SUM(H1124)-SUM(C1124))</f>
        <v/>
      </c>
      <c r="N1124" s="440" t="str">
        <f aca="false">IF(I1124="","",SUM(I1124)-SUM(D1124))</f>
        <v/>
      </c>
      <c r="O1124" s="440" t="str">
        <f aca="false">IF(J1124="","",SUM(J1124)-SUM(E1124))</f>
        <v/>
      </c>
      <c r="P1124" s="440" t="str">
        <f aca="false">IF(K1124="","",SUM(K1124)-SUM(F1124))</f>
        <v/>
      </c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</row>
    <row r="1125" customFormat="false" ht="15.75" hidden="false" customHeight="true" outlineLevel="0" collapsed="false">
      <c r="A1125" s="332" t="str">
        <f aca="false">IF(Data2!A105="","",Data2!A105)</f>
        <v>Fencing</v>
      </c>
      <c r="B1125" s="364"/>
      <c r="C1125" s="283"/>
      <c r="D1125" s="283"/>
      <c r="E1125" s="283"/>
      <c r="F1125" s="283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</row>
    <row r="1126" customFormat="false" ht="15.75" hidden="false" customHeight="true" outlineLevel="0" collapsed="false">
      <c r="A1126" s="270" t="s">
        <v>320</v>
      </c>
      <c r="B1126" s="364"/>
      <c r="C1126" s="283" t="str">
        <f aca="false">IF(Data2!V106="","",Data2!V106)</f>
        <v/>
      </c>
      <c r="D1126" s="283" t="str">
        <f aca="false">IF(Data2!W106="","",Data2!W106)</f>
        <v/>
      </c>
      <c r="E1126" s="283" t="str">
        <f aca="false">IF(Data2!X106="","",Data2!X106)</f>
        <v/>
      </c>
      <c r="F1126" s="283" t="str">
        <f aca="false">IF(Data2!Y106="","",Data2!Y106)</f>
        <v/>
      </c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</row>
    <row r="1127" customFormat="false" ht="15.75" hidden="false" customHeight="true" outlineLevel="0" collapsed="false">
      <c r="A1127" s="270" t="s">
        <v>321</v>
      </c>
      <c r="B1127" s="364"/>
      <c r="C1127" s="283" t="str">
        <f aca="false">IF(Data2!V107="","",Data2!V107)</f>
        <v/>
      </c>
      <c r="D1127" s="283" t="str">
        <f aca="false">IF(Data2!W107="","",Data2!W107)</f>
        <v/>
      </c>
      <c r="E1127" s="283" t="str">
        <f aca="false">IF(Data2!X107="","",Data2!X107)</f>
        <v/>
      </c>
      <c r="F1127" s="283" t="str">
        <f aca="false">IF(Data2!Y107="","",Data2!Y107)</f>
        <v/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</row>
    <row r="1128" customFormat="false" ht="15.75" hidden="false" customHeight="true" outlineLevel="0" collapsed="false">
      <c r="A1128" s="270" t="s">
        <v>299</v>
      </c>
      <c r="B1128" s="364"/>
      <c r="C1128" s="283" t="str">
        <f aca="false">IF(Data2!V108="","",Data2!V108)</f>
        <v/>
      </c>
      <c r="D1128" s="283" t="str">
        <f aca="false">IF(Data2!W108="","",Data2!W108)</f>
        <v/>
      </c>
      <c r="E1128" s="283" t="str">
        <f aca="false">IF(Data2!X108="","",Data2!X108)</f>
        <v/>
      </c>
      <c r="F1128" s="283" t="str">
        <f aca="false">IF(Data2!Y108="","",Data2!Y108)</f>
        <v/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</row>
    <row r="1129" customFormat="false" ht="15.75" hidden="false" customHeight="true" outlineLevel="0" collapsed="false">
      <c r="A1129" s="270" t="s">
        <v>337</v>
      </c>
      <c r="B1129" s="364"/>
      <c r="C1129" s="283" t="str">
        <f aca="false">IF(Data2!V109="","",Data2!V109)</f>
        <v/>
      </c>
      <c r="D1129" s="283" t="str">
        <f aca="false">IF(Data2!W109="","",Data2!W109)</f>
        <v/>
      </c>
      <c r="E1129" s="283" t="str">
        <f aca="false">IF(Data2!X109="","",Data2!X109)</f>
        <v/>
      </c>
      <c r="F1129" s="283" t="str">
        <f aca="false">IF(Data2!Y109="","",Data2!Y109)</f>
        <v/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</row>
    <row r="1130" customFormat="false" ht="15.75" hidden="false" customHeight="true" outlineLevel="0" collapsed="false">
      <c r="A1130" s="365" t="s">
        <v>338</v>
      </c>
      <c r="B1130" s="364"/>
      <c r="C1130" s="303" t="str">
        <f aca="false">IF(SUM(C1127)=0,"",C1126*C1127*C1128*C1129)</f>
        <v/>
      </c>
      <c r="D1130" s="303" t="str">
        <f aca="false">IF(SUM(D1127)=0,"",D1126*D1127*D1128*D1129)</f>
        <v/>
      </c>
      <c r="E1130" s="303" t="str">
        <f aca="false">IF(SUM(E1127)=0,"",E1126*E1127*E1128*E1129)</f>
        <v/>
      </c>
      <c r="F1130" s="303" t="str">
        <f aca="false">IF(SUM(F1127)=0,"",F1126*F1127*F1128*F1129)</f>
        <v/>
      </c>
      <c r="G1130" s="1"/>
      <c r="H1130" s="450" t="str">
        <f aca="false">IF(C1130="","",C1130*'Exp factors'!C$43)</f>
        <v/>
      </c>
      <c r="I1130" s="450" t="str">
        <f aca="false">IF(D1130="","",D1130*'Exp factors'!D$43)</f>
        <v/>
      </c>
      <c r="J1130" s="450" t="str">
        <f aca="false">IF(E1130="","",E1130*'Exp factors'!E$43)</f>
        <v/>
      </c>
      <c r="K1130" s="450" t="str">
        <f aca="false">IF(F1130="","",F1130*'Exp factors'!F$43)</f>
        <v/>
      </c>
      <c r="L1130" s="1"/>
      <c r="M1130" s="440" t="str">
        <f aca="false">IF(H1130="","",SUM(H1130)-SUM(C1130))</f>
        <v/>
      </c>
      <c r="N1130" s="440" t="str">
        <f aca="false">IF(I1130="","",SUM(I1130)-SUM(D1130))</f>
        <v/>
      </c>
      <c r="O1130" s="440" t="str">
        <f aca="false">IF(J1130="","",SUM(J1130)-SUM(E1130))</f>
        <v/>
      </c>
      <c r="P1130" s="440" t="str">
        <f aca="false">IF(K1130="","",SUM(K1130)-SUM(F1130))</f>
        <v/>
      </c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</row>
    <row r="1131" customFormat="false" ht="15.75" hidden="false" customHeight="true" outlineLevel="0" collapsed="false">
      <c r="A1131" s="332" t="str">
        <f aca="false">IF(Data2!A111="","",Data2!A111)</f>
        <v>Digging pit latrines</v>
      </c>
      <c r="B1131" s="364"/>
      <c r="C1131" s="283"/>
      <c r="D1131" s="283"/>
      <c r="E1131" s="283"/>
      <c r="F1131" s="283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</row>
    <row r="1132" customFormat="false" ht="15.75" hidden="false" customHeight="true" outlineLevel="0" collapsed="false">
      <c r="A1132" s="270" t="s">
        <v>320</v>
      </c>
      <c r="B1132" s="364"/>
      <c r="C1132" s="283" t="str">
        <f aca="false">IF(Data2!V112="","",Data2!V112)</f>
        <v/>
      </c>
      <c r="D1132" s="283" t="str">
        <f aca="false">IF(Data2!W112="","",Data2!W112)</f>
        <v/>
      </c>
      <c r="E1132" s="283" t="str">
        <f aca="false">IF(Data2!X112="","",Data2!X112)</f>
        <v/>
      </c>
      <c r="F1132" s="283" t="str">
        <f aca="false">IF(Data2!Y112="","",Data2!Y112)</f>
        <v/>
      </c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</row>
    <row r="1133" customFormat="false" ht="15.75" hidden="false" customHeight="true" outlineLevel="0" collapsed="false">
      <c r="A1133" s="270" t="s">
        <v>321</v>
      </c>
      <c r="B1133" s="364"/>
      <c r="C1133" s="283" t="str">
        <f aca="false">IF(Data2!V113="","",Data2!V113)</f>
        <v/>
      </c>
      <c r="D1133" s="283" t="str">
        <f aca="false">IF(Data2!W113="","",Data2!W113)</f>
        <v/>
      </c>
      <c r="E1133" s="283" t="str">
        <f aca="false">IF(Data2!X113="","",Data2!X113)</f>
        <v/>
      </c>
      <c r="F1133" s="283" t="str">
        <f aca="false">IF(Data2!Y113="","",Data2!Y113)</f>
        <v/>
      </c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</row>
    <row r="1134" customFormat="false" ht="15.75" hidden="false" customHeight="true" outlineLevel="0" collapsed="false">
      <c r="A1134" s="270" t="s">
        <v>299</v>
      </c>
      <c r="B1134" s="364"/>
      <c r="C1134" s="283" t="str">
        <f aca="false">IF(Data2!V114="","",Data2!V114)</f>
        <v/>
      </c>
      <c r="D1134" s="283" t="str">
        <f aca="false">IF(Data2!W114="","",Data2!W114)</f>
        <v/>
      </c>
      <c r="E1134" s="283" t="str">
        <f aca="false">IF(Data2!X114="","",Data2!X114)</f>
        <v/>
      </c>
      <c r="F1134" s="283" t="str">
        <f aca="false">IF(Data2!Y114="","",Data2!Y114)</f>
        <v/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</row>
    <row r="1135" customFormat="false" ht="15.75" hidden="false" customHeight="true" outlineLevel="0" collapsed="false">
      <c r="A1135" s="270" t="s">
        <v>337</v>
      </c>
      <c r="B1135" s="364"/>
      <c r="C1135" s="283" t="str">
        <f aca="false">IF(Data2!V115="","",Data2!V115)</f>
        <v/>
      </c>
      <c r="D1135" s="283" t="str">
        <f aca="false">IF(Data2!W115="","",Data2!W115)</f>
        <v/>
      </c>
      <c r="E1135" s="283" t="str">
        <f aca="false">IF(Data2!X115="","",Data2!X115)</f>
        <v/>
      </c>
      <c r="F1135" s="283" t="str">
        <f aca="false">IF(Data2!Y115="","",Data2!Y115)</f>
        <v/>
      </c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</row>
    <row r="1136" customFormat="false" ht="15.75" hidden="false" customHeight="true" outlineLevel="0" collapsed="false">
      <c r="A1136" s="365" t="s">
        <v>338</v>
      </c>
      <c r="B1136" s="364"/>
      <c r="C1136" s="303" t="str">
        <f aca="false">IF(SUM(C1133)=0,"",C1132*C1133*C1134*C1135)</f>
        <v/>
      </c>
      <c r="D1136" s="303" t="str">
        <f aca="false">IF(SUM(D1133)=0,"",D1132*D1133*D1134*D1135)</f>
        <v/>
      </c>
      <c r="E1136" s="303" t="str">
        <f aca="false">IF(SUM(E1133)=0,"",E1132*E1133*E1134*E1135)</f>
        <v/>
      </c>
      <c r="F1136" s="303" t="str">
        <f aca="false">IF(SUM(F1133)=0,"",F1132*F1133*F1134*F1135)</f>
        <v/>
      </c>
      <c r="G1136" s="1"/>
      <c r="H1136" s="450" t="str">
        <f aca="false">IF(C1136="","",C1136*'Exp factors'!C$43)</f>
        <v/>
      </c>
      <c r="I1136" s="450" t="str">
        <f aca="false">IF(D1136="","",D1136*'Exp factors'!D$43)</f>
        <v/>
      </c>
      <c r="J1136" s="450" t="str">
        <f aca="false">IF(E1136="","",E1136*'Exp factors'!E$43)</f>
        <v/>
      </c>
      <c r="K1136" s="450" t="str">
        <f aca="false">IF(F1136="","",F1136*'Exp factors'!F$43)</f>
        <v/>
      </c>
      <c r="L1136" s="1"/>
      <c r="M1136" s="440" t="str">
        <f aca="false">IF(H1136="","",SUM(H1136)-SUM(C1136))</f>
        <v/>
      </c>
      <c r="N1136" s="440" t="str">
        <f aca="false">IF(I1136="","",SUM(I1136)-SUM(D1136))</f>
        <v/>
      </c>
      <c r="O1136" s="440" t="str">
        <f aca="false">IF(J1136="","",SUM(J1136)-SUM(E1136))</f>
        <v/>
      </c>
      <c r="P1136" s="440" t="str">
        <f aca="false">IF(K1136="","",SUM(K1136)-SUM(F1136))</f>
        <v/>
      </c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</row>
    <row r="1137" customFormat="false" ht="15.75" hidden="false" customHeight="true" outlineLevel="0" collapsed="false">
      <c r="A1137" s="332" t="str">
        <f aca="false">IF(Data2!A117="","",Data2!A117)</f>
        <v>Other</v>
      </c>
      <c r="B1137" s="364"/>
      <c r="C1137" s="283"/>
      <c r="D1137" s="283"/>
      <c r="E1137" s="283"/>
      <c r="F1137" s="283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</row>
    <row r="1138" customFormat="false" ht="15.75" hidden="false" customHeight="true" outlineLevel="0" collapsed="false">
      <c r="A1138" s="270" t="s">
        <v>320</v>
      </c>
      <c r="B1138" s="364"/>
      <c r="C1138" s="283" t="str">
        <f aca="false">IF(Data2!V118="","",Data2!V118)</f>
        <v/>
      </c>
      <c r="D1138" s="283" t="str">
        <f aca="false">IF(Data2!W118="","",Data2!W118)</f>
        <v/>
      </c>
      <c r="E1138" s="283" t="str">
        <f aca="false">IF(Data2!X118="","",Data2!X118)</f>
        <v/>
      </c>
      <c r="F1138" s="283" t="str">
        <f aca="false">IF(Data2!Y118="","",Data2!Y118)</f>
        <v/>
      </c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</row>
    <row r="1139" customFormat="false" ht="15.75" hidden="false" customHeight="true" outlineLevel="0" collapsed="false">
      <c r="A1139" s="270" t="s">
        <v>321</v>
      </c>
      <c r="B1139" s="364"/>
      <c r="C1139" s="283" t="str">
        <f aca="false">IF(Data2!V119="","",Data2!V119)</f>
        <v/>
      </c>
      <c r="D1139" s="283" t="str">
        <f aca="false">IF(Data2!W119="","",Data2!W119)</f>
        <v/>
      </c>
      <c r="E1139" s="283" t="str">
        <f aca="false">IF(Data2!X119="","",Data2!X119)</f>
        <v/>
      </c>
      <c r="F1139" s="283" t="str">
        <f aca="false">IF(Data2!Y119="","",Data2!Y119)</f>
        <v/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</row>
    <row r="1140" customFormat="false" ht="15.75" hidden="false" customHeight="true" outlineLevel="0" collapsed="false">
      <c r="A1140" s="270" t="s">
        <v>299</v>
      </c>
      <c r="B1140" s="364"/>
      <c r="C1140" s="283" t="str">
        <f aca="false">IF(Data2!V120="","",Data2!V120)</f>
        <v/>
      </c>
      <c r="D1140" s="283" t="str">
        <f aca="false">IF(Data2!W120="","",Data2!W120)</f>
        <v/>
      </c>
      <c r="E1140" s="283" t="str">
        <f aca="false">IF(Data2!X120="","",Data2!X120)</f>
        <v/>
      </c>
      <c r="F1140" s="283" t="str">
        <f aca="false">IF(Data2!Y120="","",Data2!Y120)</f>
        <v/>
      </c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</row>
    <row r="1141" customFormat="false" ht="15.75" hidden="false" customHeight="true" outlineLevel="0" collapsed="false">
      <c r="A1141" s="270" t="s">
        <v>337</v>
      </c>
      <c r="B1141" s="364"/>
      <c r="C1141" s="283" t="str">
        <f aca="false">IF(Data2!V121="","",Data2!V121)</f>
        <v/>
      </c>
      <c r="D1141" s="283" t="str">
        <f aca="false">IF(Data2!W121="","",Data2!W121)</f>
        <v/>
      </c>
      <c r="E1141" s="283" t="str">
        <f aca="false">IF(Data2!X121="","",Data2!X121)</f>
        <v/>
      </c>
      <c r="F1141" s="283" t="str">
        <f aca="false">IF(Data2!Y121="","",Data2!Y121)</f>
        <v/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</row>
    <row r="1142" customFormat="false" ht="15.75" hidden="false" customHeight="true" outlineLevel="0" collapsed="false">
      <c r="A1142" s="365" t="s">
        <v>338</v>
      </c>
      <c r="B1142" s="364"/>
      <c r="C1142" s="284" t="str">
        <f aca="false">IF(SUM(C1139)=0,"",C1138*C1139*C1140*C1141)</f>
        <v/>
      </c>
      <c r="D1142" s="284" t="str">
        <f aca="false">IF(SUM(D1139)=0,"",D1138*D1139*D1140*D1141)</f>
        <v/>
      </c>
      <c r="E1142" s="284" t="str">
        <f aca="false">IF(SUM(E1139)=0,"",E1138*E1139*E1140*E1141)</f>
        <v/>
      </c>
      <c r="F1142" s="303" t="str">
        <f aca="false">IF(SUM(F1139)=0,"",F1138*F1139*F1140*F1141)</f>
        <v/>
      </c>
      <c r="G1142" s="1"/>
      <c r="H1142" s="450" t="str">
        <f aca="false">IF(C1142="","",C1142*'Exp factors'!C$43)</f>
        <v/>
      </c>
      <c r="I1142" s="450" t="str">
        <f aca="false">IF(D1142="","",D1142*'Exp factors'!D$43)</f>
        <v/>
      </c>
      <c r="J1142" s="450" t="str">
        <f aca="false">IF(E1142="","",E1142*'Exp factors'!E$43)</f>
        <v/>
      </c>
      <c r="K1142" s="450" t="str">
        <f aca="false">IF(F1142="","",F1142*'Exp factors'!F$43)</f>
        <v/>
      </c>
      <c r="L1142" s="1"/>
      <c r="M1142" s="440" t="str">
        <f aca="false">IF(H1142="","",SUM(H1142)-SUM(C1142))</f>
        <v/>
      </c>
      <c r="N1142" s="440" t="str">
        <f aca="false">IF(I1142="","",SUM(I1142)-SUM(D1142))</f>
        <v/>
      </c>
      <c r="O1142" s="440" t="str">
        <f aca="false">IF(J1142="","",SUM(J1142)-SUM(E1142))</f>
        <v/>
      </c>
      <c r="P1142" s="440" t="str">
        <f aca="false">IF(K1142="","",SUM(K1142)-SUM(F1142))</f>
        <v/>
      </c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</row>
    <row r="1143" customFormat="false" ht="15.75" hidden="false" customHeight="true" outlineLevel="0" collapsed="false">
      <c r="A1143" s="218" t="s">
        <v>455</v>
      </c>
      <c r="B1143" s="405"/>
      <c r="C1143" s="404"/>
      <c r="D1143" s="404"/>
      <c r="E1143" s="404"/>
      <c r="F1143" s="404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</row>
    <row r="1144" customFormat="false" ht="15.75" hidden="false" customHeight="true" outlineLevel="0" collapsed="false"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</row>
    <row r="1145" customFormat="false" ht="15.75" hidden="false" customHeight="true" outlineLevel="0" collapsed="false">
      <c r="A1145" s="327" t="s">
        <v>456</v>
      </c>
      <c r="B1145" s="364"/>
      <c r="C1145" s="334"/>
      <c r="D1145" s="334"/>
      <c r="E1145" s="334"/>
      <c r="F1145" s="334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</row>
    <row r="1146" customFormat="false" ht="15.75" hidden="false" customHeight="true" outlineLevel="0" collapsed="false">
      <c r="A1146" s="332" t="str">
        <f aca="false">IF(Data2!A126="","",Data2!A126)</f>
        <v>Domestic work</v>
      </c>
      <c r="B1146" s="364"/>
      <c r="C1146" s="283"/>
      <c r="D1146" s="283"/>
      <c r="E1146" s="283"/>
      <c r="F1146" s="283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</row>
    <row r="1147" customFormat="false" ht="15.75" hidden="false" customHeight="true" outlineLevel="0" collapsed="false">
      <c r="A1147" s="270" t="s">
        <v>320</v>
      </c>
      <c r="B1147" s="364"/>
      <c r="C1147" s="283" t="str">
        <f aca="false">IF(Data2!V127="","",Data2!V127)</f>
        <v/>
      </c>
      <c r="D1147" s="283" t="str">
        <f aca="false">IF(Data2!W127="","",Data2!W127)</f>
        <v/>
      </c>
      <c r="E1147" s="283" t="str">
        <f aca="false">IF(Data2!X127="","",Data2!X127)</f>
        <v/>
      </c>
      <c r="F1147" s="283" t="str">
        <f aca="false">IF(Data2!Y127="","",Data2!Y127)</f>
        <v/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</row>
    <row r="1148" customFormat="false" ht="15.75" hidden="false" customHeight="true" outlineLevel="0" collapsed="false">
      <c r="A1148" s="270" t="s">
        <v>321</v>
      </c>
      <c r="B1148" s="364"/>
      <c r="C1148" s="283" t="str">
        <f aca="false">IF(Data2!V128="","",Data2!V128)</f>
        <v/>
      </c>
      <c r="D1148" s="283" t="str">
        <f aca="false">IF(Data2!W128="","",Data2!W128)</f>
        <v/>
      </c>
      <c r="E1148" s="283" t="str">
        <f aca="false">IF(Data2!X128="","",Data2!X128)</f>
        <v/>
      </c>
      <c r="F1148" s="283" t="str">
        <f aca="false">IF(Data2!Y128="","",Data2!Y128)</f>
        <v/>
      </c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</row>
    <row r="1149" customFormat="false" ht="15.75" hidden="false" customHeight="true" outlineLevel="0" collapsed="false">
      <c r="A1149" s="270" t="s">
        <v>299</v>
      </c>
      <c r="B1149" s="364"/>
      <c r="C1149" s="283" t="str">
        <f aca="false">IF(Data2!V129="","",Data2!V129)</f>
        <v/>
      </c>
      <c r="D1149" s="283" t="str">
        <f aca="false">IF(Data2!W129="","",Data2!W129)</f>
        <v/>
      </c>
      <c r="E1149" s="283" t="str">
        <f aca="false">IF(Data2!X129="","",Data2!X129)</f>
        <v/>
      </c>
      <c r="F1149" s="283" t="str">
        <f aca="false">IF(Data2!Y129="","",Data2!Y129)</f>
        <v/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</row>
    <row r="1150" customFormat="false" ht="15.75" hidden="false" customHeight="true" outlineLevel="0" collapsed="false">
      <c r="A1150" s="270" t="s">
        <v>337</v>
      </c>
      <c r="B1150" s="364"/>
      <c r="C1150" s="283" t="str">
        <f aca="false">IF(Data2!V130="","",Data2!V130)</f>
        <v/>
      </c>
      <c r="D1150" s="283" t="str">
        <f aca="false">IF(Data2!W130="","",Data2!W130)</f>
        <v/>
      </c>
      <c r="E1150" s="283" t="str">
        <f aca="false">IF(Data2!X130="","",Data2!X130)</f>
        <v/>
      </c>
      <c r="F1150" s="283" t="str">
        <f aca="false">IF(Data2!Y130="","",Data2!Y130)</f>
        <v/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</row>
    <row r="1151" customFormat="false" ht="15.75" hidden="false" customHeight="true" outlineLevel="0" collapsed="false">
      <c r="A1151" s="365" t="s">
        <v>338</v>
      </c>
      <c r="B1151" s="364"/>
      <c r="C1151" s="303" t="str">
        <f aca="false">IF(SUM(C1148)=0,"",C1147*C1148*C1149*C1150)</f>
        <v/>
      </c>
      <c r="D1151" s="303" t="str">
        <f aca="false">IF(SUM(D1148)=0,"",D1147*D1148*D1149*D1150)</f>
        <v/>
      </c>
      <c r="E1151" s="303" t="str">
        <f aca="false">IF(SUM(E1148)=0,"",E1147*E1148*E1149*E1150)</f>
        <v/>
      </c>
      <c r="F1151" s="303" t="str">
        <f aca="false">IF(SUM(F1148)=0,"",F1147*F1148*F1149*F1150)</f>
        <v/>
      </c>
      <c r="G1151" s="1"/>
      <c r="H1151" s="450" t="str">
        <f aca="false">IF(C1151="","",C1151*'Exp factors'!C$43)</f>
        <v/>
      </c>
      <c r="I1151" s="450" t="str">
        <f aca="false">IF(D1151="","",D1151*'Exp factors'!D$43)</f>
        <v/>
      </c>
      <c r="J1151" s="450" t="str">
        <f aca="false">IF(E1151="","",E1151*'Exp factors'!E$43)</f>
        <v/>
      </c>
      <c r="K1151" s="450" t="str">
        <f aca="false">IF(F1151="","",F1151*'Exp factors'!F$43)</f>
        <v/>
      </c>
      <c r="L1151" s="1"/>
      <c r="M1151" s="440" t="str">
        <f aca="false">IF(H1151="","",SUM(H1151)-SUM(C1151))</f>
        <v/>
      </c>
      <c r="N1151" s="440" t="str">
        <f aca="false">IF(I1151="","",SUM(I1151)-SUM(D1151))</f>
        <v/>
      </c>
      <c r="O1151" s="440" t="str">
        <f aca="false">IF(J1151="","",SUM(J1151)-SUM(E1151))</f>
        <v/>
      </c>
      <c r="P1151" s="440" t="str">
        <f aca="false">IF(K1151="","",SUM(K1151)-SUM(F1151))</f>
        <v/>
      </c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</row>
    <row r="1152" customFormat="false" ht="15.75" hidden="false" customHeight="true" outlineLevel="0" collapsed="false">
      <c r="A1152" s="332" t="str">
        <f aca="false">IF(Data2!A132="","",Data2!A132)</f>
        <v>Washing</v>
      </c>
      <c r="B1152" s="364"/>
      <c r="C1152" s="283"/>
      <c r="D1152" s="283"/>
      <c r="E1152" s="283"/>
      <c r="F1152" s="283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</row>
    <row r="1153" customFormat="false" ht="15.75" hidden="false" customHeight="true" outlineLevel="0" collapsed="false">
      <c r="A1153" s="270" t="s">
        <v>320</v>
      </c>
      <c r="B1153" s="364"/>
      <c r="C1153" s="283" t="str">
        <f aca="false">IF(Data2!V133="","",Data2!V133)</f>
        <v/>
      </c>
      <c r="D1153" s="283" t="str">
        <f aca="false">IF(Data2!W133="","",Data2!W133)</f>
        <v/>
      </c>
      <c r="E1153" s="283" t="str">
        <f aca="false">IF(Data2!X133="","",Data2!X133)</f>
        <v/>
      </c>
      <c r="F1153" s="283" t="str">
        <f aca="false">IF(Data2!Y133="","",Data2!Y133)</f>
        <v/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</row>
    <row r="1154" customFormat="false" ht="15.75" hidden="false" customHeight="true" outlineLevel="0" collapsed="false">
      <c r="A1154" s="270" t="s">
        <v>321</v>
      </c>
      <c r="B1154" s="364"/>
      <c r="C1154" s="283" t="str">
        <f aca="false">IF(Data2!V134="","",Data2!V134)</f>
        <v/>
      </c>
      <c r="D1154" s="283" t="str">
        <f aca="false">IF(Data2!W134="","",Data2!W134)</f>
        <v/>
      </c>
      <c r="E1154" s="283" t="str">
        <f aca="false">IF(Data2!X134="","",Data2!X134)</f>
        <v/>
      </c>
      <c r="F1154" s="283" t="str">
        <f aca="false">IF(Data2!Y134="","",Data2!Y134)</f>
        <v/>
      </c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</row>
    <row r="1155" customFormat="false" ht="15.75" hidden="false" customHeight="true" outlineLevel="0" collapsed="false">
      <c r="A1155" s="270" t="s">
        <v>299</v>
      </c>
      <c r="B1155" s="364"/>
      <c r="C1155" s="283" t="str">
        <f aca="false">IF(Data2!V135="","",Data2!V135)</f>
        <v/>
      </c>
      <c r="D1155" s="283" t="str">
        <f aca="false">IF(Data2!W135="","",Data2!W135)</f>
        <v/>
      </c>
      <c r="E1155" s="283" t="str">
        <f aca="false">IF(Data2!X135="","",Data2!X135)</f>
        <v/>
      </c>
      <c r="F1155" s="283" t="str">
        <f aca="false">IF(Data2!Y135="","",Data2!Y135)</f>
        <v/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</row>
    <row r="1156" customFormat="false" ht="15.75" hidden="false" customHeight="true" outlineLevel="0" collapsed="false">
      <c r="A1156" s="270" t="s">
        <v>337</v>
      </c>
      <c r="B1156" s="364"/>
      <c r="C1156" s="283" t="str">
        <f aca="false">IF(Data2!V136="","",Data2!V136)</f>
        <v/>
      </c>
      <c r="D1156" s="283" t="str">
        <f aca="false">IF(Data2!W136="","",Data2!W136)</f>
        <v/>
      </c>
      <c r="E1156" s="283" t="str">
        <f aca="false">IF(Data2!X136="","",Data2!X136)</f>
        <v/>
      </c>
      <c r="F1156" s="283" t="str">
        <f aca="false">IF(Data2!Y136="","",Data2!Y136)</f>
        <v/>
      </c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</row>
    <row r="1157" customFormat="false" ht="15.75" hidden="false" customHeight="true" outlineLevel="0" collapsed="false">
      <c r="A1157" s="365" t="s">
        <v>338</v>
      </c>
      <c r="B1157" s="364"/>
      <c r="C1157" s="303" t="str">
        <f aca="false">IF(SUM(C1154)=0,"",C1153*C1154*C1155*C1156)</f>
        <v/>
      </c>
      <c r="D1157" s="303" t="str">
        <f aca="false">IF(SUM(D1154)=0,"",D1153*D1154*D1155*D1156)</f>
        <v/>
      </c>
      <c r="E1157" s="303" t="str">
        <f aca="false">IF(SUM(E1154)=0,"",E1153*E1154*E1155*E1156)</f>
        <v/>
      </c>
      <c r="F1157" s="303" t="str">
        <f aca="false">IF(SUM(F1154)=0,"",F1153*F1154*F1155*F1156)</f>
        <v/>
      </c>
      <c r="G1157" s="1"/>
      <c r="H1157" s="450" t="str">
        <f aca="false">IF(C1157="","",C1157*'Exp factors'!C$43)</f>
        <v/>
      </c>
      <c r="I1157" s="450" t="str">
        <f aca="false">IF(D1157="","",D1157*'Exp factors'!D$43)</f>
        <v/>
      </c>
      <c r="J1157" s="450" t="str">
        <f aca="false">IF(E1157="","",E1157*'Exp factors'!E$43)</f>
        <v/>
      </c>
      <c r="K1157" s="450" t="str">
        <f aca="false">IF(F1157="","",F1157*'Exp factors'!F$43)</f>
        <v/>
      </c>
      <c r="L1157" s="1"/>
      <c r="M1157" s="440" t="str">
        <f aca="false">IF(H1157="","",SUM(H1157)-SUM(C1157))</f>
        <v/>
      </c>
      <c r="N1157" s="440" t="str">
        <f aca="false">IF(I1157="","",SUM(I1157)-SUM(D1157))</f>
        <v/>
      </c>
      <c r="O1157" s="440" t="str">
        <f aca="false">IF(J1157="","",SUM(J1157)-SUM(E1157))</f>
        <v/>
      </c>
      <c r="P1157" s="440" t="str">
        <f aca="false">IF(K1157="","",SUM(K1157)-SUM(F1157))</f>
        <v/>
      </c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</row>
    <row r="1158" customFormat="false" ht="15.75" hidden="false" customHeight="true" outlineLevel="0" collapsed="false">
      <c r="A1158" s="332" t="str">
        <f aca="false">IF(Data2!A138="","",Data2!A138)</f>
        <v>Fetching water</v>
      </c>
      <c r="B1158" s="364"/>
      <c r="C1158" s="283"/>
      <c r="D1158" s="283"/>
      <c r="E1158" s="283"/>
      <c r="F1158" s="283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</row>
    <row r="1159" customFormat="false" ht="15.75" hidden="false" customHeight="true" outlineLevel="0" collapsed="false">
      <c r="A1159" s="270" t="s">
        <v>320</v>
      </c>
      <c r="B1159" s="364"/>
      <c r="C1159" s="283" t="str">
        <f aca="false">IF(Data2!V139="","",Data2!V139)</f>
        <v/>
      </c>
      <c r="D1159" s="283" t="str">
        <f aca="false">IF(Data2!W139="","",Data2!W139)</f>
        <v/>
      </c>
      <c r="E1159" s="283" t="str">
        <f aca="false">IF(Data2!X139="","",Data2!X139)</f>
        <v/>
      </c>
      <c r="F1159" s="283" t="str">
        <f aca="false">IF(Data2!Y139="","",Data2!Y139)</f>
        <v/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</row>
    <row r="1160" customFormat="false" ht="15.75" hidden="false" customHeight="true" outlineLevel="0" collapsed="false">
      <c r="A1160" s="270" t="s">
        <v>321</v>
      </c>
      <c r="B1160" s="364"/>
      <c r="C1160" s="283" t="str">
        <f aca="false">IF(Data2!V140="","",Data2!V140)</f>
        <v/>
      </c>
      <c r="D1160" s="283" t="str">
        <f aca="false">IF(Data2!W140="","",Data2!W140)</f>
        <v/>
      </c>
      <c r="E1160" s="283" t="str">
        <f aca="false">IF(Data2!X140="","",Data2!X140)</f>
        <v/>
      </c>
      <c r="F1160" s="283" t="str">
        <f aca="false">IF(Data2!Y140="","",Data2!Y140)</f>
        <v/>
      </c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</row>
    <row r="1161" customFormat="false" ht="15.75" hidden="false" customHeight="true" outlineLevel="0" collapsed="false">
      <c r="A1161" s="270" t="s">
        <v>299</v>
      </c>
      <c r="B1161" s="364"/>
      <c r="C1161" s="283" t="str">
        <f aca="false">IF(Data2!V141="","",Data2!V141)</f>
        <v/>
      </c>
      <c r="D1161" s="283" t="str">
        <f aca="false">IF(Data2!W141="","",Data2!W141)</f>
        <v/>
      </c>
      <c r="E1161" s="283" t="str">
        <f aca="false">IF(Data2!X141="","",Data2!X141)</f>
        <v/>
      </c>
      <c r="F1161" s="283" t="str">
        <f aca="false">IF(Data2!Y141="","",Data2!Y141)</f>
        <v/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</row>
    <row r="1162" customFormat="false" ht="15.75" hidden="false" customHeight="true" outlineLevel="0" collapsed="false">
      <c r="A1162" s="270" t="s">
        <v>337</v>
      </c>
      <c r="B1162" s="364"/>
      <c r="C1162" s="283" t="str">
        <f aca="false">IF(Data2!V142="","",Data2!V142)</f>
        <v/>
      </c>
      <c r="D1162" s="283" t="str">
        <f aca="false">IF(Data2!W142="","",Data2!W142)</f>
        <v/>
      </c>
      <c r="E1162" s="283" t="str">
        <f aca="false">IF(Data2!X142="","",Data2!X142)</f>
        <v/>
      </c>
      <c r="F1162" s="283" t="str">
        <f aca="false">IF(Data2!Y142="","",Data2!Y142)</f>
        <v/>
      </c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</row>
    <row r="1163" customFormat="false" ht="15.75" hidden="false" customHeight="true" outlineLevel="0" collapsed="false">
      <c r="A1163" s="365" t="s">
        <v>338</v>
      </c>
      <c r="B1163" s="364"/>
      <c r="C1163" s="303" t="str">
        <f aca="false">IF(SUM(C1160)=0,"",C1159*C1160*C1161*C1162)</f>
        <v/>
      </c>
      <c r="D1163" s="303" t="str">
        <f aca="false">IF(SUM(D1160)=0,"",D1159*D1160*D1161*D1162)</f>
        <v/>
      </c>
      <c r="E1163" s="303" t="str">
        <f aca="false">IF(SUM(E1160)=0,"",E1159*E1160*E1161*E1162)</f>
        <v/>
      </c>
      <c r="F1163" s="303" t="str">
        <f aca="false">IF(SUM(F1160)=0,"",F1159*F1160*F1161*F1162)</f>
        <v/>
      </c>
      <c r="G1163" s="1"/>
      <c r="H1163" s="450" t="str">
        <f aca="false">IF(C1163="","",C1163*'Exp factors'!C$43)</f>
        <v/>
      </c>
      <c r="I1163" s="450" t="str">
        <f aca="false">IF(D1163="","",D1163*'Exp factors'!D$43)</f>
        <v/>
      </c>
      <c r="J1163" s="450" t="str">
        <f aca="false">IF(E1163="","",E1163*'Exp factors'!E$43)</f>
        <v/>
      </c>
      <c r="K1163" s="450" t="str">
        <f aca="false">IF(F1163="","",F1163*'Exp factors'!F$43)</f>
        <v/>
      </c>
      <c r="L1163" s="1"/>
      <c r="M1163" s="440" t="str">
        <f aca="false">IF(H1163="","",SUM(H1163)-SUM(C1163))</f>
        <v/>
      </c>
      <c r="N1163" s="440" t="str">
        <f aca="false">IF(I1163="","",SUM(I1163)-SUM(D1163))</f>
        <v/>
      </c>
      <c r="O1163" s="440" t="str">
        <f aca="false">IF(J1163="","",SUM(J1163)-SUM(E1163))</f>
        <v/>
      </c>
      <c r="P1163" s="440" t="str">
        <f aca="false">IF(K1163="","",SUM(K1163)-SUM(F1163))</f>
        <v/>
      </c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</row>
    <row r="1164" customFormat="false" ht="15.75" hidden="false" customHeight="true" outlineLevel="0" collapsed="false">
      <c r="A1164" s="332" t="str">
        <f aca="false">IF(Data2!A144="","",Data2!A144)</f>
        <v>Other</v>
      </c>
      <c r="B1164" s="364"/>
      <c r="C1164" s="283"/>
      <c r="D1164" s="283"/>
      <c r="E1164" s="283"/>
      <c r="F1164" s="283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</row>
    <row r="1165" customFormat="false" ht="15.75" hidden="false" customHeight="true" outlineLevel="0" collapsed="false">
      <c r="A1165" s="270" t="s">
        <v>320</v>
      </c>
      <c r="B1165" s="364"/>
      <c r="C1165" s="283" t="str">
        <f aca="false">IF(Data2!V145="","",Data2!V145)</f>
        <v/>
      </c>
      <c r="D1165" s="283" t="str">
        <f aca="false">IF(Data2!W145="","",Data2!W145)</f>
        <v/>
      </c>
      <c r="E1165" s="283" t="str">
        <f aca="false">IF(Data2!X145="","",Data2!X145)</f>
        <v/>
      </c>
      <c r="F1165" s="283" t="str">
        <f aca="false">IF(Data2!Y145="","",Data2!Y145)</f>
        <v/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</row>
    <row r="1166" customFormat="false" ht="15.75" hidden="false" customHeight="true" outlineLevel="0" collapsed="false">
      <c r="A1166" s="270" t="s">
        <v>321</v>
      </c>
      <c r="B1166" s="364"/>
      <c r="C1166" s="283" t="str">
        <f aca="false">IF(Data2!V146="","",Data2!V146)</f>
        <v/>
      </c>
      <c r="D1166" s="283" t="str">
        <f aca="false">IF(Data2!W146="","",Data2!W146)</f>
        <v/>
      </c>
      <c r="E1166" s="283" t="str">
        <f aca="false">IF(Data2!X146="","",Data2!X146)</f>
        <v/>
      </c>
      <c r="F1166" s="283" t="str">
        <f aca="false">IF(Data2!Y146="","",Data2!Y146)</f>
        <v/>
      </c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</row>
    <row r="1167" customFormat="false" ht="15.75" hidden="false" customHeight="true" outlineLevel="0" collapsed="false">
      <c r="A1167" s="270" t="s">
        <v>299</v>
      </c>
      <c r="B1167" s="364"/>
      <c r="C1167" s="283" t="str">
        <f aca="false">IF(Data2!V147="","",Data2!V147)</f>
        <v/>
      </c>
      <c r="D1167" s="283" t="str">
        <f aca="false">IF(Data2!W147="","",Data2!W147)</f>
        <v/>
      </c>
      <c r="E1167" s="283" t="str">
        <f aca="false">IF(Data2!X147="","",Data2!X147)</f>
        <v/>
      </c>
      <c r="F1167" s="283" t="str">
        <f aca="false">IF(Data2!Y147="","",Data2!Y147)</f>
        <v/>
      </c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</row>
    <row r="1168" customFormat="false" ht="15.75" hidden="false" customHeight="true" outlineLevel="0" collapsed="false">
      <c r="A1168" s="270" t="s">
        <v>337</v>
      </c>
      <c r="B1168" s="364"/>
      <c r="C1168" s="283" t="str">
        <f aca="false">IF(Data2!V148="","",Data2!V148)</f>
        <v/>
      </c>
      <c r="D1168" s="283" t="str">
        <f aca="false">IF(Data2!W148="","",Data2!W148)</f>
        <v/>
      </c>
      <c r="E1168" s="283" t="str">
        <f aca="false">IF(Data2!X148="","",Data2!X148)</f>
        <v/>
      </c>
      <c r="F1168" s="283" t="str">
        <f aca="false">IF(Data2!Y148="","",Data2!Y148)</f>
        <v/>
      </c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</row>
    <row r="1169" customFormat="false" ht="15.75" hidden="false" customHeight="true" outlineLevel="0" collapsed="false">
      <c r="A1169" s="365" t="s">
        <v>338</v>
      </c>
      <c r="B1169" s="364"/>
      <c r="C1169" s="303" t="str">
        <f aca="false">IF(SUM(C1166)=0,"",C1165*C1166*C1167*C1168)</f>
        <v/>
      </c>
      <c r="D1169" s="303" t="str">
        <f aca="false">IF(SUM(D1166)=0,"",D1165*D1166*D1167*D1168)</f>
        <v/>
      </c>
      <c r="E1169" s="303" t="str">
        <f aca="false">IF(SUM(E1166)=0,"",E1165*E1166*E1167*E1168)</f>
        <v/>
      </c>
      <c r="F1169" s="303" t="str">
        <f aca="false">IF(SUM(F1166)=0,"",F1165*F1166*F1167*F1168)</f>
        <v/>
      </c>
      <c r="G1169" s="1"/>
      <c r="H1169" s="450" t="str">
        <f aca="false">IF(C1169="","",C1169*'Exp factors'!C$43)</f>
        <v/>
      </c>
      <c r="I1169" s="450" t="str">
        <f aca="false">IF(D1169="","",D1169*'Exp factors'!D$43)</f>
        <v/>
      </c>
      <c r="J1169" s="450" t="str">
        <f aca="false">IF(E1169="","",E1169*'Exp factors'!E$43)</f>
        <v/>
      </c>
      <c r="K1169" s="450" t="str">
        <f aca="false">IF(F1169="","",F1169*'Exp factors'!F$43)</f>
        <v/>
      </c>
      <c r="L1169" s="1"/>
      <c r="M1169" s="440" t="str">
        <f aca="false">IF(H1169="","",SUM(H1169)-SUM(C1169))</f>
        <v/>
      </c>
      <c r="N1169" s="440" t="str">
        <f aca="false">IF(I1169="","",SUM(I1169)-SUM(D1169))</f>
        <v/>
      </c>
      <c r="O1169" s="440" t="str">
        <f aca="false">IF(J1169="","",SUM(J1169)-SUM(E1169))</f>
        <v/>
      </c>
      <c r="P1169" s="440" t="str">
        <f aca="false">IF(K1169="","",SUM(K1169)-SUM(F1169))</f>
        <v/>
      </c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</row>
    <row r="1170" customFormat="false" ht="15.75" hidden="false" customHeight="true" outlineLevel="0" collapsed="false">
      <c r="A1170" s="332" t="str">
        <f aca="false">IF(Data2!A150="","",Data2!A150)</f>
        <v>Other</v>
      </c>
      <c r="B1170" s="364"/>
      <c r="C1170" s="283"/>
      <c r="D1170" s="283"/>
      <c r="E1170" s="283"/>
      <c r="F1170" s="283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</row>
    <row r="1171" customFormat="false" ht="15.75" hidden="false" customHeight="true" outlineLevel="0" collapsed="false">
      <c r="A1171" s="270" t="s">
        <v>320</v>
      </c>
      <c r="B1171" s="364"/>
      <c r="C1171" s="283" t="str">
        <f aca="false">IF(Data2!V151="","",Data2!V151)</f>
        <v/>
      </c>
      <c r="D1171" s="283" t="str">
        <f aca="false">IF(Data2!W151="","",Data2!W151)</f>
        <v/>
      </c>
      <c r="E1171" s="283" t="str">
        <f aca="false">IF(Data2!X151="","",Data2!X151)</f>
        <v/>
      </c>
      <c r="F1171" s="283" t="str">
        <f aca="false">IF(Data2!Y151="","",Data2!Y151)</f>
        <v/>
      </c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</row>
    <row r="1172" customFormat="false" ht="15.75" hidden="false" customHeight="true" outlineLevel="0" collapsed="false">
      <c r="A1172" s="270" t="s">
        <v>321</v>
      </c>
      <c r="B1172" s="364"/>
      <c r="C1172" s="283" t="str">
        <f aca="false">IF(Data2!V152="","",Data2!V152)</f>
        <v/>
      </c>
      <c r="D1172" s="283" t="str">
        <f aca="false">IF(Data2!W152="","",Data2!W152)</f>
        <v/>
      </c>
      <c r="E1172" s="283" t="str">
        <f aca="false">IF(Data2!X152="","",Data2!X152)</f>
        <v/>
      </c>
      <c r="F1172" s="283" t="str">
        <f aca="false">IF(Data2!Y152="","",Data2!Y152)</f>
        <v/>
      </c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</row>
    <row r="1173" customFormat="false" ht="15.75" hidden="false" customHeight="true" outlineLevel="0" collapsed="false">
      <c r="A1173" s="270" t="s">
        <v>299</v>
      </c>
      <c r="B1173" s="364"/>
      <c r="C1173" s="283" t="str">
        <f aca="false">IF(Data2!V153="","",Data2!V153)</f>
        <v/>
      </c>
      <c r="D1173" s="283" t="str">
        <f aca="false">IF(Data2!W153="","",Data2!W153)</f>
        <v/>
      </c>
      <c r="E1173" s="283" t="str">
        <f aca="false">IF(Data2!X153="","",Data2!X153)</f>
        <v/>
      </c>
      <c r="F1173" s="283" t="str">
        <f aca="false">IF(Data2!Y153="","",Data2!Y153)</f>
        <v/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</row>
    <row r="1174" customFormat="false" ht="15.75" hidden="false" customHeight="true" outlineLevel="0" collapsed="false">
      <c r="A1174" s="270" t="s">
        <v>337</v>
      </c>
      <c r="B1174" s="364"/>
      <c r="C1174" s="283" t="str">
        <f aca="false">IF(Data2!V154="","",Data2!V154)</f>
        <v/>
      </c>
      <c r="D1174" s="283" t="str">
        <f aca="false">IF(Data2!W154="","",Data2!W154)</f>
        <v/>
      </c>
      <c r="E1174" s="283" t="str">
        <f aca="false">IF(Data2!X154="","",Data2!X154)</f>
        <v/>
      </c>
      <c r="F1174" s="283" t="str">
        <f aca="false">IF(Data2!Y154="","",Data2!Y154)</f>
        <v/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</row>
    <row r="1175" customFormat="false" ht="15.75" hidden="false" customHeight="true" outlineLevel="0" collapsed="false">
      <c r="A1175" s="365" t="s">
        <v>338</v>
      </c>
      <c r="B1175" s="364"/>
      <c r="C1175" s="284" t="str">
        <f aca="false">IF(SUM(C1172)=0,"",C1171*C1172*C1173*C1174)</f>
        <v/>
      </c>
      <c r="D1175" s="284" t="str">
        <f aca="false">IF(SUM(D1172)=0,"",D1171*D1172*D1173*D1174)</f>
        <v/>
      </c>
      <c r="E1175" s="284" t="str">
        <f aca="false">IF(SUM(E1172)=0,"",E1171*E1172*E1173*E1174)</f>
        <v/>
      </c>
      <c r="F1175" s="303" t="str">
        <f aca="false">IF(SUM(F1172)=0,"",F1171*F1172*F1173*F1174)</f>
        <v/>
      </c>
      <c r="G1175" s="1"/>
      <c r="H1175" s="450" t="str">
        <f aca="false">IF(C1175="","",C1175*'Exp factors'!C$43)</f>
        <v/>
      </c>
      <c r="I1175" s="450" t="str">
        <f aca="false">IF(D1175="","",D1175*'Exp factors'!D$43)</f>
        <v/>
      </c>
      <c r="J1175" s="450" t="str">
        <f aca="false">IF(E1175="","",E1175*'Exp factors'!E$43)</f>
        <v/>
      </c>
      <c r="K1175" s="450" t="str">
        <f aca="false">IF(F1175="","",F1175*'Exp factors'!F$43)</f>
        <v/>
      </c>
      <c r="L1175" s="1"/>
      <c r="M1175" s="440" t="str">
        <f aca="false">IF(H1175="","",SUM(H1175)-SUM(C1175))</f>
        <v/>
      </c>
      <c r="N1175" s="440" t="str">
        <f aca="false">IF(I1175="","",SUM(I1175)-SUM(D1175))</f>
        <v/>
      </c>
      <c r="O1175" s="440" t="str">
        <f aca="false">IF(J1175="","",SUM(J1175)-SUM(E1175))</f>
        <v/>
      </c>
      <c r="P1175" s="440" t="str">
        <f aca="false">IF(K1175="","",SUM(K1175)-SUM(F1175))</f>
        <v/>
      </c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</row>
    <row r="1176" customFormat="false" ht="15.75" hidden="false" customHeight="true" outlineLevel="0" collapsed="false">
      <c r="A1176" s="218" t="s">
        <v>460</v>
      </c>
      <c r="B1176" s="405"/>
      <c r="C1176" s="404"/>
      <c r="D1176" s="404"/>
      <c r="E1176" s="404"/>
      <c r="F1176" s="404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</row>
    <row r="1177" customFormat="false" ht="15.75" hidden="false" customHeight="true" outlineLevel="0" collapsed="false"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</row>
    <row r="1178" customFormat="false" ht="15.75" hidden="false" customHeight="true" outlineLevel="0" collapsed="false">
      <c r="A1178" s="327" t="s">
        <v>461</v>
      </c>
      <c r="B1178" s="364"/>
      <c r="C1178" s="334"/>
      <c r="D1178" s="334"/>
      <c r="E1178" s="334"/>
      <c r="F1178" s="334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</row>
    <row r="1179" customFormat="false" ht="15.75" hidden="false" customHeight="true" outlineLevel="0" collapsed="false">
      <c r="A1179" s="332" t="str">
        <f aca="false">IF(Data2!A159="","",Data2!A159)</f>
        <v>Building (brick laying)</v>
      </c>
      <c r="B1179" s="364"/>
      <c r="C1179" s="283"/>
      <c r="D1179" s="283"/>
      <c r="E1179" s="283"/>
      <c r="F1179" s="283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</row>
    <row r="1180" customFormat="false" ht="15.75" hidden="false" customHeight="true" outlineLevel="0" collapsed="false">
      <c r="A1180" s="270" t="s">
        <v>320</v>
      </c>
      <c r="B1180" s="364"/>
      <c r="C1180" s="283" t="str">
        <f aca="false">IF(Data2!V160="","",Data2!V160)</f>
        <v/>
      </c>
      <c r="D1180" s="283" t="str">
        <f aca="false">IF(Data2!W160="","",Data2!W160)</f>
        <v/>
      </c>
      <c r="E1180" s="283" t="str">
        <f aca="false">IF(Data2!X160="","",Data2!X160)</f>
        <v/>
      </c>
      <c r="F1180" s="283" t="str">
        <f aca="false">IF(Data2!Y160="","",Data2!Y160)</f>
        <v/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</row>
    <row r="1181" customFormat="false" ht="15.75" hidden="false" customHeight="true" outlineLevel="0" collapsed="false">
      <c r="A1181" s="270" t="s">
        <v>321</v>
      </c>
      <c r="B1181" s="364"/>
      <c r="C1181" s="283" t="str">
        <f aca="false">IF(Data2!V161="","",Data2!V161)</f>
        <v/>
      </c>
      <c r="D1181" s="283" t="str">
        <f aca="false">IF(Data2!W161="","",Data2!W161)</f>
        <v/>
      </c>
      <c r="E1181" s="283" t="str">
        <f aca="false">IF(Data2!X161="","",Data2!X161)</f>
        <v/>
      </c>
      <c r="F1181" s="283" t="str">
        <f aca="false">IF(Data2!Y161="","",Data2!Y161)</f>
        <v/>
      </c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</row>
    <row r="1182" customFormat="false" ht="15.75" hidden="false" customHeight="true" outlineLevel="0" collapsed="false">
      <c r="A1182" s="270" t="s">
        <v>299</v>
      </c>
      <c r="B1182" s="364"/>
      <c r="C1182" s="283" t="str">
        <f aca="false">IF(Data2!V162="","",Data2!V162)</f>
        <v/>
      </c>
      <c r="D1182" s="283" t="str">
        <f aca="false">IF(Data2!W162="","",Data2!W162)</f>
        <v/>
      </c>
      <c r="E1182" s="283" t="str">
        <f aca="false">IF(Data2!X162="","",Data2!X162)</f>
        <v/>
      </c>
      <c r="F1182" s="283" t="str">
        <f aca="false">IF(Data2!Y162="","",Data2!Y162)</f>
        <v/>
      </c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</row>
    <row r="1183" customFormat="false" ht="15.75" hidden="false" customHeight="true" outlineLevel="0" collapsed="false">
      <c r="A1183" s="270" t="s">
        <v>337</v>
      </c>
      <c r="B1183" s="364"/>
      <c r="C1183" s="283" t="str">
        <f aca="false">IF(Data2!V163="","",Data2!V163)</f>
        <v/>
      </c>
      <c r="D1183" s="283" t="str">
        <f aca="false">IF(Data2!W163="","",Data2!W163)</f>
        <v/>
      </c>
      <c r="E1183" s="283" t="str">
        <f aca="false">IF(Data2!X163="","",Data2!X163)</f>
        <v/>
      </c>
      <c r="F1183" s="283" t="str">
        <f aca="false">IF(Data2!Y163="","",Data2!Y163)</f>
        <v/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</row>
    <row r="1184" customFormat="false" ht="15.75" hidden="false" customHeight="true" outlineLevel="0" collapsed="false">
      <c r="A1184" s="365" t="s">
        <v>338</v>
      </c>
      <c r="B1184" s="364"/>
      <c r="C1184" s="303" t="str">
        <f aca="false">IF(SUM(C1181)=0,"",C1180*C1181*C1182*C1183)</f>
        <v/>
      </c>
      <c r="D1184" s="303" t="str">
        <f aca="false">IF(SUM(D1181)=0,"",D1180*D1181*D1182*D1183)</f>
        <v/>
      </c>
      <c r="E1184" s="303" t="str">
        <f aca="false">IF(SUM(E1181)=0,"",E1180*E1181*E1182*E1183)</f>
        <v/>
      </c>
      <c r="F1184" s="303" t="str">
        <f aca="false">IF(SUM(F1181)=0,"",F1180*F1181*F1182*F1183)</f>
        <v/>
      </c>
      <c r="G1184" s="1"/>
      <c r="H1184" s="450" t="str">
        <f aca="false">IF(C1184="","",C1184*'Exp factors'!C$43)</f>
        <v/>
      </c>
      <c r="I1184" s="450" t="str">
        <f aca="false">IF(D1184="","",D1184*'Exp factors'!D$43)</f>
        <v/>
      </c>
      <c r="J1184" s="450" t="str">
        <f aca="false">IF(E1184="","",E1184*'Exp factors'!E$43)</f>
        <v/>
      </c>
      <c r="K1184" s="450" t="str">
        <f aca="false">IF(F1184="","",F1184*'Exp factors'!F$43)</f>
        <v/>
      </c>
      <c r="L1184" s="1"/>
      <c r="M1184" s="440" t="str">
        <f aca="false">IF(H1184="","",SUM(H1184)-SUM(C1184))</f>
        <v/>
      </c>
      <c r="N1184" s="440" t="str">
        <f aca="false">IF(I1184="","",SUM(I1184)-SUM(D1184))</f>
        <v/>
      </c>
      <c r="O1184" s="440" t="str">
        <f aca="false">IF(J1184="","",SUM(J1184)-SUM(E1184))</f>
        <v/>
      </c>
      <c r="P1184" s="440" t="str">
        <f aca="false">IF(K1184="","",SUM(K1184)-SUM(F1184))</f>
        <v/>
      </c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</row>
    <row r="1185" customFormat="false" ht="15.75" hidden="false" customHeight="true" outlineLevel="0" collapsed="false">
      <c r="A1185" s="332" t="str">
        <f aca="false">IF(Data2!A165="","",Data2!A165)</f>
        <v>Firewood sales</v>
      </c>
      <c r="B1185" s="364"/>
      <c r="C1185" s="283"/>
      <c r="D1185" s="283"/>
      <c r="E1185" s="283"/>
      <c r="F1185" s="283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</row>
    <row r="1186" customFormat="false" ht="15.75" hidden="false" customHeight="true" outlineLevel="0" collapsed="false">
      <c r="A1186" s="270" t="s">
        <v>320</v>
      </c>
      <c r="B1186" s="364"/>
      <c r="C1186" s="283" t="str">
        <f aca="false">IF(Data2!V166="","",Data2!V166)</f>
        <v/>
      </c>
      <c r="D1186" s="283" t="n">
        <f aca="false">IF(Data2!W166="","",Data2!W166)</f>
        <v>1</v>
      </c>
      <c r="E1186" s="283" t="str">
        <f aca="false">IF(Data2!X166="","",Data2!X166)</f>
        <v/>
      </c>
      <c r="F1186" s="283" t="str">
        <f aca="false">IF(Data2!Y166="","",Data2!Y166)</f>
        <v/>
      </c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</row>
    <row r="1187" customFormat="false" ht="15.75" hidden="false" customHeight="true" outlineLevel="0" collapsed="false">
      <c r="A1187" s="270" t="s">
        <v>321</v>
      </c>
      <c r="B1187" s="364"/>
      <c r="C1187" s="283" t="str">
        <f aca="false">IF(Data2!V167="","",Data2!V167)</f>
        <v/>
      </c>
      <c r="D1187" s="283" t="n">
        <f aca="false">IF(Data2!W167="","",Data2!W167)</f>
        <v>7</v>
      </c>
      <c r="E1187" s="283" t="str">
        <f aca="false">IF(Data2!X167="","",Data2!X167)</f>
        <v/>
      </c>
      <c r="F1187" s="283" t="str">
        <f aca="false">IF(Data2!Y167="","",Data2!Y167)</f>
        <v/>
      </c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</row>
    <row r="1188" customFormat="false" ht="15.75" hidden="false" customHeight="true" outlineLevel="0" collapsed="false">
      <c r="A1188" s="270" t="s">
        <v>299</v>
      </c>
      <c r="B1188" s="364"/>
      <c r="C1188" s="283" t="str">
        <f aca="false">IF(Data2!V168="","",Data2!V168)</f>
        <v/>
      </c>
      <c r="D1188" s="283" t="n">
        <f aca="false">IF(Data2!W168="","",Data2!W168)</f>
        <v>6</v>
      </c>
      <c r="E1188" s="283" t="str">
        <f aca="false">IF(Data2!X168="","",Data2!X168)</f>
        <v/>
      </c>
      <c r="F1188" s="283" t="str">
        <f aca="false">IF(Data2!Y168="","",Data2!Y168)</f>
        <v/>
      </c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</row>
    <row r="1189" customFormat="false" ht="15.75" hidden="false" customHeight="true" outlineLevel="0" collapsed="false">
      <c r="A1189" s="270" t="s">
        <v>337</v>
      </c>
      <c r="B1189" s="364"/>
      <c r="C1189" s="283" t="str">
        <f aca="false">IF(Data2!V169="","",Data2!V169)</f>
        <v/>
      </c>
      <c r="D1189" s="283" t="n">
        <f aca="false">IF(Data2!W169="","",Data2!W169)</f>
        <v>500</v>
      </c>
      <c r="E1189" s="283" t="str">
        <f aca="false">IF(Data2!X169="","",Data2!X169)</f>
        <v/>
      </c>
      <c r="F1189" s="283" t="str">
        <f aca="false">IF(Data2!Y169="","",Data2!Y169)</f>
        <v/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</row>
    <row r="1190" customFormat="false" ht="15.75" hidden="false" customHeight="true" outlineLevel="0" collapsed="false">
      <c r="A1190" s="365" t="s">
        <v>338</v>
      </c>
      <c r="B1190" s="364"/>
      <c r="C1190" s="303" t="str">
        <f aca="false">IF(SUM(C1187)=0,"",C1186*C1187*C1188*C1189)</f>
        <v/>
      </c>
      <c r="D1190" s="303" t="n">
        <f aca="false">IF(SUM(D1187)=0,"",D1186*D1187*D1188*D1189)</f>
        <v>21000</v>
      </c>
      <c r="E1190" s="303" t="str">
        <f aca="false">IF(SUM(E1187)=0,"",E1186*E1187*E1188*E1189)</f>
        <v/>
      </c>
      <c r="F1190" s="303" t="str">
        <f aca="false">IF(SUM(F1187)=0,"",F1186*F1187*F1188*F1189)</f>
        <v/>
      </c>
      <c r="G1190" s="1"/>
      <c r="H1190" s="450" t="str">
        <f aca="false">IF(C1190="","",C1190*'Exp factors'!C$43)</f>
        <v/>
      </c>
      <c r="I1190" s="450" t="n">
        <f aca="false">IF(D1190="","",D1190*'Exp factors'!D$43)</f>
        <v>23100</v>
      </c>
      <c r="J1190" s="450" t="str">
        <f aca="false">IF(E1190="","",E1190*'Exp factors'!E$43)</f>
        <v/>
      </c>
      <c r="K1190" s="450" t="str">
        <f aca="false">IF(F1190="","",F1190*'Exp factors'!F$43)</f>
        <v/>
      </c>
      <c r="L1190" s="1"/>
      <c r="M1190" s="440" t="str">
        <f aca="false">IF(H1190="","",SUM(H1190)-SUM(C1190))</f>
        <v/>
      </c>
      <c r="N1190" s="303" t="n">
        <f aca="false">IF(I1190="","",SUM(I1190)-SUM(D1190))</f>
        <v>2100</v>
      </c>
      <c r="O1190" s="440" t="str">
        <f aca="false">IF(J1190="","",SUM(J1190)-SUM(E1190))</f>
        <v/>
      </c>
      <c r="P1190" s="440" t="str">
        <f aca="false">IF(K1190="","",SUM(K1190)-SUM(F1190))</f>
        <v/>
      </c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</row>
    <row r="1191" customFormat="false" ht="15.75" hidden="false" customHeight="true" outlineLevel="0" collapsed="false">
      <c r="A1191" s="332" t="str">
        <f aca="false">IF(Data2!A171="","",Data2!A171)</f>
        <v>Brick production and sales</v>
      </c>
      <c r="B1191" s="364"/>
      <c r="C1191" s="283"/>
      <c r="D1191" s="283"/>
      <c r="E1191" s="283"/>
      <c r="F1191" s="283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</row>
    <row r="1192" customFormat="false" ht="15.75" hidden="false" customHeight="true" outlineLevel="0" collapsed="false">
      <c r="A1192" s="270" t="s">
        <v>320</v>
      </c>
      <c r="B1192" s="364"/>
      <c r="C1192" s="283" t="n">
        <f aca="false">IF(Data2!V172="","",Data2!V172)</f>
        <v>1</v>
      </c>
      <c r="D1192" s="283" t="n">
        <f aca="false">IF(Data2!W172="","",Data2!W172)</f>
        <v>2</v>
      </c>
      <c r="E1192" s="283" t="str">
        <f aca="false">IF(Data2!X172="","",Data2!X172)</f>
        <v/>
      </c>
      <c r="F1192" s="283" t="str">
        <f aca="false">IF(Data2!Y172="","",Data2!Y172)</f>
        <v/>
      </c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</row>
    <row r="1193" customFormat="false" ht="15.75" hidden="false" customHeight="true" outlineLevel="0" collapsed="false">
      <c r="A1193" s="270" t="s">
        <v>321</v>
      </c>
      <c r="B1193" s="364"/>
      <c r="C1193" s="283" t="n">
        <f aca="false">IF(Data2!V173="","",Data2!V173)</f>
        <v>1</v>
      </c>
      <c r="D1193" s="283" t="n">
        <f aca="false">IF(Data2!W173="","",Data2!W173)</f>
        <v>1</v>
      </c>
      <c r="E1193" s="283" t="str">
        <f aca="false">IF(Data2!X173="","",Data2!X173)</f>
        <v/>
      </c>
      <c r="F1193" s="283" t="str">
        <f aca="false">IF(Data2!Y173="","",Data2!Y173)</f>
        <v/>
      </c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</row>
    <row r="1194" customFormat="false" ht="15.75" hidden="false" customHeight="true" outlineLevel="0" collapsed="false">
      <c r="A1194" s="270" t="s">
        <v>299</v>
      </c>
      <c r="B1194" s="364"/>
      <c r="C1194" s="283" t="n">
        <f aca="false">IF(Data2!V174="","",Data2!V174)</f>
        <v>3</v>
      </c>
      <c r="D1194" s="283" t="n">
        <f aca="false">IF(Data2!W174="","",Data2!W174)</f>
        <v>1</v>
      </c>
      <c r="E1194" s="283" t="str">
        <f aca="false">IF(Data2!X174="","",Data2!X174)</f>
        <v/>
      </c>
      <c r="F1194" s="283" t="str">
        <f aca="false">IF(Data2!Y174="","",Data2!Y174)</f>
        <v/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</row>
    <row r="1195" customFormat="false" ht="15.75" hidden="false" customHeight="true" outlineLevel="0" collapsed="false">
      <c r="A1195" s="270" t="s">
        <v>337</v>
      </c>
      <c r="B1195" s="364"/>
      <c r="C1195" s="283" t="n">
        <f aca="false">IF(Data2!V175="","",Data2!V175)</f>
        <v>7500</v>
      </c>
      <c r="D1195" s="283" t="n">
        <f aca="false">IF(Data2!W175="","",Data2!W175)</f>
        <v>2500</v>
      </c>
      <c r="E1195" s="283" t="str">
        <f aca="false">IF(Data2!X175="","",Data2!X175)</f>
        <v/>
      </c>
      <c r="F1195" s="283" t="str">
        <f aca="false">IF(Data2!Y175="","",Data2!Y175)</f>
        <v/>
      </c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</row>
    <row r="1196" customFormat="false" ht="15.75" hidden="false" customHeight="true" outlineLevel="0" collapsed="false">
      <c r="A1196" s="365" t="s">
        <v>338</v>
      </c>
      <c r="B1196" s="364"/>
      <c r="C1196" s="303" t="n">
        <f aca="false">IF(SUM(C1193)=0,"",C1192*C1193*C1194*C1195)</f>
        <v>22500</v>
      </c>
      <c r="D1196" s="303" t="n">
        <f aca="false">IF(SUM(D1193)=0,"",D1192*D1193*D1194*D1195)</f>
        <v>5000</v>
      </c>
      <c r="E1196" s="303" t="str">
        <f aca="false">IF(SUM(E1193)=0,"",E1192*E1193*E1194*E1195)</f>
        <v/>
      </c>
      <c r="F1196" s="303" t="str">
        <f aca="false">IF(SUM(F1193)=0,"",F1192*F1193*F1194*F1195)</f>
        <v/>
      </c>
      <c r="G1196" s="1"/>
      <c r="H1196" s="450" t="n">
        <f aca="false">IF(C1196="","",C1196*'Exp factors'!C$43)</f>
        <v>24750</v>
      </c>
      <c r="I1196" s="450" t="n">
        <f aca="false">IF(D1196="","",D1196*'Exp factors'!D$43)</f>
        <v>5500</v>
      </c>
      <c r="J1196" s="450" t="str">
        <f aca="false">IF(E1196="","",E1196*'Exp factors'!E$43)</f>
        <v/>
      </c>
      <c r="K1196" s="450" t="str">
        <f aca="false">IF(F1196="","",F1196*'Exp factors'!F$43)</f>
        <v/>
      </c>
      <c r="L1196" s="1"/>
      <c r="M1196" s="303" t="n">
        <f aca="false">IF(H1196="","",SUM(H1196)-SUM(C1196))</f>
        <v>2250</v>
      </c>
      <c r="N1196" s="303" t="n">
        <f aca="false">IF(I1196="","",SUM(I1196)-SUM(D1196))</f>
        <v>500</v>
      </c>
      <c r="O1196" s="440" t="str">
        <f aca="false">IF(J1196="","",SUM(J1196)-SUM(E1196))</f>
        <v/>
      </c>
      <c r="P1196" s="440" t="str">
        <f aca="false">IF(K1196="","",SUM(K1196)-SUM(F1196))</f>
        <v/>
      </c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</row>
    <row r="1197" customFormat="false" ht="15.75" hidden="false" customHeight="true" outlineLevel="0" collapsed="false">
      <c r="A1197" s="332" t="str">
        <f aca="false">IF(Data2!A177="","",Data2!A177)</f>
        <v>Brewing</v>
      </c>
      <c r="B1197" s="364"/>
      <c r="C1197" s="283"/>
      <c r="D1197" s="283"/>
      <c r="E1197" s="283"/>
      <c r="F1197" s="283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</row>
    <row r="1198" customFormat="false" ht="15.75" hidden="false" customHeight="true" outlineLevel="0" collapsed="false">
      <c r="A1198" s="270" t="s">
        <v>320</v>
      </c>
      <c r="B1198" s="364"/>
      <c r="C1198" s="283" t="str">
        <f aca="false">IF(Data2!V178="","",Data2!V178)</f>
        <v/>
      </c>
      <c r="D1198" s="283" t="str">
        <f aca="false">IF(Data2!W178="","",Data2!W178)</f>
        <v/>
      </c>
      <c r="E1198" s="283" t="str">
        <f aca="false">IF(Data2!X178="","",Data2!X178)</f>
        <v/>
      </c>
      <c r="F1198" s="283" t="str">
        <f aca="false">IF(Data2!Y178="","",Data2!Y178)</f>
        <v/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</row>
    <row r="1199" customFormat="false" ht="15.75" hidden="false" customHeight="true" outlineLevel="0" collapsed="false">
      <c r="A1199" s="270" t="s">
        <v>321</v>
      </c>
      <c r="B1199" s="364"/>
      <c r="C1199" s="283" t="str">
        <f aca="false">IF(Data2!V179="","",Data2!V179)</f>
        <v/>
      </c>
      <c r="D1199" s="283" t="str">
        <f aca="false">IF(Data2!W179="","",Data2!W179)</f>
        <v/>
      </c>
      <c r="E1199" s="283" t="str">
        <f aca="false">IF(Data2!X179="","",Data2!X179)</f>
        <v/>
      </c>
      <c r="F1199" s="283" t="str">
        <f aca="false">IF(Data2!Y179="","",Data2!Y179)</f>
        <v/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</row>
    <row r="1200" customFormat="false" ht="15.75" hidden="false" customHeight="true" outlineLevel="0" collapsed="false">
      <c r="A1200" s="270" t="s">
        <v>299</v>
      </c>
      <c r="B1200" s="364"/>
      <c r="C1200" s="283" t="str">
        <f aca="false">IF(Data2!V180="","",Data2!V180)</f>
        <v/>
      </c>
      <c r="D1200" s="283" t="str">
        <f aca="false">IF(Data2!W180="","",Data2!W180)</f>
        <v/>
      </c>
      <c r="E1200" s="283" t="str">
        <f aca="false">IF(Data2!X180="","",Data2!X180)</f>
        <v/>
      </c>
      <c r="F1200" s="283" t="str">
        <f aca="false">IF(Data2!Y180="","",Data2!Y180)</f>
        <v/>
      </c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</row>
    <row r="1201" customFormat="false" ht="15.75" hidden="false" customHeight="true" outlineLevel="0" collapsed="false">
      <c r="A1201" s="270" t="s">
        <v>337</v>
      </c>
      <c r="B1201" s="364"/>
      <c r="C1201" s="283" t="str">
        <f aca="false">IF(Data2!V181="","",Data2!V181)</f>
        <v/>
      </c>
      <c r="D1201" s="283" t="str">
        <f aca="false">IF(Data2!W181="","",Data2!W181)</f>
        <v/>
      </c>
      <c r="E1201" s="283" t="str">
        <f aca="false">IF(Data2!X181="","",Data2!X181)</f>
        <v/>
      </c>
      <c r="F1201" s="283" t="str">
        <f aca="false">IF(Data2!Y181="","",Data2!Y181)</f>
        <v/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</row>
    <row r="1202" customFormat="false" ht="15.75" hidden="false" customHeight="true" outlineLevel="0" collapsed="false">
      <c r="A1202" s="365" t="s">
        <v>338</v>
      </c>
      <c r="B1202" s="364"/>
      <c r="C1202" s="303" t="str">
        <f aca="false">IF(SUM(C1199)=0,"",C1198*C1199*C1200*C1201)</f>
        <v/>
      </c>
      <c r="D1202" s="303" t="str">
        <f aca="false">IF(SUM(D1199)=0,"",D1198*D1199*D1200*D1201)</f>
        <v/>
      </c>
      <c r="E1202" s="303" t="str">
        <f aca="false">IF(SUM(E1199)=0,"",E1198*E1199*E1200*E1201)</f>
        <v/>
      </c>
      <c r="F1202" s="303" t="str">
        <f aca="false">IF(SUM(F1199)=0,"",F1198*F1199*F1200*F1201)</f>
        <v/>
      </c>
      <c r="G1202" s="1"/>
      <c r="H1202" s="450" t="str">
        <f aca="false">IF(C1202="","",C1202*'Exp factors'!C$43)</f>
        <v/>
      </c>
      <c r="I1202" s="450" t="str">
        <f aca="false">IF(D1202="","",D1202*'Exp factors'!D$43)</f>
        <v/>
      </c>
      <c r="J1202" s="450" t="str">
        <f aca="false">IF(E1202="","",E1202*'Exp factors'!E$43)</f>
        <v/>
      </c>
      <c r="K1202" s="450" t="str">
        <f aca="false">IF(F1202="","",F1202*'Exp factors'!F$43)</f>
        <v/>
      </c>
      <c r="L1202" s="1"/>
      <c r="M1202" s="440" t="str">
        <f aca="false">IF(H1202="","",SUM(H1202)-SUM(C1202))</f>
        <v/>
      </c>
      <c r="N1202" s="440" t="str">
        <f aca="false">IF(I1202="","",SUM(I1202)-SUM(D1202))</f>
        <v/>
      </c>
      <c r="O1202" s="440" t="str">
        <f aca="false">IF(J1202="","",SUM(J1202)-SUM(E1202))</f>
        <v/>
      </c>
      <c r="P1202" s="440" t="str">
        <f aca="false">IF(K1202="","",SUM(K1202)-SUM(F1202))</f>
        <v/>
      </c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</row>
    <row r="1203" customFormat="false" ht="15.75" hidden="false" customHeight="true" outlineLevel="0" collapsed="false">
      <c r="A1203" s="332" t="str">
        <f aca="false">IF(Data2!A183="","",Data2!A183)</f>
        <v>Quarry mining</v>
      </c>
      <c r="B1203" s="364"/>
      <c r="C1203" s="283"/>
      <c r="D1203" s="283"/>
      <c r="E1203" s="283"/>
      <c r="F1203" s="283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</row>
    <row r="1204" customFormat="false" ht="15.75" hidden="false" customHeight="true" outlineLevel="0" collapsed="false">
      <c r="A1204" s="270" t="s">
        <v>320</v>
      </c>
      <c r="B1204" s="364"/>
      <c r="C1204" s="283" t="str">
        <f aca="false">IF(Data2!V184="","",Data2!V184)</f>
        <v/>
      </c>
      <c r="D1204" s="283" t="str">
        <f aca="false">IF(Data2!W184="","",Data2!W184)</f>
        <v/>
      </c>
      <c r="E1204" s="283" t="str">
        <f aca="false">IF(Data2!X184="","",Data2!X184)</f>
        <v/>
      </c>
      <c r="F1204" s="283" t="str">
        <f aca="false">IF(Data2!Y184="","",Data2!Y184)</f>
        <v/>
      </c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</row>
    <row r="1205" customFormat="false" ht="15.75" hidden="false" customHeight="true" outlineLevel="0" collapsed="false">
      <c r="A1205" s="270" t="s">
        <v>321</v>
      </c>
      <c r="B1205" s="364"/>
      <c r="C1205" s="283" t="str">
        <f aca="false">IF(Data2!V185="","",Data2!V185)</f>
        <v/>
      </c>
      <c r="D1205" s="283" t="str">
        <f aca="false">IF(Data2!W185="","",Data2!W185)</f>
        <v/>
      </c>
      <c r="E1205" s="283" t="str">
        <f aca="false">IF(Data2!X185="","",Data2!X185)</f>
        <v/>
      </c>
      <c r="F1205" s="283" t="str">
        <f aca="false">IF(Data2!Y185="","",Data2!Y185)</f>
        <v/>
      </c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</row>
    <row r="1206" customFormat="false" ht="15.75" hidden="false" customHeight="true" outlineLevel="0" collapsed="false">
      <c r="A1206" s="270" t="s">
        <v>299</v>
      </c>
      <c r="B1206" s="364"/>
      <c r="C1206" s="283" t="str">
        <f aca="false">IF(Data2!V186="","",Data2!V186)</f>
        <v/>
      </c>
      <c r="D1206" s="283" t="str">
        <f aca="false">IF(Data2!W186="","",Data2!W186)</f>
        <v/>
      </c>
      <c r="E1206" s="283" t="str">
        <f aca="false">IF(Data2!X186="","",Data2!X186)</f>
        <v/>
      </c>
      <c r="F1206" s="283" t="str">
        <f aca="false">IF(Data2!Y186="","",Data2!Y186)</f>
        <v/>
      </c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</row>
    <row r="1207" customFormat="false" ht="15.75" hidden="false" customHeight="true" outlineLevel="0" collapsed="false">
      <c r="A1207" s="270" t="s">
        <v>337</v>
      </c>
      <c r="B1207" s="364"/>
      <c r="C1207" s="283" t="str">
        <f aca="false">IF(Data2!V187="","",Data2!V187)</f>
        <v/>
      </c>
      <c r="D1207" s="283" t="str">
        <f aca="false">IF(Data2!W187="","",Data2!W187)</f>
        <v/>
      </c>
      <c r="E1207" s="283" t="str">
        <f aca="false">IF(Data2!X187="","",Data2!X187)</f>
        <v/>
      </c>
      <c r="F1207" s="283" t="str">
        <f aca="false">IF(Data2!Y187="","",Data2!Y187)</f>
        <v/>
      </c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</row>
    <row r="1208" customFormat="false" ht="15.75" hidden="false" customHeight="true" outlineLevel="0" collapsed="false">
      <c r="A1208" s="365" t="s">
        <v>338</v>
      </c>
      <c r="B1208" s="364"/>
      <c r="C1208" s="303" t="str">
        <f aca="false">IF(SUM(C1205)=0,"",C1204*C1205*C1206*C1207)</f>
        <v/>
      </c>
      <c r="D1208" s="303" t="str">
        <f aca="false">IF(SUM(D1205)=0,"",D1204*D1205*D1206*D1207)</f>
        <v/>
      </c>
      <c r="E1208" s="303" t="str">
        <f aca="false">IF(SUM(E1205)=0,"",E1204*E1205*E1206*E1207)</f>
        <v/>
      </c>
      <c r="F1208" s="303" t="str">
        <f aca="false">IF(SUM(F1205)=0,"",F1204*F1205*F1206*F1207)</f>
        <v/>
      </c>
      <c r="G1208" s="1"/>
      <c r="H1208" s="450" t="str">
        <f aca="false">IF(C1208="","",C1208*'Exp factors'!C$43)</f>
        <v/>
      </c>
      <c r="I1208" s="450" t="str">
        <f aca="false">IF(D1208="","",D1208*'Exp factors'!D$43)</f>
        <v/>
      </c>
      <c r="J1208" s="450" t="str">
        <f aca="false">IF(E1208="","",E1208*'Exp factors'!E$43)</f>
        <v/>
      </c>
      <c r="K1208" s="450" t="str">
        <f aca="false">IF(F1208="","",F1208*'Exp factors'!F$43)</f>
        <v/>
      </c>
      <c r="L1208" s="1"/>
      <c r="M1208" s="440" t="str">
        <f aca="false">IF(H1208="","",SUM(H1208)-SUM(C1208))</f>
        <v/>
      </c>
      <c r="N1208" s="440" t="str">
        <f aca="false">IF(I1208="","",SUM(I1208)-SUM(D1208))</f>
        <v/>
      </c>
      <c r="O1208" s="440" t="str">
        <f aca="false">IF(J1208="","",SUM(J1208)-SUM(E1208))</f>
        <v/>
      </c>
      <c r="P1208" s="440" t="str">
        <f aca="false">IF(K1208="","",SUM(K1208)-SUM(F1208))</f>
        <v/>
      </c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</row>
    <row r="1209" customFormat="false" ht="15.75" hidden="false" customHeight="true" outlineLevel="0" collapsed="false">
      <c r="A1209" s="332" t="str">
        <f aca="false">IF(Data2!A189="","",Data2!A189)</f>
        <v>Sand mining</v>
      </c>
      <c r="B1209" s="364"/>
      <c r="C1209" s="283"/>
      <c r="D1209" s="283"/>
      <c r="E1209" s="283"/>
      <c r="F1209" s="283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</row>
    <row r="1210" customFormat="false" ht="15.75" hidden="false" customHeight="true" outlineLevel="0" collapsed="false">
      <c r="A1210" s="270" t="s">
        <v>320</v>
      </c>
      <c r="B1210" s="364"/>
      <c r="C1210" s="283" t="str">
        <f aca="false">IF(Data2!V190="","",Data2!V190)</f>
        <v/>
      </c>
      <c r="D1210" s="283" t="str">
        <f aca="false">IF(Data2!W190="","",Data2!W190)</f>
        <v/>
      </c>
      <c r="E1210" s="283" t="str">
        <f aca="false">IF(Data2!X190="","",Data2!X190)</f>
        <v/>
      </c>
      <c r="F1210" s="283" t="str">
        <f aca="false">IF(Data2!Y190="","",Data2!Y190)</f>
        <v/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</row>
    <row r="1211" customFormat="false" ht="15.75" hidden="false" customHeight="true" outlineLevel="0" collapsed="false">
      <c r="A1211" s="270" t="s">
        <v>321</v>
      </c>
      <c r="B1211" s="364"/>
      <c r="C1211" s="283" t="str">
        <f aca="false">IF(Data2!V191="","",Data2!V191)</f>
        <v/>
      </c>
      <c r="D1211" s="283" t="str">
        <f aca="false">IF(Data2!W191="","",Data2!W191)</f>
        <v/>
      </c>
      <c r="E1211" s="283" t="str">
        <f aca="false">IF(Data2!X191="","",Data2!X191)</f>
        <v/>
      </c>
      <c r="F1211" s="283" t="str">
        <f aca="false">IF(Data2!Y191="","",Data2!Y191)</f>
        <v/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</row>
    <row r="1212" customFormat="false" ht="15.75" hidden="false" customHeight="true" outlineLevel="0" collapsed="false">
      <c r="A1212" s="270" t="s">
        <v>299</v>
      </c>
      <c r="B1212" s="364"/>
      <c r="C1212" s="283" t="str">
        <f aca="false">IF(Data2!V192="","",Data2!V192)</f>
        <v/>
      </c>
      <c r="D1212" s="283" t="str">
        <f aca="false">IF(Data2!W192="","",Data2!W192)</f>
        <v/>
      </c>
      <c r="E1212" s="283" t="str">
        <f aca="false">IF(Data2!X192="","",Data2!X192)</f>
        <v/>
      </c>
      <c r="F1212" s="283" t="str">
        <f aca="false">IF(Data2!Y192="","",Data2!Y192)</f>
        <v/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</row>
    <row r="1213" customFormat="false" ht="15.75" hidden="false" customHeight="true" outlineLevel="0" collapsed="false">
      <c r="A1213" s="270" t="s">
        <v>337</v>
      </c>
      <c r="B1213" s="364"/>
      <c r="C1213" s="283" t="str">
        <f aca="false">IF(Data2!V193="","",Data2!V193)</f>
        <v/>
      </c>
      <c r="D1213" s="283" t="str">
        <f aca="false">IF(Data2!W193="","",Data2!W193)</f>
        <v/>
      </c>
      <c r="E1213" s="283" t="str">
        <f aca="false">IF(Data2!X193="","",Data2!X193)</f>
        <v/>
      </c>
      <c r="F1213" s="283" t="str">
        <f aca="false">IF(Data2!Y193="","",Data2!Y193)</f>
        <v/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</row>
    <row r="1214" customFormat="false" ht="15.75" hidden="false" customHeight="true" outlineLevel="0" collapsed="false">
      <c r="A1214" s="365" t="s">
        <v>338</v>
      </c>
      <c r="B1214" s="364"/>
      <c r="C1214" s="303" t="str">
        <f aca="false">IF(SUM(C1211)=0,"",C1210*C1211*C1212*C1213)</f>
        <v/>
      </c>
      <c r="D1214" s="303" t="str">
        <f aca="false">IF(SUM(D1211)=0,"",D1210*D1211*D1212*D1213)</f>
        <v/>
      </c>
      <c r="E1214" s="303" t="str">
        <f aca="false">IF(SUM(E1211)=0,"",E1210*E1211*E1212*E1213)</f>
        <v/>
      </c>
      <c r="F1214" s="303" t="str">
        <f aca="false">IF(SUM(F1211)=0,"",F1210*F1211*F1212*F1213)</f>
        <v/>
      </c>
      <c r="G1214" s="1"/>
      <c r="H1214" s="450" t="str">
        <f aca="false">IF(C1214="","",C1214*'Exp factors'!C$43)</f>
        <v/>
      </c>
      <c r="I1214" s="450" t="str">
        <f aca="false">IF(D1214="","",D1214*'Exp factors'!D$43)</f>
        <v/>
      </c>
      <c r="J1214" s="450" t="str">
        <f aca="false">IF(E1214="","",E1214*'Exp factors'!E$43)</f>
        <v/>
      </c>
      <c r="K1214" s="450" t="str">
        <f aca="false">IF(F1214="","",F1214*'Exp factors'!F$43)</f>
        <v/>
      </c>
      <c r="L1214" s="1"/>
      <c r="M1214" s="440" t="str">
        <f aca="false">IF(H1214="","",SUM(H1214)-SUM(C1214))</f>
        <v/>
      </c>
      <c r="N1214" s="440" t="str">
        <f aca="false">IF(I1214="","",SUM(I1214)-SUM(D1214))</f>
        <v/>
      </c>
      <c r="O1214" s="440" t="str">
        <f aca="false">IF(J1214="","",SUM(J1214)-SUM(E1214))</f>
        <v/>
      </c>
      <c r="P1214" s="440" t="str">
        <f aca="false">IF(K1214="","",SUM(K1214)-SUM(F1214))</f>
        <v/>
      </c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</row>
    <row r="1215" customFormat="false" ht="15.75" hidden="false" customHeight="true" outlineLevel="0" collapsed="false">
      <c r="A1215" s="332" t="str">
        <f aca="false">IF(Data2!A195="","",Data2!A195)</f>
        <v>Petty trade / trade/arts</v>
      </c>
      <c r="B1215" s="364"/>
      <c r="C1215" s="283"/>
      <c r="D1215" s="283"/>
      <c r="E1215" s="283"/>
      <c r="F1215" s="283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</row>
    <row r="1216" customFormat="false" ht="15.75" hidden="false" customHeight="true" outlineLevel="0" collapsed="false">
      <c r="A1216" s="270" t="s">
        <v>320</v>
      </c>
      <c r="B1216" s="364"/>
      <c r="C1216" s="283" t="str">
        <f aca="false">IF(Data2!V196="","",Data2!V196)</f>
        <v/>
      </c>
      <c r="D1216" s="283" t="str">
        <f aca="false">IF(Data2!W196="","",Data2!W196)</f>
        <v/>
      </c>
      <c r="E1216" s="283" t="n">
        <f aca="false">IF(Data2!X196="","",Data2!X196)</f>
        <v>1</v>
      </c>
      <c r="F1216" s="283" t="str">
        <f aca="false">IF(Data2!Y196="","",Data2!Y196)</f>
        <v/>
      </c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</row>
    <row r="1217" customFormat="false" ht="15.75" hidden="false" customHeight="true" outlineLevel="0" collapsed="false">
      <c r="A1217" s="270" t="s">
        <v>321</v>
      </c>
      <c r="B1217" s="364"/>
      <c r="C1217" s="283" t="str">
        <f aca="false">IF(Data2!V197="","",Data2!V197)</f>
        <v/>
      </c>
      <c r="D1217" s="283" t="str">
        <f aca="false">IF(Data2!W197="","",Data2!W197)</f>
        <v/>
      </c>
      <c r="E1217" s="283" t="n">
        <f aca="false">IF(Data2!X197="","",Data2!X197)</f>
        <v>3</v>
      </c>
      <c r="F1217" s="283" t="str">
        <f aca="false">IF(Data2!Y197="","",Data2!Y197)</f>
        <v/>
      </c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</row>
    <row r="1218" customFormat="false" ht="15.75" hidden="false" customHeight="true" outlineLevel="0" collapsed="false">
      <c r="A1218" s="270" t="s">
        <v>299</v>
      </c>
      <c r="B1218" s="364"/>
      <c r="C1218" s="283" t="str">
        <f aca="false">IF(Data2!V198="","",Data2!V198)</f>
        <v/>
      </c>
      <c r="D1218" s="283" t="str">
        <f aca="false">IF(Data2!W198="","",Data2!W198)</f>
        <v/>
      </c>
      <c r="E1218" s="283" t="n">
        <f aca="false">IF(Data2!X198="","",Data2!X198)</f>
        <v>5</v>
      </c>
      <c r="F1218" s="283" t="str">
        <f aca="false">IF(Data2!Y198="","",Data2!Y198)</f>
        <v/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</row>
    <row r="1219" customFormat="false" ht="15.75" hidden="false" customHeight="true" outlineLevel="0" collapsed="false">
      <c r="A1219" s="270" t="s">
        <v>337</v>
      </c>
      <c r="B1219" s="364"/>
      <c r="C1219" s="283" t="str">
        <f aca="false">IF(Data2!V199="","",Data2!V199)</f>
        <v/>
      </c>
      <c r="D1219" s="283" t="str">
        <f aca="false">IF(Data2!W199="","",Data2!W199)</f>
        <v/>
      </c>
      <c r="E1219" s="283" t="n">
        <f aca="false">IF(Data2!X199="","",Data2!X199)</f>
        <v>3000</v>
      </c>
      <c r="F1219" s="283" t="str">
        <f aca="false">IF(Data2!Y199="","",Data2!Y199)</f>
        <v/>
      </c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</row>
    <row r="1220" customFormat="false" ht="15.75" hidden="false" customHeight="true" outlineLevel="0" collapsed="false">
      <c r="A1220" s="365" t="s">
        <v>338</v>
      </c>
      <c r="B1220" s="364"/>
      <c r="C1220" s="303" t="str">
        <f aca="false">IF(SUM(C1217)=0,"",C1216*C1217*C1218*C1219)</f>
        <v/>
      </c>
      <c r="D1220" s="303" t="str">
        <f aca="false">IF(SUM(D1217)=0,"",D1216*D1217*D1218*D1219)</f>
        <v/>
      </c>
      <c r="E1220" s="303" t="n">
        <f aca="false">IF(SUM(E1217)=0,"",E1216*E1217*E1218*E1219)</f>
        <v>45000</v>
      </c>
      <c r="F1220" s="303" t="str">
        <f aca="false">IF(SUM(F1217)=0,"",F1216*F1217*F1218*F1219)</f>
        <v/>
      </c>
      <c r="G1220" s="1"/>
      <c r="H1220" s="450" t="str">
        <f aca="false">IF(C1220="","",C1220*'Exp factors'!C$43)</f>
        <v/>
      </c>
      <c r="I1220" s="450" t="str">
        <f aca="false">IF(D1220="","",D1220*'Exp factors'!D$43)</f>
        <v/>
      </c>
      <c r="J1220" s="450" t="n">
        <f aca="false">IF(E1220="","",E1220*'Exp factors'!E$43)</f>
        <v>49500</v>
      </c>
      <c r="K1220" s="450" t="str">
        <f aca="false">IF(F1220="","",F1220*'Exp factors'!F$43)</f>
        <v/>
      </c>
      <c r="L1220" s="1"/>
      <c r="M1220" s="440" t="str">
        <f aca="false">IF(H1220="","",SUM(H1220)-SUM(C1220))</f>
        <v/>
      </c>
      <c r="N1220" s="440" t="str">
        <f aca="false">IF(I1220="","",SUM(I1220)-SUM(D1220))</f>
        <v/>
      </c>
      <c r="O1220" s="303" t="n">
        <f aca="false">IF(J1220="","",SUM(J1220)-SUM(E1220))</f>
        <v>4500.00000000001</v>
      </c>
      <c r="P1220" s="440" t="str">
        <f aca="false">IF(K1220="","",SUM(K1220)-SUM(F1220))</f>
        <v/>
      </c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</row>
    <row r="1221" customFormat="false" ht="15.75" hidden="false" customHeight="true" outlineLevel="0" collapsed="false">
      <c r="A1221" s="332" t="str">
        <f aca="false">IF(Data2!A201="","",Data2!A201)</f>
        <v>Other (veg sales)</v>
      </c>
      <c r="B1221" s="364"/>
      <c r="C1221" s="283"/>
      <c r="D1221" s="283"/>
      <c r="E1221" s="283"/>
      <c r="F1221" s="283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</row>
    <row r="1222" customFormat="false" ht="15.75" hidden="false" customHeight="true" outlineLevel="0" collapsed="false">
      <c r="A1222" s="270" t="s">
        <v>320</v>
      </c>
      <c r="B1222" s="364"/>
      <c r="C1222" s="283" t="str">
        <f aca="false">IF(Data2!V202="","",Data2!V202)</f>
        <v/>
      </c>
      <c r="D1222" s="283" t="str">
        <f aca="false">IF(Data2!W202="","",Data2!W202)</f>
        <v/>
      </c>
      <c r="E1222" s="283" t="str">
        <f aca="false">IF(Data2!X202="","",Data2!X202)</f>
        <v/>
      </c>
      <c r="F1222" s="283" t="str">
        <f aca="false">IF(Data2!Y202="","",Data2!Y202)</f>
        <v/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</row>
    <row r="1223" customFormat="false" ht="15.75" hidden="false" customHeight="true" outlineLevel="0" collapsed="false">
      <c r="A1223" s="270" t="s">
        <v>321</v>
      </c>
      <c r="B1223" s="364"/>
      <c r="C1223" s="283" t="str">
        <f aca="false">IF(Data2!V203="","",Data2!V203)</f>
        <v/>
      </c>
      <c r="D1223" s="283" t="str">
        <f aca="false">IF(Data2!W203="","",Data2!W203)</f>
        <v/>
      </c>
      <c r="E1223" s="283" t="str">
        <f aca="false">IF(Data2!X203="","",Data2!X203)</f>
        <v/>
      </c>
      <c r="F1223" s="283" t="str">
        <f aca="false">IF(Data2!Y203="","",Data2!Y203)</f>
        <v/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</row>
    <row r="1224" customFormat="false" ht="15.75" hidden="false" customHeight="true" outlineLevel="0" collapsed="false">
      <c r="A1224" s="270" t="s">
        <v>299</v>
      </c>
      <c r="B1224" s="364"/>
      <c r="C1224" s="283" t="str">
        <f aca="false">IF(Data2!V204="","",Data2!V204)</f>
        <v/>
      </c>
      <c r="D1224" s="283" t="str">
        <f aca="false">IF(Data2!W204="","",Data2!W204)</f>
        <v/>
      </c>
      <c r="E1224" s="283" t="str">
        <f aca="false">IF(Data2!X204="","",Data2!X204)</f>
        <v/>
      </c>
      <c r="F1224" s="283" t="str">
        <f aca="false">IF(Data2!Y204="","",Data2!Y204)</f>
        <v/>
      </c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</row>
    <row r="1225" customFormat="false" ht="15.75" hidden="false" customHeight="true" outlineLevel="0" collapsed="false">
      <c r="A1225" s="270" t="s">
        <v>337</v>
      </c>
      <c r="B1225" s="364"/>
      <c r="C1225" s="283" t="str">
        <f aca="false">IF(Data2!V205="","",Data2!V205)</f>
        <v/>
      </c>
      <c r="D1225" s="283" t="str">
        <f aca="false">IF(Data2!W205="","",Data2!W205)</f>
        <v/>
      </c>
      <c r="E1225" s="283" t="str">
        <f aca="false">IF(Data2!X205="","",Data2!X205)</f>
        <v/>
      </c>
      <c r="F1225" s="283" t="str">
        <f aca="false">IF(Data2!Y205="","",Data2!Y205)</f>
        <v/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</row>
    <row r="1226" customFormat="false" ht="15.75" hidden="false" customHeight="true" outlineLevel="0" collapsed="false">
      <c r="A1226" s="365" t="s">
        <v>338</v>
      </c>
      <c r="B1226" s="364"/>
      <c r="C1226" s="303" t="str">
        <f aca="false">IF(SUM(C1223)=0,"",C1222*C1223*C1224*C1225)</f>
        <v/>
      </c>
      <c r="D1226" s="303" t="str">
        <f aca="false">IF(SUM(D1223)=0,"",D1222*D1223*D1224*D1225)</f>
        <v/>
      </c>
      <c r="E1226" s="303" t="str">
        <f aca="false">IF(SUM(E1223)=0,"",E1222*E1223*E1224*E1225)</f>
        <v/>
      </c>
      <c r="F1226" s="303" t="str">
        <f aca="false">IF(SUM(F1223)=0,"",F1222*F1223*F1224*F1225)</f>
        <v/>
      </c>
      <c r="G1226" s="1"/>
      <c r="H1226" s="450" t="str">
        <f aca="false">IF(C1226="","",C1226*'Exp factors'!C$43)</f>
        <v/>
      </c>
      <c r="I1226" s="450" t="str">
        <f aca="false">IF(D1226="","",D1226*'Exp factors'!D$43)</f>
        <v/>
      </c>
      <c r="J1226" s="450" t="str">
        <f aca="false">IF(E1226="","",E1226*'Exp factors'!E$43)</f>
        <v/>
      </c>
      <c r="K1226" s="450" t="str">
        <f aca="false">IF(F1226="","",F1226*'Exp factors'!F$43)</f>
        <v/>
      </c>
      <c r="L1226" s="1"/>
      <c r="M1226" s="440" t="str">
        <f aca="false">IF(H1226="","",SUM(H1226)-SUM(C1226))</f>
        <v/>
      </c>
      <c r="N1226" s="440" t="str">
        <f aca="false">IF(I1226="","",SUM(I1226)-SUM(D1226))</f>
        <v/>
      </c>
      <c r="O1226" s="440" t="str">
        <f aca="false">IF(J1226="","",SUM(J1226)-SUM(E1226))</f>
        <v/>
      </c>
      <c r="P1226" s="440" t="str">
        <f aca="false">IF(K1226="","",SUM(K1226)-SUM(F1226))</f>
        <v/>
      </c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</row>
    <row r="1227" customFormat="false" ht="15.75" hidden="false" customHeight="true" outlineLevel="0" collapsed="false">
      <c r="A1227" s="332" t="str">
        <f aca="false">IF(Data2!A207="","",Data2!A207)</f>
        <v>Other (bicycle hire)</v>
      </c>
      <c r="B1227" s="364"/>
      <c r="C1227" s="283"/>
      <c r="D1227" s="283"/>
      <c r="E1227" s="283"/>
      <c r="F1227" s="283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</row>
    <row r="1228" customFormat="false" ht="15.75" hidden="false" customHeight="true" outlineLevel="0" collapsed="false">
      <c r="A1228" s="270" t="s">
        <v>320</v>
      </c>
      <c r="B1228" s="364"/>
      <c r="C1228" s="283" t="str">
        <f aca="false">IF(Data2!V208="","",Data2!V208)</f>
        <v/>
      </c>
      <c r="D1228" s="283" t="str">
        <f aca="false">IF(Data2!W208="","",Data2!W208)</f>
        <v/>
      </c>
      <c r="E1228" s="283" t="str">
        <f aca="false">IF(Data2!X208="","",Data2!X208)</f>
        <v/>
      </c>
      <c r="F1228" s="283" t="n">
        <f aca="false">IF(Data2!Y208="","",Data2!Y208)</f>
        <v>1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</row>
    <row r="1229" customFormat="false" ht="15.75" hidden="false" customHeight="true" outlineLevel="0" collapsed="false">
      <c r="A1229" s="270" t="s">
        <v>549</v>
      </c>
      <c r="B1229" s="364"/>
      <c r="C1229" s="283" t="str">
        <f aca="false">IF(Data2!V209="","",Data2!V209)</f>
        <v/>
      </c>
      <c r="D1229" s="283" t="str">
        <f aca="false">IF(Data2!W209="","",Data2!W209)</f>
        <v/>
      </c>
      <c r="E1229" s="283" t="str">
        <f aca="false">IF(Data2!X209="","",Data2!X209)</f>
        <v/>
      </c>
      <c r="F1229" s="283" t="n">
        <f aca="false">IF(Data2!Y209="","",Data2!Y209)</f>
        <v>26</v>
      </c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</row>
    <row r="1230" customFormat="false" ht="15.75" hidden="false" customHeight="true" outlineLevel="0" collapsed="false">
      <c r="A1230" s="270" t="s">
        <v>299</v>
      </c>
      <c r="B1230" s="364"/>
      <c r="C1230" s="283" t="str">
        <f aca="false">IF(Data2!V210="","",Data2!V210)</f>
        <v/>
      </c>
      <c r="D1230" s="283" t="str">
        <f aca="false">IF(Data2!W210="","",Data2!W210)</f>
        <v/>
      </c>
      <c r="E1230" s="283" t="str">
        <f aca="false">IF(Data2!X210="","",Data2!X210)</f>
        <v/>
      </c>
      <c r="F1230" s="283" t="n">
        <f aca="false">IF(Data2!Y210="","",Data2!Y210)</f>
        <v>5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</row>
    <row r="1231" customFormat="false" ht="15.75" hidden="false" customHeight="true" outlineLevel="0" collapsed="false">
      <c r="A1231" s="270" t="s">
        <v>337</v>
      </c>
      <c r="B1231" s="364"/>
      <c r="C1231" s="283" t="str">
        <f aca="false">IF(Data2!V211="","",Data2!V211)</f>
        <v/>
      </c>
      <c r="D1231" s="283" t="str">
        <f aca="false">IF(Data2!W211="","",Data2!W211)</f>
        <v/>
      </c>
      <c r="E1231" s="283" t="str">
        <f aca="false">IF(Data2!X211="","",Data2!X211)</f>
        <v/>
      </c>
      <c r="F1231" s="283" t="n">
        <f aca="false">IF(Data2!Y211="","",Data2!Y211)</f>
        <v>1060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</row>
    <row r="1232" customFormat="false" ht="15.75" hidden="false" customHeight="true" outlineLevel="0" collapsed="false">
      <c r="A1232" s="365" t="s">
        <v>338</v>
      </c>
      <c r="B1232" s="364"/>
      <c r="C1232" s="303" t="str">
        <f aca="false">IF(SUM(C1229)=0,"",C1228*C1229*C1230*C1231)</f>
        <v/>
      </c>
      <c r="D1232" s="303" t="str">
        <f aca="false">IF(SUM(D1229)=0,"",D1228*D1229*D1230*D1231)</f>
        <v/>
      </c>
      <c r="E1232" s="303" t="str">
        <f aca="false">IF(SUM(E1229)=0,"",E1228*E1229*E1230*E1231)</f>
        <v/>
      </c>
      <c r="F1232" s="303" t="n">
        <f aca="false">IF(SUM(F1229)=0,"",F1228*F1229*F1230*F1231)</f>
        <v>137800</v>
      </c>
      <c r="G1232" s="1"/>
      <c r="H1232" s="450" t="str">
        <f aca="false">IF(C1232="","",C1232*'Exp factors'!C$43)</f>
        <v/>
      </c>
      <c r="I1232" s="450" t="str">
        <f aca="false">IF(D1232="","",D1232*'Exp factors'!D$43)</f>
        <v/>
      </c>
      <c r="J1232" s="450" t="str">
        <f aca="false">IF(E1232="","",E1232*'Exp factors'!E$43)</f>
        <v/>
      </c>
      <c r="K1232" s="450" t="n">
        <f aca="false">IF(F1232="","",F1232*'Exp factors'!F$43)</f>
        <v>151580</v>
      </c>
      <c r="L1232" s="1"/>
      <c r="M1232" s="440" t="str">
        <f aca="false">IF(H1232="","",SUM(H1232)-SUM(C1232))</f>
        <v/>
      </c>
      <c r="N1232" s="440" t="str">
        <f aca="false">IF(I1232="","",SUM(I1232)-SUM(D1232))</f>
        <v/>
      </c>
      <c r="O1232" s="440" t="str">
        <f aca="false">IF(J1232="","",SUM(J1232)-SUM(E1232))</f>
        <v/>
      </c>
      <c r="P1232" s="303" t="n">
        <f aca="false">IF(K1232="","",SUM(K1232)-SUM(F1232))</f>
        <v>13780</v>
      </c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</row>
    <row r="1233" customFormat="false" ht="15.75" hidden="false" customHeight="true" outlineLevel="0" collapsed="false">
      <c r="A1233" s="218" t="s">
        <v>471</v>
      </c>
      <c r="B1233" s="405"/>
      <c r="C1233" s="404"/>
      <c r="D1233" s="404"/>
      <c r="E1233" s="404"/>
      <c r="F1233" s="404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</row>
    <row r="1234" customFormat="false" ht="15.75" hidden="false" customHeight="true" outlineLevel="0" collapsed="false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</row>
    <row r="1235" customFormat="false" ht="15.75" hidden="false" customHeight="true" outlineLevel="0" collapsed="false">
      <c r="A1235" s="215" t="s">
        <v>551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</row>
    <row r="1236" customFormat="false" ht="15.75" hidden="false" customHeight="true" outlineLevel="0" collapsed="false">
      <c r="A1236" s="327" t="s">
        <v>473</v>
      </c>
      <c r="B1236" s="364"/>
      <c r="C1236" s="334"/>
      <c r="D1236" s="334"/>
      <c r="E1236" s="334"/>
      <c r="F1236" s="334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</row>
    <row r="1237" customFormat="false" ht="15.75" hidden="false" customHeight="true" outlineLevel="0" collapsed="false">
      <c r="A1237" s="332" t="str">
        <f aca="false">IF(Data3!A10="","",Data3!A10)</f>
        <v>Wild food type 1 - kg gathered</v>
      </c>
      <c r="B1237" s="280"/>
      <c r="C1237" s="192" t="str">
        <f aca="false">IF(Data3!V10="","",Data3!V10)</f>
        <v/>
      </c>
      <c r="D1237" s="192" t="str">
        <f aca="false">IF(Data3!W10="","",Data3!W10)</f>
        <v/>
      </c>
      <c r="E1237" s="192" t="str">
        <f aca="false">IF(Data3!X10="","",Data3!X10)</f>
        <v/>
      </c>
      <c r="F1237" s="192" t="str">
        <f aca="false">IF(Data3!Y10="","",Data3!Y10)</f>
        <v/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</row>
    <row r="1238" customFormat="false" ht="15.75" hidden="false" customHeight="true" outlineLevel="0" collapsed="false">
      <c r="A1238" s="265" t="s">
        <v>255</v>
      </c>
      <c r="B1238" s="258"/>
      <c r="C1238" s="192" t="str">
        <f aca="false">IF(Data3!V11="","",Data3!V11)</f>
        <v/>
      </c>
      <c r="D1238" s="192" t="str">
        <f aca="false">IF(Data3!W11="","",Data3!W11)</f>
        <v/>
      </c>
      <c r="E1238" s="192" t="str">
        <f aca="false">IF(Data3!X11="","",Data3!X11)</f>
        <v/>
      </c>
      <c r="F1238" s="192" t="str">
        <f aca="false">IF(Data3!Y11="","",Data3!Y11)</f>
        <v/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</row>
    <row r="1239" customFormat="false" ht="15.75" hidden="false" customHeight="true" outlineLevel="0" collapsed="false">
      <c r="A1239" s="268" t="s">
        <v>256</v>
      </c>
      <c r="B1239" s="258"/>
      <c r="C1239" s="131" t="str">
        <f aca="false">IF(Data3!V12="","",Data3!V12)</f>
        <v/>
      </c>
      <c r="D1239" s="131" t="str">
        <f aca="false">IF(Data3!W12="","",Data3!W12)</f>
        <v/>
      </c>
      <c r="E1239" s="131" t="str">
        <f aca="false">IF(Data3!X12="","",Data3!X12)</f>
        <v/>
      </c>
      <c r="F1239" s="131" t="str">
        <f aca="false">IF(Data3!Y12="","",Data3!Y12)</f>
        <v/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</row>
    <row r="1240" customFormat="false" ht="15.75" hidden="false" customHeight="true" outlineLevel="0" collapsed="false">
      <c r="A1240" s="269" t="s">
        <v>200</v>
      </c>
      <c r="B1240" s="258"/>
      <c r="C1240" s="341" t="str">
        <f aca="false">IF(Data3!V13="","",Data3!V13)</f>
        <v/>
      </c>
      <c r="D1240" s="341" t="str">
        <f aca="false">IF(Data3!W13="","",Data3!W13)</f>
        <v/>
      </c>
      <c r="E1240" s="341" t="str">
        <f aca="false">IF(Data3!X13="","",Data3!X13)</f>
        <v/>
      </c>
      <c r="F1240" s="341" t="str">
        <f aca="false">IF(Data3!Y13="","",Data3!Y13)</f>
        <v/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</row>
    <row r="1241" customFormat="false" ht="15.75" hidden="false" customHeight="true" outlineLevel="0" collapsed="false">
      <c r="A1241" s="269" t="s">
        <v>201</v>
      </c>
      <c r="B1241" s="280"/>
      <c r="C1241" s="303" t="str">
        <f aca="false">IF(C1239="","",C1239*C1240)</f>
        <v/>
      </c>
      <c r="D1241" s="303" t="str">
        <f aca="false">IF(D1239="","",D1239*D1240)</f>
        <v/>
      </c>
      <c r="E1241" s="303" t="str">
        <f aca="false">IF(E1239="","",E1239*E1240)</f>
        <v/>
      </c>
      <c r="F1241" s="303" t="str">
        <f aca="false">IF(F1239="","",F1239*F1240)</f>
        <v/>
      </c>
      <c r="G1241" s="1"/>
      <c r="H1241" s="303" t="e">
        <f aca="false">IF(#REF!="","",#REF!)</f>
        <v>#REF!</v>
      </c>
      <c r="I1241" s="303" t="e">
        <f aca="false">IF(#REF!="","",#REF!)</f>
        <v>#REF!</v>
      </c>
      <c r="J1241" s="303" t="e">
        <f aca="false">IF(#REF!="","",#REF!)</f>
        <v>#REF!</v>
      </c>
      <c r="K1241" s="303" t="e">
        <f aca="false">IF(#REF!="","",#REF!)</f>
        <v>#REF!</v>
      </c>
      <c r="L1241" s="1"/>
      <c r="M1241" s="440" t="e">
        <f aca="false">IF(H1241="","",SUM(H1241)-SUM(C1241))</f>
        <v>#REF!</v>
      </c>
      <c r="N1241" s="440" t="e">
        <f aca="false">IF(I1241="","",SUM(I1241)-SUM(D1241))</f>
        <v>#REF!</v>
      </c>
      <c r="O1241" s="440" t="e">
        <f aca="false">IF(J1241="","",SUM(J1241)-SUM(E1241))</f>
        <v>#REF!</v>
      </c>
      <c r="P1241" s="440" t="e">
        <f aca="false">IF(K1241="","",SUM(K1241)-SUM(F1241))</f>
        <v>#REF!</v>
      </c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</row>
    <row r="1242" customFormat="false" ht="15.75" hidden="false" customHeight="true" outlineLevel="0" collapsed="false">
      <c r="A1242" s="269" t="s">
        <v>258</v>
      </c>
      <c r="B1242" s="280"/>
      <c r="C1242" s="341" t="str">
        <f aca="false">IF(Data3!V15="","",Data3!V15)</f>
        <v/>
      </c>
      <c r="D1242" s="341" t="str">
        <f aca="false">IF(Data3!W15="","",Data3!W15)</f>
        <v/>
      </c>
      <c r="E1242" s="341" t="str">
        <f aca="false">IF(Data3!X15="","",Data3!X15)</f>
        <v/>
      </c>
      <c r="F1242" s="341" t="str">
        <f aca="false">IF(Data3!Y15="","",Data3!Y15)</f>
        <v/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</row>
    <row r="1243" customFormat="false" ht="15.75" hidden="false" customHeight="true" outlineLevel="0" collapsed="false">
      <c r="A1243" s="270" t="s">
        <v>228</v>
      </c>
      <c r="B1243" s="258"/>
      <c r="C1243" s="306" t="str">
        <f aca="false">IF(C1237="","",(C1237-SUM(C1239,C1242))*C1238/C$40/365/2100)</f>
        <v/>
      </c>
      <c r="D1243" s="306" t="str">
        <f aca="false">IF(D1237="","",(D1237-SUM(D1239,D1242))*D1238/D$40/365/2100)</f>
        <v/>
      </c>
      <c r="E1243" s="306" t="str">
        <f aca="false">IF(E1237="","",(E1237-SUM(E1239,E1242))*E1238/E$40/365/2100)</f>
        <v/>
      </c>
      <c r="F1243" s="306" t="str">
        <f aca="false">IF(F1237="","",(F1237-SUM(F1239,F1242))*F1238/F$40/365/2100)</f>
        <v/>
      </c>
      <c r="G1243" s="1"/>
      <c r="H1243" s="306" t="e">
        <f aca="false">IF(#REF!="","",#REF!)</f>
        <v>#REF!</v>
      </c>
      <c r="I1243" s="306" t="e">
        <f aca="false">IF(#REF!="","",#REF!)</f>
        <v>#REF!</v>
      </c>
      <c r="J1243" s="306" t="e">
        <f aca="false">IF(#REF!="","",#REF!)</f>
        <v>#REF!</v>
      </c>
      <c r="K1243" s="306" t="e">
        <f aca="false">IF(#REF!="","",#REF!)</f>
        <v>#REF!</v>
      </c>
      <c r="L1243" s="1"/>
      <c r="M1243" s="306" t="e">
        <f aca="false">IF(H1243="","",SUM(H1243)-SUM(C1243))</f>
        <v>#REF!</v>
      </c>
      <c r="N1243" s="306" t="e">
        <f aca="false">IF(I1243="","",SUM(I1243)-SUM(D1243))</f>
        <v>#REF!</v>
      </c>
      <c r="O1243" s="306" t="e">
        <f aca="false">IF(J1243="","",SUM(J1243)-SUM(E1243))</f>
        <v>#REF!</v>
      </c>
      <c r="P1243" s="306" t="e">
        <f aca="false">IF(K1243="","",SUM(K1243)-SUM(F1243))</f>
        <v>#REF!</v>
      </c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</row>
    <row r="1244" customFormat="false" ht="15.75" hidden="false" customHeight="true" outlineLevel="0" collapsed="false">
      <c r="A1244" s="332" t="str">
        <f aca="false">IF(Data3!A17="","",Data3!A17)</f>
        <v>Wild food type 2 - kg gathered</v>
      </c>
      <c r="B1244" s="280"/>
      <c r="C1244" s="192" t="str">
        <f aca="false">IF(Data3!V17="","",Data3!V17)</f>
        <v/>
      </c>
      <c r="D1244" s="192" t="str">
        <f aca="false">IF(Data3!W17="","",Data3!W17)</f>
        <v/>
      </c>
      <c r="E1244" s="192" t="str">
        <f aca="false">IF(Data3!X17="","",Data3!X17)</f>
        <v/>
      </c>
      <c r="F1244" s="192" t="str">
        <f aca="false">IF(Data3!Y17="","",Data3!Y17)</f>
        <v/>
      </c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</row>
    <row r="1245" customFormat="false" ht="15.75" hidden="false" customHeight="true" outlineLevel="0" collapsed="false">
      <c r="A1245" s="265" t="s">
        <v>255</v>
      </c>
      <c r="B1245" s="258"/>
      <c r="C1245" s="192" t="str">
        <f aca="false">IF(Data3!V18="","",Data3!V18)</f>
        <v/>
      </c>
      <c r="D1245" s="192" t="str">
        <f aca="false">IF(Data3!W18="","",Data3!W18)</f>
        <v/>
      </c>
      <c r="E1245" s="192" t="str">
        <f aca="false">IF(Data3!X18="","",Data3!X18)</f>
        <v/>
      </c>
      <c r="F1245" s="192" t="str">
        <f aca="false">IF(Data3!Y18="","",Data3!Y18)</f>
        <v/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</row>
    <row r="1246" customFormat="false" ht="15.75" hidden="false" customHeight="true" outlineLevel="0" collapsed="false">
      <c r="A1246" s="268" t="s">
        <v>256</v>
      </c>
      <c r="B1246" s="258"/>
      <c r="C1246" s="131" t="str">
        <f aca="false">IF(Data3!V19="","",Data3!V19)</f>
        <v/>
      </c>
      <c r="D1246" s="131" t="str">
        <f aca="false">IF(Data3!W19="","",Data3!W19)</f>
        <v/>
      </c>
      <c r="E1246" s="131" t="str">
        <f aca="false">IF(Data3!X19="","",Data3!X19)</f>
        <v/>
      </c>
      <c r="F1246" s="131" t="str">
        <f aca="false">IF(Data3!Y19="","",Data3!Y19)</f>
        <v/>
      </c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</row>
    <row r="1247" customFormat="false" ht="15.75" hidden="false" customHeight="true" outlineLevel="0" collapsed="false">
      <c r="A1247" s="269" t="s">
        <v>200</v>
      </c>
      <c r="B1247" s="258"/>
      <c r="C1247" s="341" t="str">
        <f aca="false">IF(Data3!V20="","",Data3!V20)</f>
        <v/>
      </c>
      <c r="D1247" s="341" t="str">
        <f aca="false">IF(Data3!W20="","",Data3!W20)</f>
        <v/>
      </c>
      <c r="E1247" s="341" t="str">
        <f aca="false">IF(Data3!X20="","",Data3!X20)</f>
        <v/>
      </c>
      <c r="F1247" s="341" t="str">
        <f aca="false">IF(Data3!Y20="","",Data3!Y20)</f>
        <v/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</row>
    <row r="1248" customFormat="false" ht="15.75" hidden="false" customHeight="true" outlineLevel="0" collapsed="false">
      <c r="A1248" s="269" t="s">
        <v>201</v>
      </c>
      <c r="B1248" s="280"/>
      <c r="C1248" s="303" t="str">
        <f aca="false">IF(C1246="","",C1246*C1247)</f>
        <v/>
      </c>
      <c r="D1248" s="303" t="str">
        <f aca="false">IF(D1246="","",D1246*D1247)</f>
        <v/>
      </c>
      <c r="E1248" s="303" t="str">
        <f aca="false">IF(E1246="","",E1246*E1247)</f>
        <v/>
      </c>
      <c r="F1248" s="303" t="str">
        <f aca="false">IF(F1246="","",F1246*F1247)</f>
        <v/>
      </c>
      <c r="G1248" s="1"/>
      <c r="H1248" s="303" t="e">
        <f aca="false">IF(#REF!="","",#REF!)</f>
        <v>#REF!</v>
      </c>
      <c r="I1248" s="303" t="e">
        <f aca="false">IF(#REF!="","",#REF!)</f>
        <v>#REF!</v>
      </c>
      <c r="J1248" s="303" t="e">
        <f aca="false">IF(#REF!="","",#REF!)</f>
        <v>#REF!</v>
      </c>
      <c r="K1248" s="303" t="e">
        <f aca="false">IF(#REF!="","",#REF!)</f>
        <v>#REF!</v>
      </c>
      <c r="L1248" s="1"/>
      <c r="M1248" s="440" t="e">
        <f aca="false">IF(H1248="","",SUM(H1248)-SUM(C1248))</f>
        <v>#REF!</v>
      </c>
      <c r="N1248" s="440" t="e">
        <f aca="false">IF(I1248="","",SUM(I1248)-SUM(D1248))</f>
        <v>#REF!</v>
      </c>
      <c r="O1248" s="440" t="e">
        <f aca="false">IF(J1248="","",SUM(J1248)-SUM(E1248))</f>
        <v>#REF!</v>
      </c>
      <c r="P1248" s="440" t="e">
        <f aca="false">IF(K1248="","",SUM(K1248)-SUM(F1248))</f>
        <v>#REF!</v>
      </c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</row>
    <row r="1249" customFormat="false" ht="15.75" hidden="false" customHeight="true" outlineLevel="0" collapsed="false">
      <c r="A1249" s="269" t="s">
        <v>258</v>
      </c>
      <c r="B1249" s="280"/>
      <c r="C1249" s="341" t="str">
        <f aca="false">IF(Data3!V22="","",Data3!V22)</f>
        <v/>
      </c>
      <c r="D1249" s="341" t="str">
        <f aca="false">IF(Data3!W22="","",Data3!W22)</f>
        <v/>
      </c>
      <c r="E1249" s="341" t="str">
        <f aca="false">IF(Data3!X22="","",Data3!X22)</f>
        <v/>
      </c>
      <c r="F1249" s="341" t="str">
        <f aca="false">IF(Data3!Y22="","",Data3!Y22)</f>
        <v/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</row>
    <row r="1250" customFormat="false" ht="15.75" hidden="false" customHeight="true" outlineLevel="0" collapsed="false">
      <c r="A1250" s="270" t="s">
        <v>228</v>
      </c>
      <c r="B1250" s="258"/>
      <c r="C1250" s="306" t="str">
        <f aca="false">IF(C1244="","",(C1244-SUM(C1246,C1249))*C1245/C$40/365/2100)</f>
        <v/>
      </c>
      <c r="D1250" s="306" t="str">
        <f aca="false">IF(D1244="","",(D1244-SUM(D1246,D1249))*D1245/D$40/365/2100)</f>
        <v/>
      </c>
      <c r="E1250" s="306" t="str">
        <f aca="false">IF(E1244="","",(E1244-SUM(E1246,E1249))*E1245/E$40/365/2100)</f>
        <v/>
      </c>
      <c r="F1250" s="306" t="str">
        <f aca="false">IF(F1244="","",(F1244-SUM(F1246,F1249))*F1245/F$40/365/2100)</f>
        <v/>
      </c>
      <c r="G1250" s="1"/>
      <c r="H1250" s="306" t="e">
        <f aca="false">IF(#REF!="","",#REF!)</f>
        <v>#REF!</v>
      </c>
      <c r="I1250" s="306" t="e">
        <f aca="false">IF(#REF!="","",#REF!)</f>
        <v>#REF!</v>
      </c>
      <c r="J1250" s="306" t="e">
        <f aca="false">IF(#REF!="","",#REF!)</f>
        <v>#REF!</v>
      </c>
      <c r="K1250" s="306" t="e">
        <f aca="false">IF(#REF!="","",#REF!)</f>
        <v>#REF!</v>
      </c>
      <c r="L1250" s="1"/>
      <c r="M1250" s="306" t="e">
        <f aca="false">IF(H1250="","",SUM(H1250)-SUM(C1250))</f>
        <v>#REF!</v>
      </c>
      <c r="N1250" s="306" t="e">
        <f aca="false">IF(I1250="","",SUM(I1250)-SUM(D1250))</f>
        <v>#REF!</v>
      </c>
      <c r="O1250" s="306" t="e">
        <f aca="false">IF(J1250="","",SUM(J1250)-SUM(E1250))</f>
        <v>#REF!</v>
      </c>
      <c r="P1250" s="306" t="e">
        <f aca="false">IF(K1250="","",SUM(K1250)-SUM(F1250))</f>
        <v>#REF!</v>
      </c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</row>
    <row r="1251" customFormat="false" ht="15.75" hidden="false" customHeight="true" outlineLevel="0" collapsed="false">
      <c r="A1251" s="332" t="str">
        <f aca="false">IF(Data3!A24="","",Data3!A24)</f>
        <v>Wild food type 3 - kg gathered</v>
      </c>
      <c r="B1251" s="280"/>
      <c r="C1251" s="192" t="str">
        <f aca="false">IF(Data3!V24="","",Data3!V24)</f>
        <v/>
      </c>
      <c r="D1251" s="192" t="str">
        <f aca="false">IF(Data3!W24="","",Data3!W24)</f>
        <v/>
      </c>
      <c r="E1251" s="192" t="str">
        <f aca="false">IF(Data3!X24="","",Data3!X24)</f>
        <v/>
      </c>
      <c r="F1251" s="192" t="str">
        <f aca="false">IF(Data3!Y24="","",Data3!Y24)</f>
        <v/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</row>
    <row r="1252" customFormat="false" ht="15.75" hidden="false" customHeight="true" outlineLevel="0" collapsed="false">
      <c r="A1252" s="265" t="s">
        <v>255</v>
      </c>
      <c r="B1252" s="258"/>
      <c r="C1252" s="192" t="str">
        <f aca="false">IF(Data3!V25="","",Data3!V25)</f>
        <v/>
      </c>
      <c r="D1252" s="192" t="str">
        <f aca="false">IF(Data3!W25="","",Data3!W25)</f>
        <v/>
      </c>
      <c r="E1252" s="192" t="str">
        <f aca="false">IF(Data3!X25="","",Data3!X25)</f>
        <v/>
      </c>
      <c r="F1252" s="192" t="str">
        <f aca="false">IF(Data3!Y25="","",Data3!Y25)</f>
        <v/>
      </c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</row>
    <row r="1253" customFormat="false" ht="15.75" hidden="false" customHeight="true" outlineLevel="0" collapsed="false">
      <c r="A1253" s="268" t="s">
        <v>256</v>
      </c>
      <c r="B1253" s="258"/>
      <c r="C1253" s="131" t="str">
        <f aca="false">IF(Data3!V26="","",Data3!V26)</f>
        <v/>
      </c>
      <c r="D1253" s="131" t="str">
        <f aca="false">IF(Data3!W26="","",Data3!W26)</f>
        <v/>
      </c>
      <c r="E1253" s="131" t="str">
        <f aca="false">IF(Data3!X26="","",Data3!X26)</f>
        <v/>
      </c>
      <c r="F1253" s="131" t="str">
        <f aca="false">IF(Data3!Y26="","",Data3!Y26)</f>
        <v/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</row>
    <row r="1254" customFormat="false" ht="15.75" hidden="false" customHeight="true" outlineLevel="0" collapsed="false">
      <c r="A1254" s="269" t="s">
        <v>200</v>
      </c>
      <c r="B1254" s="258"/>
      <c r="C1254" s="341" t="str">
        <f aca="false">IF(Data3!V27="","",Data3!V27)</f>
        <v/>
      </c>
      <c r="D1254" s="341" t="str">
        <f aca="false">IF(Data3!W27="","",Data3!W27)</f>
        <v/>
      </c>
      <c r="E1254" s="341" t="str">
        <f aca="false">IF(Data3!X27="","",Data3!X27)</f>
        <v/>
      </c>
      <c r="F1254" s="341" t="str">
        <f aca="false">IF(Data3!Y27="","",Data3!Y27)</f>
        <v/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</row>
    <row r="1255" customFormat="false" ht="15.75" hidden="false" customHeight="true" outlineLevel="0" collapsed="false">
      <c r="A1255" s="269" t="s">
        <v>201</v>
      </c>
      <c r="B1255" s="280"/>
      <c r="C1255" s="303" t="str">
        <f aca="false">IF(C1253="","",C1253*C1254)</f>
        <v/>
      </c>
      <c r="D1255" s="303" t="str">
        <f aca="false">IF(D1253="","",D1253*D1254)</f>
        <v/>
      </c>
      <c r="E1255" s="303" t="str">
        <f aca="false">IF(E1253="","",E1253*E1254)</f>
        <v/>
      </c>
      <c r="F1255" s="303" t="str">
        <f aca="false">IF(F1253="","",F1253*F1254)</f>
        <v/>
      </c>
      <c r="G1255" s="1"/>
      <c r="H1255" s="303" t="e">
        <f aca="false">IF(#REF!="","",#REF!)</f>
        <v>#REF!</v>
      </c>
      <c r="I1255" s="303" t="e">
        <f aca="false">IF(#REF!="","",#REF!)</f>
        <v>#REF!</v>
      </c>
      <c r="J1255" s="303" t="e">
        <f aca="false">IF(#REF!="","",#REF!)</f>
        <v>#REF!</v>
      </c>
      <c r="K1255" s="303" t="e">
        <f aca="false">IF(#REF!="","",#REF!)</f>
        <v>#REF!</v>
      </c>
      <c r="L1255" s="1"/>
      <c r="M1255" s="440" t="e">
        <f aca="false">IF(H1255="","",SUM(H1255)-SUM(C1255))</f>
        <v>#REF!</v>
      </c>
      <c r="N1255" s="440" t="e">
        <f aca="false">IF(I1255="","",SUM(I1255)-SUM(D1255))</f>
        <v>#REF!</v>
      </c>
      <c r="O1255" s="440" t="e">
        <f aca="false">IF(J1255="","",SUM(J1255)-SUM(E1255))</f>
        <v>#REF!</v>
      </c>
      <c r="P1255" s="440" t="e">
        <f aca="false">IF(K1255="","",SUM(K1255)-SUM(F1255))</f>
        <v>#REF!</v>
      </c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</row>
    <row r="1256" customFormat="false" ht="15.75" hidden="false" customHeight="true" outlineLevel="0" collapsed="false">
      <c r="A1256" s="269" t="s">
        <v>258</v>
      </c>
      <c r="B1256" s="280"/>
      <c r="C1256" s="341" t="str">
        <f aca="false">IF(Data3!V29="","",Data3!V29)</f>
        <v/>
      </c>
      <c r="D1256" s="341" t="str">
        <f aca="false">IF(Data3!W29="","",Data3!W29)</f>
        <v/>
      </c>
      <c r="E1256" s="341" t="str">
        <f aca="false">IF(Data3!X29="","",Data3!X29)</f>
        <v/>
      </c>
      <c r="F1256" s="341" t="str">
        <f aca="false">IF(Data3!Y29="","",Data3!Y29)</f>
        <v/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</row>
    <row r="1257" customFormat="false" ht="15.75" hidden="false" customHeight="true" outlineLevel="0" collapsed="false">
      <c r="A1257" s="270" t="s">
        <v>228</v>
      </c>
      <c r="B1257" s="258"/>
      <c r="C1257" s="306" t="str">
        <f aca="false">IF(C1251="","",(C1251-SUM(C1253,C1256))*C1252/C$40/365/2100)</f>
        <v/>
      </c>
      <c r="D1257" s="306" t="str">
        <f aca="false">IF(D1251="","",(D1251-SUM(D1253,D1256))*D1252/D$40/365/2100)</f>
        <v/>
      </c>
      <c r="E1257" s="306" t="str">
        <f aca="false">IF(E1251="","",(E1251-SUM(E1253,E1256))*E1252/E$40/365/2100)</f>
        <v/>
      </c>
      <c r="F1257" s="306" t="str">
        <f aca="false">IF(F1251="","",(F1251-SUM(F1253,F1256))*F1252/F$40/365/2100)</f>
        <v/>
      </c>
      <c r="G1257" s="1"/>
      <c r="H1257" s="306" t="e">
        <f aca="false">IF(#REF!="","",#REF!)</f>
        <v>#REF!</v>
      </c>
      <c r="I1257" s="306" t="e">
        <f aca="false">IF(#REF!="","",#REF!)</f>
        <v>#REF!</v>
      </c>
      <c r="J1257" s="306" t="e">
        <f aca="false">IF(#REF!="","",#REF!)</f>
        <v>#REF!</v>
      </c>
      <c r="K1257" s="306" t="e">
        <f aca="false">IF(#REF!="","",#REF!)</f>
        <v>#REF!</v>
      </c>
      <c r="L1257" s="1"/>
      <c r="M1257" s="306" t="e">
        <f aca="false">IF(H1257="","",SUM(H1257)-SUM(C1257))</f>
        <v>#REF!</v>
      </c>
      <c r="N1257" s="306" t="e">
        <f aca="false">IF(I1257="","",SUM(I1257)-SUM(D1257))</f>
        <v>#REF!</v>
      </c>
      <c r="O1257" s="306" t="e">
        <f aca="false">IF(J1257="","",SUM(J1257)-SUM(E1257))</f>
        <v>#REF!</v>
      </c>
      <c r="P1257" s="306" t="e">
        <f aca="false">IF(K1257="","",SUM(K1257)-SUM(F1257))</f>
        <v>#REF!</v>
      </c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</row>
    <row r="1258" customFormat="false" ht="15.75" hidden="false" customHeight="true" outlineLevel="0" collapsed="false">
      <c r="A1258" s="332" t="str">
        <f aca="false">IF(Data3!A31="","",Data3!A31)</f>
        <v>Wild food type 4 - kg gathered</v>
      </c>
      <c r="B1258" s="280"/>
      <c r="C1258" s="192" t="str">
        <f aca="false">IF(Data3!V31="","",Data3!V31)</f>
        <v/>
      </c>
      <c r="D1258" s="192" t="str">
        <f aca="false">IF(Data3!W31="","",Data3!W31)</f>
        <v/>
      </c>
      <c r="E1258" s="192" t="str">
        <f aca="false">IF(Data3!X31="","",Data3!X31)</f>
        <v/>
      </c>
      <c r="F1258" s="192" t="str">
        <f aca="false">IF(Data3!Y31="","",Data3!Y31)</f>
        <v/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</row>
    <row r="1259" customFormat="false" ht="15.75" hidden="false" customHeight="true" outlineLevel="0" collapsed="false">
      <c r="A1259" s="265" t="s">
        <v>255</v>
      </c>
      <c r="B1259" s="258"/>
      <c r="C1259" s="192" t="str">
        <f aca="false">IF(Data3!V32="","",Data3!V32)</f>
        <v/>
      </c>
      <c r="D1259" s="192" t="str">
        <f aca="false">IF(Data3!W32="","",Data3!W32)</f>
        <v/>
      </c>
      <c r="E1259" s="192" t="str">
        <f aca="false">IF(Data3!X32="","",Data3!X32)</f>
        <v/>
      </c>
      <c r="F1259" s="192" t="str">
        <f aca="false">IF(Data3!Y32="","",Data3!Y32)</f>
        <v/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</row>
    <row r="1260" customFormat="false" ht="15.75" hidden="false" customHeight="true" outlineLevel="0" collapsed="false">
      <c r="A1260" s="268" t="s">
        <v>256</v>
      </c>
      <c r="B1260" s="258"/>
      <c r="C1260" s="131" t="str">
        <f aca="false">IF(Data3!V33="","",Data3!V33)</f>
        <v/>
      </c>
      <c r="D1260" s="131" t="str">
        <f aca="false">IF(Data3!W33="","",Data3!W33)</f>
        <v/>
      </c>
      <c r="E1260" s="131" t="str">
        <f aca="false">IF(Data3!X33="","",Data3!X33)</f>
        <v/>
      </c>
      <c r="F1260" s="131" t="str">
        <f aca="false">IF(Data3!Y33="","",Data3!Y33)</f>
        <v/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</row>
    <row r="1261" customFormat="false" ht="15.75" hidden="false" customHeight="true" outlineLevel="0" collapsed="false">
      <c r="A1261" s="269" t="s">
        <v>200</v>
      </c>
      <c r="B1261" s="258"/>
      <c r="C1261" s="341" t="str">
        <f aca="false">IF(Data3!V34="","",Data3!V34)</f>
        <v/>
      </c>
      <c r="D1261" s="341" t="str">
        <f aca="false">IF(Data3!W34="","",Data3!W34)</f>
        <v/>
      </c>
      <c r="E1261" s="341" t="str">
        <f aca="false">IF(Data3!X34="","",Data3!X34)</f>
        <v/>
      </c>
      <c r="F1261" s="341" t="str">
        <f aca="false">IF(Data3!Y34="","",Data3!Y34)</f>
        <v/>
      </c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</row>
    <row r="1262" customFormat="false" ht="15.75" hidden="false" customHeight="true" outlineLevel="0" collapsed="false">
      <c r="A1262" s="269" t="s">
        <v>201</v>
      </c>
      <c r="B1262" s="280"/>
      <c r="C1262" s="303" t="str">
        <f aca="false">IF(C1260="","",C1260*C1261)</f>
        <v/>
      </c>
      <c r="D1262" s="303" t="str">
        <f aca="false">IF(D1260="","",D1260*D1261)</f>
        <v/>
      </c>
      <c r="E1262" s="303" t="str">
        <f aca="false">IF(E1260="","",E1260*E1261)</f>
        <v/>
      </c>
      <c r="F1262" s="303" t="str">
        <f aca="false">IF(F1260="","",F1260*F1261)</f>
        <v/>
      </c>
      <c r="G1262" s="1"/>
      <c r="H1262" s="303" t="e">
        <f aca="false">IF(#REF!="","",#REF!)</f>
        <v>#REF!</v>
      </c>
      <c r="I1262" s="303" t="e">
        <f aca="false">IF(#REF!="","",#REF!)</f>
        <v>#REF!</v>
      </c>
      <c r="J1262" s="303" t="e">
        <f aca="false">IF(#REF!="","",#REF!)</f>
        <v>#REF!</v>
      </c>
      <c r="K1262" s="303" t="e">
        <f aca="false">IF(#REF!="","",#REF!)</f>
        <v>#REF!</v>
      </c>
      <c r="L1262" s="1"/>
      <c r="M1262" s="440" t="e">
        <f aca="false">IF(H1262="","",SUM(H1262)-SUM(C1262))</f>
        <v>#REF!</v>
      </c>
      <c r="N1262" s="440" t="e">
        <f aca="false">IF(I1262="","",SUM(I1262)-SUM(D1262))</f>
        <v>#REF!</v>
      </c>
      <c r="O1262" s="440" t="e">
        <f aca="false">IF(J1262="","",SUM(J1262)-SUM(E1262))</f>
        <v>#REF!</v>
      </c>
      <c r="P1262" s="440" t="e">
        <f aca="false">IF(K1262="","",SUM(K1262)-SUM(F1262))</f>
        <v>#REF!</v>
      </c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</row>
    <row r="1263" customFormat="false" ht="15.75" hidden="false" customHeight="true" outlineLevel="0" collapsed="false">
      <c r="A1263" s="269" t="s">
        <v>258</v>
      </c>
      <c r="B1263" s="280"/>
      <c r="C1263" s="341" t="str">
        <f aca="false">IF(Data3!V36="","",Data3!V36)</f>
        <v/>
      </c>
      <c r="D1263" s="341" t="str">
        <f aca="false">IF(Data3!W36="","",Data3!W36)</f>
        <v/>
      </c>
      <c r="E1263" s="341" t="str">
        <f aca="false">IF(Data3!X36="","",Data3!X36)</f>
        <v/>
      </c>
      <c r="F1263" s="341" t="str">
        <f aca="false">IF(Data3!Y36="","",Data3!Y36)</f>
        <v/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</row>
    <row r="1264" customFormat="false" ht="15.75" hidden="false" customHeight="true" outlineLevel="0" collapsed="false">
      <c r="A1264" s="270" t="s">
        <v>228</v>
      </c>
      <c r="B1264" s="258"/>
      <c r="C1264" s="306" t="str">
        <f aca="false">IF(C1258="","",(C1258-SUM(C1260,C1263))*C1259/C$40/365/2100)</f>
        <v/>
      </c>
      <c r="D1264" s="306" t="str">
        <f aca="false">IF(D1258="","",(D1258-SUM(D1260,D1263))*D1259/D$40/365/2100)</f>
        <v/>
      </c>
      <c r="E1264" s="306" t="str">
        <f aca="false">IF(E1258="","",(E1258-SUM(E1260,E1263))*E1259/E$40/365/2100)</f>
        <v/>
      </c>
      <c r="F1264" s="306" t="str">
        <f aca="false">IF(F1258="","",(F1258-SUM(F1260,F1263))*F1259/F$40/365/2100)</f>
        <v/>
      </c>
      <c r="G1264" s="1"/>
      <c r="H1264" s="306" t="e">
        <f aca="false">IF(#REF!="","",#REF!)</f>
        <v>#REF!</v>
      </c>
      <c r="I1264" s="306" t="e">
        <f aca="false">IF(#REF!="","",#REF!)</f>
        <v>#REF!</v>
      </c>
      <c r="J1264" s="306" t="e">
        <f aca="false">IF(#REF!="","",#REF!)</f>
        <v>#REF!</v>
      </c>
      <c r="K1264" s="306" t="e">
        <f aca="false">IF(#REF!="","",#REF!)</f>
        <v>#REF!</v>
      </c>
      <c r="L1264" s="1"/>
      <c r="M1264" s="306" t="e">
        <f aca="false">IF(H1264="","",SUM(H1264)-SUM(C1264))</f>
        <v>#REF!</v>
      </c>
      <c r="N1264" s="306" t="e">
        <f aca="false">IF(I1264="","",SUM(I1264)-SUM(D1264))</f>
        <v>#REF!</v>
      </c>
      <c r="O1264" s="306" t="e">
        <f aca="false">IF(J1264="","",SUM(J1264)-SUM(E1264))</f>
        <v>#REF!</v>
      </c>
      <c r="P1264" s="306" t="e">
        <f aca="false">IF(K1264="","",SUM(K1264)-SUM(F1264))</f>
        <v>#REF!</v>
      </c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</row>
    <row r="1265" customFormat="false" ht="15.75" hidden="false" customHeight="true" outlineLevel="0" collapsed="false">
      <c r="A1265" s="332" t="str">
        <f aca="false">IF(Data3!A38="","",Data3!A38)</f>
        <v>Wild food type 5 - kg gathered</v>
      </c>
      <c r="B1265" s="280"/>
      <c r="C1265" s="192" t="str">
        <f aca="false">IF(Data3!V38="","",Data3!V38)</f>
        <v/>
      </c>
      <c r="D1265" s="192" t="str">
        <f aca="false">IF(Data3!W38="","",Data3!W38)</f>
        <v/>
      </c>
      <c r="E1265" s="192" t="str">
        <f aca="false">IF(Data3!X38="","",Data3!X38)</f>
        <v/>
      </c>
      <c r="F1265" s="192" t="str">
        <f aca="false">IF(Data3!Y38="","",Data3!Y38)</f>
        <v/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</row>
    <row r="1266" customFormat="false" ht="15.75" hidden="false" customHeight="true" outlineLevel="0" collapsed="false">
      <c r="A1266" s="265" t="s">
        <v>255</v>
      </c>
      <c r="B1266" s="258"/>
      <c r="C1266" s="192" t="str">
        <f aca="false">IF(Data3!V39="","",Data3!V39)</f>
        <v/>
      </c>
      <c r="D1266" s="192" t="str">
        <f aca="false">IF(Data3!W39="","",Data3!W39)</f>
        <v/>
      </c>
      <c r="E1266" s="192" t="str">
        <f aca="false">IF(Data3!X39="","",Data3!X39)</f>
        <v/>
      </c>
      <c r="F1266" s="192" t="str">
        <f aca="false">IF(Data3!Y39="","",Data3!Y39)</f>
        <v/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</row>
    <row r="1267" customFormat="false" ht="15.75" hidden="false" customHeight="true" outlineLevel="0" collapsed="false">
      <c r="A1267" s="268" t="s">
        <v>256</v>
      </c>
      <c r="B1267" s="258"/>
      <c r="C1267" s="131" t="str">
        <f aca="false">IF(Data3!V40="","",Data3!V40)</f>
        <v/>
      </c>
      <c r="D1267" s="131" t="str">
        <f aca="false">IF(Data3!W40="","",Data3!W40)</f>
        <v/>
      </c>
      <c r="E1267" s="131" t="str">
        <f aca="false">IF(Data3!X40="","",Data3!X40)</f>
        <v/>
      </c>
      <c r="F1267" s="131" t="str">
        <f aca="false">IF(Data3!Y40="","",Data3!Y40)</f>
        <v/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</row>
    <row r="1268" customFormat="false" ht="15.75" hidden="false" customHeight="true" outlineLevel="0" collapsed="false">
      <c r="A1268" s="269" t="s">
        <v>200</v>
      </c>
      <c r="B1268" s="258"/>
      <c r="C1268" s="341" t="str">
        <f aca="false">IF(Data3!V41="","",Data3!V41)</f>
        <v/>
      </c>
      <c r="D1268" s="341" t="str">
        <f aca="false">IF(Data3!W41="","",Data3!W41)</f>
        <v/>
      </c>
      <c r="E1268" s="341" t="str">
        <f aca="false">IF(Data3!X41="","",Data3!X41)</f>
        <v/>
      </c>
      <c r="F1268" s="341" t="str">
        <f aca="false">IF(Data3!Y41="","",Data3!Y41)</f>
        <v/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</row>
    <row r="1269" customFormat="false" ht="15.75" hidden="false" customHeight="true" outlineLevel="0" collapsed="false">
      <c r="A1269" s="269" t="s">
        <v>201</v>
      </c>
      <c r="B1269" s="280"/>
      <c r="C1269" s="303" t="str">
        <f aca="false">IF(C1267="","",C1267*C1268)</f>
        <v/>
      </c>
      <c r="D1269" s="303" t="str">
        <f aca="false">IF(D1267="","",D1267*D1268)</f>
        <v/>
      </c>
      <c r="E1269" s="303" t="str">
        <f aca="false">IF(E1267="","",E1267*E1268)</f>
        <v/>
      </c>
      <c r="F1269" s="303" t="str">
        <f aca="false">IF(F1267="","",F1267*F1268)</f>
        <v/>
      </c>
      <c r="G1269" s="1"/>
      <c r="H1269" s="303" t="e">
        <f aca="false">IF(#REF!="","",#REF!)</f>
        <v>#REF!</v>
      </c>
      <c r="I1269" s="303" t="e">
        <f aca="false">IF(#REF!="","",#REF!)</f>
        <v>#REF!</v>
      </c>
      <c r="J1269" s="303" t="e">
        <f aca="false">IF(#REF!="","",#REF!)</f>
        <v>#REF!</v>
      </c>
      <c r="K1269" s="303" t="e">
        <f aca="false">IF(#REF!="","",#REF!)</f>
        <v>#REF!</v>
      </c>
      <c r="L1269" s="1"/>
      <c r="M1269" s="440" t="e">
        <f aca="false">IF(H1269="","",SUM(H1269)-SUM(C1269))</f>
        <v>#REF!</v>
      </c>
      <c r="N1269" s="440" t="e">
        <f aca="false">IF(I1269="","",SUM(I1269)-SUM(D1269))</f>
        <v>#REF!</v>
      </c>
      <c r="O1269" s="440" t="e">
        <f aca="false">IF(J1269="","",SUM(J1269)-SUM(E1269))</f>
        <v>#REF!</v>
      </c>
      <c r="P1269" s="440" t="e">
        <f aca="false">IF(K1269="","",SUM(K1269)-SUM(F1269))</f>
        <v>#REF!</v>
      </c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</row>
    <row r="1270" customFormat="false" ht="15.75" hidden="false" customHeight="true" outlineLevel="0" collapsed="false">
      <c r="A1270" s="269" t="s">
        <v>258</v>
      </c>
      <c r="B1270" s="280"/>
      <c r="C1270" s="341" t="str">
        <f aca="false">IF(Data3!V43="","",Data3!V43)</f>
        <v/>
      </c>
      <c r="D1270" s="341" t="str">
        <f aca="false">IF(Data3!W43="","",Data3!W43)</f>
        <v/>
      </c>
      <c r="E1270" s="341" t="str">
        <f aca="false">IF(Data3!X43="","",Data3!X43)</f>
        <v/>
      </c>
      <c r="F1270" s="341" t="str">
        <f aca="false">IF(Data3!Y43="","",Data3!Y43)</f>
        <v/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</row>
    <row r="1271" customFormat="false" ht="15.75" hidden="false" customHeight="true" outlineLevel="0" collapsed="false">
      <c r="A1271" s="270" t="s">
        <v>228</v>
      </c>
      <c r="B1271" s="258"/>
      <c r="C1271" s="306" t="str">
        <f aca="false">IF(C1265="","",(C1265-SUM(C1267,C1270))*C1266/C$40/365/2100)</f>
        <v/>
      </c>
      <c r="D1271" s="306" t="str">
        <f aca="false">IF(D1265="","",(D1265-SUM(D1267,D1270))*D1266/D$40/365/2100)</f>
        <v/>
      </c>
      <c r="E1271" s="306" t="str">
        <f aca="false">IF(E1265="","",(E1265-SUM(E1267,E1270))*E1266/E$40/365/2100)</f>
        <v/>
      </c>
      <c r="F1271" s="306" t="str">
        <f aca="false">IF(F1265="","",(F1265-SUM(F1267,F1270))*F1266/F$40/365/2100)</f>
        <v/>
      </c>
      <c r="G1271" s="1"/>
      <c r="H1271" s="306" t="e">
        <f aca="false">IF(#REF!="","",#REF!)</f>
        <v>#REF!</v>
      </c>
      <c r="I1271" s="306" t="e">
        <f aca="false">IF(#REF!="","",#REF!)</f>
        <v>#REF!</v>
      </c>
      <c r="J1271" s="306" t="e">
        <f aca="false">IF(#REF!="","",#REF!)</f>
        <v>#REF!</v>
      </c>
      <c r="K1271" s="306" t="e">
        <f aca="false">IF(#REF!="","",#REF!)</f>
        <v>#REF!</v>
      </c>
      <c r="L1271" s="1"/>
      <c r="M1271" s="306" t="e">
        <f aca="false">IF(H1271="","",SUM(H1271)-SUM(C1271))</f>
        <v>#REF!</v>
      </c>
      <c r="N1271" s="306" t="e">
        <f aca="false">IF(I1271="","",SUM(I1271)-SUM(D1271))</f>
        <v>#REF!</v>
      </c>
      <c r="O1271" s="306" t="e">
        <f aca="false">IF(J1271="","",SUM(J1271)-SUM(E1271))</f>
        <v>#REF!</v>
      </c>
      <c r="P1271" s="306" t="e">
        <f aca="false">IF(K1271="","",SUM(K1271)-SUM(F1271))</f>
        <v>#REF!</v>
      </c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</row>
    <row r="1272" customFormat="false" ht="15.75" hidden="false" customHeight="true" outlineLevel="0" collapsed="false">
      <c r="A1272" s="218" t="s">
        <v>479</v>
      </c>
      <c r="B1272" s="405"/>
      <c r="C1272" s="404"/>
      <c r="D1272" s="404"/>
      <c r="E1272" s="404"/>
      <c r="F1272" s="404"/>
      <c r="G1272" s="1"/>
      <c r="H1272" s="487"/>
      <c r="I1272" s="404"/>
      <c r="J1272" s="404"/>
      <c r="K1272" s="488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</row>
    <row r="1273" customFormat="false" ht="15.75" hidden="false" customHeight="true" outlineLevel="0" collapsed="false">
      <c r="A1273" s="218" t="s">
        <v>480</v>
      </c>
      <c r="B1273" s="405"/>
      <c r="C1273" s="407"/>
      <c r="D1273" s="407"/>
      <c r="E1273" s="407"/>
      <c r="F1273" s="407"/>
      <c r="G1273" s="1"/>
      <c r="H1273" s="489"/>
      <c r="I1273" s="407"/>
      <c r="J1273" s="407"/>
      <c r="K1273" s="490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</row>
    <row r="1274" customFormat="false" ht="15.75" hidden="false" customHeight="true" outlineLevel="0" collapsed="false"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</row>
    <row r="1275" customFormat="false" ht="15.75" hidden="false" customHeight="true" outlineLevel="0" collapsed="false">
      <c r="A1275" s="327" t="s">
        <v>481</v>
      </c>
      <c r="B1275" s="364"/>
      <c r="C1275" s="334"/>
      <c r="D1275" s="334"/>
      <c r="E1275" s="334"/>
      <c r="F1275" s="334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</row>
    <row r="1276" customFormat="false" ht="15.75" hidden="false" customHeight="true" outlineLevel="0" collapsed="false">
      <c r="A1276" s="332" t="str">
        <f aca="false">IF(Data3!A49="","",Data3!A49)</f>
        <v>Fish type 1 (fresh) - kg gathered</v>
      </c>
      <c r="B1276" s="280"/>
      <c r="C1276" s="192" t="str">
        <f aca="false">IF(Data3!V49="","",Data3!V49)</f>
        <v/>
      </c>
      <c r="D1276" s="192" t="str">
        <f aca="false">IF(Data3!W49="","",Data3!W49)</f>
        <v/>
      </c>
      <c r="E1276" s="192" t="str">
        <f aca="false">IF(Data3!X49="","",Data3!X49)</f>
        <v/>
      </c>
      <c r="F1276" s="192" t="str">
        <f aca="false">IF(Data3!Y49="","",Data3!Y49)</f>
        <v/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</row>
    <row r="1277" customFormat="false" ht="15.75" hidden="false" customHeight="true" outlineLevel="0" collapsed="false">
      <c r="A1277" s="265" t="s">
        <v>255</v>
      </c>
      <c r="B1277" s="258"/>
      <c r="C1277" s="192" t="n">
        <f aca="false">IF(Data3!V50="","",Data3!V50)</f>
        <v>950</v>
      </c>
      <c r="D1277" s="192" t="n">
        <f aca="false">IF(Data3!W50="","",Data3!W50)</f>
        <v>950</v>
      </c>
      <c r="E1277" s="192" t="n">
        <f aca="false">IF(Data3!X50="","",Data3!X50)</f>
        <v>950</v>
      </c>
      <c r="F1277" s="192" t="n">
        <f aca="false">IF(Data3!Y50="","",Data3!Y50)</f>
        <v>950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</row>
    <row r="1278" customFormat="false" ht="15.75" hidden="false" customHeight="true" outlineLevel="0" collapsed="false">
      <c r="A1278" s="268" t="s">
        <v>256</v>
      </c>
      <c r="B1278" s="258"/>
      <c r="C1278" s="131" t="str">
        <f aca="false">IF(Data3!V51="","",Data3!V51)</f>
        <v/>
      </c>
      <c r="D1278" s="131" t="str">
        <f aca="false">IF(Data3!W51="","",Data3!W51)</f>
        <v/>
      </c>
      <c r="E1278" s="131" t="str">
        <f aca="false">IF(Data3!X51="","",Data3!X51)</f>
        <v/>
      </c>
      <c r="F1278" s="131" t="str">
        <f aca="false">IF(Data3!Y51="","",Data3!Y51)</f>
        <v/>
      </c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</row>
    <row r="1279" customFormat="false" ht="15.75" hidden="false" customHeight="true" outlineLevel="0" collapsed="false">
      <c r="A1279" s="269" t="s">
        <v>200</v>
      </c>
      <c r="B1279" s="258"/>
      <c r="C1279" s="341" t="str">
        <f aca="false">IF(Data3!V52="","",Data3!V52)</f>
        <v/>
      </c>
      <c r="D1279" s="341" t="str">
        <f aca="false">IF(Data3!W52="","",Data3!W52)</f>
        <v/>
      </c>
      <c r="E1279" s="341" t="str">
        <f aca="false">IF(Data3!X52="","",Data3!X52)</f>
        <v/>
      </c>
      <c r="F1279" s="341" t="str">
        <f aca="false">IF(Data3!Y52="","",Data3!Y52)</f>
        <v/>
      </c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</row>
    <row r="1280" customFormat="false" ht="15.75" hidden="false" customHeight="true" outlineLevel="0" collapsed="false">
      <c r="A1280" s="269" t="s">
        <v>201</v>
      </c>
      <c r="B1280" s="280"/>
      <c r="C1280" s="303" t="str">
        <f aca="false">IF(C1278="","",C1278*C1279)</f>
        <v/>
      </c>
      <c r="D1280" s="303" t="str">
        <f aca="false">IF(D1278="","",D1278*D1279)</f>
        <v/>
      </c>
      <c r="E1280" s="303" t="str">
        <f aca="false">IF(E1278="","",E1278*E1279)</f>
        <v/>
      </c>
      <c r="F1280" s="303" t="str">
        <f aca="false">IF(F1278="","",F1278*F1279)</f>
        <v/>
      </c>
      <c r="G1280" s="1"/>
      <c r="H1280" s="303" t="e">
        <f aca="false">IF(#REF!="","",#REF!)</f>
        <v>#REF!</v>
      </c>
      <c r="I1280" s="303" t="e">
        <f aca="false">IF(#REF!="","",#REF!)</f>
        <v>#REF!</v>
      </c>
      <c r="J1280" s="303" t="e">
        <f aca="false">IF(#REF!="","",#REF!)</f>
        <v>#REF!</v>
      </c>
      <c r="K1280" s="303" t="e">
        <f aca="false">IF(#REF!="","",#REF!)</f>
        <v>#REF!</v>
      </c>
      <c r="L1280" s="1"/>
      <c r="M1280" s="440" t="e">
        <f aca="false">IF(H1280="","",SUM(H1280)-SUM(C1280))</f>
        <v>#REF!</v>
      </c>
      <c r="N1280" s="440" t="e">
        <f aca="false">IF(I1280="","",SUM(I1280)-SUM(D1280))</f>
        <v>#REF!</v>
      </c>
      <c r="O1280" s="440" t="e">
        <f aca="false">IF(J1280="","",SUM(J1280)-SUM(E1280))</f>
        <v>#REF!</v>
      </c>
      <c r="P1280" s="440" t="e">
        <f aca="false">IF(K1280="","",SUM(K1280)-SUM(F1280))</f>
        <v>#REF!</v>
      </c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</row>
    <row r="1281" customFormat="false" ht="15.75" hidden="false" customHeight="true" outlineLevel="0" collapsed="false">
      <c r="A1281" s="269" t="s">
        <v>258</v>
      </c>
      <c r="B1281" s="280"/>
      <c r="C1281" s="341" t="str">
        <f aca="false">IF(Data3!V54="","",Data3!V54)</f>
        <v/>
      </c>
      <c r="D1281" s="341" t="str">
        <f aca="false">IF(Data3!W54="","",Data3!W54)</f>
        <v/>
      </c>
      <c r="E1281" s="341" t="str">
        <f aca="false">IF(Data3!X54="","",Data3!X54)</f>
        <v/>
      </c>
      <c r="F1281" s="341" t="str">
        <f aca="false">IF(Data3!Y54="","",Data3!Y54)</f>
        <v/>
      </c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</row>
    <row r="1282" customFormat="false" ht="15.75" hidden="false" customHeight="true" outlineLevel="0" collapsed="false">
      <c r="A1282" s="270" t="s">
        <v>228</v>
      </c>
      <c r="B1282" s="258"/>
      <c r="C1282" s="306" t="str">
        <f aca="false">IF(C1276="","",(C1276-SUM(C1278,C1281))*C1277/C$40/365/2100)</f>
        <v/>
      </c>
      <c r="D1282" s="306" t="str">
        <f aca="false">IF(D1276="","",(D1276-SUM(D1278,D1281))*D1277/D$40/365/2100)</f>
        <v/>
      </c>
      <c r="E1282" s="306" t="str">
        <f aca="false">IF(E1276="","",(E1276-SUM(E1278,E1281))*E1277/E$40/365/2100)</f>
        <v/>
      </c>
      <c r="F1282" s="306" t="str">
        <f aca="false">IF(F1276="","",(F1276-SUM(F1278,F1281))*F1277/F$40/365/2100)</f>
        <v/>
      </c>
      <c r="G1282" s="1"/>
      <c r="H1282" s="306" t="e">
        <f aca="false">IF(#REF!="","",#REF!)</f>
        <v>#REF!</v>
      </c>
      <c r="I1282" s="306" t="e">
        <f aca="false">IF(#REF!="","",#REF!)</f>
        <v>#REF!</v>
      </c>
      <c r="J1282" s="306" t="e">
        <f aca="false">IF(#REF!="","",#REF!)</f>
        <v>#REF!</v>
      </c>
      <c r="K1282" s="306" t="e">
        <f aca="false">IF(#REF!="","",#REF!)</f>
        <v>#REF!</v>
      </c>
      <c r="L1282" s="1"/>
      <c r="M1282" s="306" t="e">
        <f aca="false">IF(H1282="","",SUM(H1282)-SUM(C1282))</f>
        <v>#REF!</v>
      </c>
      <c r="N1282" s="306" t="e">
        <f aca="false">IF(I1282="","",SUM(I1282)-SUM(D1282))</f>
        <v>#REF!</v>
      </c>
      <c r="O1282" s="306" t="e">
        <f aca="false">IF(J1282="","",SUM(J1282)-SUM(E1282))</f>
        <v>#REF!</v>
      </c>
      <c r="P1282" s="306" t="e">
        <f aca="false">IF(K1282="","",SUM(K1282)-SUM(F1282))</f>
        <v>#REF!</v>
      </c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</row>
    <row r="1283" customFormat="false" ht="15.75" hidden="false" customHeight="true" outlineLevel="0" collapsed="false">
      <c r="A1283" s="332" t="str">
        <f aca="false">IF(Data3!A56="","",Data3!A56)</f>
        <v>Fish type 2 (dried) - kg gathered</v>
      </c>
      <c r="B1283" s="280"/>
      <c r="C1283" s="192" t="str">
        <f aca="false">IF(Data3!V56="","",Data3!V56)</f>
        <v/>
      </c>
      <c r="D1283" s="192" t="str">
        <f aca="false">IF(Data3!W56="","",Data3!W56)</f>
        <v/>
      </c>
      <c r="E1283" s="192" t="str">
        <f aca="false">IF(Data3!X56="","",Data3!X56)</f>
        <v/>
      </c>
      <c r="F1283" s="192" t="str">
        <f aca="false">IF(Data3!Y56="","",Data3!Y56)</f>
        <v/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</row>
    <row r="1284" customFormat="false" ht="15.75" hidden="false" customHeight="true" outlineLevel="0" collapsed="false">
      <c r="A1284" s="265" t="s">
        <v>255</v>
      </c>
      <c r="B1284" s="258"/>
      <c r="C1284" s="192" t="n">
        <f aca="false">IF(Data3!V57="","",Data3!V57)</f>
        <v>3090</v>
      </c>
      <c r="D1284" s="192" t="n">
        <f aca="false">IF(Data3!W57="","",Data3!W57)</f>
        <v>3090</v>
      </c>
      <c r="E1284" s="192" t="n">
        <f aca="false">IF(Data3!X57="","",Data3!X57)</f>
        <v>3090</v>
      </c>
      <c r="F1284" s="192" t="n">
        <f aca="false">IF(Data3!Y57="","",Data3!Y57)</f>
        <v>3090</v>
      </c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</row>
    <row r="1285" customFormat="false" ht="15.75" hidden="false" customHeight="true" outlineLevel="0" collapsed="false">
      <c r="A1285" s="268" t="s">
        <v>256</v>
      </c>
      <c r="B1285" s="258"/>
      <c r="C1285" s="131" t="str">
        <f aca="false">IF(Data3!V58="","",Data3!V58)</f>
        <v/>
      </c>
      <c r="D1285" s="131" t="str">
        <f aca="false">IF(Data3!W58="","",Data3!W58)</f>
        <v/>
      </c>
      <c r="E1285" s="131" t="str">
        <f aca="false">IF(Data3!X58="","",Data3!X58)</f>
        <v/>
      </c>
      <c r="F1285" s="131" t="str">
        <f aca="false">IF(Data3!Y58="","",Data3!Y58)</f>
        <v/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</row>
    <row r="1286" customFormat="false" ht="15.75" hidden="false" customHeight="true" outlineLevel="0" collapsed="false">
      <c r="A1286" s="269" t="s">
        <v>200</v>
      </c>
      <c r="B1286" s="258"/>
      <c r="C1286" s="341" t="str">
        <f aca="false">IF(Data3!V59="","",Data3!V59)</f>
        <v/>
      </c>
      <c r="D1286" s="341" t="str">
        <f aca="false">IF(Data3!W59="","",Data3!W59)</f>
        <v/>
      </c>
      <c r="E1286" s="341" t="str">
        <f aca="false">IF(Data3!X59="","",Data3!X59)</f>
        <v/>
      </c>
      <c r="F1286" s="341" t="str">
        <f aca="false">IF(Data3!Y59="","",Data3!Y59)</f>
        <v/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</row>
    <row r="1287" customFormat="false" ht="15.75" hidden="false" customHeight="true" outlineLevel="0" collapsed="false">
      <c r="A1287" s="269" t="s">
        <v>201</v>
      </c>
      <c r="B1287" s="280"/>
      <c r="C1287" s="303" t="str">
        <f aca="false">IF(C1285="","",C1285*C1286)</f>
        <v/>
      </c>
      <c r="D1287" s="303" t="str">
        <f aca="false">IF(D1285="","",D1285*D1286)</f>
        <v/>
      </c>
      <c r="E1287" s="303" t="str">
        <f aca="false">IF(E1285="","",E1285*E1286)</f>
        <v/>
      </c>
      <c r="F1287" s="303" t="str">
        <f aca="false">IF(F1285="","",F1285*F1286)</f>
        <v/>
      </c>
      <c r="G1287" s="1"/>
      <c r="H1287" s="303" t="e">
        <f aca="false">IF(#REF!="","",#REF!)</f>
        <v>#REF!</v>
      </c>
      <c r="I1287" s="303" t="e">
        <f aca="false">IF(#REF!="","",#REF!)</f>
        <v>#REF!</v>
      </c>
      <c r="J1287" s="303" t="e">
        <f aca="false">IF(#REF!="","",#REF!)</f>
        <v>#REF!</v>
      </c>
      <c r="K1287" s="303" t="e">
        <f aca="false">IF(#REF!="","",#REF!)</f>
        <v>#REF!</v>
      </c>
      <c r="L1287" s="1"/>
      <c r="M1287" s="440" t="e">
        <f aca="false">IF(H1287="","",SUM(H1287)-SUM(C1287))</f>
        <v>#REF!</v>
      </c>
      <c r="N1287" s="440" t="e">
        <f aca="false">IF(I1287="","",SUM(I1287)-SUM(D1287))</f>
        <v>#REF!</v>
      </c>
      <c r="O1287" s="440" t="e">
        <f aca="false">IF(J1287="","",SUM(J1287)-SUM(E1287))</f>
        <v>#REF!</v>
      </c>
      <c r="P1287" s="440" t="e">
        <f aca="false">IF(K1287="","",SUM(K1287)-SUM(F1287))</f>
        <v>#REF!</v>
      </c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</row>
    <row r="1288" customFormat="false" ht="15.75" hidden="false" customHeight="true" outlineLevel="0" collapsed="false">
      <c r="A1288" s="269" t="s">
        <v>258</v>
      </c>
      <c r="B1288" s="280"/>
      <c r="C1288" s="341" t="str">
        <f aca="false">IF(Data3!V61="","",Data3!V61)</f>
        <v/>
      </c>
      <c r="D1288" s="341" t="str">
        <f aca="false">IF(Data3!W61="","",Data3!W61)</f>
        <v/>
      </c>
      <c r="E1288" s="341" t="str">
        <f aca="false">IF(Data3!X61="","",Data3!X61)</f>
        <v/>
      </c>
      <c r="F1288" s="341" t="str">
        <f aca="false">IF(Data3!Y61="","",Data3!Y61)</f>
        <v/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</row>
    <row r="1289" customFormat="false" ht="15.75" hidden="false" customHeight="true" outlineLevel="0" collapsed="false">
      <c r="A1289" s="270" t="s">
        <v>228</v>
      </c>
      <c r="B1289" s="258"/>
      <c r="C1289" s="306" t="str">
        <f aca="false">IF(C1283="","",(C1283-SUM(C1285,C1288))*C1284/C$40/365/2100)</f>
        <v/>
      </c>
      <c r="D1289" s="306" t="str">
        <f aca="false">IF(D1283="","",(D1283-SUM(D1285,D1288))*D1284/D$40/365/2100)</f>
        <v/>
      </c>
      <c r="E1289" s="306" t="str">
        <f aca="false">IF(E1283="","",(E1283-SUM(E1285,E1288))*E1284/E$40/365/2100)</f>
        <v/>
      </c>
      <c r="F1289" s="306" t="str">
        <f aca="false">IF(F1283="","",(F1283-SUM(F1285,F1288))*F1284/F$40/365/2100)</f>
        <v/>
      </c>
      <c r="G1289" s="1"/>
      <c r="H1289" s="306" t="e">
        <f aca="false">IF(#REF!="","",#REF!)</f>
        <v>#REF!</v>
      </c>
      <c r="I1289" s="306" t="e">
        <f aca="false">IF(#REF!="","",#REF!)</f>
        <v>#REF!</v>
      </c>
      <c r="J1289" s="306" t="e">
        <f aca="false">IF(#REF!="","",#REF!)</f>
        <v>#REF!</v>
      </c>
      <c r="K1289" s="306" t="e">
        <f aca="false">IF(#REF!="","",#REF!)</f>
        <v>#REF!</v>
      </c>
      <c r="L1289" s="1"/>
      <c r="M1289" s="306" t="e">
        <f aca="false">IF(H1289="","",SUM(H1289)-SUM(C1289))</f>
        <v>#REF!</v>
      </c>
      <c r="N1289" s="306" t="e">
        <f aca="false">IF(I1289="","",SUM(I1289)-SUM(D1289))</f>
        <v>#REF!</v>
      </c>
      <c r="O1289" s="306" t="e">
        <f aca="false">IF(J1289="","",SUM(J1289)-SUM(E1289))</f>
        <v>#REF!</v>
      </c>
      <c r="P1289" s="306" t="e">
        <f aca="false">IF(K1289="","",SUM(K1289)-SUM(F1289))</f>
        <v>#REF!</v>
      </c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</row>
    <row r="1290" customFormat="false" ht="15.75" hidden="false" customHeight="true" outlineLevel="0" collapsed="false">
      <c r="A1290" s="332" t="str">
        <f aca="false">IF(Data3!A63="","",Data3!A63)</f>
        <v>Fish type 3 - kg gathered</v>
      </c>
      <c r="B1290" s="280"/>
      <c r="C1290" s="192" t="str">
        <f aca="false">IF(Data3!V63="","",Data3!V63)</f>
        <v/>
      </c>
      <c r="D1290" s="192" t="str">
        <f aca="false">IF(Data3!W63="","",Data3!W63)</f>
        <v/>
      </c>
      <c r="E1290" s="192" t="str">
        <f aca="false">IF(Data3!X63="","",Data3!X63)</f>
        <v/>
      </c>
      <c r="F1290" s="192" t="str">
        <f aca="false">IF(Data3!Y63="","",Data3!Y63)</f>
        <v/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</row>
    <row r="1291" customFormat="false" ht="15.75" hidden="false" customHeight="true" outlineLevel="0" collapsed="false">
      <c r="A1291" s="265" t="s">
        <v>255</v>
      </c>
      <c r="B1291" s="258"/>
      <c r="C1291" s="192" t="str">
        <f aca="false">IF(Data3!V64="","",Data3!V64)</f>
        <v/>
      </c>
      <c r="D1291" s="192" t="str">
        <f aca="false">IF(Data3!W64="","",Data3!W64)</f>
        <v/>
      </c>
      <c r="E1291" s="192" t="str">
        <f aca="false">IF(Data3!X64="","",Data3!X64)</f>
        <v/>
      </c>
      <c r="F1291" s="192" t="str">
        <f aca="false">IF(Data3!Y64="","",Data3!Y64)</f>
        <v/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</row>
    <row r="1292" customFormat="false" ht="15.75" hidden="false" customHeight="true" outlineLevel="0" collapsed="false">
      <c r="A1292" s="268" t="s">
        <v>256</v>
      </c>
      <c r="B1292" s="258"/>
      <c r="C1292" s="131" t="str">
        <f aca="false">IF(Data3!V65="","",Data3!V65)</f>
        <v/>
      </c>
      <c r="D1292" s="131" t="str">
        <f aca="false">IF(Data3!W65="","",Data3!W65)</f>
        <v/>
      </c>
      <c r="E1292" s="131" t="str">
        <f aca="false">IF(Data3!X65="","",Data3!X65)</f>
        <v/>
      </c>
      <c r="F1292" s="131" t="str">
        <f aca="false">IF(Data3!Y65="","",Data3!Y65)</f>
        <v/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</row>
    <row r="1293" customFormat="false" ht="15.75" hidden="false" customHeight="true" outlineLevel="0" collapsed="false">
      <c r="A1293" s="269" t="s">
        <v>200</v>
      </c>
      <c r="B1293" s="258"/>
      <c r="C1293" s="341" t="str">
        <f aca="false">IF(Data3!V66="","",Data3!V66)</f>
        <v/>
      </c>
      <c r="D1293" s="341" t="str">
        <f aca="false">IF(Data3!W66="","",Data3!W66)</f>
        <v/>
      </c>
      <c r="E1293" s="341" t="str">
        <f aca="false">IF(Data3!X66="","",Data3!X66)</f>
        <v/>
      </c>
      <c r="F1293" s="341" t="str">
        <f aca="false">IF(Data3!Y66="","",Data3!Y66)</f>
        <v/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</row>
    <row r="1294" customFormat="false" ht="15.75" hidden="false" customHeight="true" outlineLevel="0" collapsed="false">
      <c r="A1294" s="269" t="s">
        <v>201</v>
      </c>
      <c r="B1294" s="280"/>
      <c r="C1294" s="303" t="str">
        <f aca="false">IF(C1292="","",C1292*C1293)</f>
        <v/>
      </c>
      <c r="D1294" s="303" t="str">
        <f aca="false">IF(D1292="","",D1292*D1293)</f>
        <v/>
      </c>
      <c r="E1294" s="303" t="str">
        <f aca="false">IF(E1292="","",E1292*E1293)</f>
        <v/>
      </c>
      <c r="F1294" s="303" t="str">
        <f aca="false">IF(F1292="","",F1292*F1293)</f>
        <v/>
      </c>
      <c r="G1294" s="1"/>
      <c r="H1294" s="303" t="e">
        <f aca="false">IF(#REF!="","",#REF!)</f>
        <v>#REF!</v>
      </c>
      <c r="I1294" s="303" t="e">
        <f aca="false">IF(#REF!="","",#REF!)</f>
        <v>#REF!</v>
      </c>
      <c r="J1294" s="303" t="e">
        <f aca="false">IF(#REF!="","",#REF!)</f>
        <v>#REF!</v>
      </c>
      <c r="K1294" s="303" t="e">
        <f aca="false">IF(#REF!="","",#REF!)</f>
        <v>#REF!</v>
      </c>
      <c r="L1294" s="1"/>
      <c r="M1294" s="440" t="e">
        <f aca="false">IF(H1294="","",SUM(H1294)-SUM(C1294))</f>
        <v>#REF!</v>
      </c>
      <c r="N1294" s="440" t="e">
        <f aca="false">IF(I1294="","",SUM(I1294)-SUM(D1294))</f>
        <v>#REF!</v>
      </c>
      <c r="O1294" s="440" t="e">
        <f aca="false">IF(J1294="","",SUM(J1294)-SUM(E1294))</f>
        <v>#REF!</v>
      </c>
      <c r="P1294" s="440" t="e">
        <f aca="false">IF(K1294="","",SUM(K1294)-SUM(F1294))</f>
        <v>#REF!</v>
      </c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</row>
    <row r="1295" customFormat="false" ht="15.75" hidden="false" customHeight="true" outlineLevel="0" collapsed="false">
      <c r="A1295" s="269" t="s">
        <v>258</v>
      </c>
      <c r="B1295" s="280"/>
      <c r="C1295" s="341" t="str">
        <f aca="false">IF(Data3!V68="","",Data3!V68)</f>
        <v/>
      </c>
      <c r="D1295" s="341" t="str">
        <f aca="false">IF(Data3!W68="","",Data3!W68)</f>
        <v/>
      </c>
      <c r="E1295" s="341" t="str">
        <f aca="false">IF(Data3!X68="","",Data3!X68)</f>
        <v/>
      </c>
      <c r="F1295" s="341" t="str">
        <f aca="false">IF(Data3!Y68="","",Data3!Y68)</f>
        <v/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</row>
    <row r="1296" customFormat="false" ht="15.75" hidden="false" customHeight="true" outlineLevel="0" collapsed="false">
      <c r="A1296" s="270" t="s">
        <v>228</v>
      </c>
      <c r="B1296" s="258"/>
      <c r="C1296" s="306" t="str">
        <f aca="false">IF(C1290="","",(C1290-SUM(C1292,C1295))*C1291/C$40/365/2100)</f>
        <v/>
      </c>
      <c r="D1296" s="306" t="str">
        <f aca="false">IF(D1290="","",(D1290-SUM(D1292,D1295))*D1291/D$40/365/2100)</f>
        <v/>
      </c>
      <c r="E1296" s="306" t="str">
        <f aca="false">IF(E1290="","",(E1290-SUM(E1292,E1295))*E1291/E$40/365/2100)</f>
        <v/>
      </c>
      <c r="F1296" s="306" t="str">
        <f aca="false">IF(F1290="","",(F1290-SUM(F1292,F1295))*F1291/F$40/365/2100)</f>
        <v/>
      </c>
      <c r="G1296" s="1"/>
      <c r="H1296" s="306" t="e">
        <f aca="false">IF(#REF!="","",#REF!)</f>
        <v>#REF!</v>
      </c>
      <c r="I1296" s="306" t="e">
        <f aca="false">IF(#REF!="","",#REF!)</f>
        <v>#REF!</v>
      </c>
      <c r="J1296" s="306" t="e">
        <f aca="false">IF(#REF!="","",#REF!)</f>
        <v>#REF!</v>
      </c>
      <c r="K1296" s="306" t="e">
        <f aca="false">IF(#REF!="","",#REF!)</f>
        <v>#REF!</v>
      </c>
      <c r="L1296" s="1"/>
      <c r="M1296" s="306" t="e">
        <f aca="false">IF(H1296="","",SUM(H1296)-SUM(C1296))</f>
        <v>#REF!</v>
      </c>
      <c r="N1296" s="306" t="e">
        <f aca="false">IF(I1296="","",SUM(I1296)-SUM(D1296))</f>
        <v>#REF!</v>
      </c>
      <c r="O1296" s="306" t="e">
        <f aca="false">IF(J1296="","",SUM(J1296)-SUM(E1296))</f>
        <v>#REF!</v>
      </c>
      <c r="P1296" s="306" t="e">
        <f aca="false">IF(K1296="","",SUM(K1296)-SUM(F1296))</f>
        <v>#REF!</v>
      </c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</row>
    <row r="1297" customFormat="false" ht="15.75" hidden="false" customHeight="true" outlineLevel="0" collapsed="false">
      <c r="A1297" s="332" t="str">
        <f aca="false">IF(Data3!A70="","",Data3!A70)</f>
        <v>Fish type 4 - kg gathered</v>
      </c>
      <c r="B1297" s="280"/>
      <c r="C1297" s="192" t="str">
        <f aca="false">IF(Data3!V70="","",Data3!V70)</f>
        <v/>
      </c>
      <c r="D1297" s="192" t="str">
        <f aca="false">IF(Data3!W70="","",Data3!W70)</f>
        <v/>
      </c>
      <c r="E1297" s="192" t="str">
        <f aca="false">IF(Data3!X70="","",Data3!X70)</f>
        <v/>
      </c>
      <c r="F1297" s="192" t="str">
        <f aca="false">IF(Data3!Y70="","",Data3!Y70)</f>
        <v/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</row>
    <row r="1298" customFormat="false" ht="15.75" hidden="false" customHeight="true" outlineLevel="0" collapsed="false">
      <c r="A1298" s="265" t="s">
        <v>255</v>
      </c>
      <c r="B1298" s="258"/>
      <c r="C1298" s="192" t="str">
        <f aca="false">IF(Data3!V71="","",Data3!V71)</f>
        <v/>
      </c>
      <c r="D1298" s="192" t="str">
        <f aca="false">IF(Data3!W71="","",Data3!W71)</f>
        <v/>
      </c>
      <c r="E1298" s="192" t="str">
        <f aca="false">IF(Data3!X71="","",Data3!X71)</f>
        <v/>
      </c>
      <c r="F1298" s="192" t="str">
        <f aca="false">IF(Data3!Y71="","",Data3!Y71)</f>
        <v/>
      </c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</row>
    <row r="1299" customFormat="false" ht="15.75" hidden="false" customHeight="true" outlineLevel="0" collapsed="false">
      <c r="A1299" s="268" t="s">
        <v>256</v>
      </c>
      <c r="B1299" s="258"/>
      <c r="C1299" s="131" t="str">
        <f aca="false">IF(Data3!V72="","",Data3!V72)</f>
        <v/>
      </c>
      <c r="D1299" s="131" t="str">
        <f aca="false">IF(Data3!W72="","",Data3!W72)</f>
        <v/>
      </c>
      <c r="E1299" s="131" t="str">
        <f aca="false">IF(Data3!X72="","",Data3!X72)</f>
        <v/>
      </c>
      <c r="F1299" s="131" t="str">
        <f aca="false">IF(Data3!Y72="","",Data3!Y72)</f>
        <v/>
      </c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</row>
    <row r="1300" customFormat="false" ht="15.75" hidden="false" customHeight="true" outlineLevel="0" collapsed="false">
      <c r="A1300" s="269" t="s">
        <v>200</v>
      </c>
      <c r="B1300" s="258"/>
      <c r="C1300" s="341" t="str">
        <f aca="false">IF(Data3!V73="","",Data3!V73)</f>
        <v/>
      </c>
      <c r="D1300" s="341" t="str">
        <f aca="false">IF(Data3!W73="","",Data3!W73)</f>
        <v/>
      </c>
      <c r="E1300" s="341" t="str">
        <f aca="false">IF(Data3!X73="","",Data3!X73)</f>
        <v/>
      </c>
      <c r="F1300" s="341" t="str">
        <f aca="false">IF(Data3!Y73="","",Data3!Y73)</f>
        <v/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</row>
    <row r="1301" customFormat="false" ht="15.75" hidden="false" customHeight="true" outlineLevel="0" collapsed="false">
      <c r="A1301" s="269" t="s">
        <v>201</v>
      </c>
      <c r="B1301" s="280"/>
      <c r="C1301" s="303" t="str">
        <f aca="false">IF(C1299="","",C1299*C1300)</f>
        <v/>
      </c>
      <c r="D1301" s="303" t="str">
        <f aca="false">IF(D1299="","",D1299*D1300)</f>
        <v/>
      </c>
      <c r="E1301" s="303" t="str">
        <f aca="false">IF(E1299="","",E1299*E1300)</f>
        <v/>
      </c>
      <c r="F1301" s="303" t="str">
        <f aca="false">IF(F1299="","",F1299*F1300)</f>
        <v/>
      </c>
      <c r="G1301" s="1"/>
      <c r="H1301" s="303" t="e">
        <f aca="false">IF(#REF!="","",#REF!)</f>
        <v>#REF!</v>
      </c>
      <c r="I1301" s="303" t="e">
        <f aca="false">IF(#REF!="","",#REF!)</f>
        <v>#REF!</v>
      </c>
      <c r="J1301" s="303" t="e">
        <f aca="false">IF(#REF!="","",#REF!)</f>
        <v>#REF!</v>
      </c>
      <c r="K1301" s="303" t="e">
        <f aca="false">IF(#REF!="","",#REF!)</f>
        <v>#REF!</v>
      </c>
      <c r="L1301" s="1"/>
      <c r="M1301" s="440" t="e">
        <f aca="false">IF(H1301="","",SUM(H1301)-SUM(C1301))</f>
        <v>#REF!</v>
      </c>
      <c r="N1301" s="440" t="e">
        <f aca="false">IF(I1301="","",SUM(I1301)-SUM(D1301))</f>
        <v>#REF!</v>
      </c>
      <c r="O1301" s="440" t="e">
        <f aca="false">IF(J1301="","",SUM(J1301)-SUM(E1301))</f>
        <v>#REF!</v>
      </c>
      <c r="P1301" s="440" t="e">
        <f aca="false">IF(K1301="","",SUM(K1301)-SUM(F1301))</f>
        <v>#REF!</v>
      </c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</row>
    <row r="1302" customFormat="false" ht="15.75" hidden="false" customHeight="true" outlineLevel="0" collapsed="false">
      <c r="A1302" s="269" t="s">
        <v>258</v>
      </c>
      <c r="B1302" s="280"/>
      <c r="C1302" s="341" t="str">
        <f aca="false">IF(Data3!V75="","",Data3!V75)</f>
        <v/>
      </c>
      <c r="D1302" s="341" t="str">
        <f aca="false">IF(Data3!W75="","",Data3!W75)</f>
        <v/>
      </c>
      <c r="E1302" s="341" t="str">
        <f aca="false">IF(Data3!X75="","",Data3!X75)</f>
        <v/>
      </c>
      <c r="F1302" s="341" t="str">
        <f aca="false">IF(Data3!Y75="","",Data3!Y75)</f>
        <v/>
      </c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</row>
    <row r="1303" customFormat="false" ht="15.75" hidden="false" customHeight="true" outlineLevel="0" collapsed="false">
      <c r="A1303" s="270" t="s">
        <v>228</v>
      </c>
      <c r="B1303" s="258"/>
      <c r="C1303" s="306" t="str">
        <f aca="false">IF(C1297="","",(C1297-SUM(C1299,C1302))*C1298/C$40/365/2100)</f>
        <v/>
      </c>
      <c r="D1303" s="306" t="str">
        <f aca="false">IF(D1297="","",(D1297-SUM(D1299,D1302))*D1298/D$40/365/2100)</f>
        <v/>
      </c>
      <c r="E1303" s="306" t="str">
        <f aca="false">IF(E1297="","",(E1297-SUM(E1299,E1302))*E1298/E$40/365/2100)</f>
        <v/>
      </c>
      <c r="F1303" s="306" t="str">
        <f aca="false">IF(F1297="","",(F1297-SUM(F1299,F1302))*F1298/F$40/365/2100)</f>
        <v/>
      </c>
      <c r="G1303" s="1"/>
      <c r="H1303" s="306" t="e">
        <f aca="false">IF(#REF!="","",#REF!)</f>
        <v>#REF!</v>
      </c>
      <c r="I1303" s="306" t="e">
        <f aca="false">IF(#REF!="","",#REF!)</f>
        <v>#REF!</v>
      </c>
      <c r="J1303" s="306" t="e">
        <f aca="false">IF(#REF!="","",#REF!)</f>
        <v>#REF!</v>
      </c>
      <c r="K1303" s="306" t="e">
        <f aca="false">IF(#REF!="","",#REF!)</f>
        <v>#REF!</v>
      </c>
      <c r="L1303" s="1"/>
      <c r="M1303" s="306" t="e">
        <f aca="false">IF(H1303="","",SUM(H1303)-SUM(C1303))</f>
        <v>#REF!</v>
      </c>
      <c r="N1303" s="306" t="e">
        <f aca="false">IF(I1303="","",SUM(I1303)-SUM(D1303))</f>
        <v>#REF!</v>
      </c>
      <c r="O1303" s="306" t="e">
        <f aca="false">IF(J1303="","",SUM(J1303)-SUM(E1303))</f>
        <v>#REF!</v>
      </c>
      <c r="P1303" s="306" t="e">
        <f aca="false">IF(K1303="","",SUM(K1303)-SUM(F1303))</f>
        <v>#REF!</v>
      </c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</row>
    <row r="1304" customFormat="false" ht="15.75" hidden="false" customHeight="true" outlineLevel="0" collapsed="false">
      <c r="A1304" s="332" t="str">
        <f aca="false">IF(Data3!A77="","",Data3!A77)</f>
        <v>Fish type 5 - kg gathered</v>
      </c>
      <c r="B1304" s="280"/>
      <c r="C1304" s="192" t="str">
        <f aca="false">IF(Data3!V77="","",Data3!V77)</f>
        <v/>
      </c>
      <c r="D1304" s="192" t="str">
        <f aca="false">IF(Data3!W77="","",Data3!W77)</f>
        <v/>
      </c>
      <c r="E1304" s="192" t="str">
        <f aca="false">IF(Data3!X77="","",Data3!X77)</f>
        <v/>
      </c>
      <c r="F1304" s="192" t="str">
        <f aca="false">IF(Data3!Y77="","",Data3!Y77)</f>
        <v/>
      </c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</row>
    <row r="1305" customFormat="false" ht="15.75" hidden="false" customHeight="true" outlineLevel="0" collapsed="false">
      <c r="A1305" s="265" t="s">
        <v>255</v>
      </c>
      <c r="B1305" s="258"/>
      <c r="C1305" s="192" t="str">
        <f aca="false">IF(Data3!V78="","",Data3!V78)</f>
        <v/>
      </c>
      <c r="D1305" s="192" t="str">
        <f aca="false">IF(Data3!W78="","",Data3!W78)</f>
        <v/>
      </c>
      <c r="E1305" s="192" t="str">
        <f aca="false">IF(Data3!X78="","",Data3!X78)</f>
        <v/>
      </c>
      <c r="F1305" s="192" t="str">
        <f aca="false">IF(Data3!Y78="","",Data3!Y78)</f>
        <v/>
      </c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</row>
    <row r="1306" customFormat="false" ht="15.75" hidden="false" customHeight="true" outlineLevel="0" collapsed="false">
      <c r="A1306" s="268" t="s">
        <v>256</v>
      </c>
      <c r="B1306" s="258"/>
      <c r="C1306" s="131" t="str">
        <f aca="false">IF(Data3!V79="","",Data3!V79)</f>
        <v/>
      </c>
      <c r="D1306" s="131" t="str">
        <f aca="false">IF(Data3!W79="","",Data3!W79)</f>
        <v/>
      </c>
      <c r="E1306" s="131" t="str">
        <f aca="false">IF(Data3!X79="","",Data3!X79)</f>
        <v/>
      </c>
      <c r="F1306" s="131" t="str">
        <f aca="false">IF(Data3!Y79="","",Data3!Y79)</f>
        <v/>
      </c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</row>
    <row r="1307" customFormat="false" ht="15.75" hidden="false" customHeight="true" outlineLevel="0" collapsed="false">
      <c r="A1307" s="269" t="s">
        <v>200</v>
      </c>
      <c r="B1307" s="258"/>
      <c r="C1307" s="341" t="str">
        <f aca="false">IF(Data3!V80="","",Data3!V80)</f>
        <v/>
      </c>
      <c r="D1307" s="341" t="str">
        <f aca="false">IF(Data3!W80="","",Data3!W80)</f>
        <v/>
      </c>
      <c r="E1307" s="341" t="str">
        <f aca="false">IF(Data3!X80="","",Data3!X80)</f>
        <v/>
      </c>
      <c r="F1307" s="341" t="str">
        <f aca="false">IF(Data3!Y80="","",Data3!Y80)</f>
        <v/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</row>
    <row r="1308" customFormat="false" ht="15.75" hidden="false" customHeight="true" outlineLevel="0" collapsed="false">
      <c r="A1308" s="269" t="s">
        <v>201</v>
      </c>
      <c r="B1308" s="280"/>
      <c r="C1308" s="303" t="str">
        <f aca="false">IF(C1306="","",C1306*C1307)</f>
        <v/>
      </c>
      <c r="D1308" s="303" t="str">
        <f aca="false">IF(D1306="","",D1306*D1307)</f>
        <v/>
      </c>
      <c r="E1308" s="303" t="str">
        <f aca="false">IF(E1306="","",E1306*E1307)</f>
        <v/>
      </c>
      <c r="F1308" s="303" t="str">
        <f aca="false">IF(F1306="","",F1306*F1307)</f>
        <v/>
      </c>
      <c r="G1308" s="1"/>
      <c r="H1308" s="303" t="e">
        <f aca="false">IF(#REF!="","",#REF!)</f>
        <v>#REF!</v>
      </c>
      <c r="I1308" s="303" t="e">
        <f aca="false">IF(#REF!="","",#REF!)</f>
        <v>#REF!</v>
      </c>
      <c r="J1308" s="303" t="e">
        <f aca="false">IF(#REF!="","",#REF!)</f>
        <v>#REF!</v>
      </c>
      <c r="K1308" s="303" t="e">
        <f aca="false">IF(#REF!="","",#REF!)</f>
        <v>#REF!</v>
      </c>
      <c r="L1308" s="1"/>
      <c r="M1308" s="440" t="e">
        <f aca="false">IF(H1308="","",SUM(H1308)-SUM(C1308))</f>
        <v>#REF!</v>
      </c>
      <c r="N1308" s="440" t="e">
        <f aca="false">IF(I1308="","",SUM(I1308)-SUM(D1308))</f>
        <v>#REF!</v>
      </c>
      <c r="O1308" s="440" t="e">
        <f aca="false">IF(J1308="","",SUM(J1308)-SUM(E1308))</f>
        <v>#REF!</v>
      </c>
      <c r="P1308" s="440" t="e">
        <f aca="false">IF(K1308="","",SUM(K1308)-SUM(F1308))</f>
        <v>#REF!</v>
      </c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</row>
    <row r="1309" customFormat="false" ht="15.75" hidden="false" customHeight="true" outlineLevel="0" collapsed="false">
      <c r="A1309" s="269" t="s">
        <v>258</v>
      </c>
      <c r="B1309" s="280"/>
      <c r="C1309" s="341" t="str">
        <f aca="false">IF(Data3!V82="","",Data3!V82)</f>
        <v/>
      </c>
      <c r="D1309" s="341" t="str">
        <f aca="false">IF(Data3!W82="","",Data3!W82)</f>
        <v/>
      </c>
      <c r="E1309" s="341" t="str">
        <f aca="false">IF(Data3!X82="","",Data3!X82)</f>
        <v/>
      </c>
      <c r="F1309" s="341" t="str">
        <f aca="false">IF(Data3!Y82="","",Data3!Y82)</f>
        <v/>
      </c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</row>
    <row r="1310" customFormat="false" ht="15.75" hidden="false" customHeight="true" outlineLevel="0" collapsed="false">
      <c r="A1310" s="270" t="s">
        <v>228</v>
      </c>
      <c r="B1310" s="258"/>
      <c r="C1310" s="306" t="str">
        <f aca="false">IF(C1304="","",(C1304-SUM(C1306,C1309))*C1305/C$40/365/2100)</f>
        <v/>
      </c>
      <c r="D1310" s="306" t="str">
        <f aca="false">IF(D1304="","",(D1304-SUM(D1306,D1309))*D1305/D$40/365/2100)</f>
        <v/>
      </c>
      <c r="E1310" s="306" t="str">
        <f aca="false">IF(E1304="","",(E1304-SUM(E1306,E1309))*E1305/E$40/365/2100)</f>
        <v/>
      </c>
      <c r="F1310" s="306" t="str">
        <f aca="false">IF(F1304="","",(F1304-SUM(F1306,F1309))*F1305/F$40/365/2100)</f>
        <v/>
      </c>
      <c r="G1310" s="1"/>
      <c r="H1310" s="306" t="e">
        <f aca="false">IF(#REF!="","",#REF!)</f>
        <v>#REF!</v>
      </c>
      <c r="I1310" s="306" t="e">
        <f aca="false">IF(#REF!="","",#REF!)</f>
        <v>#REF!</v>
      </c>
      <c r="J1310" s="306" t="e">
        <f aca="false">IF(#REF!="","",#REF!)</f>
        <v>#REF!</v>
      </c>
      <c r="K1310" s="306" t="e">
        <f aca="false">IF(#REF!="","",#REF!)</f>
        <v>#REF!</v>
      </c>
      <c r="L1310" s="1"/>
      <c r="M1310" s="306" t="e">
        <f aca="false">IF(H1310="","",SUM(H1310)-SUM(C1310))</f>
        <v>#REF!</v>
      </c>
      <c r="N1310" s="306" t="e">
        <f aca="false">IF(I1310="","",SUM(I1310)-SUM(D1310))</f>
        <v>#REF!</v>
      </c>
      <c r="O1310" s="306" t="e">
        <f aca="false">IF(J1310="","",SUM(J1310)-SUM(E1310))</f>
        <v>#REF!</v>
      </c>
      <c r="P1310" s="306" t="e">
        <f aca="false">IF(K1310="","",SUM(K1310)-SUM(F1310))</f>
        <v>#REF!</v>
      </c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</row>
    <row r="1311" customFormat="false" ht="15.75" hidden="false" customHeight="true" outlineLevel="0" collapsed="false">
      <c r="A1311" s="218" t="s">
        <v>487</v>
      </c>
      <c r="B1311" s="405"/>
      <c r="C1311" s="404"/>
      <c r="D1311" s="404"/>
      <c r="E1311" s="404"/>
      <c r="F1311" s="404"/>
      <c r="G1311" s="1"/>
      <c r="H1311" s="487"/>
      <c r="I1311" s="404"/>
      <c r="J1311" s="404"/>
      <c r="K1311" s="488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</row>
    <row r="1312" customFormat="false" ht="15.75" hidden="false" customHeight="true" outlineLevel="0" collapsed="false">
      <c r="A1312" s="218" t="s">
        <v>488</v>
      </c>
      <c r="B1312" s="405"/>
      <c r="C1312" s="407"/>
      <c r="D1312" s="407"/>
      <c r="E1312" s="407"/>
      <c r="F1312" s="407"/>
      <c r="G1312" s="1"/>
      <c r="H1312" s="489"/>
      <c r="I1312" s="407"/>
      <c r="J1312" s="407"/>
      <c r="K1312" s="490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</row>
    <row r="1313" customFormat="false" ht="15.75" hidden="false" customHeight="true" outlineLevel="0" collapsed="false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</row>
    <row r="1314" customFormat="false" ht="15.75" hidden="false" customHeight="true" outlineLevel="0" collapsed="false">
      <c r="A1314" s="383" t="s">
        <v>552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</row>
    <row r="1315" customFormat="false" ht="15.75" hidden="false" customHeight="true" outlineLevel="0" collapsed="false">
      <c r="A1315" s="215" t="str">
        <f aca="false">A1365</f>
        <v>WILD FOODS </v>
      </c>
      <c r="B1315" s="366"/>
      <c r="C1315" s="373"/>
      <c r="D1315" s="373"/>
      <c r="E1315" s="373"/>
      <c r="F1315" s="373"/>
      <c r="G1315" s="366"/>
      <c r="H1315" s="373"/>
      <c r="I1315" s="373"/>
      <c r="J1315" s="373"/>
      <c r="K1315" s="373"/>
      <c r="L1315" s="366"/>
      <c r="M1315" s="373"/>
      <c r="N1315" s="373"/>
      <c r="O1315" s="373"/>
      <c r="P1315" s="373"/>
      <c r="Q1315" s="1"/>
      <c r="R1315" s="477" t="s">
        <v>541</v>
      </c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</row>
    <row r="1316" customFormat="false" ht="15.75" hidden="false" customHeight="true" outlineLevel="0" collapsed="false">
      <c r="A1316" s="1" t="str">
        <f aca="false">$A1237</f>
        <v>Wild food type 1 - kg gathered</v>
      </c>
      <c r="B1316" s="366"/>
      <c r="C1316" s="376" t="n">
        <f aca="false">SUM($C1243)</f>
        <v>0</v>
      </c>
      <c r="D1316" s="376" t="n">
        <f aca="false">SUM($D1243)</f>
        <v>0</v>
      </c>
      <c r="E1316" s="376" t="n">
        <f aca="false">SUM($E1243)</f>
        <v>0</v>
      </c>
      <c r="F1316" s="376" t="n">
        <f aca="false">SUM($F1243)</f>
        <v>0</v>
      </c>
      <c r="G1316" s="356"/>
      <c r="H1316" s="376" t="e">
        <f aca="false">SUM($H1243)</f>
        <v>#REF!</v>
      </c>
      <c r="I1316" s="376" t="e">
        <f aca="false">SUM($I1243)</f>
        <v>#REF!</v>
      </c>
      <c r="J1316" s="376" t="e">
        <f aca="false">SUM($J1243)</f>
        <v>#REF!</v>
      </c>
      <c r="K1316" s="376" t="e">
        <f aca="false">SUM($K1243)</f>
        <v>#REF!</v>
      </c>
      <c r="L1316" s="356"/>
      <c r="M1316" s="376" t="e">
        <f aca="false">SUM($M1243)</f>
        <v>#REF!</v>
      </c>
      <c r="N1316" s="376" t="e">
        <f aca="false">SUM($N1243)</f>
        <v>#REF!</v>
      </c>
      <c r="O1316" s="376" t="e">
        <f aca="false">SUM($O1243)</f>
        <v>#REF!</v>
      </c>
      <c r="P1316" s="376" t="e">
        <f aca="false">SUM($P1243)</f>
        <v>#REF!</v>
      </c>
      <c r="Q1316" s="1"/>
      <c r="R1316" s="1" t="str">
        <f aca="false">IF(OR(SUM((C1316&gt;C$932),(D1316&gt;C$932),(E1316&gt;C$932),(F1316&gt;C$932))&gt;1,C1316&gt;C$932*2,D1316&gt;C$932*2,E1316&gt;C$932*2,F1316&gt;C$932*2),"yes","")</f>
        <v/>
      </c>
      <c r="S1316" s="1"/>
      <c r="T1316" s="1"/>
      <c r="U1316" s="69" t="n">
        <v>1316</v>
      </c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</row>
    <row r="1317" customFormat="false" ht="15.75" hidden="false" customHeight="true" outlineLevel="0" collapsed="false">
      <c r="A1317" s="1" t="str">
        <f aca="false">$A$1244</f>
        <v>Wild food type 2 - kg gathered</v>
      </c>
      <c r="B1317" s="366"/>
      <c r="C1317" s="376" t="n">
        <f aca="false">SUM($C1250)</f>
        <v>0</v>
      </c>
      <c r="D1317" s="376" t="n">
        <f aca="false">SUM($D1250)</f>
        <v>0</v>
      </c>
      <c r="E1317" s="376" t="n">
        <f aca="false">SUM($E1250)</f>
        <v>0</v>
      </c>
      <c r="F1317" s="376" t="n">
        <f aca="false">SUM($F1250)</f>
        <v>0</v>
      </c>
      <c r="G1317" s="356"/>
      <c r="H1317" s="376" t="e">
        <f aca="false">SUM($H1250)</f>
        <v>#REF!</v>
      </c>
      <c r="I1317" s="376" t="e">
        <f aca="false">SUM($I1250)</f>
        <v>#REF!</v>
      </c>
      <c r="J1317" s="376" t="e">
        <f aca="false">SUM($J1250)</f>
        <v>#REF!</v>
      </c>
      <c r="K1317" s="376" t="e">
        <f aca="false">SUM($K1250)</f>
        <v>#REF!</v>
      </c>
      <c r="L1317" s="356"/>
      <c r="M1317" s="376" t="e">
        <f aca="false">SUM($M1250)</f>
        <v>#REF!</v>
      </c>
      <c r="N1317" s="376" t="e">
        <f aca="false">SUM($N1250)</f>
        <v>#REF!</v>
      </c>
      <c r="O1317" s="376" t="e">
        <f aca="false">SUM($O1250)</f>
        <v>#REF!</v>
      </c>
      <c r="P1317" s="376" t="e">
        <f aca="false">SUM($P1250)</f>
        <v>#REF!</v>
      </c>
      <c r="Q1317" s="1"/>
      <c r="R1317" s="1" t="str">
        <f aca="false">IF(OR(SUM((C1317&gt;C$932),(D1317&gt;C$932),(E1317&gt;C$932),(F1317&gt;C$932))&gt;1,C1317&gt;C$932*2,D1317&gt;C$932*2,E1317&gt;C$932*2,F1317&gt;C$932*2),"yes","")</f>
        <v/>
      </c>
      <c r="S1317" s="1"/>
      <c r="T1317" s="1"/>
      <c r="U1317" s="1" t="n">
        <v>1317</v>
      </c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</row>
    <row r="1318" customFormat="false" ht="15.75" hidden="false" customHeight="true" outlineLevel="0" collapsed="false">
      <c r="A1318" s="1" t="str">
        <f aca="false">$A$1251</f>
        <v>Wild food type 3 - kg gathered</v>
      </c>
      <c r="B1318" s="366"/>
      <c r="C1318" s="376" t="n">
        <f aca="false">SUM($C1257)</f>
        <v>0</v>
      </c>
      <c r="D1318" s="376" t="n">
        <f aca="false">SUM($D1257)</f>
        <v>0</v>
      </c>
      <c r="E1318" s="376" t="n">
        <f aca="false">SUM($E1257)</f>
        <v>0</v>
      </c>
      <c r="F1318" s="376" t="n">
        <f aca="false">SUM($F1257)</f>
        <v>0</v>
      </c>
      <c r="G1318" s="356"/>
      <c r="H1318" s="376" t="e">
        <f aca="false">SUM($H1257)</f>
        <v>#REF!</v>
      </c>
      <c r="I1318" s="376" t="e">
        <f aca="false">SUM($I1257)</f>
        <v>#REF!</v>
      </c>
      <c r="J1318" s="376" t="e">
        <f aca="false">SUM($J1257)</f>
        <v>#REF!</v>
      </c>
      <c r="K1318" s="376" t="e">
        <f aca="false">SUM($K1257)</f>
        <v>#REF!</v>
      </c>
      <c r="L1318" s="356"/>
      <c r="M1318" s="376" t="e">
        <f aca="false">SUM($M1257)</f>
        <v>#REF!</v>
      </c>
      <c r="N1318" s="376" t="e">
        <f aca="false">SUM($N1257)</f>
        <v>#REF!</v>
      </c>
      <c r="O1318" s="376" t="e">
        <f aca="false">SUM($O1257)</f>
        <v>#REF!</v>
      </c>
      <c r="P1318" s="376" t="e">
        <f aca="false">SUM($P1257)</f>
        <v>#REF!</v>
      </c>
      <c r="Q1318" s="1"/>
      <c r="R1318" s="1" t="str">
        <f aca="false">IF(OR(SUM((C1318&gt;C$932),(D1318&gt;C$932),(E1318&gt;C$932),(F1318&gt;C$932))&gt;1,C1318&gt;C$932*2,D1318&gt;C$932*2,E1318&gt;C$932*2,F1318&gt;C$932*2),"yes","")</f>
        <v/>
      </c>
      <c r="S1318" s="1"/>
      <c r="T1318" s="1"/>
      <c r="U1318" s="1" t="n">
        <v>1318</v>
      </c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</row>
    <row r="1319" customFormat="false" ht="15.75" hidden="false" customHeight="true" outlineLevel="0" collapsed="false">
      <c r="A1319" s="1" t="str">
        <f aca="false">$A$1258</f>
        <v>Wild food type 4 - kg gathered</v>
      </c>
      <c r="B1319" s="366"/>
      <c r="C1319" s="376" t="n">
        <f aca="false">SUM($C1264)</f>
        <v>0</v>
      </c>
      <c r="D1319" s="376" t="n">
        <f aca="false">SUM($D1264)</f>
        <v>0</v>
      </c>
      <c r="E1319" s="376" t="n">
        <f aca="false">SUM($E1264)</f>
        <v>0</v>
      </c>
      <c r="F1319" s="376" t="n">
        <f aca="false">SUM($F1264)</f>
        <v>0</v>
      </c>
      <c r="G1319" s="356"/>
      <c r="H1319" s="376" t="e">
        <f aca="false">SUM($H1264)</f>
        <v>#REF!</v>
      </c>
      <c r="I1319" s="376" t="e">
        <f aca="false">SUM($I1264)</f>
        <v>#REF!</v>
      </c>
      <c r="J1319" s="376" t="e">
        <f aca="false">SUM($J1264)</f>
        <v>#REF!</v>
      </c>
      <c r="K1319" s="376" t="e">
        <f aca="false">SUM($K1264)</f>
        <v>#REF!</v>
      </c>
      <c r="L1319" s="356"/>
      <c r="M1319" s="376" t="e">
        <f aca="false">SUM($M1264)</f>
        <v>#REF!</v>
      </c>
      <c r="N1319" s="376" t="e">
        <f aca="false">SUM($N1264)</f>
        <v>#REF!</v>
      </c>
      <c r="O1319" s="376" t="e">
        <f aca="false">SUM($O1264)</f>
        <v>#REF!</v>
      </c>
      <c r="P1319" s="376" t="e">
        <f aca="false">SUM($P1264)</f>
        <v>#REF!</v>
      </c>
      <c r="Q1319" s="1"/>
      <c r="R1319" s="1" t="str">
        <f aca="false">IF(OR(SUM((C1319&gt;C$932),(D1319&gt;C$932),(E1319&gt;C$932),(F1319&gt;C$932))&gt;1,C1319&gt;C$932*2,D1319&gt;C$932*2,E1319&gt;C$932*2,F1319&gt;C$932*2),"yes","")</f>
        <v/>
      </c>
      <c r="S1319" s="1"/>
      <c r="T1319" s="1"/>
      <c r="U1319" s="1" t="n">
        <v>1319</v>
      </c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</row>
    <row r="1320" customFormat="false" ht="15.75" hidden="false" customHeight="true" outlineLevel="0" collapsed="false">
      <c r="A1320" s="1" t="str">
        <f aca="false">$A$1265</f>
        <v>Wild food type 5 - kg gathered</v>
      </c>
      <c r="B1320" s="366"/>
      <c r="C1320" s="376" t="n">
        <f aca="false">SUM($C1271)</f>
        <v>0</v>
      </c>
      <c r="D1320" s="376" t="n">
        <f aca="false">SUM($D1271)</f>
        <v>0</v>
      </c>
      <c r="E1320" s="376" t="n">
        <f aca="false">SUM($E1271)</f>
        <v>0</v>
      </c>
      <c r="F1320" s="376" t="n">
        <f aca="false">SUM($F1271)</f>
        <v>0</v>
      </c>
      <c r="G1320" s="356"/>
      <c r="H1320" s="376" t="e">
        <f aca="false">SUM($H1271)</f>
        <v>#REF!</v>
      </c>
      <c r="I1320" s="376" t="e">
        <f aca="false">SUM($I1271)</f>
        <v>#REF!</v>
      </c>
      <c r="J1320" s="376" t="e">
        <f aca="false">SUM($J1271)</f>
        <v>#REF!</v>
      </c>
      <c r="K1320" s="376" t="e">
        <f aca="false">SUM($K1271)</f>
        <v>#REF!</v>
      </c>
      <c r="L1320" s="356"/>
      <c r="M1320" s="376" t="e">
        <f aca="false">SUM($M1271)</f>
        <v>#REF!</v>
      </c>
      <c r="N1320" s="376" t="e">
        <f aca="false">SUM($N1271)</f>
        <v>#REF!</v>
      </c>
      <c r="O1320" s="376" t="e">
        <f aca="false">SUM($O1271)</f>
        <v>#REF!</v>
      </c>
      <c r="P1320" s="376" t="e">
        <f aca="false">SUM($P1271)</f>
        <v>#REF!</v>
      </c>
      <c r="Q1320" s="1"/>
      <c r="R1320" s="1" t="str">
        <f aca="false">IF(OR(SUM((C1320&gt;C$932),(D1320&gt;C$932),(E1320&gt;C$932),(F1320&gt;C$932))&gt;1,C1320&gt;C$932*2,D1320&gt;C$932*2,E1320&gt;C$932*2,F1320&gt;C$932*2),"yes","")</f>
        <v/>
      </c>
      <c r="S1320" s="1"/>
      <c r="T1320" s="1"/>
      <c r="U1320" s="1" t="n">
        <v>1320</v>
      </c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</row>
    <row r="1321" customFormat="false" ht="15.75" hidden="false" customHeight="true" outlineLevel="0" collapsed="false">
      <c r="A1321" s="215" t="str">
        <f aca="false">A1371</f>
        <v>FISHING</v>
      </c>
      <c r="B1321" s="366"/>
      <c r="C1321" s="373"/>
      <c r="D1321" s="373"/>
      <c r="E1321" s="373"/>
      <c r="F1321" s="373"/>
      <c r="G1321" s="366"/>
      <c r="H1321" s="373"/>
      <c r="I1321" s="373"/>
      <c r="J1321" s="373"/>
      <c r="K1321" s="373"/>
      <c r="L1321" s="366"/>
      <c r="M1321" s="373"/>
      <c r="N1321" s="373"/>
      <c r="O1321" s="373"/>
      <c r="P1321" s="373"/>
      <c r="Q1321" s="1"/>
      <c r="R1321" s="1"/>
      <c r="S1321" s="1"/>
      <c r="T1321" s="1"/>
      <c r="U1321" s="1" t="n">
        <v>1321</v>
      </c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</row>
    <row r="1322" customFormat="false" ht="15.75" hidden="false" customHeight="true" outlineLevel="0" collapsed="false">
      <c r="A1322" s="1" t="str">
        <f aca="false">$A$1276</f>
        <v>Fish type 1 (fresh) - kg gathered</v>
      </c>
      <c r="B1322" s="366"/>
      <c r="C1322" s="376" t="n">
        <f aca="false">SUM($C1282)</f>
        <v>0</v>
      </c>
      <c r="D1322" s="376" t="n">
        <f aca="false">SUM($D1282)</f>
        <v>0</v>
      </c>
      <c r="E1322" s="376" t="n">
        <f aca="false">SUM($E1282)</f>
        <v>0</v>
      </c>
      <c r="F1322" s="376" t="n">
        <f aca="false">SUM($F1282)</f>
        <v>0</v>
      </c>
      <c r="G1322" s="356"/>
      <c r="H1322" s="376" t="e">
        <f aca="false">SUM($H1282)</f>
        <v>#REF!</v>
      </c>
      <c r="I1322" s="376" t="e">
        <f aca="false">SUM($I1282)</f>
        <v>#REF!</v>
      </c>
      <c r="J1322" s="376" t="e">
        <f aca="false">SUM($J1282)</f>
        <v>#REF!</v>
      </c>
      <c r="K1322" s="376" t="e">
        <f aca="false">SUM($K1282)</f>
        <v>#REF!</v>
      </c>
      <c r="L1322" s="356"/>
      <c r="M1322" s="376" t="e">
        <f aca="false">SUM($M1282)</f>
        <v>#REF!</v>
      </c>
      <c r="N1322" s="376" t="e">
        <f aca="false">SUM($N1282)</f>
        <v>#REF!</v>
      </c>
      <c r="O1322" s="376" t="e">
        <f aca="false">SUM($O1282)</f>
        <v>#REF!</v>
      </c>
      <c r="P1322" s="376" t="e">
        <f aca="false">SUM($P1282)</f>
        <v>#REF!</v>
      </c>
      <c r="Q1322" s="1"/>
      <c r="R1322" s="1" t="str">
        <f aca="false">IF(OR(SUM((C1322&gt;C$932),(D1322&gt;C$932),(E1322&gt;C$932),(F1322&gt;C$932))&gt;1,C1322&gt;C$932*2,D1322&gt;C$932*2,E1322&gt;C$932*2,F1322&gt;C$932*2),"yes","")</f>
        <v/>
      </c>
      <c r="S1322" s="1"/>
      <c r="T1322" s="1"/>
      <c r="U1322" s="1" t="n">
        <v>1322</v>
      </c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</row>
    <row r="1323" customFormat="false" ht="15.75" hidden="false" customHeight="true" outlineLevel="0" collapsed="false">
      <c r="A1323" s="1" t="str">
        <f aca="false">$A$1283</f>
        <v>Fish type 2 (dried) - kg gathered</v>
      </c>
      <c r="B1323" s="366"/>
      <c r="C1323" s="376" t="n">
        <f aca="false">SUM($C1289)</f>
        <v>0</v>
      </c>
      <c r="D1323" s="376" t="n">
        <f aca="false">SUM($D1289)</f>
        <v>0</v>
      </c>
      <c r="E1323" s="376" t="n">
        <f aca="false">SUM($E1289)</f>
        <v>0</v>
      </c>
      <c r="F1323" s="376" t="n">
        <f aca="false">SUM($F1289)</f>
        <v>0</v>
      </c>
      <c r="G1323" s="356"/>
      <c r="H1323" s="376" t="e">
        <f aca="false">SUM($H1289)</f>
        <v>#REF!</v>
      </c>
      <c r="I1323" s="376" t="e">
        <f aca="false">SUM($I1289)</f>
        <v>#REF!</v>
      </c>
      <c r="J1323" s="376" t="e">
        <f aca="false">SUM($J1289)</f>
        <v>#REF!</v>
      </c>
      <c r="K1323" s="376" t="e">
        <f aca="false">SUM($K1289)</f>
        <v>#REF!</v>
      </c>
      <c r="L1323" s="356"/>
      <c r="M1323" s="376" t="e">
        <f aca="false">SUM($M1289)</f>
        <v>#REF!</v>
      </c>
      <c r="N1323" s="376" t="e">
        <f aca="false">SUM($N1289)</f>
        <v>#REF!</v>
      </c>
      <c r="O1323" s="376" t="e">
        <f aca="false">SUM($O1289)</f>
        <v>#REF!</v>
      </c>
      <c r="P1323" s="376" t="e">
        <f aca="false">SUM($P1289)</f>
        <v>#REF!</v>
      </c>
      <c r="Q1323" s="1"/>
      <c r="R1323" s="1" t="str">
        <f aca="false">IF(OR(SUM((C1323&gt;C$932),(D1323&gt;C$932),(E1323&gt;C$932),(F1323&gt;C$932))&gt;1,C1323&gt;C$932*2,D1323&gt;C$932*2,E1323&gt;C$932*2,F1323&gt;C$932*2),"yes","")</f>
        <v/>
      </c>
      <c r="S1323" s="1"/>
      <c r="T1323" s="1"/>
      <c r="U1323" s="1" t="n">
        <v>1323</v>
      </c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</row>
    <row r="1324" customFormat="false" ht="15.75" hidden="false" customHeight="true" outlineLevel="0" collapsed="false">
      <c r="A1324" s="1" t="str">
        <f aca="false">$A$1290</f>
        <v>Fish type 3 - kg gathered</v>
      </c>
      <c r="B1324" s="366"/>
      <c r="C1324" s="376" t="n">
        <f aca="false">SUM($C1296)</f>
        <v>0</v>
      </c>
      <c r="D1324" s="376" t="n">
        <f aca="false">SUM($D1296)</f>
        <v>0</v>
      </c>
      <c r="E1324" s="376" t="n">
        <f aca="false">SUM($E1296)</f>
        <v>0</v>
      </c>
      <c r="F1324" s="376" t="n">
        <f aca="false">SUM($F1296)</f>
        <v>0</v>
      </c>
      <c r="G1324" s="356"/>
      <c r="H1324" s="376" t="e">
        <f aca="false">SUM($H1296)</f>
        <v>#REF!</v>
      </c>
      <c r="I1324" s="376" t="e">
        <f aca="false">SUM($I1296)</f>
        <v>#REF!</v>
      </c>
      <c r="J1324" s="376" t="e">
        <f aca="false">SUM($J1296)</f>
        <v>#REF!</v>
      </c>
      <c r="K1324" s="376" t="e">
        <f aca="false">SUM($K1296)</f>
        <v>#REF!</v>
      </c>
      <c r="L1324" s="356"/>
      <c r="M1324" s="376" t="e">
        <f aca="false">SUM($M1296)</f>
        <v>#REF!</v>
      </c>
      <c r="N1324" s="376" t="e">
        <f aca="false">SUM($N1296)</f>
        <v>#REF!</v>
      </c>
      <c r="O1324" s="376" t="e">
        <f aca="false">SUM($O1296)</f>
        <v>#REF!</v>
      </c>
      <c r="P1324" s="376" t="e">
        <f aca="false">SUM($P1296)</f>
        <v>#REF!</v>
      </c>
      <c r="Q1324" s="1"/>
      <c r="R1324" s="1" t="str">
        <f aca="false">IF(OR(SUM((C1324&gt;C$932),(D1324&gt;C$932),(E1324&gt;C$932),(F1324&gt;C$932))&gt;1,C1324&gt;C$932*2,D1324&gt;C$932*2,E1324&gt;C$932*2,F1324&gt;C$932*2),"yes","")</f>
        <v/>
      </c>
      <c r="S1324" s="1"/>
      <c r="T1324" s="1"/>
      <c r="U1324" s="1" t="n">
        <v>1324</v>
      </c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</row>
    <row r="1325" customFormat="false" ht="15.75" hidden="false" customHeight="true" outlineLevel="0" collapsed="false">
      <c r="A1325" s="1" t="str">
        <f aca="false">$A$1297</f>
        <v>Fish type 4 - kg gathered</v>
      </c>
      <c r="B1325" s="366"/>
      <c r="C1325" s="376" t="n">
        <f aca="false">SUM($C1303)</f>
        <v>0</v>
      </c>
      <c r="D1325" s="376" t="n">
        <f aca="false">SUM($D1303)</f>
        <v>0</v>
      </c>
      <c r="E1325" s="376" t="n">
        <f aca="false">SUM($E1303)</f>
        <v>0</v>
      </c>
      <c r="F1325" s="376" t="n">
        <f aca="false">SUM($F1303)</f>
        <v>0</v>
      </c>
      <c r="G1325" s="356"/>
      <c r="H1325" s="376" t="e">
        <f aca="false">SUM($H1303)</f>
        <v>#REF!</v>
      </c>
      <c r="I1325" s="376" t="e">
        <f aca="false">SUM($I1303)</f>
        <v>#REF!</v>
      </c>
      <c r="J1325" s="376" t="e">
        <f aca="false">SUM($J1303)</f>
        <v>#REF!</v>
      </c>
      <c r="K1325" s="376" t="e">
        <f aca="false">SUM($K1303)</f>
        <v>#REF!</v>
      </c>
      <c r="L1325" s="356"/>
      <c r="M1325" s="376" t="e">
        <f aca="false">SUM($M1303)</f>
        <v>#REF!</v>
      </c>
      <c r="N1325" s="376" t="e">
        <f aca="false">SUM($N1303)</f>
        <v>#REF!</v>
      </c>
      <c r="O1325" s="376" t="e">
        <f aca="false">SUM($O1303)</f>
        <v>#REF!</v>
      </c>
      <c r="P1325" s="376" t="e">
        <f aca="false">SUM($P1303)</f>
        <v>#REF!</v>
      </c>
      <c r="Q1325" s="1"/>
      <c r="R1325" s="1" t="str">
        <f aca="false">IF(OR(SUM((C1325&gt;C$932),(D1325&gt;C$932),(E1325&gt;C$932),(F1325&gt;C$932))&gt;1,C1325&gt;C$932*2,D1325&gt;C$932*2,E1325&gt;C$932*2,F1325&gt;C$932*2),"yes","")</f>
        <v/>
      </c>
      <c r="S1325" s="1"/>
      <c r="T1325" s="1"/>
      <c r="U1325" s="1" t="n">
        <v>1325</v>
      </c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</row>
    <row r="1326" customFormat="false" ht="15.75" hidden="false" customHeight="true" outlineLevel="0" collapsed="false">
      <c r="A1326" s="1" t="str">
        <f aca="false">$A$1304</f>
        <v>Fish type 5 - kg gathered</v>
      </c>
      <c r="B1326" s="366"/>
      <c r="C1326" s="376" t="n">
        <f aca="false">SUM($C1310)</f>
        <v>0</v>
      </c>
      <c r="D1326" s="376" t="n">
        <f aca="false">SUM($D1310)</f>
        <v>0</v>
      </c>
      <c r="E1326" s="376" t="n">
        <f aca="false">SUM($E1310)</f>
        <v>0</v>
      </c>
      <c r="F1326" s="376" t="n">
        <f aca="false">SUM($F1310)</f>
        <v>0</v>
      </c>
      <c r="G1326" s="356"/>
      <c r="H1326" s="376" t="e">
        <f aca="false">SUM($H1310)</f>
        <v>#REF!</v>
      </c>
      <c r="I1326" s="376" t="e">
        <f aca="false">SUM($I1310)</f>
        <v>#REF!</v>
      </c>
      <c r="J1326" s="376" t="e">
        <f aca="false">SUM($J1310)</f>
        <v>#REF!</v>
      </c>
      <c r="K1326" s="376" t="e">
        <f aca="false">SUM($K1310)</f>
        <v>#REF!</v>
      </c>
      <c r="L1326" s="356"/>
      <c r="M1326" s="376" t="e">
        <f aca="false">SUM($M1310)</f>
        <v>#REF!</v>
      </c>
      <c r="N1326" s="376" t="e">
        <f aca="false">SUM($N1310)</f>
        <v>#REF!</v>
      </c>
      <c r="O1326" s="376" t="e">
        <f aca="false">SUM($O1310)</f>
        <v>#REF!</v>
      </c>
      <c r="P1326" s="376" t="e">
        <f aca="false">SUM($P1310)</f>
        <v>#REF!</v>
      </c>
      <c r="Q1326" s="1"/>
      <c r="R1326" s="1" t="str">
        <f aca="false">IF(OR(SUM((C1326&gt;C$932),(D1326&gt;C$932),(E1326&gt;C$932),(F1326&gt;C$932))&gt;1,C1326&gt;C$932*2,D1326&gt;C$932*2,E1326&gt;C$932*2,F1326&gt;C$932*2),"yes","")</f>
        <v/>
      </c>
      <c r="S1326" s="1"/>
      <c r="T1326" s="1"/>
      <c r="U1326" s="1" t="n">
        <v>1326</v>
      </c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</row>
    <row r="1327" customFormat="false" ht="15.75" hidden="false" customHeight="true" outlineLevel="0" collapsed="false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 t="n">
        <v>1327</v>
      </c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</row>
    <row r="1328" customFormat="false" ht="15.75" hidden="false" customHeight="true" outlineLevel="0" collapsed="false">
      <c r="A1328" s="383" t="s">
        <v>553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 t="n">
        <v>1328</v>
      </c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</row>
    <row r="1329" customFormat="false" ht="15.75" hidden="false" customHeight="true" outlineLevel="0" collapsed="false">
      <c r="A1329" s="215" t="str">
        <f aca="false">$A$1031</f>
        <v>AGRICULTURAL CASH INCOME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 t="n">
        <v>1329</v>
      </c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</row>
    <row r="1330" customFormat="false" ht="15.75" hidden="false" customHeight="true" outlineLevel="0" collapsed="false">
      <c r="A1330" s="1" t="str">
        <f aca="false">$A$1032</f>
        <v>Land preparation</v>
      </c>
      <c r="B1330" s="366"/>
      <c r="C1330" s="373" t="n">
        <f aca="false">SUM($C$1037)</f>
        <v>21600</v>
      </c>
      <c r="D1330" s="373" t="n">
        <f aca="false">SUM($D$1037)</f>
        <v>12000</v>
      </c>
      <c r="E1330" s="373" t="n">
        <f aca="false">SUM($E$1037)</f>
        <v>0</v>
      </c>
      <c r="F1330" s="373" t="n">
        <f aca="false">SUM($F$1037)</f>
        <v>0</v>
      </c>
      <c r="G1330" s="366"/>
      <c r="H1330" s="373" t="n">
        <f aca="false">SUM($H$1037)</f>
        <v>23760</v>
      </c>
      <c r="I1330" s="373" t="n">
        <f aca="false">SUM($I$1037)</f>
        <v>13200</v>
      </c>
      <c r="J1330" s="373" t="n">
        <f aca="false">SUM($J$1037)</f>
        <v>0</v>
      </c>
      <c r="K1330" s="373" t="n">
        <f aca="false">SUM($K$1037)</f>
        <v>0</v>
      </c>
      <c r="L1330" s="366"/>
      <c r="M1330" s="373" t="n">
        <f aca="false">SUM($M$1037)</f>
        <v>2160</v>
      </c>
      <c r="N1330" s="373" t="n">
        <f aca="false">SUM($N$1037)</f>
        <v>1200</v>
      </c>
      <c r="O1330" s="373" t="n">
        <f aca="false">SUM($O$1037)</f>
        <v>0</v>
      </c>
      <c r="P1330" s="373" t="n">
        <f aca="false">SUM($P$1037)</f>
        <v>0</v>
      </c>
      <c r="Q1330" s="1"/>
      <c r="R1330" s="1" t="str">
        <f aca="false">IF(OR(SUM((C1330/C$934&gt;C$932),(D1330/D$934&gt;C$932),(E1330/E$934&gt;C$932),(F1330/F$934&gt;C$932))&gt;1,C1330/C$934&gt;C$932*2,D1330/D$934&gt;C$932*2,E1330/E$934&gt;C$932*2,F1330/F$934&gt;C$932*2),"yes","")</f>
        <v>yes</v>
      </c>
      <c r="S1330" s="1"/>
      <c r="T1330" s="1"/>
      <c r="U1330" s="1" t="n">
        <v>1330</v>
      </c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</row>
    <row r="1331" customFormat="false" ht="15.75" hidden="false" customHeight="true" outlineLevel="0" collapsed="false">
      <c r="A1331" s="1" t="str">
        <f aca="false">$A$1038</f>
        <v>Planting</v>
      </c>
      <c r="B1331" s="366"/>
      <c r="C1331" s="373" t="n">
        <f aca="false">SUM($C$1043)</f>
        <v>0</v>
      </c>
      <c r="D1331" s="373" t="n">
        <f aca="false">SUM($D$1043)</f>
        <v>0</v>
      </c>
      <c r="E1331" s="373" t="n">
        <f aca="false">SUM($E$1043)</f>
        <v>0</v>
      </c>
      <c r="F1331" s="373" t="n">
        <f aca="false">SUM($F$1043)</f>
        <v>0</v>
      </c>
      <c r="G1331" s="366"/>
      <c r="H1331" s="373" t="n">
        <f aca="false">SUM($H$1043)</f>
        <v>0</v>
      </c>
      <c r="I1331" s="373" t="n">
        <f aca="false">SUM($I$1043)</f>
        <v>0</v>
      </c>
      <c r="J1331" s="373" t="n">
        <f aca="false">SUM($J$1043)</f>
        <v>0</v>
      </c>
      <c r="K1331" s="373" t="n">
        <f aca="false">SUM($K$1043)</f>
        <v>0</v>
      </c>
      <c r="L1331" s="366"/>
      <c r="M1331" s="373" t="n">
        <f aca="false">SUM($M$1043)</f>
        <v>0</v>
      </c>
      <c r="N1331" s="373" t="n">
        <f aca="false">SUM($N$1043)</f>
        <v>0</v>
      </c>
      <c r="O1331" s="373" t="n">
        <f aca="false">SUM($O$1043)</f>
        <v>0</v>
      </c>
      <c r="P1331" s="373" t="n">
        <f aca="false">SUM($P$1043)</f>
        <v>0</v>
      </c>
      <c r="Q1331" s="1"/>
      <c r="R1331" s="1" t="str">
        <f aca="false">IF(OR(SUM((C1331/C$934&gt;C$932),(D1331/D$934&gt;C$932),(E1331/E$934&gt;C$932),(F1331/F$934&gt;C$932))&gt;1,C1331/C$934&gt;C$932*2,D1331/D$934&gt;C$932*2,E1331/E$934&gt;C$932*2,F1331/F$934&gt;C$932*2),"yes","")</f>
        <v/>
      </c>
      <c r="S1331" s="1"/>
      <c r="T1331" s="1"/>
      <c r="U1331" s="1" t="n">
        <v>1331</v>
      </c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</row>
    <row r="1332" customFormat="false" ht="15.75" hidden="false" customHeight="true" outlineLevel="0" collapsed="false">
      <c r="A1332" s="1" t="str">
        <f aca="false">$A$1044</f>
        <v>Weeding</v>
      </c>
      <c r="B1332" s="366"/>
      <c r="C1332" s="373" t="n">
        <f aca="false">SUM($C$1049)</f>
        <v>10800</v>
      </c>
      <c r="D1332" s="373" t="n">
        <f aca="false">SUM($D$1049)</f>
        <v>2500</v>
      </c>
      <c r="E1332" s="373" t="n">
        <f aca="false">SUM($E$1049)</f>
        <v>0</v>
      </c>
      <c r="F1332" s="373" t="n">
        <f aca="false">SUM($F$1049)</f>
        <v>0</v>
      </c>
      <c r="G1332" s="366"/>
      <c r="H1332" s="373" t="n">
        <f aca="false">SUM($H$1049)</f>
        <v>11880</v>
      </c>
      <c r="I1332" s="373" t="n">
        <f aca="false">SUM($I$1049)</f>
        <v>2750</v>
      </c>
      <c r="J1332" s="373" t="n">
        <f aca="false">SUM($J$1049)</f>
        <v>0</v>
      </c>
      <c r="K1332" s="373" t="n">
        <f aca="false">SUM($K$1049)</f>
        <v>0</v>
      </c>
      <c r="L1332" s="366"/>
      <c r="M1332" s="373" t="n">
        <f aca="false">SUM($M$1049)</f>
        <v>1080</v>
      </c>
      <c r="N1332" s="373" t="n">
        <f aca="false">SUM($N$1049)</f>
        <v>250</v>
      </c>
      <c r="O1332" s="373" t="n">
        <f aca="false">SUM($O$1049)</f>
        <v>0</v>
      </c>
      <c r="P1332" s="373" t="n">
        <f aca="false">SUM($P$1049)</f>
        <v>0</v>
      </c>
      <c r="Q1332" s="1"/>
      <c r="R1332" s="1" t="str">
        <f aca="false">IF(OR(SUM((C1332/C$934&gt;C$932),(D1332/D$934&gt;C$932),(E1332/E$934&gt;C$932),(F1332/F$934&gt;C$932))&gt;1,C1332/C$934&gt;C$932*2,D1332/D$934&gt;C$932*2,E1332/E$934&gt;C$932*2,F1332/F$934&gt;C$932*2),"yes","")</f>
        <v/>
      </c>
      <c r="S1332" s="1"/>
      <c r="T1332" s="1"/>
      <c r="U1332" s="1" t="n">
        <v>1332</v>
      </c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</row>
    <row r="1333" customFormat="false" ht="15.75" hidden="false" customHeight="true" outlineLevel="0" collapsed="false">
      <c r="A1333" s="1" t="str">
        <f aca="false">$A$1050</f>
        <v>Ploughing</v>
      </c>
      <c r="B1333" s="366"/>
      <c r="C1333" s="373" t="n">
        <f aca="false">SUM($C$1055)</f>
        <v>0</v>
      </c>
      <c r="D1333" s="373" t="n">
        <f aca="false">SUM($D$1055)</f>
        <v>0</v>
      </c>
      <c r="E1333" s="373" t="n">
        <f aca="false">SUM($E$1055)</f>
        <v>0</v>
      </c>
      <c r="F1333" s="373" t="n">
        <f aca="false">SUM($F$1055)</f>
        <v>0</v>
      </c>
      <c r="G1333" s="366"/>
      <c r="H1333" s="373" t="n">
        <f aca="false">SUM($H$1055)</f>
        <v>0</v>
      </c>
      <c r="I1333" s="373" t="n">
        <f aca="false">SUM($I$1055)</f>
        <v>0</v>
      </c>
      <c r="J1333" s="373" t="n">
        <f aca="false">SUM($J$1055)</f>
        <v>0</v>
      </c>
      <c r="K1333" s="373" t="n">
        <f aca="false">SUM($K$1055)</f>
        <v>0</v>
      </c>
      <c r="L1333" s="366"/>
      <c r="M1333" s="373" t="n">
        <f aca="false">SUM($M$1055)</f>
        <v>0</v>
      </c>
      <c r="N1333" s="373" t="n">
        <f aca="false">SUM($N$1055)</f>
        <v>0</v>
      </c>
      <c r="O1333" s="373" t="n">
        <f aca="false">SUM($O$1055)</f>
        <v>0</v>
      </c>
      <c r="P1333" s="373" t="n">
        <f aca="false">SUM($P$1055)</f>
        <v>0</v>
      </c>
      <c r="Q1333" s="1"/>
      <c r="R1333" s="1" t="str">
        <f aca="false">IF(OR(SUM((C1333/C$934&gt;C$932),(D1333/D$934&gt;C$932),(E1333/E$934&gt;C$932),(F1333/F$934&gt;C$932))&gt;1,C1333/C$934&gt;C$932*2,D1333/D$934&gt;C$932*2,E1333/E$934&gt;C$932*2,F1333/F$934&gt;C$932*2),"yes","")</f>
        <v/>
      </c>
      <c r="S1333" s="1"/>
      <c r="T1333" s="1"/>
      <c r="U1333" s="1" t="n">
        <v>1333</v>
      </c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</row>
    <row r="1334" customFormat="false" ht="15.75" hidden="false" customHeight="true" outlineLevel="0" collapsed="false">
      <c r="A1334" s="1" t="str">
        <f aca="false">$A$1056</f>
        <v>Other (migrant)</v>
      </c>
      <c r="B1334" s="366"/>
      <c r="C1334" s="373" t="n">
        <f aca="false">SUM($C$1061)</f>
        <v>0</v>
      </c>
      <c r="D1334" s="373" t="n">
        <f aca="false">SUM($D$1061)</f>
        <v>0</v>
      </c>
      <c r="E1334" s="373" t="n">
        <f aca="false">SUM($E$1061)</f>
        <v>0</v>
      </c>
      <c r="F1334" s="373" t="n">
        <f aca="false">SUM($F$1061)</f>
        <v>0</v>
      </c>
      <c r="G1334" s="366"/>
      <c r="H1334" s="373" t="n">
        <f aca="false">SUM($H$1061)</f>
        <v>0</v>
      </c>
      <c r="I1334" s="373" t="n">
        <f aca="false">SUM($I$1061)</f>
        <v>0</v>
      </c>
      <c r="J1334" s="373" t="n">
        <f aca="false">SUM($J$1061)</f>
        <v>0</v>
      </c>
      <c r="K1334" s="373" t="n">
        <f aca="false">SUM($K$1061)</f>
        <v>0</v>
      </c>
      <c r="L1334" s="366"/>
      <c r="M1334" s="373" t="n">
        <f aca="false">SUM($M$1061)</f>
        <v>0</v>
      </c>
      <c r="N1334" s="373" t="n">
        <f aca="false">SUM($N$1061)</f>
        <v>0</v>
      </c>
      <c r="O1334" s="373" t="n">
        <f aca="false">SUM($O$1061)</f>
        <v>0</v>
      </c>
      <c r="P1334" s="373" t="n">
        <f aca="false">SUM($P$1061)</f>
        <v>0</v>
      </c>
      <c r="Q1334" s="1"/>
      <c r="R1334" s="1" t="str">
        <f aca="false">IF(OR(SUM((C1334/C$934&gt;C$932),(D1334/D$934&gt;C$932),(E1334/E$934&gt;C$932),(F1334/F$934&gt;C$932))&gt;1,C1334/C$934&gt;C$932*2,D1334/D$934&gt;C$932*2,E1334/E$934&gt;C$932*2,F1334/F$934&gt;C$932*2),"yes","")</f>
        <v/>
      </c>
      <c r="S1334" s="1"/>
      <c r="T1334" s="1"/>
      <c r="U1334" s="1" t="n">
        <v>1334</v>
      </c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</row>
    <row r="1335" customFormat="false" ht="15.75" hidden="false" customHeight="true" outlineLevel="0" collapsed="false">
      <c r="A1335" s="1" t="str">
        <f aca="false">$A$1062</f>
        <v>Harvesting</v>
      </c>
      <c r="B1335" s="366"/>
      <c r="C1335" s="373" t="n">
        <f aca="false">SUM($C$1067)</f>
        <v>0</v>
      </c>
      <c r="D1335" s="373" t="n">
        <f aca="false">SUM($D$1067)</f>
        <v>0</v>
      </c>
      <c r="E1335" s="373" t="n">
        <f aca="false">SUM($E$1067)</f>
        <v>0</v>
      </c>
      <c r="F1335" s="373" t="n">
        <f aca="false">SUM($F$1067)</f>
        <v>0</v>
      </c>
      <c r="G1335" s="366"/>
      <c r="H1335" s="373" t="n">
        <f aca="false">SUM($H$1067)</f>
        <v>0</v>
      </c>
      <c r="I1335" s="373" t="n">
        <f aca="false">SUM($I$1067)</f>
        <v>0</v>
      </c>
      <c r="J1335" s="373" t="n">
        <f aca="false">SUM($J$1067)</f>
        <v>0</v>
      </c>
      <c r="K1335" s="373" t="n">
        <f aca="false">SUM($K$1067)</f>
        <v>0</v>
      </c>
      <c r="L1335" s="366"/>
      <c r="M1335" s="373" t="n">
        <f aca="false">SUM($M$1067)</f>
        <v>0</v>
      </c>
      <c r="N1335" s="373" t="n">
        <f aca="false">SUM($N$1067)</f>
        <v>0</v>
      </c>
      <c r="O1335" s="373" t="n">
        <f aca="false">SUM($O$1067)</f>
        <v>0</v>
      </c>
      <c r="P1335" s="373" t="n">
        <f aca="false">SUM($P$1067)</f>
        <v>0</v>
      </c>
      <c r="Q1335" s="1"/>
      <c r="R1335" s="1" t="str">
        <f aca="false">IF(OR(SUM((C1335/C$934&gt;C$932),(D1335/D$934&gt;C$932),(E1335/E$934&gt;C$932),(F1335/F$934&gt;C$932))&gt;1,C1335/C$934&gt;C$932*2,D1335/D$934&gt;C$932*2,E1335/E$934&gt;C$932*2,F1335/F$934&gt;C$932*2),"yes","")</f>
        <v/>
      </c>
      <c r="S1335" s="1"/>
      <c r="T1335" s="1"/>
      <c r="U1335" s="1" t="n">
        <v>1335</v>
      </c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</row>
    <row r="1336" customFormat="false" ht="15.75" hidden="false" customHeight="true" outlineLevel="0" collapsed="false">
      <c r="A1336" s="1" t="str">
        <f aca="false">$A$1068</f>
        <v>Threshing</v>
      </c>
      <c r="B1336" s="366"/>
      <c r="C1336" s="373" t="n">
        <f aca="false">SUM($C$1073)</f>
        <v>0</v>
      </c>
      <c r="D1336" s="373" t="n">
        <f aca="false">SUM($D$1073)</f>
        <v>0</v>
      </c>
      <c r="E1336" s="373" t="n">
        <f aca="false">SUM($E$1073)</f>
        <v>0</v>
      </c>
      <c r="F1336" s="373" t="n">
        <f aca="false">SUM($F$1073)</f>
        <v>0</v>
      </c>
      <c r="G1336" s="366"/>
      <c r="H1336" s="373" t="n">
        <f aca="false">SUM($H$1073)</f>
        <v>0</v>
      </c>
      <c r="I1336" s="373" t="n">
        <f aca="false">SUM($I$1073)</f>
        <v>0</v>
      </c>
      <c r="J1336" s="373" t="n">
        <f aca="false">SUM($J$1073)</f>
        <v>0</v>
      </c>
      <c r="K1336" s="373" t="n">
        <f aca="false">SUM($K$1073)</f>
        <v>0</v>
      </c>
      <c r="L1336" s="366"/>
      <c r="M1336" s="373" t="n">
        <f aca="false">SUM($M$1073)</f>
        <v>0</v>
      </c>
      <c r="N1336" s="373" t="n">
        <f aca="false">SUM($N$1073)</f>
        <v>0</v>
      </c>
      <c r="O1336" s="373" t="n">
        <f aca="false">SUM($O$1073)</f>
        <v>0</v>
      </c>
      <c r="P1336" s="373" t="n">
        <f aca="false">SUM($P$1073)</f>
        <v>0</v>
      </c>
      <c r="Q1336" s="1"/>
      <c r="R1336" s="1" t="str">
        <f aca="false">IF(OR(SUM((C1336/C$934&gt;C$932),(D1336/D$934&gt;C$932),(E1336/E$934&gt;C$932),(F1336/F$934&gt;C$932))&gt;1,C1336/C$934&gt;C$932*2,D1336/D$934&gt;C$932*2,E1336/E$934&gt;C$932*2,F1336/F$934&gt;C$932*2),"yes","")</f>
        <v/>
      </c>
      <c r="S1336" s="1"/>
      <c r="T1336" s="1"/>
      <c r="U1336" s="1" t="n">
        <v>1336</v>
      </c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</row>
    <row r="1337" customFormat="false" ht="15.75" hidden="false" customHeight="true" outlineLevel="0" collapsed="false">
      <c r="A1337" s="1" t="str">
        <f aca="false">$A$1074</f>
        <v>Other </v>
      </c>
      <c r="B1337" s="366"/>
      <c r="C1337" s="373" t="n">
        <f aca="false">SUM($C$1079)</f>
        <v>0</v>
      </c>
      <c r="D1337" s="373" t="n">
        <f aca="false">SUM($D$1079)</f>
        <v>0</v>
      </c>
      <c r="E1337" s="373" t="n">
        <f aca="false">SUM($E$1079)</f>
        <v>0</v>
      </c>
      <c r="F1337" s="373" t="n">
        <f aca="false">SUM($F$1079)</f>
        <v>0</v>
      </c>
      <c r="G1337" s="366"/>
      <c r="H1337" s="373" t="n">
        <f aca="false">SUM($H$1079)</f>
        <v>0</v>
      </c>
      <c r="I1337" s="373" t="n">
        <f aca="false">SUM($I$1079)</f>
        <v>0</v>
      </c>
      <c r="J1337" s="373" t="n">
        <f aca="false">SUM($J$1079)</f>
        <v>0</v>
      </c>
      <c r="K1337" s="373" t="n">
        <f aca="false">SUM($K$1079)</f>
        <v>0</v>
      </c>
      <c r="L1337" s="366"/>
      <c r="M1337" s="373" t="n">
        <f aca="false">SUM($M$1079)</f>
        <v>0</v>
      </c>
      <c r="N1337" s="373" t="n">
        <f aca="false">SUM($N$1079)</f>
        <v>0</v>
      </c>
      <c r="O1337" s="373" t="n">
        <f aca="false">SUM($O$1079)</f>
        <v>0</v>
      </c>
      <c r="P1337" s="373" t="n">
        <f aca="false">SUM($P$1079)</f>
        <v>0</v>
      </c>
      <c r="Q1337" s="1"/>
      <c r="R1337" s="1" t="str">
        <f aca="false">IF(OR(SUM((C1337/C$934&gt;C$932),(D1337/D$934&gt;C$932),(E1337/E$934&gt;C$932),(F1337/F$934&gt;C$932))&gt;1,C1337/C$934&gt;C$932*2,D1337/D$934&gt;C$932*2,E1337/E$934&gt;C$932*2,F1337/F$934&gt;C$932*2),"yes","")</f>
        <v/>
      </c>
      <c r="S1337" s="1"/>
      <c r="T1337" s="1"/>
      <c r="U1337" s="1" t="n">
        <v>1337</v>
      </c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</row>
    <row r="1338" customFormat="false" ht="15.75" hidden="false" customHeight="true" outlineLevel="0" collapsed="false">
      <c r="A1338" s="1" t="str">
        <f aca="false">$A$1080</f>
        <v>Other</v>
      </c>
      <c r="B1338" s="366"/>
      <c r="C1338" s="373" t="n">
        <f aca="false">SUM($C$1085)</f>
        <v>0</v>
      </c>
      <c r="D1338" s="373" t="n">
        <f aca="false">SUM($D$1085)</f>
        <v>0</v>
      </c>
      <c r="E1338" s="373" t="n">
        <f aca="false">SUM($E$1085)</f>
        <v>0</v>
      </c>
      <c r="F1338" s="373" t="n">
        <f aca="false">SUM($F$1085)</f>
        <v>0</v>
      </c>
      <c r="G1338" s="366"/>
      <c r="H1338" s="373" t="n">
        <f aca="false">SUM($H$1085)</f>
        <v>0</v>
      </c>
      <c r="I1338" s="373" t="n">
        <f aca="false">SUM($I$1085)</f>
        <v>0</v>
      </c>
      <c r="J1338" s="373" t="n">
        <f aca="false">SUM($J$1085)</f>
        <v>0</v>
      </c>
      <c r="K1338" s="373" t="n">
        <f aca="false">SUM($K$1085)</f>
        <v>0</v>
      </c>
      <c r="L1338" s="366"/>
      <c r="M1338" s="373" t="n">
        <f aca="false">SUM($M$1085)</f>
        <v>0</v>
      </c>
      <c r="N1338" s="373" t="n">
        <f aca="false">SUM($N$1085)</f>
        <v>0</v>
      </c>
      <c r="O1338" s="373" t="n">
        <f aca="false">SUM($O$1085)</f>
        <v>0</v>
      </c>
      <c r="P1338" s="373" t="n">
        <f aca="false">SUM($P$1085)</f>
        <v>0</v>
      </c>
      <c r="Q1338" s="1"/>
      <c r="R1338" s="1" t="str">
        <f aca="false">IF(OR(SUM((C1338/C$934&gt;C$932),(D1338/D$934&gt;C$932),(E1338/E$934&gt;C$932),(F1338/F$934&gt;C$932))&gt;1,C1338/C$934&gt;C$932*2,D1338/D$934&gt;C$932*2,E1338/E$934&gt;C$932*2,F1338/F$934&gt;C$932*2),"yes","")</f>
        <v/>
      </c>
      <c r="S1338" s="1"/>
      <c r="T1338" s="1"/>
      <c r="U1338" s="1" t="n">
        <v>1338</v>
      </c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</row>
    <row r="1339" customFormat="false" ht="15.75" hidden="false" customHeight="true" outlineLevel="0" collapsed="false">
      <c r="A1339" s="215" t="str">
        <f aca="false">A1088</f>
        <v>CONSTRUCTION-RELATED CASH INCOME</v>
      </c>
      <c r="B1339" s="366"/>
      <c r="C1339" s="373"/>
      <c r="D1339" s="373"/>
      <c r="E1339" s="373"/>
      <c r="F1339" s="373"/>
      <c r="G1339" s="366"/>
      <c r="H1339" s="373"/>
      <c r="I1339" s="373"/>
      <c r="J1339" s="373"/>
      <c r="K1339" s="373"/>
      <c r="L1339" s="366"/>
      <c r="M1339" s="373"/>
      <c r="N1339" s="373"/>
      <c r="O1339" s="373"/>
      <c r="P1339" s="373"/>
      <c r="Q1339" s="1"/>
      <c r="R1339" s="1"/>
      <c r="S1339" s="1"/>
      <c r="T1339" s="1"/>
      <c r="U1339" s="1" t="n">
        <v>1339</v>
      </c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</row>
    <row r="1340" customFormat="false" ht="15.75" hidden="false" customHeight="true" outlineLevel="0" collapsed="false">
      <c r="A1340" s="1" t="str">
        <f aca="false">$A$1089</f>
        <v>House construction</v>
      </c>
      <c r="B1340" s="366"/>
      <c r="C1340" s="373" t="n">
        <f aca="false">SUM($C$1094)</f>
        <v>0</v>
      </c>
      <c r="D1340" s="373" t="n">
        <f aca="false">SUM($D$1094)</f>
        <v>0</v>
      </c>
      <c r="E1340" s="373" t="n">
        <f aca="false">SUM($E$1094)</f>
        <v>0</v>
      </c>
      <c r="F1340" s="373" t="n">
        <f aca="false">SUM($F$1094)</f>
        <v>0</v>
      </c>
      <c r="G1340" s="366"/>
      <c r="H1340" s="373" t="n">
        <f aca="false">SUM($H$1094)</f>
        <v>0</v>
      </c>
      <c r="I1340" s="373" t="n">
        <f aca="false">SUM($I$1094)</f>
        <v>0</v>
      </c>
      <c r="J1340" s="373" t="n">
        <f aca="false">SUM($J$1094)</f>
        <v>0</v>
      </c>
      <c r="K1340" s="373" t="n">
        <f aca="false">SUM($K$1094)</f>
        <v>0</v>
      </c>
      <c r="L1340" s="366"/>
      <c r="M1340" s="373" t="n">
        <f aca="false">SUM($M$1094)</f>
        <v>0</v>
      </c>
      <c r="N1340" s="373" t="n">
        <f aca="false">SUM($N$1094)</f>
        <v>0</v>
      </c>
      <c r="O1340" s="373" t="n">
        <f aca="false">SUM($O$1094)</f>
        <v>0</v>
      </c>
      <c r="P1340" s="373" t="n">
        <f aca="false">SUM($P$1094)</f>
        <v>0</v>
      </c>
      <c r="Q1340" s="1"/>
      <c r="R1340" s="1" t="str">
        <f aca="false">IF(OR(SUM((C1340/C$934&gt;C$932),(D1340/D$934&gt;C$932),(E1340/E$934&gt;C$932),(F1340/F$934&gt;C$932))&gt;1,C1340/C$934&gt;C$932*2,D1340/D$934&gt;C$932*2,E1340/E$934&gt;C$932*2,F1340/F$934&gt;C$932*2),"yes","")</f>
        <v/>
      </c>
      <c r="S1340" s="1"/>
      <c r="T1340" s="1"/>
      <c r="U1340" s="1" t="n">
        <v>1340</v>
      </c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</row>
    <row r="1341" customFormat="false" ht="15.75" hidden="false" customHeight="true" outlineLevel="0" collapsed="false">
      <c r="A1341" s="1" t="str">
        <f aca="false">$A$1095</f>
        <v>House smearing</v>
      </c>
      <c r="B1341" s="366"/>
      <c r="C1341" s="373" t="n">
        <f aca="false">SUM($C$1100)</f>
        <v>0</v>
      </c>
      <c r="D1341" s="373" t="n">
        <f aca="false">SUM($D$1100)</f>
        <v>0</v>
      </c>
      <c r="E1341" s="373" t="n">
        <f aca="false">SUM($E$1100)</f>
        <v>0</v>
      </c>
      <c r="F1341" s="373" t="n">
        <f aca="false">SUM($F$1100)</f>
        <v>0</v>
      </c>
      <c r="G1341" s="366"/>
      <c r="H1341" s="373" t="n">
        <f aca="false">SUM($H$1100)</f>
        <v>0</v>
      </c>
      <c r="I1341" s="373" t="n">
        <f aca="false">SUM($I$1100)</f>
        <v>0</v>
      </c>
      <c r="J1341" s="373" t="n">
        <f aca="false">SUM($J$1100)</f>
        <v>0</v>
      </c>
      <c r="K1341" s="373" t="n">
        <f aca="false">SUM($K$1100)</f>
        <v>0</v>
      </c>
      <c r="L1341" s="366"/>
      <c r="M1341" s="373" t="n">
        <f aca="false">SUM($M$1100)</f>
        <v>0</v>
      </c>
      <c r="N1341" s="373" t="n">
        <f aca="false">SUM($N$1100)</f>
        <v>0</v>
      </c>
      <c r="O1341" s="373" t="n">
        <f aca="false">SUM($O$1100)</f>
        <v>0</v>
      </c>
      <c r="P1341" s="373" t="n">
        <f aca="false">SUM($P$1100)</f>
        <v>0</v>
      </c>
      <c r="Q1341" s="1"/>
      <c r="R1341" s="1" t="str">
        <f aca="false">IF(OR(SUM((C1341/C$934&gt;C$932),(D1341/D$934&gt;C$932),(E1341/E$934&gt;C$932),(F1341/F$934&gt;C$932))&gt;1,C1341/C$934&gt;C$932*2,D1341/D$934&gt;C$932*2,E1341/E$934&gt;C$932*2,F1341/F$934&gt;C$932*2),"yes","")</f>
        <v/>
      </c>
      <c r="S1341" s="1"/>
      <c r="T1341" s="1"/>
      <c r="U1341" s="1" t="n">
        <v>1341</v>
      </c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</row>
    <row r="1342" customFormat="false" ht="15.75" hidden="false" customHeight="true" outlineLevel="0" collapsed="false">
      <c r="A1342" s="1" t="str">
        <f aca="false">$A$1101</f>
        <v>Thatching</v>
      </c>
      <c r="B1342" s="366"/>
      <c r="C1342" s="373" t="n">
        <f aca="false">SUM($C$1106)</f>
        <v>0</v>
      </c>
      <c r="D1342" s="373" t="n">
        <f aca="false">SUM($D$1106)</f>
        <v>0</v>
      </c>
      <c r="E1342" s="373" t="n">
        <f aca="false">SUM($E$1106)</f>
        <v>0</v>
      </c>
      <c r="F1342" s="373" t="n">
        <f aca="false">SUM($F$1106)</f>
        <v>0</v>
      </c>
      <c r="G1342" s="366"/>
      <c r="H1342" s="373" t="n">
        <f aca="false">SUM($H$1106)</f>
        <v>0</v>
      </c>
      <c r="I1342" s="373" t="n">
        <f aca="false">SUM($I$1106)</f>
        <v>0</v>
      </c>
      <c r="J1342" s="373" t="n">
        <f aca="false">SUM($J$1106)</f>
        <v>0</v>
      </c>
      <c r="K1342" s="373" t="n">
        <f aca="false">SUM($K$1106)</f>
        <v>0</v>
      </c>
      <c r="L1342" s="366"/>
      <c r="M1342" s="373" t="n">
        <f aca="false">SUM($M$1106)</f>
        <v>0</v>
      </c>
      <c r="N1342" s="373" t="n">
        <f aca="false">SUM($N$1106)</f>
        <v>0</v>
      </c>
      <c r="O1342" s="373" t="n">
        <f aca="false">SUM($O$1106)</f>
        <v>0</v>
      </c>
      <c r="P1342" s="373" t="n">
        <f aca="false">SUM($P$1106)</f>
        <v>0</v>
      </c>
      <c r="Q1342" s="1"/>
      <c r="R1342" s="1" t="str">
        <f aca="false">IF(OR(SUM((C1342/C$934&gt;C$932),(D1342/D$934&gt;C$932),(E1342/E$934&gt;C$932),(F1342/F$934&gt;C$932))&gt;1,C1342/C$934&gt;C$932*2,D1342/D$934&gt;C$932*2,E1342/E$934&gt;C$932*2,F1342/F$934&gt;C$932*2),"yes","")</f>
        <v/>
      </c>
      <c r="S1342" s="1"/>
      <c r="T1342" s="1"/>
      <c r="U1342" s="1" t="n">
        <v>1342</v>
      </c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</row>
    <row r="1343" customFormat="false" ht="15.75" hidden="false" customHeight="true" outlineLevel="0" collapsed="false">
      <c r="A1343" s="1" t="str">
        <f aca="false">$A$1107</f>
        <v>Brick production</v>
      </c>
      <c r="B1343" s="366"/>
      <c r="C1343" s="373" t="n">
        <f aca="false">SUM($C$1112)</f>
        <v>0</v>
      </c>
      <c r="D1343" s="373" t="n">
        <f aca="false">SUM($D$1112)</f>
        <v>0</v>
      </c>
      <c r="E1343" s="373" t="n">
        <f aca="false">SUM($E$1112)</f>
        <v>0</v>
      </c>
      <c r="F1343" s="373" t="n">
        <f aca="false">SUM($F$1112)</f>
        <v>0</v>
      </c>
      <c r="G1343" s="366"/>
      <c r="H1343" s="373" t="n">
        <f aca="false">SUM($H$1112)</f>
        <v>0</v>
      </c>
      <c r="I1343" s="373" t="n">
        <f aca="false">SUM($I$1112)</f>
        <v>0</v>
      </c>
      <c r="J1343" s="373" t="n">
        <f aca="false">SUM($J$1112)</f>
        <v>0</v>
      </c>
      <c r="K1343" s="373" t="n">
        <f aca="false">SUM($K$1112)</f>
        <v>0</v>
      </c>
      <c r="L1343" s="366"/>
      <c r="M1343" s="373" t="n">
        <f aca="false">SUM($M$1112)</f>
        <v>0</v>
      </c>
      <c r="N1343" s="373" t="n">
        <f aca="false">SUM($N$1112)</f>
        <v>0</v>
      </c>
      <c r="O1343" s="373" t="n">
        <f aca="false">SUM($O$1112)</f>
        <v>0</v>
      </c>
      <c r="P1343" s="373" t="n">
        <f aca="false">SUM($P$1112)</f>
        <v>0</v>
      </c>
      <c r="Q1343" s="1"/>
      <c r="R1343" s="1" t="str">
        <f aca="false">IF(OR(SUM((C1343/C$934&gt;C$932),(D1343/D$934&gt;C$932),(E1343/E$934&gt;C$932),(F1343/F$934&gt;C$932))&gt;1,C1343/C$934&gt;C$932*2,D1343/D$934&gt;C$932*2,E1343/E$934&gt;C$932*2,F1343/F$934&gt;C$932*2),"yes","")</f>
        <v/>
      </c>
      <c r="S1343" s="1"/>
      <c r="T1343" s="1"/>
      <c r="U1343" s="1" t="n">
        <v>1343</v>
      </c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</row>
    <row r="1344" customFormat="false" ht="15.75" hidden="false" customHeight="true" outlineLevel="0" collapsed="false">
      <c r="A1344" s="1" t="str">
        <f aca="false">$A$1113</f>
        <v>Collecting stones</v>
      </c>
      <c r="B1344" s="366"/>
      <c r="C1344" s="373" t="n">
        <f aca="false">SUM($C$1118)</f>
        <v>0</v>
      </c>
      <c r="D1344" s="373" t="n">
        <f aca="false">SUM($D$1118)</f>
        <v>0</v>
      </c>
      <c r="E1344" s="373" t="n">
        <f aca="false">SUM($E$1118)</f>
        <v>0</v>
      </c>
      <c r="F1344" s="373" t="n">
        <f aca="false">SUM($F$1118)</f>
        <v>0</v>
      </c>
      <c r="G1344" s="366"/>
      <c r="H1344" s="373" t="n">
        <f aca="false">SUM($H$1118)</f>
        <v>0</v>
      </c>
      <c r="I1344" s="373" t="n">
        <f aca="false">SUM($I$1118)</f>
        <v>0</v>
      </c>
      <c r="J1344" s="373" t="n">
        <f aca="false">SUM($J$1118)</f>
        <v>0</v>
      </c>
      <c r="K1344" s="373" t="n">
        <f aca="false">SUM($K$1118)</f>
        <v>0</v>
      </c>
      <c r="L1344" s="366"/>
      <c r="M1344" s="373" t="n">
        <f aca="false">SUM($M$1118)</f>
        <v>0</v>
      </c>
      <c r="N1344" s="373" t="n">
        <f aca="false">SUM($N$1118)</f>
        <v>0</v>
      </c>
      <c r="O1344" s="373" t="n">
        <f aca="false">SUM($O$1118)</f>
        <v>0</v>
      </c>
      <c r="P1344" s="373" t="n">
        <f aca="false">SUM($P$1118)</f>
        <v>0</v>
      </c>
      <c r="Q1344" s="1"/>
      <c r="R1344" s="1" t="str">
        <f aca="false">IF(OR(SUM((C1344/C$934&gt;C$932),(D1344/D$934&gt;C$932),(E1344/E$934&gt;C$932),(F1344/F$934&gt;C$932))&gt;1,C1344/C$934&gt;C$932*2,D1344/D$934&gt;C$932*2,E1344/E$934&gt;C$932*2,F1344/F$934&gt;C$932*2),"yes","")</f>
        <v/>
      </c>
      <c r="S1344" s="1"/>
      <c r="T1344" s="1"/>
      <c r="U1344" s="1" t="n">
        <v>1344</v>
      </c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</row>
    <row r="1345" customFormat="false" ht="15.75" hidden="false" customHeight="true" outlineLevel="0" collapsed="false">
      <c r="A1345" s="1" t="str">
        <f aca="false">$A$1119</f>
        <v>Stonecutting</v>
      </c>
      <c r="B1345" s="366"/>
      <c r="C1345" s="373" t="n">
        <f aca="false">SUM($C$1124)</f>
        <v>0</v>
      </c>
      <c r="D1345" s="373" t="n">
        <f aca="false">SUM($D$1124)</f>
        <v>0</v>
      </c>
      <c r="E1345" s="373" t="n">
        <f aca="false">SUM($E$1124)</f>
        <v>0</v>
      </c>
      <c r="F1345" s="373" t="n">
        <f aca="false">SUM($F$1124)</f>
        <v>0</v>
      </c>
      <c r="G1345" s="366"/>
      <c r="H1345" s="373" t="n">
        <f aca="false">SUM($H$1124)</f>
        <v>0</v>
      </c>
      <c r="I1345" s="373" t="n">
        <f aca="false">SUM($I$1124)</f>
        <v>0</v>
      </c>
      <c r="J1345" s="373" t="n">
        <f aca="false">SUM($J$1124)</f>
        <v>0</v>
      </c>
      <c r="K1345" s="373" t="n">
        <f aca="false">SUM($K$1124)</f>
        <v>0</v>
      </c>
      <c r="L1345" s="366"/>
      <c r="M1345" s="373" t="n">
        <f aca="false">SUM($M$1124)</f>
        <v>0</v>
      </c>
      <c r="N1345" s="373" t="n">
        <f aca="false">SUM($N$1124)</f>
        <v>0</v>
      </c>
      <c r="O1345" s="373" t="n">
        <f aca="false">SUM($O$1124)</f>
        <v>0</v>
      </c>
      <c r="P1345" s="373" t="n">
        <f aca="false">SUM($P$1124)</f>
        <v>0</v>
      </c>
      <c r="Q1345" s="1"/>
      <c r="R1345" s="1" t="str">
        <f aca="false">IF(OR(SUM((C1345/C$934&gt;C$932),(D1345/D$934&gt;C$932),(E1345/E$934&gt;C$932),(F1345/F$934&gt;C$932))&gt;1,C1345/C$934&gt;C$932*2,D1345/D$934&gt;C$932*2,E1345/E$934&gt;C$932*2,F1345/F$934&gt;C$932*2),"yes","")</f>
        <v/>
      </c>
      <c r="S1345" s="1"/>
      <c r="T1345" s="1"/>
      <c r="U1345" s="1" t="n">
        <v>1345</v>
      </c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</row>
    <row r="1346" customFormat="false" ht="15.75" hidden="false" customHeight="true" outlineLevel="0" collapsed="false">
      <c r="A1346" s="1" t="str">
        <f aca="false">$A$1125</f>
        <v>Fencing</v>
      </c>
      <c r="B1346" s="366"/>
      <c r="C1346" s="373" t="n">
        <f aca="false">SUM($C$1130)</f>
        <v>0</v>
      </c>
      <c r="D1346" s="373" t="n">
        <f aca="false">SUM($D$1130)</f>
        <v>0</v>
      </c>
      <c r="E1346" s="373" t="n">
        <f aca="false">SUM($E$1130)</f>
        <v>0</v>
      </c>
      <c r="F1346" s="373" t="n">
        <f aca="false">SUM($F$1130)</f>
        <v>0</v>
      </c>
      <c r="G1346" s="366"/>
      <c r="H1346" s="373" t="n">
        <f aca="false">SUM($H$1130)</f>
        <v>0</v>
      </c>
      <c r="I1346" s="373" t="n">
        <f aca="false">SUM($I$1130)</f>
        <v>0</v>
      </c>
      <c r="J1346" s="373" t="n">
        <f aca="false">SUM($J$1130)</f>
        <v>0</v>
      </c>
      <c r="K1346" s="373" t="n">
        <f aca="false">SUM($K$1130)</f>
        <v>0</v>
      </c>
      <c r="L1346" s="366"/>
      <c r="M1346" s="373" t="n">
        <f aca="false">SUM($M$1130)</f>
        <v>0</v>
      </c>
      <c r="N1346" s="373" t="n">
        <f aca="false">SUM($N$1130)</f>
        <v>0</v>
      </c>
      <c r="O1346" s="373" t="n">
        <f aca="false">SUM($O$1130)</f>
        <v>0</v>
      </c>
      <c r="P1346" s="373" t="n">
        <f aca="false">SUM($P$1130)</f>
        <v>0</v>
      </c>
      <c r="Q1346" s="1"/>
      <c r="R1346" s="1" t="str">
        <f aca="false">IF(OR(SUM((C1346/C$934&gt;C$932),(D1346/D$934&gt;C$932),(E1346/E$934&gt;C$932),(F1346/F$934&gt;C$932))&gt;1,C1346/C$934&gt;C$932*2,D1346/D$934&gt;C$932*2,E1346/E$934&gt;C$932*2,F1346/F$934&gt;C$932*2),"yes","")</f>
        <v/>
      </c>
      <c r="S1346" s="1"/>
      <c r="T1346" s="1"/>
      <c r="U1346" s="1" t="n">
        <v>1346</v>
      </c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</row>
    <row r="1347" customFormat="false" ht="15.75" hidden="false" customHeight="true" outlineLevel="0" collapsed="false">
      <c r="A1347" s="1" t="str">
        <f aca="false">$A$1131</f>
        <v>Digging pit latrines</v>
      </c>
      <c r="B1347" s="366"/>
      <c r="C1347" s="373" t="n">
        <f aca="false">SUM($C$1136)</f>
        <v>0</v>
      </c>
      <c r="D1347" s="373" t="n">
        <f aca="false">SUM($D$1136)</f>
        <v>0</v>
      </c>
      <c r="E1347" s="373" t="n">
        <f aca="false">SUM($E$1136)</f>
        <v>0</v>
      </c>
      <c r="F1347" s="373" t="n">
        <f aca="false">SUM($F$1136)</f>
        <v>0</v>
      </c>
      <c r="G1347" s="366"/>
      <c r="H1347" s="373" t="n">
        <f aca="false">SUM($H$1136)</f>
        <v>0</v>
      </c>
      <c r="I1347" s="373" t="n">
        <f aca="false">SUM($I$1136)</f>
        <v>0</v>
      </c>
      <c r="J1347" s="373" t="n">
        <f aca="false">SUM($J$1136)</f>
        <v>0</v>
      </c>
      <c r="K1347" s="373" t="n">
        <f aca="false">SUM($K$1136)</f>
        <v>0</v>
      </c>
      <c r="L1347" s="366"/>
      <c r="M1347" s="373" t="n">
        <f aca="false">SUM($M$1136)</f>
        <v>0</v>
      </c>
      <c r="N1347" s="373" t="n">
        <f aca="false">SUM($N$1136)</f>
        <v>0</v>
      </c>
      <c r="O1347" s="373" t="n">
        <f aca="false">SUM($O$1136)</f>
        <v>0</v>
      </c>
      <c r="P1347" s="373" t="n">
        <f aca="false">SUM($P$1136)</f>
        <v>0</v>
      </c>
      <c r="Q1347" s="1"/>
      <c r="R1347" s="1" t="str">
        <f aca="false">IF(OR(SUM((C1347/C$934&gt;C$932),(D1347/D$934&gt;C$932),(E1347/E$934&gt;C$932),(F1347/F$934&gt;C$932))&gt;1,C1347/C$934&gt;C$932*2,D1347/D$934&gt;C$932*2,E1347/E$934&gt;C$932*2,F1347/F$934&gt;C$932*2),"yes","")</f>
        <v/>
      </c>
      <c r="S1347" s="1"/>
      <c r="T1347" s="1"/>
      <c r="U1347" s="1" t="n">
        <v>1347</v>
      </c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</row>
    <row r="1348" customFormat="false" ht="15.75" hidden="false" customHeight="true" outlineLevel="0" collapsed="false">
      <c r="A1348" s="1" t="str">
        <f aca="false">$A$1137</f>
        <v>Other</v>
      </c>
      <c r="B1348" s="366"/>
      <c r="C1348" s="373" t="n">
        <f aca="false">SUM($C$1142)</f>
        <v>0</v>
      </c>
      <c r="D1348" s="373" t="n">
        <f aca="false">SUM($D$1142)</f>
        <v>0</v>
      </c>
      <c r="E1348" s="373" t="n">
        <f aca="false">SUM($E$1142)</f>
        <v>0</v>
      </c>
      <c r="F1348" s="373" t="n">
        <f aca="false">SUM($F$1142)</f>
        <v>0</v>
      </c>
      <c r="G1348" s="366"/>
      <c r="H1348" s="373" t="n">
        <f aca="false">SUM($H$1142)</f>
        <v>0</v>
      </c>
      <c r="I1348" s="373" t="n">
        <f aca="false">SUM($I$1142)</f>
        <v>0</v>
      </c>
      <c r="J1348" s="373" t="n">
        <f aca="false">SUM($J$1142)</f>
        <v>0</v>
      </c>
      <c r="K1348" s="373" t="n">
        <f aca="false">SUM($K$1142)</f>
        <v>0</v>
      </c>
      <c r="L1348" s="366"/>
      <c r="M1348" s="373" t="n">
        <f aca="false">SUM($M$1142)</f>
        <v>0</v>
      </c>
      <c r="N1348" s="373" t="n">
        <f aca="false">SUM($N$1142)</f>
        <v>0</v>
      </c>
      <c r="O1348" s="373" t="n">
        <f aca="false">SUM($O$1142)</f>
        <v>0</v>
      </c>
      <c r="P1348" s="373" t="n">
        <f aca="false">SUM($P$1142)</f>
        <v>0</v>
      </c>
      <c r="Q1348" s="1"/>
      <c r="R1348" s="1" t="str">
        <f aca="false">IF(OR(SUM((C1348/C$934&gt;C$932),(D1348/D$934&gt;C$932),(E1348/E$934&gt;C$932),(F1348/F$934&gt;C$932))&gt;1,C1348/C$934&gt;C$932*2,D1348/D$934&gt;C$932*2,E1348/E$934&gt;C$932*2,F1348/F$934&gt;C$932*2),"yes","")</f>
        <v/>
      </c>
      <c r="S1348" s="1"/>
      <c r="T1348" s="1"/>
      <c r="U1348" s="1" t="n">
        <v>1348</v>
      </c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</row>
    <row r="1349" customFormat="false" ht="15.75" hidden="false" customHeight="true" outlineLevel="0" collapsed="false">
      <c r="A1349" s="215" t="str">
        <f aca="false">A1145</f>
        <v>DOMESTIC WORK</v>
      </c>
      <c r="B1349" s="366"/>
      <c r="C1349" s="373"/>
      <c r="D1349" s="373"/>
      <c r="E1349" s="373"/>
      <c r="F1349" s="373"/>
      <c r="G1349" s="366"/>
      <c r="H1349" s="373"/>
      <c r="I1349" s="373"/>
      <c r="J1349" s="373"/>
      <c r="K1349" s="373"/>
      <c r="L1349" s="366"/>
      <c r="M1349" s="373"/>
      <c r="N1349" s="373"/>
      <c r="O1349" s="373"/>
      <c r="P1349" s="373"/>
      <c r="Q1349" s="1"/>
      <c r="R1349" s="1"/>
      <c r="S1349" s="1"/>
      <c r="T1349" s="1"/>
      <c r="U1349" s="1" t="n">
        <v>1349</v>
      </c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</row>
    <row r="1350" customFormat="false" ht="15.75" hidden="false" customHeight="true" outlineLevel="0" collapsed="false">
      <c r="A1350" s="1" t="str">
        <f aca="false">$A$1146</f>
        <v>Domestic work</v>
      </c>
      <c r="B1350" s="366"/>
      <c r="C1350" s="373" t="n">
        <f aca="false">SUM($C$1151)</f>
        <v>0</v>
      </c>
      <c r="D1350" s="373" t="n">
        <f aca="false">SUM($D$1151)</f>
        <v>0</v>
      </c>
      <c r="E1350" s="373" t="n">
        <f aca="false">SUM($E$1151)</f>
        <v>0</v>
      </c>
      <c r="F1350" s="373" t="n">
        <f aca="false">SUM($F$1151)</f>
        <v>0</v>
      </c>
      <c r="G1350" s="366"/>
      <c r="H1350" s="373" t="n">
        <f aca="false">SUM($H$1151)</f>
        <v>0</v>
      </c>
      <c r="I1350" s="373" t="n">
        <f aca="false">SUM($I$1151)</f>
        <v>0</v>
      </c>
      <c r="J1350" s="373" t="n">
        <f aca="false">SUM($J$1151)</f>
        <v>0</v>
      </c>
      <c r="K1350" s="373" t="n">
        <f aca="false">SUM($K$1151)</f>
        <v>0</v>
      </c>
      <c r="L1350" s="366"/>
      <c r="M1350" s="373" t="n">
        <f aca="false">SUM($M$1151)</f>
        <v>0</v>
      </c>
      <c r="N1350" s="373" t="n">
        <f aca="false">SUM($N$1151)</f>
        <v>0</v>
      </c>
      <c r="O1350" s="373" t="n">
        <f aca="false">SUM($O$1151)</f>
        <v>0</v>
      </c>
      <c r="P1350" s="373" t="n">
        <f aca="false">SUM($P$1151)</f>
        <v>0</v>
      </c>
      <c r="Q1350" s="1"/>
      <c r="R1350" s="1" t="str">
        <f aca="false">IF(OR(SUM((C1350/C$934&gt;C$932),(D1350/D$934&gt;C$932),(E1350/E$934&gt;C$932),(F1350/F$934&gt;C$932))&gt;1,C1350/C$934&gt;C$932*2,D1350/D$934&gt;C$932*2,E1350/E$934&gt;C$932*2,F1350/F$934&gt;C$932*2),"yes","")</f>
        <v/>
      </c>
      <c r="S1350" s="1"/>
      <c r="T1350" s="1"/>
      <c r="U1350" s="1" t="n">
        <v>1350</v>
      </c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</row>
    <row r="1351" customFormat="false" ht="15.75" hidden="false" customHeight="true" outlineLevel="0" collapsed="false">
      <c r="A1351" s="1" t="str">
        <f aca="false">$A$1152</f>
        <v>Washing</v>
      </c>
      <c r="B1351" s="366"/>
      <c r="C1351" s="373" t="n">
        <f aca="false">SUM($C$1157)</f>
        <v>0</v>
      </c>
      <c r="D1351" s="373" t="n">
        <f aca="false">SUM($D$1157)</f>
        <v>0</v>
      </c>
      <c r="E1351" s="373" t="n">
        <f aca="false">SUM($E$1157)</f>
        <v>0</v>
      </c>
      <c r="F1351" s="373" t="n">
        <f aca="false">SUM($F$1157)</f>
        <v>0</v>
      </c>
      <c r="G1351" s="366"/>
      <c r="H1351" s="373" t="n">
        <f aca="false">SUM($H$1157)</f>
        <v>0</v>
      </c>
      <c r="I1351" s="373" t="n">
        <f aca="false">SUM($I$1157)</f>
        <v>0</v>
      </c>
      <c r="J1351" s="373" t="n">
        <f aca="false">SUM($J$1157)</f>
        <v>0</v>
      </c>
      <c r="K1351" s="373" t="n">
        <f aca="false">SUM($K$1157)</f>
        <v>0</v>
      </c>
      <c r="L1351" s="366"/>
      <c r="M1351" s="373" t="n">
        <f aca="false">SUM($M$1157)</f>
        <v>0</v>
      </c>
      <c r="N1351" s="373" t="n">
        <f aca="false">SUM($N$1157)</f>
        <v>0</v>
      </c>
      <c r="O1351" s="373" t="n">
        <f aca="false">SUM($O$1157)</f>
        <v>0</v>
      </c>
      <c r="P1351" s="373" t="n">
        <f aca="false">SUM($P$1157)</f>
        <v>0</v>
      </c>
      <c r="Q1351" s="1"/>
      <c r="R1351" s="1" t="str">
        <f aca="false">IF(OR(SUM((C1351/C$934&gt;C$932),(D1351/D$934&gt;C$932),(E1351/E$934&gt;C$932),(F1351/F$934&gt;C$932))&gt;1,C1351/C$934&gt;C$932*2,D1351/D$934&gt;C$932*2,E1351/E$934&gt;C$932*2,F1351/F$934&gt;C$932*2),"yes","")</f>
        <v/>
      </c>
      <c r="S1351" s="1"/>
      <c r="T1351" s="1"/>
      <c r="U1351" s="1" t="n">
        <v>1351</v>
      </c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</row>
    <row r="1352" customFormat="false" ht="15.75" hidden="false" customHeight="true" outlineLevel="0" collapsed="false">
      <c r="A1352" s="1" t="str">
        <f aca="false">$A$1158</f>
        <v>Fetching water</v>
      </c>
      <c r="B1352" s="366"/>
      <c r="C1352" s="373" t="n">
        <f aca="false">SUM($C$1163)</f>
        <v>0</v>
      </c>
      <c r="D1352" s="373" t="n">
        <f aca="false">SUM($D$1163)</f>
        <v>0</v>
      </c>
      <c r="E1352" s="373" t="n">
        <f aca="false">SUM($E$1163)</f>
        <v>0</v>
      </c>
      <c r="F1352" s="373" t="n">
        <f aca="false">SUM($F$1163)</f>
        <v>0</v>
      </c>
      <c r="G1352" s="366"/>
      <c r="H1352" s="373" t="n">
        <f aca="false">SUM($H$1163)</f>
        <v>0</v>
      </c>
      <c r="I1352" s="373" t="n">
        <f aca="false">SUM($I$1163)</f>
        <v>0</v>
      </c>
      <c r="J1352" s="373" t="n">
        <f aca="false">SUM($J$1163)</f>
        <v>0</v>
      </c>
      <c r="K1352" s="373" t="n">
        <f aca="false">SUM($K$1163)</f>
        <v>0</v>
      </c>
      <c r="L1352" s="366"/>
      <c r="M1352" s="373" t="n">
        <f aca="false">SUM($M$1163)</f>
        <v>0</v>
      </c>
      <c r="N1352" s="373" t="n">
        <f aca="false">SUM($N$1163)</f>
        <v>0</v>
      </c>
      <c r="O1352" s="373" t="n">
        <f aca="false">SUM($O$1163)</f>
        <v>0</v>
      </c>
      <c r="P1352" s="373" t="n">
        <f aca="false">SUM($P$1163)</f>
        <v>0</v>
      </c>
      <c r="Q1352" s="1"/>
      <c r="R1352" s="1" t="str">
        <f aca="false">IF(OR(SUM((C1352/C$934&gt;C$932),(D1352/D$934&gt;C$932),(E1352/E$934&gt;C$932),(F1352/F$934&gt;C$932))&gt;1,C1352/C$934&gt;C$932*2,D1352/D$934&gt;C$932*2,E1352/E$934&gt;C$932*2,F1352/F$934&gt;C$932*2),"yes","")</f>
        <v/>
      </c>
      <c r="S1352" s="1"/>
      <c r="T1352" s="1"/>
      <c r="U1352" s="1" t="n">
        <v>1352</v>
      </c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</row>
    <row r="1353" customFormat="false" ht="15.75" hidden="false" customHeight="true" outlineLevel="0" collapsed="false">
      <c r="A1353" s="1" t="str">
        <f aca="false">$A$1164</f>
        <v>Other</v>
      </c>
      <c r="B1353" s="366"/>
      <c r="C1353" s="373" t="n">
        <f aca="false">SUM($C$1169)</f>
        <v>0</v>
      </c>
      <c r="D1353" s="373" t="n">
        <f aca="false">SUM($D$1169)</f>
        <v>0</v>
      </c>
      <c r="E1353" s="373" t="n">
        <f aca="false">SUM($E$1169)</f>
        <v>0</v>
      </c>
      <c r="F1353" s="373" t="n">
        <f aca="false">SUM($F$1169)</f>
        <v>0</v>
      </c>
      <c r="G1353" s="366"/>
      <c r="H1353" s="373" t="n">
        <f aca="false">SUM($H$1169)</f>
        <v>0</v>
      </c>
      <c r="I1353" s="373" t="n">
        <f aca="false">SUM($I$1169)</f>
        <v>0</v>
      </c>
      <c r="J1353" s="373" t="n">
        <f aca="false">SUM($J$1169)</f>
        <v>0</v>
      </c>
      <c r="K1353" s="373" t="n">
        <f aca="false">SUM($K$1169)</f>
        <v>0</v>
      </c>
      <c r="L1353" s="366"/>
      <c r="M1353" s="373" t="n">
        <f aca="false">SUM($M$1169)</f>
        <v>0</v>
      </c>
      <c r="N1353" s="373" t="n">
        <f aca="false">SUM($N$1169)</f>
        <v>0</v>
      </c>
      <c r="O1353" s="373" t="n">
        <f aca="false">SUM($O$1169)</f>
        <v>0</v>
      </c>
      <c r="P1353" s="373" t="n">
        <f aca="false">SUM($P$1169)</f>
        <v>0</v>
      </c>
      <c r="Q1353" s="1"/>
      <c r="R1353" s="1" t="str">
        <f aca="false">IF(OR(SUM((C1353/C$934&gt;C$932),(D1353/D$934&gt;C$932),(E1353/E$934&gt;C$932),(F1353/F$934&gt;C$932))&gt;1,C1353/C$934&gt;C$932*2,D1353/D$934&gt;C$932*2,E1353/E$934&gt;C$932*2,F1353/F$934&gt;C$932*2),"yes","")</f>
        <v/>
      </c>
      <c r="S1353" s="1"/>
      <c r="T1353" s="1"/>
      <c r="U1353" s="1" t="n">
        <v>1353</v>
      </c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</row>
    <row r="1354" customFormat="false" ht="15.75" hidden="false" customHeight="true" outlineLevel="0" collapsed="false">
      <c r="A1354" s="1" t="str">
        <f aca="false">$A$1170</f>
        <v>Other</v>
      </c>
      <c r="B1354" s="366"/>
      <c r="C1354" s="373" t="n">
        <f aca="false">SUM($C$1175)</f>
        <v>0</v>
      </c>
      <c r="D1354" s="373" t="n">
        <f aca="false">SUM($D$1175)</f>
        <v>0</v>
      </c>
      <c r="E1354" s="373" t="n">
        <f aca="false">SUM($E$1175)</f>
        <v>0</v>
      </c>
      <c r="F1354" s="373" t="n">
        <f aca="false">SUM($F$1175)</f>
        <v>0</v>
      </c>
      <c r="G1354" s="366"/>
      <c r="H1354" s="373" t="n">
        <f aca="false">SUM($H$1175)</f>
        <v>0</v>
      </c>
      <c r="I1354" s="373" t="n">
        <f aca="false">SUM($I$1175)</f>
        <v>0</v>
      </c>
      <c r="J1354" s="373" t="n">
        <f aca="false">SUM($J$1175)</f>
        <v>0</v>
      </c>
      <c r="K1354" s="373" t="n">
        <f aca="false">SUM($K$1175)</f>
        <v>0</v>
      </c>
      <c r="L1354" s="366"/>
      <c r="M1354" s="373" t="n">
        <f aca="false">SUM($M$1175)</f>
        <v>0</v>
      </c>
      <c r="N1354" s="373" t="n">
        <f aca="false">SUM($N$1175)</f>
        <v>0</v>
      </c>
      <c r="O1354" s="373" t="n">
        <f aca="false">SUM($O$1175)</f>
        <v>0</v>
      </c>
      <c r="P1354" s="373" t="n">
        <f aca="false">SUM($P$1175)</f>
        <v>0</v>
      </c>
      <c r="Q1354" s="1"/>
      <c r="R1354" s="1" t="str">
        <f aca="false">IF(OR(SUM((C1354/C$934&gt;C$932),(D1354/D$934&gt;C$932),(E1354/E$934&gt;C$932),(F1354/F$934&gt;C$932))&gt;1,C1354/C$934&gt;C$932*2,D1354/D$934&gt;C$932*2,E1354/E$934&gt;C$932*2,F1354/F$934&gt;C$932*2),"yes","")</f>
        <v/>
      </c>
      <c r="S1354" s="1"/>
      <c r="T1354" s="1"/>
      <c r="U1354" s="1" t="n">
        <v>1354</v>
      </c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</row>
    <row r="1355" customFormat="false" ht="15.75" hidden="false" customHeight="true" outlineLevel="0" collapsed="false">
      <c r="A1355" s="215" t="str">
        <f aca="false">A1178</f>
        <v>SELF EMPLOYMENT</v>
      </c>
      <c r="B1355" s="366"/>
      <c r="C1355" s="373"/>
      <c r="D1355" s="373"/>
      <c r="E1355" s="373"/>
      <c r="F1355" s="373"/>
      <c r="G1355" s="366"/>
      <c r="H1355" s="373"/>
      <c r="I1355" s="373"/>
      <c r="J1355" s="373"/>
      <c r="K1355" s="373"/>
      <c r="L1355" s="366"/>
      <c r="M1355" s="373"/>
      <c r="N1355" s="373"/>
      <c r="O1355" s="373"/>
      <c r="P1355" s="373"/>
      <c r="Q1355" s="1"/>
      <c r="R1355" s="1"/>
      <c r="S1355" s="1"/>
      <c r="T1355" s="1"/>
      <c r="U1355" s="1" t="n">
        <v>1355</v>
      </c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</row>
    <row r="1356" customFormat="false" ht="15.75" hidden="false" customHeight="true" outlineLevel="0" collapsed="false">
      <c r="A1356" s="1" t="str">
        <f aca="false">$A$1179</f>
        <v>Building (brick laying)</v>
      </c>
      <c r="B1356" s="366"/>
      <c r="C1356" s="373" t="n">
        <f aca="false">SUM($C$1184)</f>
        <v>0</v>
      </c>
      <c r="D1356" s="373" t="n">
        <f aca="false">SUM($D$1184)</f>
        <v>0</v>
      </c>
      <c r="E1356" s="373" t="n">
        <f aca="false">SUM($E$1184)</f>
        <v>0</v>
      </c>
      <c r="F1356" s="373" t="n">
        <f aca="false">SUM($F$1184)</f>
        <v>0</v>
      </c>
      <c r="G1356" s="366"/>
      <c r="H1356" s="373" t="n">
        <f aca="false">SUM($H$1184)</f>
        <v>0</v>
      </c>
      <c r="I1356" s="373" t="n">
        <f aca="false">SUM($I$1184)</f>
        <v>0</v>
      </c>
      <c r="J1356" s="373" t="n">
        <f aca="false">SUM($J$1184)</f>
        <v>0</v>
      </c>
      <c r="K1356" s="373" t="n">
        <f aca="false">SUM($K$1184)</f>
        <v>0</v>
      </c>
      <c r="L1356" s="366"/>
      <c r="M1356" s="373" t="n">
        <f aca="false">SUM($M$1184)</f>
        <v>0</v>
      </c>
      <c r="N1356" s="373" t="n">
        <f aca="false">SUM($N$1184)</f>
        <v>0</v>
      </c>
      <c r="O1356" s="373" t="n">
        <f aca="false">SUM($O$1184)</f>
        <v>0</v>
      </c>
      <c r="P1356" s="373" t="n">
        <f aca="false">SUM($P$1184)</f>
        <v>0</v>
      </c>
      <c r="Q1356" s="1"/>
      <c r="R1356" s="1" t="str">
        <f aca="false">IF(OR(SUM((C1356/C$934&gt;C$932),(D1356/D$934&gt;C$932),(E1356/E$934&gt;C$932),(F1356/F$934&gt;C$932))&gt;1,C1356/C$934&gt;C$932*2,D1356/D$934&gt;C$932*2,E1356/E$934&gt;C$932*2,F1356/F$934&gt;C$932*2),"yes","")</f>
        <v/>
      </c>
      <c r="S1356" s="1"/>
      <c r="T1356" s="1"/>
      <c r="U1356" s="1" t="n">
        <v>1356</v>
      </c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</row>
    <row r="1357" customFormat="false" ht="15.75" hidden="false" customHeight="true" outlineLevel="0" collapsed="false">
      <c r="A1357" s="1" t="str">
        <f aca="false">$A$1185</f>
        <v>Firewood sales</v>
      </c>
      <c r="B1357" s="366"/>
      <c r="C1357" s="373" t="n">
        <f aca="false">SUM($C$1190)</f>
        <v>0</v>
      </c>
      <c r="D1357" s="373" t="n">
        <f aca="false">SUM($D$1190)</f>
        <v>21000</v>
      </c>
      <c r="E1357" s="373" t="n">
        <f aca="false">SUM($E$1190)</f>
        <v>0</v>
      </c>
      <c r="F1357" s="373" t="n">
        <f aca="false">SUM($F$1190)</f>
        <v>0</v>
      </c>
      <c r="G1357" s="366"/>
      <c r="H1357" s="373" t="n">
        <f aca="false">SUM($H$1190)</f>
        <v>0</v>
      </c>
      <c r="I1357" s="373" t="n">
        <f aca="false">SUM($I$1190)</f>
        <v>23100</v>
      </c>
      <c r="J1357" s="373" t="n">
        <f aca="false">SUM($J$1190)</f>
        <v>0</v>
      </c>
      <c r="K1357" s="373" t="n">
        <f aca="false">SUM($K$1190)</f>
        <v>0</v>
      </c>
      <c r="L1357" s="366"/>
      <c r="M1357" s="373" t="n">
        <f aca="false">SUM($M$1190)</f>
        <v>0</v>
      </c>
      <c r="N1357" s="373" t="n">
        <f aca="false">SUM($N$1190)</f>
        <v>2100</v>
      </c>
      <c r="O1357" s="373" t="n">
        <f aca="false">SUM($O$1190)</f>
        <v>0</v>
      </c>
      <c r="P1357" s="373" t="n">
        <f aca="false">SUM($P$1190)</f>
        <v>0</v>
      </c>
      <c r="Q1357" s="1"/>
      <c r="R1357" s="1" t="str">
        <f aca="false">IF(OR(SUM((C1357/C$934&gt;C$932),(D1357/D$934&gt;C$932),(E1357/E$934&gt;C$932),(F1357/F$934&gt;C$932))&gt;1,C1357/C$934&gt;C$932*2,D1357/D$934&gt;C$932*2,E1357/E$934&gt;C$932*2,F1357/F$934&gt;C$932*2),"yes","")</f>
        <v>yes</v>
      </c>
      <c r="S1357" s="1"/>
      <c r="T1357" s="1"/>
      <c r="U1357" s="1" t="n">
        <v>1357</v>
      </c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</row>
    <row r="1358" customFormat="false" ht="15.75" hidden="false" customHeight="true" outlineLevel="0" collapsed="false">
      <c r="A1358" s="1" t="str">
        <f aca="false">$A$1191</f>
        <v>Brick production and sales</v>
      </c>
      <c r="B1358" s="366"/>
      <c r="C1358" s="373" t="n">
        <f aca="false">SUM($C$1196)</f>
        <v>22500</v>
      </c>
      <c r="D1358" s="373" t="n">
        <f aca="false">SUM($D$1196)</f>
        <v>5000</v>
      </c>
      <c r="E1358" s="373" t="n">
        <f aca="false">SUM($E$1196)</f>
        <v>0</v>
      </c>
      <c r="F1358" s="373" t="n">
        <f aca="false">SUM($F$1196)</f>
        <v>0</v>
      </c>
      <c r="G1358" s="366"/>
      <c r="H1358" s="373" t="n">
        <f aca="false">SUM($H$1196)</f>
        <v>24750</v>
      </c>
      <c r="I1358" s="373" t="n">
        <f aca="false">SUM($I$1196)</f>
        <v>5500</v>
      </c>
      <c r="J1358" s="373" t="n">
        <f aca="false">SUM($J$1196)</f>
        <v>0</v>
      </c>
      <c r="K1358" s="373" t="n">
        <f aca="false">SUM($K$1196)</f>
        <v>0</v>
      </c>
      <c r="L1358" s="366"/>
      <c r="M1358" s="373" t="n">
        <f aca="false">SUM($M$1196)</f>
        <v>2250</v>
      </c>
      <c r="N1358" s="373" t="n">
        <f aca="false">SUM($N$1196)</f>
        <v>500</v>
      </c>
      <c r="O1358" s="373" t="n">
        <f aca="false">SUM($O$1196)</f>
        <v>0</v>
      </c>
      <c r="P1358" s="373" t="n">
        <f aca="false">SUM($P$1196)</f>
        <v>0</v>
      </c>
      <c r="Q1358" s="1"/>
      <c r="R1358" s="1" t="str">
        <f aca="false">IF(OR(SUM((C1358/C$934&gt;C$932),(D1358/D$934&gt;C$932),(E1358/E$934&gt;C$932),(F1358/F$934&gt;C$932))&gt;1,C1358/C$934&gt;C$932*2,D1358/D$934&gt;C$932*2,E1358/E$934&gt;C$932*2,F1358/F$934&gt;C$932*2),"yes","")</f>
        <v>yes</v>
      </c>
      <c r="S1358" s="1"/>
      <c r="T1358" s="1"/>
      <c r="U1358" s="1" t="n">
        <v>1358</v>
      </c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</row>
    <row r="1359" customFormat="false" ht="15.75" hidden="false" customHeight="true" outlineLevel="0" collapsed="false">
      <c r="A1359" s="1" t="str">
        <f aca="false">$A$1197</f>
        <v>Brewing</v>
      </c>
      <c r="B1359" s="366"/>
      <c r="C1359" s="373" t="n">
        <f aca="false">SUM($C$1202)</f>
        <v>0</v>
      </c>
      <c r="D1359" s="373" t="n">
        <f aca="false">SUM($D$1202)</f>
        <v>0</v>
      </c>
      <c r="E1359" s="373" t="n">
        <f aca="false">SUM($E$1202)</f>
        <v>0</v>
      </c>
      <c r="F1359" s="373" t="n">
        <f aca="false">SUM($F$1202)</f>
        <v>0</v>
      </c>
      <c r="G1359" s="366"/>
      <c r="H1359" s="373" t="n">
        <f aca="false">SUM($H$1202)</f>
        <v>0</v>
      </c>
      <c r="I1359" s="373" t="n">
        <f aca="false">SUM($I$1202)</f>
        <v>0</v>
      </c>
      <c r="J1359" s="373" t="n">
        <f aca="false">SUM($J$1202)</f>
        <v>0</v>
      </c>
      <c r="K1359" s="373" t="n">
        <f aca="false">SUM($K$1202)</f>
        <v>0</v>
      </c>
      <c r="L1359" s="366"/>
      <c r="M1359" s="373" t="n">
        <f aca="false">SUM($M$1202)</f>
        <v>0</v>
      </c>
      <c r="N1359" s="373" t="n">
        <f aca="false">SUM($N$1202)</f>
        <v>0</v>
      </c>
      <c r="O1359" s="373" t="n">
        <f aca="false">SUM($O$1202)</f>
        <v>0</v>
      </c>
      <c r="P1359" s="373" t="n">
        <f aca="false">SUM($P$1202)</f>
        <v>0</v>
      </c>
      <c r="Q1359" s="1"/>
      <c r="R1359" s="1" t="str">
        <f aca="false">IF(OR(SUM((C1359/C$934&gt;C$932),(D1359/D$934&gt;C$932),(E1359/E$934&gt;C$932),(F1359/F$934&gt;C$932))&gt;1,C1359/C$934&gt;C$932*2,D1359/D$934&gt;C$932*2,E1359/E$934&gt;C$932*2,F1359/F$934&gt;C$932*2),"yes","")</f>
        <v/>
      </c>
      <c r="S1359" s="1"/>
      <c r="T1359" s="1"/>
      <c r="U1359" s="1" t="n">
        <v>1359</v>
      </c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</row>
    <row r="1360" customFormat="false" ht="15.75" hidden="false" customHeight="true" outlineLevel="0" collapsed="false">
      <c r="A1360" s="1" t="str">
        <f aca="false">$A$1203</f>
        <v>Quarry mining</v>
      </c>
      <c r="B1360" s="366"/>
      <c r="C1360" s="373" t="n">
        <f aca="false">SUM($C$1208)</f>
        <v>0</v>
      </c>
      <c r="D1360" s="373" t="n">
        <f aca="false">SUM($D$1208)</f>
        <v>0</v>
      </c>
      <c r="E1360" s="373" t="n">
        <f aca="false">SUM($E$1208)</f>
        <v>0</v>
      </c>
      <c r="F1360" s="373" t="n">
        <f aca="false">SUM($F$1208)</f>
        <v>0</v>
      </c>
      <c r="G1360" s="366"/>
      <c r="H1360" s="373" t="n">
        <f aca="false">SUM($H$1208)</f>
        <v>0</v>
      </c>
      <c r="I1360" s="373" t="n">
        <f aca="false">SUM($I$1208)</f>
        <v>0</v>
      </c>
      <c r="J1360" s="373" t="n">
        <f aca="false">SUM($J$1208)</f>
        <v>0</v>
      </c>
      <c r="K1360" s="373" t="n">
        <f aca="false">SUM($K$1208)</f>
        <v>0</v>
      </c>
      <c r="L1360" s="366"/>
      <c r="M1360" s="373" t="n">
        <f aca="false">SUM($M$1208)</f>
        <v>0</v>
      </c>
      <c r="N1360" s="373" t="n">
        <f aca="false">SUM($N$1208)</f>
        <v>0</v>
      </c>
      <c r="O1360" s="373" t="n">
        <f aca="false">SUM($O$1208)</f>
        <v>0</v>
      </c>
      <c r="P1360" s="373" t="n">
        <f aca="false">SUM($P$1208)</f>
        <v>0</v>
      </c>
      <c r="Q1360" s="1"/>
      <c r="R1360" s="1" t="str">
        <f aca="false">IF(OR(SUM((C1360/C$934&gt;C$932),(D1360/D$934&gt;C$932),(E1360/E$934&gt;C$932),(F1360/F$934&gt;C$932))&gt;1,C1360/C$934&gt;C$932*2,D1360/D$934&gt;C$932*2,E1360/E$934&gt;C$932*2,F1360/F$934&gt;C$932*2),"yes","")</f>
        <v/>
      </c>
      <c r="S1360" s="1"/>
      <c r="T1360" s="1"/>
      <c r="U1360" s="1" t="n">
        <v>1360</v>
      </c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</row>
    <row r="1361" customFormat="false" ht="15.75" hidden="false" customHeight="true" outlineLevel="0" collapsed="false">
      <c r="A1361" s="1" t="str">
        <f aca="false">$A$1209</f>
        <v>Sand mining</v>
      </c>
      <c r="B1361" s="366"/>
      <c r="C1361" s="373" t="n">
        <f aca="false">SUM($C$1214)</f>
        <v>0</v>
      </c>
      <c r="D1361" s="373" t="n">
        <f aca="false">SUM($D$1214)</f>
        <v>0</v>
      </c>
      <c r="E1361" s="373" t="n">
        <f aca="false">SUM($E$1214)</f>
        <v>0</v>
      </c>
      <c r="F1361" s="373" t="n">
        <f aca="false">SUM($F$1214)</f>
        <v>0</v>
      </c>
      <c r="G1361" s="366"/>
      <c r="H1361" s="373" t="n">
        <f aca="false">SUM($H$1214)</f>
        <v>0</v>
      </c>
      <c r="I1361" s="373" t="n">
        <f aca="false">SUM($I$1214)</f>
        <v>0</v>
      </c>
      <c r="J1361" s="373" t="n">
        <f aca="false">SUM($J$1214)</f>
        <v>0</v>
      </c>
      <c r="K1361" s="373" t="n">
        <f aca="false">SUM($K$1214)</f>
        <v>0</v>
      </c>
      <c r="L1361" s="366"/>
      <c r="M1361" s="373" t="n">
        <f aca="false">SUM($M$1214)</f>
        <v>0</v>
      </c>
      <c r="N1361" s="373" t="n">
        <f aca="false">SUM($N$1214)</f>
        <v>0</v>
      </c>
      <c r="O1361" s="373" t="n">
        <f aca="false">SUM($O$1214)</f>
        <v>0</v>
      </c>
      <c r="P1361" s="373" t="n">
        <f aca="false">SUM($P$1214)</f>
        <v>0</v>
      </c>
      <c r="Q1361" s="1"/>
      <c r="R1361" s="1" t="str">
        <f aca="false">IF(OR(SUM((C1361/C$934&gt;C$932),(D1361/D$934&gt;C$932),(E1361/E$934&gt;C$932),(F1361/F$934&gt;C$932))&gt;1,C1361/C$934&gt;C$932*2,D1361/D$934&gt;C$932*2,E1361/E$934&gt;C$932*2,F1361/F$934&gt;C$932*2),"yes","")</f>
        <v/>
      </c>
      <c r="S1361" s="1"/>
      <c r="T1361" s="1"/>
      <c r="U1361" s="1" t="n">
        <v>1361</v>
      </c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</row>
    <row r="1362" customFormat="false" ht="15.75" hidden="false" customHeight="true" outlineLevel="0" collapsed="false">
      <c r="A1362" s="1" t="str">
        <f aca="false">$A$1215</f>
        <v>Petty trade / trade/arts</v>
      </c>
      <c r="B1362" s="366"/>
      <c r="C1362" s="373" t="n">
        <f aca="false">SUM($C$1220)</f>
        <v>0</v>
      </c>
      <c r="D1362" s="373" t="n">
        <f aca="false">SUM($D$1220)</f>
        <v>0</v>
      </c>
      <c r="E1362" s="373" t="n">
        <f aca="false">SUM($E$1220)</f>
        <v>45000</v>
      </c>
      <c r="F1362" s="373" t="n">
        <f aca="false">SUM($F$1220)</f>
        <v>0</v>
      </c>
      <c r="G1362" s="366"/>
      <c r="H1362" s="373" t="n">
        <f aca="false">SUM($H$1220)</f>
        <v>0</v>
      </c>
      <c r="I1362" s="373" t="n">
        <f aca="false">SUM($I$1220)</f>
        <v>0</v>
      </c>
      <c r="J1362" s="373" t="n">
        <f aca="false">SUM($J$1220)</f>
        <v>49500</v>
      </c>
      <c r="K1362" s="373" t="n">
        <f aca="false">SUM($K$1220)</f>
        <v>0</v>
      </c>
      <c r="L1362" s="366"/>
      <c r="M1362" s="373" t="n">
        <f aca="false">SUM($M$1220)</f>
        <v>0</v>
      </c>
      <c r="N1362" s="373" t="n">
        <f aca="false">SUM($N$1220)</f>
        <v>0</v>
      </c>
      <c r="O1362" s="373" t="n">
        <f aca="false">SUM($O$1220)</f>
        <v>4500.00000000001</v>
      </c>
      <c r="P1362" s="373" t="n">
        <f aca="false">SUM($P$1220)</f>
        <v>0</v>
      </c>
      <c r="Q1362" s="1"/>
      <c r="R1362" s="1" t="str">
        <f aca="false">IF(OR(SUM((C1362/C$934&gt;C$932),(D1362/D$934&gt;C$932),(E1362/E$934&gt;C$932),(F1362/F$934&gt;C$932))&gt;1,C1362/C$934&gt;C$932*2,D1362/D$934&gt;C$932*2,E1362/E$934&gt;C$932*2,F1362/F$934&gt;C$932*2),"yes","")</f>
        <v>yes</v>
      </c>
      <c r="S1362" s="1"/>
      <c r="T1362" s="1"/>
      <c r="U1362" s="1" t="n">
        <v>1362</v>
      </c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</row>
    <row r="1363" customFormat="false" ht="15.75" hidden="false" customHeight="true" outlineLevel="0" collapsed="false">
      <c r="A1363" s="1" t="str">
        <f aca="false">$A$1221</f>
        <v>Other (veg sales)</v>
      </c>
      <c r="B1363" s="366"/>
      <c r="C1363" s="373" t="n">
        <f aca="false">SUM($C$1226)</f>
        <v>0</v>
      </c>
      <c r="D1363" s="373" t="n">
        <f aca="false">SUM($D$1226)</f>
        <v>0</v>
      </c>
      <c r="E1363" s="373" t="n">
        <f aca="false">SUM($E$1226)</f>
        <v>0</v>
      </c>
      <c r="F1363" s="373" t="n">
        <f aca="false">SUM($F$1226)</f>
        <v>0</v>
      </c>
      <c r="G1363" s="366"/>
      <c r="H1363" s="373" t="n">
        <f aca="false">SUM($H$1226)</f>
        <v>0</v>
      </c>
      <c r="I1363" s="373" t="n">
        <f aca="false">SUM($I$1226)</f>
        <v>0</v>
      </c>
      <c r="J1363" s="373" t="n">
        <f aca="false">SUM($J$1226)</f>
        <v>0</v>
      </c>
      <c r="K1363" s="373" t="n">
        <f aca="false">SUM($K$1226)</f>
        <v>0</v>
      </c>
      <c r="L1363" s="366"/>
      <c r="M1363" s="373" t="n">
        <f aca="false">SUM($M$1226)</f>
        <v>0</v>
      </c>
      <c r="N1363" s="373" t="n">
        <f aca="false">SUM($N$1226)</f>
        <v>0</v>
      </c>
      <c r="O1363" s="373" t="n">
        <f aca="false">SUM($O$1226)</f>
        <v>0</v>
      </c>
      <c r="P1363" s="373" t="n">
        <f aca="false">SUM($P$1226)</f>
        <v>0</v>
      </c>
      <c r="Q1363" s="1"/>
      <c r="R1363" s="1" t="str">
        <f aca="false">IF(OR(SUM((C1363/C$934&gt;C$932),(D1363/D$934&gt;C$932),(E1363/E$934&gt;C$932),(F1363/F$934&gt;C$932))&gt;1,C1363/C$934&gt;C$932*2,D1363/D$934&gt;C$932*2,E1363/E$934&gt;C$932*2,F1363/F$934&gt;C$932*2),"yes","")</f>
        <v/>
      </c>
      <c r="S1363" s="1"/>
      <c r="T1363" s="1"/>
      <c r="U1363" s="1" t="n">
        <v>1363</v>
      </c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</row>
    <row r="1364" customFormat="false" ht="15.75" hidden="false" customHeight="true" outlineLevel="0" collapsed="false">
      <c r="A1364" s="1" t="str">
        <f aca="false">$A$1227</f>
        <v>Other (bicycle hire)</v>
      </c>
      <c r="B1364" s="366"/>
      <c r="C1364" s="373" t="n">
        <f aca="false">SUM($C$1232)</f>
        <v>0</v>
      </c>
      <c r="D1364" s="373" t="n">
        <f aca="false">SUM($D$1232)</f>
        <v>0</v>
      </c>
      <c r="E1364" s="373" t="n">
        <f aca="false">SUM($E$1232)</f>
        <v>0</v>
      </c>
      <c r="F1364" s="373" t="n">
        <f aca="false">SUM($F$1232)</f>
        <v>137800</v>
      </c>
      <c r="G1364" s="366"/>
      <c r="H1364" s="373" t="n">
        <f aca="false">SUM($H$1232)</f>
        <v>0</v>
      </c>
      <c r="I1364" s="373" t="n">
        <f aca="false">SUM($I$1232)</f>
        <v>0</v>
      </c>
      <c r="J1364" s="373" t="n">
        <f aca="false">SUM($J$1232)</f>
        <v>0</v>
      </c>
      <c r="K1364" s="373" t="n">
        <f aca="false">SUM($K$1232)</f>
        <v>151580</v>
      </c>
      <c r="L1364" s="366"/>
      <c r="M1364" s="373" t="n">
        <f aca="false">SUM($M$1232)</f>
        <v>0</v>
      </c>
      <c r="N1364" s="373" t="n">
        <f aca="false">SUM($N$1232)</f>
        <v>0</v>
      </c>
      <c r="O1364" s="373" t="n">
        <f aca="false">SUM($O$1232)</f>
        <v>0</v>
      </c>
      <c r="P1364" s="373" t="n">
        <f aca="false">SUM($P$1232)</f>
        <v>13780</v>
      </c>
      <c r="Q1364" s="1"/>
      <c r="R1364" s="1" t="str">
        <f aca="false">IF(OR(SUM((C1364/C$934&gt;C$932),(D1364/D$934&gt;C$932),(E1364/E$934&gt;C$932),(F1364/F$934&gt;C$932))&gt;1,C1364/C$934&gt;C$932*2,D1364/D$934&gt;C$932*2,E1364/E$934&gt;C$932*2,F1364/F$934&gt;C$932*2),"yes","")</f>
        <v>yes</v>
      </c>
      <c r="S1364" s="1"/>
      <c r="T1364" s="1"/>
      <c r="U1364" s="1" t="n">
        <v>1364</v>
      </c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</row>
    <row r="1365" customFormat="false" ht="15.75" hidden="false" customHeight="true" outlineLevel="0" collapsed="false">
      <c r="A1365" s="215" t="str">
        <f aca="false">A1236</f>
        <v>WILD FOODS </v>
      </c>
      <c r="B1365" s="366"/>
      <c r="C1365" s="373"/>
      <c r="D1365" s="373"/>
      <c r="E1365" s="373"/>
      <c r="F1365" s="373"/>
      <c r="G1365" s="366"/>
      <c r="H1365" s="373"/>
      <c r="I1365" s="373"/>
      <c r="J1365" s="373"/>
      <c r="K1365" s="373"/>
      <c r="L1365" s="366"/>
      <c r="M1365" s="373"/>
      <c r="N1365" s="373"/>
      <c r="O1365" s="373"/>
      <c r="P1365" s="373"/>
      <c r="Q1365" s="1"/>
      <c r="R1365" s="1"/>
      <c r="S1365" s="1"/>
      <c r="T1365" s="1"/>
      <c r="U1365" s="1" t="n">
        <v>1365</v>
      </c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</row>
    <row r="1366" customFormat="false" ht="15.75" hidden="false" customHeight="true" outlineLevel="0" collapsed="false">
      <c r="A1366" s="1" t="str">
        <f aca="false">$A$1237</f>
        <v>Wild food type 1 - kg gathered</v>
      </c>
      <c r="B1366" s="366"/>
      <c r="C1366" s="373" t="n">
        <f aca="false">SUM($C$1241)</f>
        <v>0</v>
      </c>
      <c r="D1366" s="373" t="n">
        <f aca="false">SUM($D$1241)</f>
        <v>0</v>
      </c>
      <c r="E1366" s="373" t="n">
        <f aca="false">SUM($E$1241)</f>
        <v>0</v>
      </c>
      <c r="F1366" s="373" t="n">
        <f aca="false">SUM($F$1241)</f>
        <v>0</v>
      </c>
      <c r="G1366" s="366"/>
      <c r="H1366" s="373" t="e">
        <f aca="false">SUM($H$1241)</f>
        <v>#REF!</v>
      </c>
      <c r="I1366" s="373" t="e">
        <f aca="false">SUM($I$1241)</f>
        <v>#REF!</v>
      </c>
      <c r="J1366" s="373" t="e">
        <f aca="false">SUM($J$1241)</f>
        <v>#REF!</v>
      </c>
      <c r="K1366" s="373" t="e">
        <f aca="false">SUM($K$1241)</f>
        <v>#REF!</v>
      </c>
      <c r="L1366" s="366"/>
      <c r="M1366" s="373" t="e">
        <f aca="false">SUM($M$1241)</f>
        <v>#REF!</v>
      </c>
      <c r="N1366" s="373" t="e">
        <f aca="false">SUM($N$1241)</f>
        <v>#REF!</v>
      </c>
      <c r="O1366" s="373" t="e">
        <f aca="false">SUM($O$1241)</f>
        <v>#REF!</v>
      </c>
      <c r="P1366" s="373" t="e">
        <f aca="false">SUM($P$1241)</f>
        <v>#REF!</v>
      </c>
      <c r="Q1366" s="1"/>
      <c r="R1366" s="1" t="str">
        <f aca="false">IF(OR(SUM((C1366/C$934&gt;C$932),(D1366/D$934&gt;C$932),(E1366/E$934&gt;C$932),(F1366/F$934&gt;C$932))&gt;1,C1366/C$934&gt;C$932*2,D1366/D$934&gt;C$932*2,E1366/E$934&gt;C$932*2,F1366/F$934&gt;C$932*2),"yes","")</f>
        <v/>
      </c>
      <c r="S1366" s="1"/>
      <c r="T1366" s="1"/>
      <c r="U1366" s="1" t="n">
        <v>1366</v>
      </c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</row>
    <row r="1367" customFormat="false" ht="15.75" hidden="false" customHeight="true" outlineLevel="0" collapsed="false">
      <c r="A1367" s="1" t="str">
        <f aca="false">$A$1244</f>
        <v>Wild food type 2 - kg gathered</v>
      </c>
      <c r="B1367" s="366"/>
      <c r="C1367" s="373" t="n">
        <f aca="false">SUM($C$1248)</f>
        <v>0</v>
      </c>
      <c r="D1367" s="373" t="n">
        <f aca="false">SUM($D$1248)</f>
        <v>0</v>
      </c>
      <c r="E1367" s="373" t="n">
        <f aca="false">SUM($E$1248)</f>
        <v>0</v>
      </c>
      <c r="F1367" s="373" t="n">
        <f aca="false">SUM($F$1248)</f>
        <v>0</v>
      </c>
      <c r="G1367" s="366"/>
      <c r="H1367" s="373" t="e">
        <f aca="false">SUM($H$1248)</f>
        <v>#REF!</v>
      </c>
      <c r="I1367" s="373" t="e">
        <f aca="false">SUM($I$1248)</f>
        <v>#REF!</v>
      </c>
      <c r="J1367" s="373" t="e">
        <f aca="false">SUM($J$1248)</f>
        <v>#REF!</v>
      </c>
      <c r="K1367" s="373" t="e">
        <f aca="false">SUM($K$1248)</f>
        <v>#REF!</v>
      </c>
      <c r="L1367" s="366"/>
      <c r="M1367" s="373" t="e">
        <f aca="false">SUM($M$1248)</f>
        <v>#REF!</v>
      </c>
      <c r="N1367" s="373" t="e">
        <f aca="false">SUM($N$1248)</f>
        <v>#REF!</v>
      </c>
      <c r="O1367" s="373" t="e">
        <f aca="false">SUM($O$1248)</f>
        <v>#REF!</v>
      </c>
      <c r="P1367" s="373" t="e">
        <f aca="false">SUM($P$1248)</f>
        <v>#REF!</v>
      </c>
      <c r="Q1367" s="1"/>
      <c r="R1367" s="1" t="str">
        <f aca="false">IF(OR(SUM((C1367/C$934&gt;C$932),(D1367/D$934&gt;C$932),(E1367/E$934&gt;C$932),(F1367/F$934&gt;C$932))&gt;1,C1367/C$934&gt;C$932*2,D1367/D$934&gt;C$932*2,E1367/E$934&gt;C$932*2,F1367/F$934&gt;C$932*2),"yes","")</f>
        <v/>
      </c>
      <c r="S1367" s="1"/>
      <c r="T1367" s="1"/>
      <c r="U1367" s="1" t="n">
        <v>1367</v>
      </c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</row>
    <row r="1368" customFormat="false" ht="15.75" hidden="false" customHeight="true" outlineLevel="0" collapsed="false">
      <c r="A1368" s="1" t="str">
        <f aca="false">$A$1251</f>
        <v>Wild food type 3 - kg gathered</v>
      </c>
      <c r="B1368" s="366"/>
      <c r="C1368" s="373" t="n">
        <f aca="false">SUM($C$1255)</f>
        <v>0</v>
      </c>
      <c r="D1368" s="373" t="n">
        <f aca="false">SUM($D$1255)</f>
        <v>0</v>
      </c>
      <c r="E1368" s="373" t="n">
        <f aca="false">SUM($E$1255)</f>
        <v>0</v>
      </c>
      <c r="F1368" s="373" t="n">
        <f aca="false">SUM($F$1255)</f>
        <v>0</v>
      </c>
      <c r="G1368" s="366"/>
      <c r="H1368" s="373" t="e">
        <f aca="false">SUM($H$1255)</f>
        <v>#REF!</v>
      </c>
      <c r="I1368" s="373" t="e">
        <f aca="false">SUM($I$1255)</f>
        <v>#REF!</v>
      </c>
      <c r="J1368" s="373" t="e">
        <f aca="false">SUM($J$1255)</f>
        <v>#REF!</v>
      </c>
      <c r="K1368" s="373" t="e">
        <f aca="false">SUM($K$1255)</f>
        <v>#REF!</v>
      </c>
      <c r="L1368" s="366"/>
      <c r="M1368" s="373" t="e">
        <f aca="false">SUM($M$1255)</f>
        <v>#REF!</v>
      </c>
      <c r="N1368" s="373" t="e">
        <f aca="false">SUM($N$1255)</f>
        <v>#REF!</v>
      </c>
      <c r="O1368" s="373" t="e">
        <f aca="false">SUM($O$1255)</f>
        <v>#REF!</v>
      </c>
      <c r="P1368" s="373" t="e">
        <f aca="false">SUM($P$1255)</f>
        <v>#REF!</v>
      </c>
      <c r="Q1368" s="1"/>
      <c r="R1368" s="1" t="str">
        <f aca="false">IF(OR(SUM((C1368/C$934&gt;C$932),(D1368/D$934&gt;C$932),(E1368/E$934&gt;C$932),(F1368/F$934&gt;C$932))&gt;1,C1368/C$934&gt;C$932*2,D1368/D$934&gt;C$932*2,E1368/E$934&gt;C$932*2,F1368/F$934&gt;C$932*2),"yes","")</f>
        <v/>
      </c>
      <c r="S1368" s="1"/>
      <c r="T1368" s="1"/>
      <c r="U1368" s="1" t="n">
        <v>1368</v>
      </c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</row>
    <row r="1369" customFormat="false" ht="15.75" hidden="false" customHeight="true" outlineLevel="0" collapsed="false">
      <c r="A1369" s="1" t="str">
        <f aca="false">$A$1258</f>
        <v>Wild food type 4 - kg gathered</v>
      </c>
      <c r="B1369" s="366"/>
      <c r="C1369" s="373" t="n">
        <f aca="false">SUM($C$1262)</f>
        <v>0</v>
      </c>
      <c r="D1369" s="373" t="n">
        <f aca="false">SUM($D$1262)</f>
        <v>0</v>
      </c>
      <c r="E1369" s="373" t="n">
        <f aca="false">SUM($E$1262)</f>
        <v>0</v>
      </c>
      <c r="F1369" s="373" t="n">
        <f aca="false">SUM($F$1262)</f>
        <v>0</v>
      </c>
      <c r="G1369" s="366"/>
      <c r="H1369" s="373" t="e">
        <f aca="false">SUM($H$1262)</f>
        <v>#REF!</v>
      </c>
      <c r="I1369" s="373" t="e">
        <f aca="false">SUM($I$1262)</f>
        <v>#REF!</v>
      </c>
      <c r="J1369" s="373" t="e">
        <f aca="false">SUM($J$1262)</f>
        <v>#REF!</v>
      </c>
      <c r="K1369" s="373" t="e">
        <f aca="false">SUM($K$1262)</f>
        <v>#REF!</v>
      </c>
      <c r="L1369" s="366"/>
      <c r="M1369" s="373" t="e">
        <f aca="false">SUM($M$1262)</f>
        <v>#REF!</v>
      </c>
      <c r="N1369" s="373" t="e">
        <f aca="false">SUM($N$1262)</f>
        <v>#REF!</v>
      </c>
      <c r="O1369" s="373" t="e">
        <f aca="false">SUM($O$1262)</f>
        <v>#REF!</v>
      </c>
      <c r="P1369" s="373" t="e">
        <f aca="false">SUM($P$1262)</f>
        <v>#REF!</v>
      </c>
      <c r="Q1369" s="1"/>
      <c r="R1369" s="1" t="str">
        <f aca="false">IF(OR(SUM((C1369/C$934&gt;C$932),(D1369/D$934&gt;C$932),(E1369/E$934&gt;C$932),(F1369/F$934&gt;C$932))&gt;1,C1369/C$934&gt;C$932*2,D1369/D$934&gt;C$932*2,E1369/E$934&gt;C$932*2,F1369/F$934&gt;C$932*2),"yes","")</f>
        <v/>
      </c>
      <c r="S1369" s="1"/>
      <c r="T1369" s="1"/>
      <c r="U1369" s="1" t="n">
        <v>1369</v>
      </c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</row>
    <row r="1370" customFormat="false" ht="15.75" hidden="false" customHeight="true" outlineLevel="0" collapsed="false">
      <c r="A1370" s="1" t="str">
        <f aca="false">$A$1265</f>
        <v>Wild food type 5 - kg gathered</v>
      </c>
      <c r="B1370" s="366"/>
      <c r="C1370" s="373" t="n">
        <f aca="false">SUM($C$1269)</f>
        <v>0</v>
      </c>
      <c r="D1370" s="373" t="n">
        <f aca="false">SUM($D$1269)</f>
        <v>0</v>
      </c>
      <c r="E1370" s="373" t="n">
        <f aca="false">SUM($E$1269)</f>
        <v>0</v>
      </c>
      <c r="F1370" s="373" t="n">
        <f aca="false">SUM($F$1269)</f>
        <v>0</v>
      </c>
      <c r="G1370" s="366"/>
      <c r="H1370" s="373" t="e">
        <f aca="false">SUM($H$1269)</f>
        <v>#REF!</v>
      </c>
      <c r="I1370" s="373" t="e">
        <f aca="false">SUM($I$1269)</f>
        <v>#REF!</v>
      </c>
      <c r="J1370" s="373" t="e">
        <f aca="false">SUM($J$1269)</f>
        <v>#REF!</v>
      </c>
      <c r="K1370" s="373" t="e">
        <f aca="false">SUM($K$1269)</f>
        <v>#REF!</v>
      </c>
      <c r="L1370" s="366"/>
      <c r="M1370" s="373" t="e">
        <f aca="false">SUM($M$1269)</f>
        <v>#REF!</v>
      </c>
      <c r="N1370" s="373" t="e">
        <f aca="false">SUM($N$1269)</f>
        <v>#REF!</v>
      </c>
      <c r="O1370" s="373" t="e">
        <f aca="false">SUM($O$1269)</f>
        <v>#REF!</v>
      </c>
      <c r="P1370" s="373" t="e">
        <f aca="false">SUM($P$1269)</f>
        <v>#REF!</v>
      </c>
      <c r="Q1370" s="1"/>
      <c r="R1370" s="1" t="str">
        <f aca="false">IF(OR(SUM((C1370/C$934&gt;C$932),(D1370/D$934&gt;C$932),(E1370/E$934&gt;C$932),(F1370/F$934&gt;C$932))&gt;1,C1370/C$934&gt;C$932*2,D1370/D$934&gt;C$932*2,E1370/E$934&gt;C$932*2,F1370/F$934&gt;C$932*2),"yes","")</f>
        <v/>
      </c>
      <c r="S1370" s="1"/>
      <c r="T1370" s="1"/>
      <c r="U1370" s="1" t="n">
        <v>1370</v>
      </c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</row>
    <row r="1371" customFormat="false" ht="15.75" hidden="false" customHeight="true" outlineLevel="0" collapsed="false">
      <c r="A1371" s="215" t="str">
        <f aca="false">A1275</f>
        <v>FISHING</v>
      </c>
      <c r="B1371" s="366"/>
      <c r="C1371" s="373"/>
      <c r="D1371" s="373"/>
      <c r="E1371" s="373"/>
      <c r="F1371" s="373"/>
      <c r="G1371" s="366"/>
      <c r="H1371" s="373"/>
      <c r="I1371" s="373"/>
      <c r="J1371" s="373"/>
      <c r="K1371" s="373"/>
      <c r="L1371" s="366"/>
      <c r="M1371" s="373"/>
      <c r="N1371" s="373"/>
      <c r="O1371" s="373"/>
      <c r="P1371" s="373"/>
      <c r="Q1371" s="1"/>
      <c r="R1371" s="1"/>
      <c r="S1371" s="1"/>
      <c r="T1371" s="1"/>
      <c r="U1371" s="1" t="n">
        <v>1371</v>
      </c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</row>
    <row r="1372" customFormat="false" ht="15.75" hidden="false" customHeight="true" outlineLevel="0" collapsed="false">
      <c r="A1372" s="1" t="str">
        <f aca="false">$A$1276</f>
        <v>Fish type 1 (fresh) - kg gathered</v>
      </c>
      <c r="B1372" s="366"/>
      <c r="C1372" s="373" t="n">
        <f aca="false">SUM($C$1280)</f>
        <v>0</v>
      </c>
      <c r="D1372" s="373" t="n">
        <f aca="false">SUM($D$1280)</f>
        <v>0</v>
      </c>
      <c r="E1372" s="373" t="n">
        <f aca="false">SUM($E$1280)</f>
        <v>0</v>
      </c>
      <c r="F1372" s="373" t="n">
        <f aca="false">SUM($F$1280)</f>
        <v>0</v>
      </c>
      <c r="G1372" s="366"/>
      <c r="H1372" s="373" t="e">
        <f aca="false">SUM($H$1280)</f>
        <v>#REF!</v>
      </c>
      <c r="I1372" s="373" t="e">
        <f aca="false">SUM($I$1280)</f>
        <v>#REF!</v>
      </c>
      <c r="J1372" s="373" t="e">
        <f aca="false">SUM($J$1280)</f>
        <v>#REF!</v>
      </c>
      <c r="K1372" s="373" t="e">
        <f aca="false">SUM($K$1280)</f>
        <v>#REF!</v>
      </c>
      <c r="L1372" s="366"/>
      <c r="M1372" s="373" t="e">
        <f aca="false">SUM($M$1280)</f>
        <v>#REF!</v>
      </c>
      <c r="N1372" s="373" t="e">
        <f aca="false">SUM($N$1280)</f>
        <v>#REF!</v>
      </c>
      <c r="O1372" s="373" t="e">
        <f aca="false">SUM($O$1280)</f>
        <v>#REF!</v>
      </c>
      <c r="P1372" s="373" t="e">
        <f aca="false">SUM($P$1280)</f>
        <v>#REF!</v>
      </c>
      <c r="Q1372" s="1"/>
      <c r="R1372" s="1" t="str">
        <f aca="false">IF(OR(SUM((C1372/C$934&gt;C$932),(D1372/D$934&gt;C$932),(E1372/E$934&gt;C$932),(F1372/F$934&gt;C$932))&gt;1,C1372/C$934&gt;C$932*2,D1372/D$934&gt;C$932*2,E1372/E$934&gt;C$932*2,F1372/F$934&gt;C$932*2),"yes","")</f>
        <v/>
      </c>
      <c r="S1372" s="1"/>
      <c r="T1372" s="1"/>
      <c r="U1372" s="1" t="n">
        <v>1372</v>
      </c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</row>
    <row r="1373" customFormat="false" ht="15.75" hidden="false" customHeight="true" outlineLevel="0" collapsed="false">
      <c r="A1373" s="1" t="str">
        <f aca="false">$A$1283</f>
        <v>Fish type 2 (dried) - kg gathered</v>
      </c>
      <c r="B1373" s="366"/>
      <c r="C1373" s="373" t="n">
        <f aca="false">SUM($C$1287)</f>
        <v>0</v>
      </c>
      <c r="D1373" s="373" t="n">
        <f aca="false">SUM($D$1287)</f>
        <v>0</v>
      </c>
      <c r="E1373" s="373" t="n">
        <f aca="false">SUM($E$1287)</f>
        <v>0</v>
      </c>
      <c r="F1373" s="373" t="n">
        <f aca="false">SUM($F$1287)</f>
        <v>0</v>
      </c>
      <c r="G1373" s="366"/>
      <c r="H1373" s="373" t="e">
        <f aca="false">SUM($H$1287)</f>
        <v>#REF!</v>
      </c>
      <c r="I1373" s="373" t="e">
        <f aca="false">SUM($I$1287)</f>
        <v>#REF!</v>
      </c>
      <c r="J1373" s="373" t="e">
        <f aca="false">SUM($J$1287)</f>
        <v>#REF!</v>
      </c>
      <c r="K1373" s="373" t="e">
        <f aca="false">SUM($K$1287)</f>
        <v>#REF!</v>
      </c>
      <c r="L1373" s="366"/>
      <c r="M1373" s="373" t="e">
        <f aca="false">SUM($M$1287)</f>
        <v>#REF!</v>
      </c>
      <c r="N1373" s="373" t="e">
        <f aca="false">SUM($N$1287)</f>
        <v>#REF!</v>
      </c>
      <c r="O1373" s="373" t="e">
        <f aca="false">SUM($O$1287)</f>
        <v>#REF!</v>
      </c>
      <c r="P1373" s="373" t="e">
        <f aca="false">SUM($P$1287)</f>
        <v>#REF!</v>
      </c>
      <c r="Q1373" s="1"/>
      <c r="R1373" s="1" t="str">
        <f aca="false">IF(OR(SUM((C1373/C$934&gt;C$932),(D1373/D$934&gt;C$932),(E1373/E$934&gt;C$932),(F1373/F$934&gt;C$932))&gt;1,C1373/C$934&gt;C$932*2,D1373/D$934&gt;C$932*2,E1373/E$934&gt;C$932*2,F1373/F$934&gt;C$932*2),"yes","")</f>
        <v/>
      </c>
      <c r="S1373" s="1"/>
      <c r="T1373" s="1"/>
      <c r="U1373" s="1" t="n">
        <v>1373</v>
      </c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</row>
    <row r="1374" customFormat="false" ht="15.75" hidden="false" customHeight="true" outlineLevel="0" collapsed="false">
      <c r="A1374" s="1" t="str">
        <f aca="false">$A$1290</f>
        <v>Fish type 3 - kg gathered</v>
      </c>
      <c r="B1374" s="366"/>
      <c r="C1374" s="373" t="n">
        <f aca="false">SUM($C$1294)</f>
        <v>0</v>
      </c>
      <c r="D1374" s="373" t="n">
        <f aca="false">SUM($D$1294)</f>
        <v>0</v>
      </c>
      <c r="E1374" s="373" t="n">
        <f aca="false">SUM($E$1294)</f>
        <v>0</v>
      </c>
      <c r="F1374" s="373" t="n">
        <f aca="false">SUM($F$1294)</f>
        <v>0</v>
      </c>
      <c r="G1374" s="366"/>
      <c r="H1374" s="373" t="e">
        <f aca="false">SUM($H$1294)</f>
        <v>#REF!</v>
      </c>
      <c r="I1374" s="373" t="e">
        <f aca="false">SUM($I$1294)</f>
        <v>#REF!</v>
      </c>
      <c r="J1374" s="373" t="e">
        <f aca="false">SUM($J$1294)</f>
        <v>#REF!</v>
      </c>
      <c r="K1374" s="373" t="e">
        <f aca="false">SUM($K$1294)</f>
        <v>#REF!</v>
      </c>
      <c r="L1374" s="366"/>
      <c r="M1374" s="373" t="e">
        <f aca="false">SUM($M$1294)</f>
        <v>#REF!</v>
      </c>
      <c r="N1374" s="373" t="e">
        <f aca="false">SUM($N$1294)</f>
        <v>#REF!</v>
      </c>
      <c r="O1374" s="373" t="e">
        <f aca="false">SUM($O$1294)</f>
        <v>#REF!</v>
      </c>
      <c r="P1374" s="373" t="e">
        <f aca="false">SUM($P$1294)</f>
        <v>#REF!</v>
      </c>
      <c r="Q1374" s="1"/>
      <c r="R1374" s="1" t="str">
        <f aca="false">IF(OR(SUM((C1374/C$934&gt;C$932),(D1374/D$934&gt;C$932),(E1374/E$934&gt;C$932),(F1374/F$934&gt;C$932))&gt;1,C1374/C$934&gt;C$932*2,D1374/D$934&gt;C$932*2,E1374/E$934&gt;C$932*2,F1374/F$934&gt;C$932*2),"yes","")</f>
        <v/>
      </c>
      <c r="S1374" s="1"/>
      <c r="T1374" s="1"/>
      <c r="U1374" s="1" t="n">
        <v>1374</v>
      </c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</row>
    <row r="1375" customFormat="false" ht="15.75" hidden="false" customHeight="true" outlineLevel="0" collapsed="false">
      <c r="A1375" s="1" t="str">
        <f aca="false">$A$1297</f>
        <v>Fish type 4 - kg gathered</v>
      </c>
      <c r="B1375" s="366"/>
      <c r="C1375" s="373" t="n">
        <f aca="false">SUM($C$1301)</f>
        <v>0</v>
      </c>
      <c r="D1375" s="373" t="n">
        <f aca="false">SUM($D$1301)</f>
        <v>0</v>
      </c>
      <c r="E1375" s="373" t="n">
        <f aca="false">SUM($E$1301)</f>
        <v>0</v>
      </c>
      <c r="F1375" s="373" t="n">
        <f aca="false">SUM($F$1301)</f>
        <v>0</v>
      </c>
      <c r="G1375" s="366"/>
      <c r="H1375" s="373" t="e">
        <f aca="false">SUM($H$1301)</f>
        <v>#REF!</v>
      </c>
      <c r="I1375" s="373" t="e">
        <f aca="false">SUM($I$1301)</f>
        <v>#REF!</v>
      </c>
      <c r="J1375" s="373" t="e">
        <f aca="false">SUM($J$1301)</f>
        <v>#REF!</v>
      </c>
      <c r="K1375" s="373" t="e">
        <f aca="false">SUM($K$1301)</f>
        <v>#REF!</v>
      </c>
      <c r="L1375" s="366"/>
      <c r="M1375" s="373" t="e">
        <f aca="false">SUM($M$1301)</f>
        <v>#REF!</v>
      </c>
      <c r="N1375" s="373" t="e">
        <f aca="false">SUM($N$1301)</f>
        <v>#REF!</v>
      </c>
      <c r="O1375" s="373" t="e">
        <f aca="false">SUM($O$1301)</f>
        <v>#REF!</v>
      </c>
      <c r="P1375" s="373" t="e">
        <f aca="false">SUM($P$1301)</f>
        <v>#REF!</v>
      </c>
      <c r="Q1375" s="1"/>
      <c r="R1375" s="1" t="str">
        <f aca="false">IF(OR(SUM((C1375/C$934&gt;C$932),(D1375/D$934&gt;C$932),(E1375/E$934&gt;C$932),(F1375/F$934&gt;C$932))&gt;1,C1375/C$934&gt;C$932*2,D1375/D$934&gt;C$932*2,E1375/E$934&gt;C$932*2,F1375/F$934&gt;C$932*2),"yes","")</f>
        <v/>
      </c>
      <c r="S1375" s="1"/>
      <c r="T1375" s="1"/>
      <c r="U1375" s="1" t="n">
        <v>1375</v>
      </c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</row>
    <row r="1376" customFormat="false" ht="15.75" hidden="false" customHeight="true" outlineLevel="0" collapsed="false">
      <c r="A1376" s="1" t="str">
        <f aca="false">$A$1304</f>
        <v>Fish type 5 - kg gathered</v>
      </c>
      <c r="B1376" s="366"/>
      <c r="C1376" s="373" t="n">
        <f aca="false">SUM($C$1308)</f>
        <v>0</v>
      </c>
      <c r="D1376" s="373" t="n">
        <f aca="false">SUM($D$1308)</f>
        <v>0</v>
      </c>
      <c r="E1376" s="373" t="n">
        <f aca="false">SUM($E$1308)</f>
        <v>0</v>
      </c>
      <c r="F1376" s="373" t="n">
        <f aca="false">SUM($F$1308)</f>
        <v>0</v>
      </c>
      <c r="G1376" s="366"/>
      <c r="H1376" s="373" t="e">
        <f aca="false">SUM($H$1308)</f>
        <v>#REF!</v>
      </c>
      <c r="I1376" s="373" t="e">
        <f aca="false">SUM($I$1308)</f>
        <v>#REF!</v>
      </c>
      <c r="J1376" s="373" t="e">
        <f aca="false">SUM($J$1308)</f>
        <v>#REF!</v>
      </c>
      <c r="K1376" s="373" t="e">
        <f aca="false">SUM($K$1308)</f>
        <v>#REF!</v>
      </c>
      <c r="L1376" s="366"/>
      <c r="M1376" s="373" t="e">
        <f aca="false">SUM($M$1308)</f>
        <v>#REF!</v>
      </c>
      <c r="N1376" s="373" t="e">
        <f aca="false">SUM($N$1308)</f>
        <v>#REF!</v>
      </c>
      <c r="O1376" s="373" t="e">
        <f aca="false">SUM($O$1308)</f>
        <v>#REF!</v>
      </c>
      <c r="P1376" s="373" t="e">
        <f aca="false">SUM($P$1308)</f>
        <v>#REF!</v>
      </c>
      <c r="Q1376" s="1"/>
      <c r="R1376" s="1" t="str">
        <f aca="false">IF(OR(SUM((C1376/C$934&gt;C$932),(D1376/D$934&gt;C$932),(E1376/E$934&gt;C$932),(F1376/F$934&gt;C$932))&gt;1,C1376/C$934&gt;C$932*2,D1376/D$934&gt;C$932*2,E1376/E$934&gt;C$932*2,F1376/F$934&gt;C$932*2),"yes","")</f>
        <v/>
      </c>
      <c r="S1376" s="1"/>
      <c r="T1376" s="1"/>
      <c r="U1376" s="1" t="n">
        <v>1376</v>
      </c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</row>
    <row r="1377" customFormat="false" ht="15.75" hidden="false" customHeight="true" outlineLevel="0" collapsed="false">
      <c r="A1377" s="1"/>
      <c r="B1377" s="34"/>
      <c r="C1377" s="34"/>
      <c r="D1377" s="34"/>
      <c r="E1377" s="34"/>
      <c r="F1377" s="34"/>
      <c r="G1377" s="34"/>
      <c r="H1377" s="34"/>
      <c r="I1377" s="34"/>
      <c r="J1377" s="34"/>
      <c r="K1377" s="34"/>
      <c r="L1377" s="34"/>
      <c r="M1377" s="34"/>
      <c r="N1377" s="34"/>
      <c r="O1377" s="34"/>
      <c r="P1377" s="34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</row>
    <row r="1378" customFormat="false" ht="15.75" hidden="false" customHeight="true" outlineLevel="0" collapsed="false">
      <c r="A1378" s="1"/>
      <c r="B1378" s="34"/>
      <c r="C1378" s="34"/>
      <c r="D1378" s="34"/>
      <c r="E1378" s="34"/>
      <c r="F1378" s="34"/>
      <c r="G1378" s="34"/>
      <c r="H1378" s="34"/>
      <c r="I1378" s="34"/>
      <c r="J1378" s="34"/>
      <c r="K1378" s="34"/>
      <c r="L1378" s="34"/>
      <c r="M1378" s="34"/>
      <c r="N1378" s="34"/>
      <c r="O1378" s="34"/>
      <c r="P1378" s="34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</row>
    <row r="1379" customFormat="false" ht="15.75" hidden="false" customHeight="true" outlineLevel="0" collapsed="false">
      <c r="A1379" s="1"/>
      <c r="B1379" s="34"/>
      <c r="C1379" s="34"/>
      <c r="D1379" s="34"/>
      <c r="E1379" s="34"/>
      <c r="F1379" s="34"/>
      <c r="G1379" s="34"/>
      <c r="H1379" s="34"/>
      <c r="I1379" s="34"/>
      <c r="J1379" s="34"/>
      <c r="K1379" s="34"/>
      <c r="L1379" s="34"/>
      <c r="M1379" s="34"/>
      <c r="N1379" s="34"/>
      <c r="O1379" s="34"/>
      <c r="P1379" s="34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</row>
    <row r="1380" customFormat="false" ht="15.75" hidden="false" customHeight="true" outlineLevel="0" collapsed="false">
      <c r="A1380" s="1"/>
      <c r="B1380" s="34"/>
      <c r="C1380" s="34"/>
      <c r="D1380" s="34"/>
      <c r="E1380" s="34"/>
      <c r="F1380" s="34"/>
      <c r="G1380" s="34"/>
      <c r="H1380" s="34"/>
      <c r="I1380" s="34"/>
      <c r="J1380" s="34"/>
      <c r="K1380" s="34"/>
      <c r="L1380" s="34"/>
      <c r="M1380" s="34"/>
      <c r="N1380" s="34"/>
      <c r="O1380" s="34"/>
      <c r="P1380" s="34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</row>
    <row r="1381" customFormat="false" ht="15.75" hidden="false" customHeight="true" outlineLevel="0" collapsed="false">
      <c r="A1381" s="1"/>
      <c r="B1381" s="34"/>
      <c r="C1381" s="34"/>
      <c r="D1381" s="34"/>
      <c r="E1381" s="34"/>
      <c r="F1381" s="34"/>
      <c r="G1381" s="34"/>
      <c r="H1381" s="34"/>
      <c r="I1381" s="34"/>
      <c r="J1381" s="34"/>
      <c r="K1381" s="34"/>
      <c r="L1381" s="34"/>
      <c r="M1381" s="34"/>
      <c r="N1381" s="34"/>
      <c r="O1381" s="34"/>
      <c r="P1381" s="34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</row>
    <row r="1382" customFormat="false" ht="15.75" hidden="false" customHeight="true" outlineLevel="0" collapsed="false">
      <c r="A1382" s="1"/>
      <c r="B1382" s="34"/>
      <c r="C1382" s="34"/>
      <c r="D1382" s="34"/>
      <c r="E1382" s="34"/>
      <c r="F1382" s="34"/>
      <c r="G1382" s="34"/>
      <c r="H1382" s="34"/>
      <c r="I1382" s="34"/>
      <c r="J1382" s="34"/>
      <c r="K1382" s="34"/>
      <c r="L1382" s="34"/>
      <c r="M1382" s="34"/>
      <c r="N1382" s="34"/>
      <c r="O1382" s="34"/>
      <c r="P1382" s="34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</row>
    <row r="1383" customFormat="false" ht="15.75" hidden="false" customHeight="true" outlineLevel="0" collapsed="false">
      <c r="A1383" s="1"/>
      <c r="B1383" s="34"/>
      <c r="C1383" s="34"/>
      <c r="D1383" s="34"/>
      <c r="E1383" s="34"/>
      <c r="F1383" s="34"/>
      <c r="G1383" s="34"/>
      <c r="H1383" s="34"/>
      <c r="I1383" s="34"/>
      <c r="J1383" s="34"/>
      <c r="K1383" s="34"/>
      <c r="L1383" s="34"/>
      <c r="M1383" s="34"/>
      <c r="N1383" s="34"/>
      <c r="O1383" s="34"/>
      <c r="P1383" s="34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</row>
    <row r="1384" customFormat="false" ht="15.75" hidden="false" customHeight="true" outlineLevel="0" collapsed="false">
      <c r="A1384" s="1"/>
      <c r="B1384" s="34"/>
      <c r="C1384" s="34"/>
      <c r="D1384" s="34"/>
      <c r="E1384" s="34"/>
      <c r="F1384" s="34"/>
      <c r="G1384" s="34"/>
      <c r="H1384" s="34"/>
      <c r="I1384" s="34"/>
      <c r="J1384" s="34"/>
      <c r="K1384" s="34"/>
      <c r="L1384" s="34"/>
      <c r="M1384" s="34"/>
      <c r="N1384" s="34"/>
      <c r="O1384" s="34"/>
      <c r="P1384" s="34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</row>
    <row r="1385" customFormat="false" ht="15.75" hidden="false" customHeight="true" outlineLevel="0" collapsed="false">
      <c r="A1385" s="1"/>
      <c r="B1385" s="34"/>
      <c r="C1385" s="34"/>
      <c r="D1385" s="34"/>
      <c r="E1385" s="34"/>
      <c r="F1385" s="34"/>
      <c r="G1385" s="34"/>
      <c r="H1385" s="34"/>
      <c r="I1385" s="34"/>
      <c r="J1385" s="34"/>
      <c r="K1385" s="34"/>
      <c r="L1385" s="34"/>
      <c r="M1385" s="34"/>
      <c r="N1385" s="34"/>
      <c r="O1385" s="34"/>
      <c r="P1385" s="34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</row>
    <row r="1386" customFormat="false" ht="15.75" hidden="false" customHeight="true" outlineLevel="0" collapsed="false">
      <c r="A1386" s="1"/>
      <c r="B1386" s="34"/>
      <c r="C1386" s="34"/>
      <c r="D1386" s="34"/>
      <c r="E1386" s="34"/>
      <c r="F1386" s="34"/>
      <c r="G1386" s="34"/>
      <c r="H1386" s="34"/>
      <c r="I1386" s="34"/>
      <c r="J1386" s="34"/>
      <c r="K1386" s="34"/>
      <c r="L1386" s="34"/>
      <c r="M1386" s="34"/>
      <c r="N1386" s="34"/>
      <c r="O1386" s="34"/>
      <c r="P1386" s="34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</row>
    <row r="1387" customFormat="false" ht="15.75" hidden="false" customHeight="true" outlineLevel="0" collapsed="false">
      <c r="A1387" s="1"/>
      <c r="B1387" s="34"/>
      <c r="C1387" s="34"/>
      <c r="D1387" s="34"/>
      <c r="E1387" s="34"/>
      <c r="F1387" s="34"/>
      <c r="G1387" s="34"/>
      <c r="H1387" s="34"/>
      <c r="I1387" s="34"/>
      <c r="J1387" s="34"/>
      <c r="K1387" s="34"/>
      <c r="L1387" s="34"/>
      <c r="M1387" s="34"/>
      <c r="N1387" s="34"/>
      <c r="O1387" s="34"/>
      <c r="P1387" s="34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</row>
    <row r="1388" customFormat="false" ht="15.75" hidden="false" customHeight="true" outlineLevel="0" collapsed="false">
      <c r="A1388" s="1"/>
      <c r="B1388" s="34"/>
      <c r="C1388" s="34"/>
      <c r="D1388" s="34"/>
      <c r="E1388" s="34"/>
      <c r="F1388" s="34"/>
      <c r="G1388" s="34"/>
      <c r="H1388" s="34"/>
      <c r="I1388" s="34"/>
      <c r="J1388" s="34"/>
      <c r="K1388" s="34"/>
      <c r="L1388" s="34"/>
      <c r="M1388" s="34"/>
      <c r="N1388" s="34"/>
      <c r="O1388" s="34"/>
      <c r="P1388" s="34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</row>
    <row r="1389" customFormat="false" ht="15.75" hidden="false" customHeight="true" outlineLevel="0" collapsed="false">
      <c r="A1389" s="1"/>
      <c r="B1389" s="34"/>
      <c r="C1389" s="34"/>
      <c r="D1389" s="34"/>
      <c r="E1389" s="34"/>
      <c r="F1389" s="34"/>
      <c r="G1389" s="34"/>
      <c r="H1389" s="34"/>
      <c r="I1389" s="34"/>
      <c r="J1389" s="34"/>
      <c r="K1389" s="34"/>
      <c r="L1389" s="34"/>
      <c r="M1389" s="34"/>
      <c r="N1389" s="34"/>
      <c r="O1389" s="34"/>
      <c r="P1389" s="34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</row>
    <row r="1390" customFormat="false" ht="15.75" hidden="false" customHeight="true" outlineLevel="0" collapsed="false">
      <c r="A1390" s="1"/>
      <c r="B1390" s="34"/>
      <c r="C1390" s="34"/>
      <c r="D1390" s="34"/>
      <c r="E1390" s="34"/>
      <c r="F1390" s="34"/>
      <c r="G1390" s="34"/>
      <c r="H1390" s="34"/>
      <c r="I1390" s="34"/>
      <c r="J1390" s="34"/>
      <c r="K1390" s="34"/>
      <c r="L1390" s="34"/>
      <c r="M1390" s="34"/>
      <c r="N1390" s="34"/>
      <c r="O1390" s="34"/>
      <c r="P1390" s="34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</row>
    <row r="1391" customFormat="false" ht="15.75" hidden="false" customHeight="true" outlineLevel="0" collapsed="false">
      <c r="A1391" s="1"/>
      <c r="B1391" s="34"/>
      <c r="C1391" s="34"/>
      <c r="D1391" s="34"/>
      <c r="E1391" s="34"/>
      <c r="F1391" s="34"/>
      <c r="G1391" s="34"/>
      <c r="H1391" s="34"/>
      <c r="I1391" s="34"/>
      <c r="J1391" s="34"/>
      <c r="K1391" s="34"/>
      <c r="L1391" s="34"/>
      <c r="M1391" s="34"/>
      <c r="N1391" s="34"/>
      <c r="O1391" s="34"/>
      <c r="P1391" s="34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</row>
    <row r="1392" customFormat="false" ht="15.75" hidden="false" customHeight="true" outlineLevel="0" collapsed="false">
      <c r="A1392" s="1"/>
      <c r="B1392" s="34"/>
      <c r="C1392" s="34"/>
      <c r="D1392" s="34"/>
      <c r="E1392" s="34"/>
      <c r="F1392" s="34"/>
      <c r="G1392" s="34"/>
      <c r="H1392" s="34"/>
      <c r="I1392" s="34"/>
      <c r="J1392" s="34"/>
      <c r="K1392" s="34"/>
      <c r="L1392" s="34"/>
      <c r="M1392" s="34"/>
      <c r="N1392" s="34"/>
      <c r="O1392" s="34"/>
      <c r="P1392" s="34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</row>
    <row r="1393" customFormat="false" ht="15.75" hidden="false" customHeight="true" outlineLevel="0" collapsed="false">
      <c r="A1393" s="1"/>
      <c r="B1393" s="34"/>
      <c r="C1393" s="34"/>
      <c r="D1393" s="34"/>
      <c r="E1393" s="34"/>
      <c r="F1393" s="34"/>
      <c r="G1393" s="34"/>
      <c r="H1393" s="34"/>
      <c r="I1393" s="34"/>
      <c r="J1393" s="34"/>
      <c r="K1393" s="34"/>
      <c r="L1393" s="34"/>
      <c r="M1393" s="34"/>
      <c r="N1393" s="34"/>
      <c r="O1393" s="34"/>
      <c r="P1393" s="34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</row>
    <row r="1394" customFormat="false" ht="15.75" hidden="false" customHeight="true" outlineLevel="0" collapsed="false">
      <c r="A1394" s="1"/>
      <c r="B1394" s="34"/>
      <c r="C1394" s="34"/>
      <c r="D1394" s="34"/>
      <c r="E1394" s="34"/>
      <c r="F1394" s="34"/>
      <c r="G1394" s="34"/>
      <c r="H1394" s="34"/>
      <c r="I1394" s="34"/>
      <c r="J1394" s="34"/>
      <c r="K1394" s="34"/>
      <c r="L1394" s="34"/>
      <c r="M1394" s="34"/>
      <c r="N1394" s="34"/>
      <c r="O1394" s="34"/>
      <c r="P1394" s="34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</row>
    <row r="1395" customFormat="false" ht="15.75" hidden="false" customHeight="true" outlineLevel="0" collapsed="false">
      <c r="A1395" s="1"/>
      <c r="B1395" s="34"/>
      <c r="C1395" s="34"/>
      <c r="D1395" s="34"/>
      <c r="E1395" s="34"/>
      <c r="F1395" s="34"/>
      <c r="G1395" s="34"/>
      <c r="H1395" s="34"/>
      <c r="I1395" s="34"/>
      <c r="J1395" s="34"/>
      <c r="K1395" s="34"/>
      <c r="L1395" s="34"/>
      <c r="M1395" s="34"/>
      <c r="N1395" s="34"/>
      <c r="O1395" s="34"/>
      <c r="P1395" s="34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</row>
    <row r="1396" customFormat="false" ht="15.75" hidden="false" customHeight="true" outlineLevel="0" collapsed="false">
      <c r="A1396" s="1"/>
      <c r="B1396" s="34"/>
      <c r="C1396" s="34"/>
      <c r="D1396" s="34"/>
      <c r="E1396" s="34"/>
      <c r="F1396" s="34"/>
      <c r="G1396" s="34"/>
      <c r="H1396" s="34"/>
      <c r="I1396" s="34"/>
      <c r="J1396" s="34"/>
      <c r="K1396" s="34"/>
      <c r="L1396" s="34"/>
      <c r="M1396" s="34"/>
      <c r="N1396" s="34"/>
      <c r="O1396" s="34"/>
      <c r="P1396" s="34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</row>
    <row r="1397" customFormat="false" ht="15.75" hidden="false" customHeight="true" outlineLevel="0" collapsed="false">
      <c r="A1397" s="1"/>
      <c r="B1397" s="34"/>
      <c r="C1397" s="34"/>
      <c r="D1397" s="34"/>
      <c r="E1397" s="34"/>
      <c r="F1397" s="34"/>
      <c r="G1397" s="34"/>
      <c r="H1397" s="34"/>
      <c r="I1397" s="34"/>
      <c r="J1397" s="34"/>
      <c r="K1397" s="34"/>
      <c r="L1397" s="34"/>
      <c r="M1397" s="34"/>
      <c r="N1397" s="34"/>
      <c r="O1397" s="34"/>
      <c r="P1397" s="34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</row>
    <row r="1398" customFormat="false" ht="15.75" hidden="false" customHeight="true" outlineLevel="0" collapsed="false">
      <c r="A1398" s="1"/>
      <c r="B1398" s="34"/>
      <c r="C1398" s="34"/>
      <c r="D1398" s="34"/>
      <c r="E1398" s="34"/>
      <c r="F1398" s="34"/>
      <c r="G1398" s="34"/>
      <c r="H1398" s="34"/>
      <c r="I1398" s="34"/>
      <c r="J1398" s="34"/>
      <c r="K1398" s="34"/>
      <c r="L1398" s="34"/>
      <c r="M1398" s="34"/>
      <c r="N1398" s="34"/>
      <c r="O1398" s="34"/>
      <c r="P1398" s="34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</row>
    <row r="1399" customFormat="false" ht="15.75" hidden="false" customHeight="true" outlineLevel="0" collapsed="false">
      <c r="A1399" s="1"/>
      <c r="B1399" s="34"/>
      <c r="C1399" s="34"/>
      <c r="D1399" s="34"/>
      <c r="E1399" s="34"/>
      <c r="F1399" s="34"/>
      <c r="G1399" s="34"/>
      <c r="H1399" s="34"/>
      <c r="I1399" s="34"/>
      <c r="J1399" s="34"/>
      <c r="K1399" s="34"/>
      <c r="L1399" s="34"/>
      <c r="M1399" s="34"/>
      <c r="N1399" s="34"/>
      <c r="O1399" s="34"/>
      <c r="P1399" s="34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</row>
    <row r="1400" customFormat="false" ht="15.75" hidden="false" customHeight="true" outlineLevel="0" collapsed="false">
      <c r="A1400" s="1"/>
      <c r="B1400" s="34"/>
      <c r="C1400" s="34"/>
      <c r="D1400" s="34"/>
      <c r="E1400" s="34"/>
      <c r="F1400" s="34"/>
      <c r="G1400" s="34"/>
      <c r="H1400" s="34"/>
      <c r="I1400" s="34"/>
      <c r="J1400" s="34"/>
      <c r="K1400" s="34"/>
      <c r="L1400" s="34"/>
      <c r="M1400" s="34"/>
      <c r="N1400" s="34"/>
      <c r="O1400" s="34"/>
      <c r="P1400" s="34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</row>
    <row r="1401" customFormat="false" ht="15.75" hidden="false" customHeight="true" outlineLevel="0" collapsed="false">
      <c r="A1401" s="1"/>
      <c r="B1401" s="34"/>
      <c r="C1401" s="34"/>
      <c r="D1401" s="34"/>
      <c r="E1401" s="34"/>
      <c r="F1401" s="34"/>
      <c r="G1401" s="34"/>
      <c r="H1401" s="34"/>
      <c r="I1401" s="34"/>
      <c r="J1401" s="34"/>
      <c r="K1401" s="34"/>
      <c r="L1401" s="34"/>
      <c r="M1401" s="34"/>
      <c r="N1401" s="34"/>
      <c r="O1401" s="34"/>
      <c r="P1401" s="34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</row>
    <row r="1402" customFormat="false" ht="15.75" hidden="false" customHeight="true" outlineLevel="0" collapsed="false">
      <c r="A1402" s="1"/>
      <c r="B1402" s="34"/>
      <c r="C1402" s="34"/>
      <c r="D1402" s="34"/>
      <c r="E1402" s="34"/>
      <c r="F1402" s="34"/>
      <c r="G1402" s="34"/>
      <c r="H1402" s="34"/>
      <c r="I1402" s="34"/>
      <c r="J1402" s="34"/>
      <c r="K1402" s="34"/>
      <c r="L1402" s="34"/>
      <c r="M1402" s="34"/>
      <c r="N1402" s="34"/>
      <c r="O1402" s="34"/>
      <c r="P1402" s="34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</row>
    <row r="1403" customFormat="false" ht="15.75" hidden="false" customHeight="true" outlineLevel="0" collapsed="false">
      <c r="A1403" s="1"/>
      <c r="B1403" s="34"/>
      <c r="C1403" s="34"/>
      <c r="D1403" s="34"/>
      <c r="E1403" s="34"/>
      <c r="F1403" s="34"/>
      <c r="G1403" s="34"/>
      <c r="H1403" s="34"/>
      <c r="I1403" s="34"/>
      <c r="J1403" s="34"/>
      <c r="K1403" s="34"/>
      <c r="L1403" s="34"/>
      <c r="M1403" s="34"/>
      <c r="N1403" s="34"/>
      <c r="O1403" s="34"/>
      <c r="P1403" s="34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</row>
    <row r="1404" customFormat="false" ht="15.75" hidden="false" customHeight="true" outlineLevel="0" collapsed="false">
      <c r="A1404" s="1"/>
      <c r="B1404" s="34"/>
      <c r="C1404" s="34"/>
      <c r="D1404" s="34"/>
      <c r="E1404" s="34"/>
      <c r="F1404" s="34"/>
      <c r="G1404" s="34"/>
      <c r="H1404" s="34"/>
      <c r="I1404" s="34"/>
      <c r="J1404" s="34"/>
      <c r="K1404" s="34"/>
      <c r="L1404" s="34"/>
      <c r="M1404" s="34"/>
      <c r="N1404" s="34"/>
      <c r="O1404" s="34"/>
      <c r="P1404" s="34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</row>
    <row r="1405" customFormat="false" ht="15.75" hidden="false" customHeight="true" outlineLevel="0" collapsed="false">
      <c r="A1405" s="1"/>
      <c r="B1405" s="34"/>
      <c r="C1405" s="34"/>
      <c r="D1405" s="34"/>
      <c r="E1405" s="34"/>
      <c r="F1405" s="34"/>
      <c r="G1405" s="34"/>
      <c r="H1405" s="34"/>
      <c r="I1405" s="34"/>
      <c r="J1405" s="34"/>
      <c r="K1405" s="34"/>
      <c r="L1405" s="34"/>
      <c r="M1405" s="34"/>
      <c r="N1405" s="34"/>
      <c r="O1405" s="34"/>
      <c r="P1405" s="34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</row>
    <row r="1406" customFormat="false" ht="15.75" hidden="false" customHeight="true" outlineLevel="0" collapsed="false">
      <c r="A1406" s="1"/>
      <c r="B1406" s="34"/>
      <c r="C1406" s="34"/>
      <c r="D1406" s="34"/>
      <c r="E1406" s="34"/>
      <c r="F1406" s="34"/>
      <c r="G1406" s="34"/>
      <c r="H1406" s="34"/>
      <c r="I1406" s="34"/>
      <c r="J1406" s="34"/>
      <c r="K1406" s="34"/>
      <c r="L1406" s="34"/>
      <c r="M1406" s="34"/>
      <c r="N1406" s="34"/>
      <c r="O1406" s="34"/>
      <c r="P1406" s="34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</row>
    <row r="1407" customFormat="false" ht="15.75" hidden="false" customHeight="true" outlineLevel="0" collapsed="false">
      <c r="A1407" s="1"/>
      <c r="B1407" s="34"/>
      <c r="C1407" s="34"/>
      <c r="D1407" s="34"/>
      <c r="E1407" s="34"/>
      <c r="F1407" s="34"/>
      <c r="G1407" s="34"/>
      <c r="H1407" s="34"/>
      <c r="I1407" s="34"/>
      <c r="J1407" s="34"/>
      <c r="K1407" s="34"/>
      <c r="L1407" s="34"/>
      <c r="M1407" s="34"/>
      <c r="N1407" s="34"/>
      <c r="O1407" s="34"/>
      <c r="P1407" s="34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</row>
    <row r="1408" customFormat="false" ht="15.75" hidden="false" customHeight="true" outlineLevel="0" collapsed="false">
      <c r="A1408" s="1"/>
      <c r="B1408" s="34"/>
      <c r="C1408" s="34"/>
      <c r="D1408" s="34"/>
      <c r="E1408" s="34"/>
      <c r="F1408" s="34"/>
      <c r="G1408" s="34"/>
      <c r="H1408" s="34"/>
      <c r="I1408" s="34"/>
      <c r="J1408" s="34"/>
      <c r="K1408" s="34"/>
      <c r="L1408" s="34"/>
      <c r="M1408" s="34"/>
      <c r="N1408" s="34"/>
      <c r="O1408" s="34"/>
      <c r="P1408" s="34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</row>
    <row r="1409" customFormat="false" ht="15.75" hidden="false" customHeight="true" outlineLevel="0" collapsed="false">
      <c r="A1409" s="1"/>
      <c r="B1409" s="34"/>
      <c r="C1409" s="34"/>
      <c r="D1409" s="34"/>
      <c r="E1409" s="34"/>
      <c r="F1409" s="34"/>
      <c r="G1409" s="34"/>
      <c r="H1409" s="34"/>
      <c r="I1409" s="34"/>
      <c r="J1409" s="34"/>
      <c r="K1409" s="34"/>
      <c r="L1409" s="34"/>
      <c r="M1409" s="34"/>
      <c r="N1409" s="34"/>
      <c r="O1409" s="34"/>
      <c r="P1409" s="34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</row>
    <row r="1410" customFormat="false" ht="15.75" hidden="false" customHeight="true" outlineLevel="0" collapsed="false">
      <c r="A1410" s="1"/>
      <c r="B1410" s="34"/>
      <c r="C1410" s="34"/>
      <c r="D1410" s="34"/>
      <c r="E1410" s="34"/>
      <c r="F1410" s="34"/>
      <c r="G1410" s="34"/>
      <c r="H1410" s="34"/>
      <c r="I1410" s="34"/>
      <c r="J1410" s="34"/>
      <c r="K1410" s="34"/>
      <c r="L1410" s="34"/>
      <c r="M1410" s="34"/>
      <c r="N1410" s="34"/>
      <c r="O1410" s="34"/>
      <c r="P1410" s="34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</row>
    <row r="1411" customFormat="false" ht="15.75" hidden="false" customHeight="true" outlineLevel="0" collapsed="false">
      <c r="A1411" s="1"/>
      <c r="B1411" s="34"/>
      <c r="C1411" s="34"/>
      <c r="D1411" s="34"/>
      <c r="E1411" s="34"/>
      <c r="F1411" s="34"/>
      <c r="G1411" s="34"/>
      <c r="H1411" s="34"/>
      <c r="I1411" s="34"/>
      <c r="J1411" s="34"/>
      <c r="K1411" s="34"/>
      <c r="L1411" s="34"/>
      <c r="M1411" s="34"/>
      <c r="N1411" s="34"/>
      <c r="O1411" s="34"/>
      <c r="P1411" s="34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</row>
    <row r="1412" customFormat="false" ht="15.75" hidden="false" customHeight="true" outlineLevel="0" collapsed="false">
      <c r="A1412" s="1"/>
      <c r="B1412" s="34"/>
      <c r="C1412" s="34"/>
      <c r="D1412" s="34"/>
      <c r="E1412" s="34"/>
      <c r="F1412" s="34"/>
      <c r="G1412" s="34"/>
      <c r="H1412" s="34"/>
      <c r="I1412" s="34"/>
      <c r="J1412" s="34"/>
      <c r="K1412" s="34"/>
      <c r="L1412" s="34"/>
      <c r="M1412" s="34"/>
      <c r="N1412" s="34"/>
      <c r="O1412" s="34"/>
      <c r="P1412" s="34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</row>
    <row r="1413" customFormat="false" ht="15.75" hidden="false" customHeight="true" outlineLevel="0" collapsed="false">
      <c r="A1413" s="1"/>
      <c r="B1413" s="34"/>
      <c r="C1413" s="34"/>
      <c r="D1413" s="34"/>
      <c r="E1413" s="34"/>
      <c r="F1413" s="34"/>
      <c r="G1413" s="34"/>
      <c r="H1413" s="34"/>
      <c r="I1413" s="34"/>
      <c r="J1413" s="34"/>
      <c r="K1413" s="34"/>
      <c r="L1413" s="34"/>
      <c r="M1413" s="34"/>
      <c r="N1413" s="34"/>
      <c r="O1413" s="34"/>
      <c r="P1413" s="34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</row>
    <row r="1414" customFormat="false" ht="15.75" hidden="false" customHeight="true" outlineLevel="0" collapsed="false">
      <c r="A1414" s="1"/>
      <c r="B1414" s="34"/>
      <c r="C1414" s="34"/>
      <c r="D1414" s="34"/>
      <c r="E1414" s="34"/>
      <c r="F1414" s="34"/>
      <c r="G1414" s="34"/>
      <c r="H1414" s="34"/>
      <c r="I1414" s="34"/>
      <c r="J1414" s="34"/>
      <c r="K1414" s="34"/>
      <c r="L1414" s="34"/>
      <c r="M1414" s="34"/>
      <c r="N1414" s="34"/>
      <c r="O1414" s="34"/>
      <c r="P1414" s="34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</row>
    <row r="1415" customFormat="false" ht="15.75" hidden="false" customHeight="true" outlineLevel="0" collapsed="false">
      <c r="A1415" s="1"/>
      <c r="B1415" s="34"/>
      <c r="C1415" s="34"/>
      <c r="D1415" s="34"/>
      <c r="E1415" s="34"/>
      <c r="F1415" s="34"/>
      <c r="G1415" s="34"/>
      <c r="H1415" s="34"/>
      <c r="I1415" s="34"/>
      <c r="J1415" s="34"/>
      <c r="K1415" s="34"/>
      <c r="L1415" s="34"/>
      <c r="M1415" s="34"/>
      <c r="N1415" s="34"/>
      <c r="O1415" s="34"/>
      <c r="P1415" s="34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</row>
    <row r="1416" customFormat="false" ht="15.75" hidden="false" customHeight="true" outlineLevel="0" collapsed="false">
      <c r="A1416" s="1"/>
      <c r="B1416" s="34"/>
      <c r="C1416" s="34"/>
      <c r="D1416" s="34"/>
      <c r="E1416" s="34"/>
      <c r="F1416" s="34"/>
      <c r="G1416" s="34"/>
      <c r="H1416" s="34"/>
      <c r="I1416" s="34"/>
      <c r="J1416" s="34"/>
      <c r="K1416" s="34"/>
      <c r="L1416" s="34"/>
      <c r="M1416" s="34"/>
      <c r="N1416" s="34"/>
      <c r="O1416" s="34"/>
      <c r="P1416" s="34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</row>
    <row r="1417" customFormat="false" ht="15.75" hidden="false" customHeight="true" outlineLevel="0" collapsed="false">
      <c r="A1417" s="1"/>
      <c r="B1417" s="34"/>
      <c r="C1417" s="34"/>
      <c r="D1417" s="34"/>
      <c r="E1417" s="34"/>
      <c r="F1417" s="34"/>
      <c r="G1417" s="34"/>
      <c r="H1417" s="34"/>
      <c r="I1417" s="34"/>
      <c r="J1417" s="34"/>
      <c r="K1417" s="34"/>
      <c r="L1417" s="34"/>
      <c r="M1417" s="34"/>
      <c r="N1417" s="34"/>
      <c r="O1417" s="34"/>
      <c r="P1417" s="34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</row>
    <row r="1418" customFormat="false" ht="15.75" hidden="false" customHeight="true" outlineLevel="0" collapsed="false">
      <c r="A1418" s="1"/>
      <c r="B1418" s="34"/>
      <c r="C1418" s="34"/>
      <c r="D1418" s="34"/>
      <c r="E1418" s="34"/>
      <c r="F1418" s="34"/>
      <c r="G1418" s="34"/>
      <c r="H1418" s="34"/>
      <c r="I1418" s="34"/>
      <c r="J1418" s="34"/>
      <c r="K1418" s="34"/>
      <c r="L1418" s="34"/>
      <c r="M1418" s="34"/>
      <c r="N1418" s="34"/>
      <c r="O1418" s="34"/>
      <c r="P1418" s="34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</row>
    <row r="1419" customFormat="false" ht="15.75" hidden="false" customHeight="true" outlineLevel="0" collapsed="false">
      <c r="A1419" s="1"/>
      <c r="B1419" s="34"/>
      <c r="C1419" s="34"/>
      <c r="D1419" s="34"/>
      <c r="E1419" s="34"/>
      <c r="F1419" s="34"/>
      <c r="G1419" s="34"/>
      <c r="H1419" s="34"/>
      <c r="I1419" s="34"/>
      <c r="J1419" s="34"/>
      <c r="K1419" s="34"/>
      <c r="L1419" s="34"/>
      <c r="M1419" s="34"/>
      <c r="N1419" s="34"/>
      <c r="O1419" s="34"/>
      <c r="P1419" s="34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</row>
    <row r="1420" customFormat="false" ht="15.75" hidden="false" customHeight="true" outlineLevel="0" collapsed="false">
      <c r="A1420" s="1"/>
      <c r="B1420" s="34"/>
      <c r="C1420" s="34"/>
      <c r="D1420" s="34"/>
      <c r="E1420" s="34"/>
      <c r="F1420" s="34"/>
      <c r="G1420" s="34"/>
      <c r="H1420" s="34"/>
      <c r="I1420" s="34"/>
      <c r="J1420" s="34"/>
      <c r="K1420" s="34"/>
      <c r="L1420" s="34"/>
      <c r="M1420" s="34"/>
      <c r="N1420" s="34"/>
      <c r="O1420" s="34"/>
      <c r="P1420" s="34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</row>
    <row r="1421" customFormat="false" ht="15.75" hidden="false" customHeight="true" outlineLevel="0" collapsed="false">
      <c r="A1421" s="1"/>
      <c r="B1421" s="34"/>
      <c r="C1421" s="34"/>
      <c r="D1421" s="34"/>
      <c r="E1421" s="34"/>
      <c r="F1421" s="34"/>
      <c r="G1421" s="34"/>
      <c r="H1421" s="34"/>
      <c r="I1421" s="34"/>
      <c r="J1421" s="34"/>
      <c r="K1421" s="34"/>
      <c r="L1421" s="34"/>
      <c r="M1421" s="34"/>
      <c r="N1421" s="34"/>
      <c r="O1421" s="34"/>
      <c r="P1421" s="34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</row>
    <row r="1422" customFormat="false" ht="15.75" hidden="false" customHeight="true" outlineLevel="0" collapsed="false">
      <c r="A1422" s="1"/>
      <c r="B1422" s="34"/>
      <c r="C1422" s="34"/>
      <c r="D1422" s="34"/>
      <c r="E1422" s="34"/>
      <c r="F1422" s="34"/>
      <c r="G1422" s="34"/>
      <c r="H1422" s="34"/>
      <c r="I1422" s="34"/>
      <c r="J1422" s="34"/>
      <c r="K1422" s="34"/>
      <c r="L1422" s="34"/>
      <c r="M1422" s="34"/>
      <c r="N1422" s="34"/>
      <c r="O1422" s="34"/>
      <c r="P1422" s="34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</row>
    <row r="1423" customFormat="false" ht="15.75" hidden="false" customHeight="true" outlineLevel="0" collapsed="false">
      <c r="A1423" s="1"/>
      <c r="B1423" s="34"/>
      <c r="C1423" s="34"/>
      <c r="D1423" s="34"/>
      <c r="E1423" s="34"/>
      <c r="F1423" s="34"/>
      <c r="G1423" s="34"/>
      <c r="H1423" s="34"/>
      <c r="I1423" s="34"/>
      <c r="J1423" s="34"/>
      <c r="K1423" s="34"/>
      <c r="L1423" s="34"/>
      <c r="M1423" s="34"/>
      <c r="N1423" s="34"/>
      <c r="O1423" s="34"/>
      <c r="P1423" s="34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</row>
    <row r="1424" customFormat="false" ht="15.75" hidden="false" customHeight="true" outlineLevel="0" collapsed="false">
      <c r="A1424" s="1"/>
      <c r="B1424" s="34"/>
      <c r="C1424" s="34"/>
      <c r="D1424" s="34"/>
      <c r="E1424" s="34"/>
      <c r="F1424" s="34"/>
      <c r="G1424" s="34"/>
      <c r="H1424" s="34"/>
      <c r="I1424" s="34"/>
      <c r="J1424" s="34"/>
      <c r="K1424" s="34"/>
      <c r="L1424" s="34"/>
      <c r="M1424" s="34"/>
      <c r="N1424" s="34"/>
      <c r="O1424" s="34"/>
      <c r="P1424" s="34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</row>
    <row r="1425" customFormat="false" ht="15.75" hidden="false" customHeight="true" outlineLevel="0" collapsed="false">
      <c r="A1425" s="1"/>
      <c r="B1425" s="34"/>
      <c r="C1425" s="34"/>
      <c r="D1425" s="34"/>
      <c r="E1425" s="34"/>
      <c r="F1425" s="34"/>
      <c r="G1425" s="34"/>
      <c r="H1425" s="34"/>
      <c r="I1425" s="34"/>
      <c r="J1425" s="34"/>
      <c r="K1425" s="34"/>
      <c r="L1425" s="34"/>
      <c r="M1425" s="34"/>
      <c r="N1425" s="34"/>
      <c r="O1425" s="34"/>
      <c r="P1425" s="34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</row>
    <row r="1426" customFormat="false" ht="15.75" hidden="false" customHeight="true" outlineLevel="0" collapsed="false">
      <c r="A1426" s="1"/>
      <c r="B1426" s="34"/>
      <c r="C1426" s="34"/>
      <c r="D1426" s="34"/>
      <c r="E1426" s="34"/>
      <c r="F1426" s="34"/>
      <c r="G1426" s="34"/>
      <c r="H1426" s="34"/>
      <c r="I1426" s="34"/>
      <c r="J1426" s="34"/>
      <c r="K1426" s="34"/>
      <c r="L1426" s="34"/>
      <c r="M1426" s="34"/>
      <c r="N1426" s="34"/>
      <c r="O1426" s="34"/>
      <c r="P1426" s="34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</row>
    <row r="1427" customFormat="false" ht="15.75" hidden="false" customHeight="true" outlineLevel="0" collapsed="false">
      <c r="A1427" s="1"/>
      <c r="B1427" s="34"/>
      <c r="C1427" s="34"/>
      <c r="D1427" s="34"/>
      <c r="E1427" s="34"/>
      <c r="F1427" s="34"/>
      <c r="G1427" s="34"/>
      <c r="H1427" s="34"/>
      <c r="I1427" s="34"/>
      <c r="J1427" s="34"/>
      <c r="K1427" s="34"/>
      <c r="L1427" s="34"/>
      <c r="M1427" s="34"/>
      <c r="N1427" s="34"/>
      <c r="O1427" s="34"/>
      <c r="P1427" s="34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</row>
    <row r="1428" customFormat="false" ht="15.75" hidden="false" customHeight="true" outlineLevel="0" collapsed="false">
      <c r="A1428" s="1"/>
      <c r="B1428" s="34"/>
      <c r="C1428" s="34"/>
      <c r="D1428" s="34"/>
      <c r="E1428" s="34"/>
      <c r="F1428" s="34"/>
      <c r="G1428" s="34"/>
      <c r="H1428" s="34"/>
      <c r="I1428" s="34"/>
      <c r="J1428" s="34"/>
      <c r="K1428" s="34"/>
      <c r="L1428" s="34"/>
      <c r="M1428" s="34"/>
      <c r="N1428" s="34"/>
      <c r="O1428" s="34"/>
      <c r="P1428" s="34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</row>
    <row r="1429" customFormat="false" ht="15.75" hidden="false" customHeight="true" outlineLevel="0" collapsed="false">
      <c r="A1429" s="1"/>
      <c r="B1429" s="34"/>
      <c r="C1429" s="34"/>
      <c r="D1429" s="34"/>
      <c r="E1429" s="34"/>
      <c r="F1429" s="34"/>
      <c r="G1429" s="34"/>
      <c r="H1429" s="34"/>
      <c r="I1429" s="34"/>
      <c r="J1429" s="34"/>
      <c r="K1429" s="34"/>
      <c r="L1429" s="34"/>
      <c r="M1429" s="34"/>
      <c r="N1429" s="34"/>
      <c r="O1429" s="34"/>
      <c r="P1429" s="34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</row>
    <row r="1430" customFormat="false" ht="15.75" hidden="false" customHeight="true" outlineLevel="0" collapsed="false">
      <c r="A1430" s="1"/>
      <c r="B1430" s="34"/>
      <c r="C1430" s="34"/>
      <c r="D1430" s="34"/>
      <c r="E1430" s="34"/>
      <c r="F1430" s="34"/>
      <c r="G1430" s="34"/>
      <c r="H1430" s="34"/>
      <c r="I1430" s="34"/>
      <c r="J1430" s="34"/>
      <c r="K1430" s="34"/>
      <c r="L1430" s="34"/>
      <c r="M1430" s="34"/>
      <c r="N1430" s="34"/>
      <c r="O1430" s="34"/>
      <c r="P1430" s="34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</row>
    <row r="1431" customFormat="false" ht="15.75" hidden="false" customHeight="true" outlineLevel="0" collapsed="false">
      <c r="A1431" s="1"/>
      <c r="B1431" s="34"/>
      <c r="C1431" s="34"/>
      <c r="D1431" s="34"/>
      <c r="E1431" s="34"/>
      <c r="F1431" s="34"/>
      <c r="G1431" s="34"/>
      <c r="H1431" s="34"/>
      <c r="I1431" s="34"/>
      <c r="J1431" s="34"/>
      <c r="K1431" s="34"/>
      <c r="L1431" s="34"/>
      <c r="M1431" s="34"/>
      <c r="N1431" s="34"/>
      <c r="O1431" s="34"/>
      <c r="P1431" s="34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</row>
    <row r="1432" customFormat="false" ht="15.75" hidden="false" customHeight="true" outlineLevel="0" collapsed="false">
      <c r="A1432" s="1"/>
      <c r="B1432" s="34"/>
      <c r="C1432" s="34"/>
      <c r="D1432" s="34"/>
      <c r="E1432" s="34"/>
      <c r="F1432" s="34"/>
      <c r="G1432" s="34"/>
      <c r="H1432" s="34"/>
      <c r="I1432" s="34"/>
      <c r="J1432" s="34"/>
      <c r="K1432" s="34"/>
      <c r="L1432" s="34"/>
      <c r="M1432" s="34"/>
      <c r="N1432" s="34"/>
      <c r="O1432" s="34"/>
      <c r="P1432" s="34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</row>
    <row r="1433" customFormat="false" ht="15.75" hidden="false" customHeight="true" outlineLevel="0" collapsed="false">
      <c r="A1433" s="1"/>
      <c r="B1433" s="34"/>
      <c r="C1433" s="34"/>
      <c r="D1433" s="34"/>
      <c r="E1433" s="34"/>
      <c r="F1433" s="34"/>
      <c r="G1433" s="34"/>
      <c r="H1433" s="34"/>
      <c r="I1433" s="34"/>
      <c r="J1433" s="34"/>
      <c r="K1433" s="34"/>
      <c r="L1433" s="34"/>
      <c r="M1433" s="34"/>
      <c r="N1433" s="34"/>
      <c r="O1433" s="34"/>
      <c r="P1433" s="34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</row>
    <row r="1434" customFormat="false" ht="15.75" hidden="false" customHeight="true" outlineLevel="0" collapsed="false">
      <c r="A1434" s="1"/>
      <c r="B1434" s="34"/>
      <c r="C1434" s="34"/>
      <c r="D1434" s="34"/>
      <c r="E1434" s="34"/>
      <c r="F1434" s="34"/>
      <c r="G1434" s="34"/>
      <c r="H1434" s="34"/>
      <c r="I1434" s="34"/>
      <c r="J1434" s="34"/>
      <c r="K1434" s="34"/>
      <c r="L1434" s="34"/>
      <c r="M1434" s="34"/>
      <c r="N1434" s="34"/>
      <c r="O1434" s="34"/>
      <c r="P1434" s="34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</row>
    <row r="1435" customFormat="false" ht="15.75" hidden="false" customHeight="true" outlineLevel="0" collapsed="false">
      <c r="A1435" s="1"/>
      <c r="B1435" s="34"/>
      <c r="C1435" s="34"/>
      <c r="D1435" s="34"/>
      <c r="E1435" s="34"/>
      <c r="F1435" s="34"/>
      <c r="G1435" s="34"/>
      <c r="H1435" s="34"/>
      <c r="I1435" s="34"/>
      <c r="J1435" s="34"/>
      <c r="K1435" s="34"/>
      <c r="L1435" s="34"/>
      <c r="M1435" s="34"/>
      <c r="N1435" s="34"/>
      <c r="O1435" s="34"/>
      <c r="P1435" s="34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</row>
    <row r="1436" customFormat="false" ht="15.75" hidden="false" customHeight="true" outlineLevel="0" collapsed="false">
      <c r="A1436" s="1"/>
      <c r="B1436" s="34"/>
      <c r="C1436" s="34"/>
      <c r="D1436" s="34"/>
      <c r="E1436" s="34"/>
      <c r="F1436" s="34"/>
      <c r="G1436" s="34"/>
      <c r="H1436" s="34"/>
      <c r="I1436" s="34"/>
      <c r="J1436" s="34"/>
      <c r="K1436" s="34"/>
      <c r="L1436" s="34"/>
      <c r="M1436" s="34"/>
      <c r="N1436" s="34"/>
      <c r="O1436" s="34"/>
      <c r="P1436" s="34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</row>
    <row r="1437" customFormat="false" ht="15.75" hidden="false" customHeight="true" outlineLevel="0" collapsed="false">
      <c r="A1437" s="1"/>
      <c r="B1437" s="34"/>
      <c r="C1437" s="34"/>
      <c r="D1437" s="34"/>
      <c r="E1437" s="34"/>
      <c r="F1437" s="34"/>
      <c r="G1437" s="34"/>
      <c r="H1437" s="34"/>
      <c r="I1437" s="34"/>
      <c r="J1437" s="34"/>
      <c r="K1437" s="34"/>
      <c r="L1437" s="34"/>
      <c r="M1437" s="34"/>
      <c r="N1437" s="34"/>
      <c r="O1437" s="34"/>
      <c r="P1437" s="34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</row>
    <row r="1438" customFormat="false" ht="15.75" hidden="false" customHeight="true" outlineLevel="0" collapsed="false">
      <c r="A1438" s="1"/>
      <c r="B1438" s="34"/>
      <c r="C1438" s="34"/>
      <c r="D1438" s="34"/>
      <c r="E1438" s="34"/>
      <c r="F1438" s="34"/>
      <c r="G1438" s="34"/>
      <c r="H1438" s="34"/>
      <c r="I1438" s="34"/>
      <c r="J1438" s="34"/>
      <c r="K1438" s="34"/>
      <c r="L1438" s="34"/>
      <c r="M1438" s="34"/>
      <c r="N1438" s="34"/>
      <c r="O1438" s="34"/>
      <c r="P1438" s="34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</row>
  </sheetData>
  <conditionalFormatting sqref="H10:K16">
    <cfRule type="expression" priority="2" aboveAverage="0" equalAverage="0" bottom="0" percent="0" rank="0" text="" dxfId="0">
      <formula>ABS(H10-C10)&gt;0.004</formula>
    </cfRule>
  </conditionalFormatting>
  <conditionalFormatting sqref="H17:K35">
    <cfRule type="expression" priority="3" aboveAverage="0" equalAverage="0" bottom="0" percent="0" rank="0" text="" dxfId="0">
      <formula>ABS(H17-C17)&gt;0.4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27.25"/>
    <col collapsed="false" customWidth="true" hidden="false" outlineLevel="0" max="6" min="3" style="0" width="8.51"/>
    <col collapsed="false" customWidth="true" hidden="false" outlineLevel="0" max="8" min="7" style="0" width="5.01"/>
    <col collapsed="false" customWidth="true" hidden="false" outlineLevel="0" max="9" min="9" style="0" width="21.13"/>
    <col collapsed="false" customWidth="true" hidden="false" outlineLevel="0" max="43" min="10" style="0" width="9.13"/>
  </cols>
  <sheetData>
    <row r="1" customFormat="false" ht="13.5" hidden="false" customHeight="true" outlineLevel="0" collapsed="false">
      <c r="A1" s="491"/>
      <c r="B1" s="492"/>
      <c r="C1" s="1"/>
      <c r="D1" s="1"/>
      <c r="E1" s="1"/>
      <c r="F1" s="1"/>
      <c r="G1" s="1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</row>
    <row r="2" customFormat="false" ht="14.25" hidden="false" customHeight="true" outlineLevel="0" collapsed="false">
      <c r="A2" s="493" t="s">
        <v>554</v>
      </c>
      <c r="B2" s="494"/>
      <c r="C2" s="495"/>
      <c r="D2" s="495"/>
      <c r="E2" s="495"/>
      <c r="F2" s="495"/>
      <c r="G2" s="1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8"/>
      <c r="AG2" s="208"/>
      <c r="AH2" s="208"/>
      <c r="AI2" s="208"/>
      <c r="AJ2" s="208"/>
      <c r="AK2" s="208"/>
      <c r="AL2" s="208"/>
      <c r="AM2" s="208"/>
      <c r="AN2" s="208"/>
      <c r="AO2" s="208"/>
      <c r="AP2" s="208"/>
      <c r="AQ2" s="208"/>
    </row>
    <row r="3" customFormat="false" ht="14.25" hidden="false" customHeight="true" outlineLevel="0" collapsed="false">
      <c r="A3" s="496"/>
      <c r="B3" s="220"/>
      <c r="C3" s="220" t="s">
        <v>490</v>
      </c>
      <c r="D3" s="48"/>
      <c r="E3" s="48"/>
      <c r="F3" s="48"/>
      <c r="G3" s="1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  <c r="AF3" s="208"/>
      <c r="AG3" s="208"/>
      <c r="AH3" s="208"/>
      <c r="AI3" s="208"/>
      <c r="AJ3" s="208"/>
      <c r="AK3" s="208"/>
      <c r="AL3" s="208"/>
      <c r="AM3" s="208"/>
      <c r="AN3" s="208"/>
      <c r="AO3" s="208"/>
      <c r="AP3" s="208"/>
      <c r="AQ3" s="208"/>
    </row>
    <row r="4" customFormat="false" ht="13.5" hidden="false" customHeight="true" outlineLevel="0" collapsed="false">
      <c r="A4" s="497" t="s">
        <v>45</v>
      </c>
      <c r="B4" s="59"/>
      <c r="C4" s="59" t="s">
        <v>46</v>
      </c>
      <c r="D4" s="59" t="s">
        <v>47</v>
      </c>
      <c r="E4" s="59" t="s">
        <v>48</v>
      </c>
      <c r="F4" s="59" t="s">
        <v>555</v>
      </c>
      <c r="G4" s="1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  <c r="AF4" s="208"/>
      <c r="AG4" s="208"/>
      <c r="AH4" s="208"/>
      <c r="AI4" s="208"/>
      <c r="AJ4" s="208"/>
      <c r="AK4" s="208"/>
      <c r="AL4" s="208"/>
      <c r="AM4" s="208"/>
      <c r="AN4" s="208"/>
      <c r="AO4" s="208"/>
      <c r="AP4" s="208"/>
      <c r="AQ4" s="208"/>
    </row>
    <row r="5" customFormat="false" ht="13.5" hidden="false" customHeight="true" outlineLevel="0" collapsed="false">
      <c r="A5" s="498" t="s">
        <v>556</v>
      </c>
      <c r="B5" s="499"/>
      <c r="C5" s="329"/>
      <c r="D5" s="329"/>
      <c r="E5" s="329"/>
      <c r="F5" s="329"/>
      <c r="G5" s="1"/>
      <c r="H5" s="208"/>
      <c r="I5" s="208"/>
      <c r="J5" s="208"/>
      <c r="K5" s="208"/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/>
      <c r="AD5" s="208"/>
      <c r="AE5" s="208"/>
      <c r="AF5" s="208"/>
      <c r="AG5" s="208"/>
      <c r="AH5" s="208"/>
      <c r="AI5" s="208"/>
      <c r="AJ5" s="208"/>
      <c r="AK5" s="208"/>
      <c r="AL5" s="208"/>
      <c r="AM5" s="208"/>
      <c r="AN5" s="208"/>
      <c r="AO5" s="208"/>
      <c r="AP5" s="208"/>
      <c r="AQ5" s="208"/>
    </row>
    <row r="6" customFormat="false" ht="13.5" hidden="false" customHeight="true" outlineLevel="0" collapsed="false">
      <c r="A6" s="500" t="s">
        <v>557</v>
      </c>
      <c r="B6" s="494"/>
      <c r="C6" s="495"/>
      <c r="D6" s="495"/>
      <c r="E6" s="495"/>
      <c r="F6" s="495"/>
      <c r="G6" s="1"/>
      <c r="H6" s="208"/>
      <c r="I6" s="208"/>
      <c r="J6" s="208"/>
      <c r="K6" s="208"/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  <c r="AA6" s="208"/>
      <c r="AB6" s="208"/>
      <c r="AC6" s="208"/>
      <c r="AD6" s="208"/>
      <c r="AE6" s="208"/>
      <c r="AF6" s="208"/>
      <c r="AG6" s="208"/>
      <c r="AH6" s="208"/>
      <c r="AI6" s="208"/>
      <c r="AJ6" s="208"/>
      <c r="AK6" s="208"/>
      <c r="AL6" s="208"/>
      <c r="AM6" s="208"/>
      <c r="AN6" s="208"/>
      <c r="AO6" s="208"/>
      <c r="AP6" s="208"/>
      <c r="AQ6" s="208"/>
    </row>
    <row r="7" customFormat="false" ht="13.5" hidden="false" customHeight="true" outlineLevel="0" collapsed="false">
      <c r="A7" s="501" t="s">
        <v>558</v>
      </c>
      <c r="B7" s="502"/>
      <c r="C7" s="479"/>
      <c r="D7" s="479"/>
      <c r="E7" s="479"/>
      <c r="F7" s="479"/>
      <c r="G7" s="1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08"/>
      <c r="AL7" s="208"/>
      <c r="AM7" s="208"/>
      <c r="AN7" s="208"/>
      <c r="AO7" s="208"/>
      <c r="AP7" s="208"/>
      <c r="AQ7" s="208"/>
    </row>
    <row r="8" customFormat="false" ht="13.5" hidden="false" customHeight="true" outlineLevel="0" collapsed="false">
      <c r="A8" s="498" t="s">
        <v>559</v>
      </c>
      <c r="B8" s="499"/>
      <c r="C8" s="466" t="n">
        <v>1.5</v>
      </c>
      <c r="D8" s="466" t="n">
        <v>1.5</v>
      </c>
      <c r="E8" s="466" t="n">
        <v>1.5</v>
      </c>
      <c r="F8" s="466" t="n">
        <v>1.5</v>
      </c>
      <c r="G8" s="1"/>
      <c r="H8" s="208"/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208"/>
      <c r="AG8" s="208"/>
      <c r="AH8" s="208"/>
      <c r="AI8" s="208"/>
      <c r="AJ8" s="208"/>
      <c r="AK8" s="208"/>
      <c r="AL8" s="208"/>
      <c r="AM8" s="208"/>
      <c r="AN8" s="208"/>
      <c r="AO8" s="208"/>
      <c r="AP8" s="208"/>
      <c r="AQ8" s="208"/>
    </row>
    <row r="9" customFormat="false" ht="13.5" hidden="false" customHeight="true" outlineLevel="0" collapsed="false">
      <c r="A9" s="500" t="s">
        <v>560</v>
      </c>
      <c r="B9" s="494"/>
      <c r="C9" s="495"/>
      <c r="D9" s="495"/>
      <c r="E9" s="495"/>
      <c r="F9" s="495"/>
      <c r="G9" s="1"/>
      <c r="H9" s="208"/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H9" s="208"/>
      <c r="AI9" s="208"/>
      <c r="AJ9" s="208"/>
      <c r="AK9" s="208"/>
      <c r="AL9" s="208"/>
      <c r="AM9" s="208"/>
      <c r="AN9" s="208"/>
      <c r="AO9" s="208"/>
      <c r="AP9" s="208"/>
      <c r="AQ9" s="208"/>
    </row>
    <row r="10" customFormat="false" ht="13.5" hidden="false" customHeight="true" outlineLevel="0" collapsed="false">
      <c r="A10" s="501" t="s">
        <v>561</v>
      </c>
      <c r="B10" s="502"/>
      <c r="C10" s="479"/>
      <c r="D10" s="479"/>
      <c r="E10" s="479"/>
      <c r="F10" s="479"/>
      <c r="G10" s="1"/>
      <c r="H10" s="208"/>
      <c r="I10" s="208"/>
      <c r="J10" s="208"/>
      <c r="K10" s="208"/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  <c r="AF10" s="208"/>
      <c r="AG10" s="208"/>
      <c r="AH10" s="208"/>
      <c r="AI10" s="208"/>
      <c r="AJ10" s="208"/>
      <c r="AK10" s="208"/>
      <c r="AL10" s="208"/>
      <c r="AM10" s="208"/>
      <c r="AN10" s="208"/>
      <c r="AO10" s="208"/>
      <c r="AP10" s="208"/>
      <c r="AQ10" s="208"/>
    </row>
    <row r="11" customFormat="false" ht="13.5" hidden="false" customHeight="true" outlineLevel="0" collapsed="false">
      <c r="A11" s="503" t="s">
        <v>562</v>
      </c>
      <c r="B11" s="502"/>
      <c r="C11" s="504" t="e">
        <f aca="false">Summ!H184</f>
        <v>#REF!</v>
      </c>
      <c r="D11" s="504" t="e">
        <f aca="false">Summ!I184</f>
        <v>#REF!</v>
      </c>
      <c r="E11" s="504" t="e">
        <f aca="false">Summ!J184</f>
        <v>#REF!</v>
      </c>
      <c r="F11" s="504" t="e">
        <f aca="false">Summ!K184</f>
        <v>#REF!</v>
      </c>
      <c r="G11" s="1" t="s">
        <v>563</v>
      </c>
      <c r="H11" s="208"/>
      <c r="I11" s="208"/>
      <c r="J11" s="208"/>
      <c r="K11" s="208"/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8"/>
      <c r="AI11" s="208"/>
      <c r="AJ11" s="208"/>
      <c r="AK11" s="208"/>
      <c r="AL11" s="208"/>
      <c r="AM11" s="208"/>
      <c r="AN11" s="208"/>
      <c r="AO11" s="208"/>
      <c r="AP11" s="208"/>
      <c r="AQ11" s="208"/>
    </row>
    <row r="12" customFormat="false" ht="13.5" hidden="false" customHeight="true" outlineLevel="0" collapsed="false">
      <c r="A12" s="498" t="s">
        <v>559</v>
      </c>
      <c r="B12" s="499"/>
      <c r="C12" s="466" t="n">
        <v>2</v>
      </c>
      <c r="D12" s="466" t="n">
        <v>2</v>
      </c>
      <c r="E12" s="466" t="n">
        <v>2</v>
      </c>
      <c r="F12" s="466" t="n">
        <v>2</v>
      </c>
      <c r="G12" s="1"/>
      <c r="H12" s="208"/>
      <c r="I12" s="208"/>
      <c r="J12" s="208"/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  <c r="AF12" s="208"/>
      <c r="AG12" s="208"/>
      <c r="AH12" s="208"/>
      <c r="AI12" s="208"/>
      <c r="AJ12" s="208"/>
      <c r="AK12" s="208"/>
      <c r="AL12" s="208"/>
      <c r="AM12" s="208"/>
      <c r="AN12" s="208"/>
      <c r="AO12" s="208"/>
      <c r="AP12" s="208"/>
      <c r="AQ12" s="208"/>
    </row>
    <row r="13" customFormat="false" ht="13.5" hidden="false" customHeight="true" outlineLevel="0" collapsed="false">
      <c r="A13" s="501" t="s">
        <v>564</v>
      </c>
      <c r="B13" s="502"/>
      <c r="C13" s="479"/>
      <c r="D13" s="479"/>
      <c r="E13" s="479"/>
      <c r="F13" s="479"/>
      <c r="G13" s="1"/>
      <c r="H13" s="208"/>
      <c r="I13" s="208"/>
      <c r="J13" s="208"/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208"/>
      <c r="AM13" s="208"/>
      <c r="AN13" s="208"/>
      <c r="AO13" s="208"/>
      <c r="AP13" s="208"/>
      <c r="AQ13" s="208"/>
    </row>
    <row r="14" customFormat="false" ht="13.5" hidden="false" customHeight="true" outlineLevel="0" collapsed="false">
      <c r="A14" s="503" t="s">
        <v>562</v>
      </c>
      <c r="B14" s="502"/>
      <c r="C14" s="504" t="str">
        <f aca="false">Summ!H195</f>
        <v/>
      </c>
      <c r="D14" s="504" t="str">
        <f aca="false">Summ!I195</f>
        <v/>
      </c>
      <c r="E14" s="504" t="n">
        <f aca="false">Summ!J195</f>
        <v>0.5</v>
      </c>
      <c r="F14" s="504" t="n">
        <f aca="false">Summ!K195</f>
        <v>0.266666666666667</v>
      </c>
      <c r="G14" s="1" t="s">
        <v>563</v>
      </c>
      <c r="H14" s="208"/>
      <c r="I14" s="208"/>
      <c r="J14" s="208"/>
      <c r="K14" s="208"/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  <c r="AF14" s="208"/>
      <c r="AG14" s="208"/>
      <c r="AH14" s="208"/>
      <c r="AI14" s="208"/>
      <c r="AJ14" s="208"/>
      <c r="AK14" s="208"/>
      <c r="AL14" s="208"/>
      <c r="AM14" s="208"/>
      <c r="AN14" s="208"/>
      <c r="AO14" s="208"/>
      <c r="AP14" s="208"/>
      <c r="AQ14" s="208"/>
    </row>
    <row r="15" customFormat="false" ht="13.5" hidden="false" customHeight="true" outlineLevel="0" collapsed="false">
      <c r="A15" s="498" t="s">
        <v>559</v>
      </c>
      <c r="B15" s="499"/>
      <c r="C15" s="466" t="n">
        <v>2</v>
      </c>
      <c r="D15" s="466" t="n">
        <v>2</v>
      </c>
      <c r="E15" s="466" t="n">
        <v>2</v>
      </c>
      <c r="F15" s="466" t="n">
        <v>2</v>
      </c>
      <c r="G15" s="1"/>
      <c r="H15" s="208"/>
      <c r="I15" s="208"/>
      <c r="J15" s="208"/>
      <c r="K15" s="208"/>
      <c r="L15" s="208"/>
      <c r="M15" s="208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  <c r="AF15" s="208"/>
      <c r="AG15" s="208"/>
      <c r="AH15" s="208"/>
      <c r="AI15" s="208"/>
      <c r="AJ15" s="208"/>
      <c r="AK15" s="208"/>
      <c r="AL15" s="208"/>
      <c r="AM15" s="208"/>
      <c r="AN15" s="208"/>
      <c r="AO15" s="208"/>
      <c r="AP15" s="208"/>
      <c r="AQ15" s="208"/>
    </row>
    <row r="16" customFormat="false" ht="13.5" hidden="false" customHeight="true" outlineLevel="0" collapsed="false">
      <c r="A16" s="501" t="s">
        <v>565</v>
      </c>
      <c r="B16" s="502"/>
      <c r="C16" s="479"/>
      <c r="D16" s="479"/>
      <c r="E16" s="479"/>
      <c r="F16" s="479"/>
      <c r="G16" s="1"/>
      <c r="H16" s="208"/>
      <c r="I16" s="208"/>
      <c r="J16" s="208"/>
      <c r="K16" s="208"/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  <c r="AN16" s="208"/>
      <c r="AO16" s="208"/>
      <c r="AP16" s="208"/>
      <c r="AQ16" s="208"/>
    </row>
    <row r="17" customFormat="false" ht="13.5" hidden="false" customHeight="true" outlineLevel="0" collapsed="false">
      <c r="A17" s="503" t="s">
        <v>562</v>
      </c>
      <c r="B17" s="502"/>
      <c r="C17" s="504" t="e">
        <f aca="false">Summ!H208</f>
        <v>#REF!</v>
      </c>
      <c r="D17" s="504" t="e">
        <f aca="false">Summ!I208</f>
        <v>#REF!</v>
      </c>
      <c r="E17" s="504" t="e">
        <f aca="false">Summ!J208</f>
        <v>#REF!</v>
      </c>
      <c r="F17" s="504" t="e">
        <f aca="false">Summ!K208</f>
        <v>#REF!</v>
      </c>
      <c r="G17" s="1" t="s">
        <v>563</v>
      </c>
      <c r="H17" s="208"/>
      <c r="I17" s="208"/>
      <c r="J17" s="208"/>
      <c r="K17" s="208"/>
      <c r="L17" s="208"/>
      <c r="M17" s="208"/>
      <c r="N17" s="208"/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  <c r="AL17" s="208"/>
      <c r="AM17" s="208"/>
      <c r="AN17" s="208"/>
      <c r="AO17" s="208"/>
      <c r="AP17" s="208"/>
      <c r="AQ17" s="208"/>
    </row>
    <row r="18" customFormat="false" ht="13.5" hidden="false" customHeight="true" outlineLevel="0" collapsed="false">
      <c r="A18" s="498" t="s">
        <v>559</v>
      </c>
      <c r="B18" s="499"/>
      <c r="C18" s="466" t="n">
        <v>2</v>
      </c>
      <c r="D18" s="466" t="n">
        <v>2</v>
      </c>
      <c r="E18" s="466" t="n">
        <v>2</v>
      </c>
      <c r="F18" s="466" t="n">
        <v>2</v>
      </c>
      <c r="G18" s="1"/>
      <c r="H18" s="208"/>
      <c r="I18" s="208"/>
      <c r="J18" s="208"/>
      <c r="K18" s="208"/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208"/>
      <c r="AE18" s="208"/>
      <c r="AF18" s="208"/>
      <c r="AG18" s="208"/>
      <c r="AH18" s="208"/>
      <c r="AI18" s="208"/>
      <c r="AJ18" s="208"/>
      <c r="AK18" s="208"/>
      <c r="AL18" s="208"/>
      <c r="AM18" s="208"/>
      <c r="AN18" s="208"/>
      <c r="AO18" s="208"/>
      <c r="AP18" s="208"/>
      <c r="AQ18" s="208"/>
    </row>
    <row r="19" customFormat="false" ht="13.5" hidden="false" customHeight="true" outlineLevel="0" collapsed="false">
      <c r="A19" s="500" t="s">
        <v>20</v>
      </c>
      <c r="B19" s="494"/>
      <c r="C19" s="495"/>
      <c r="D19" s="495"/>
      <c r="E19" s="495"/>
      <c r="F19" s="495"/>
      <c r="G19" s="1"/>
      <c r="H19" s="208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  <c r="AF19" s="208"/>
      <c r="AG19" s="208"/>
      <c r="AH19" s="208"/>
      <c r="AI19" s="208"/>
      <c r="AJ19" s="208"/>
      <c r="AK19" s="208"/>
      <c r="AL19" s="208"/>
      <c r="AM19" s="208"/>
      <c r="AN19" s="208"/>
      <c r="AO19" s="208"/>
      <c r="AP19" s="208"/>
      <c r="AQ19" s="208"/>
    </row>
    <row r="20" customFormat="false" ht="13.5" hidden="false" customHeight="true" outlineLevel="0" collapsed="false">
      <c r="A20" s="501" t="s">
        <v>566</v>
      </c>
      <c r="B20" s="505"/>
      <c r="C20" s="479"/>
      <c r="D20" s="479"/>
      <c r="E20" s="479"/>
      <c r="F20" s="479"/>
      <c r="G20" s="1"/>
      <c r="H20" s="208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8"/>
      <c r="AF20" s="208"/>
      <c r="AG20" s="208"/>
      <c r="AH20" s="208"/>
      <c r="AI20" s="208"/>
      <c r="AJ20" s="208"/>
      <c r="AK20" s="208"/>
      <c r="AL20" s="208"/>
      <c r="AM20" s="208"/>
      <c r="AN20" s="208"/>
      <c r="AO20" s="208"/>
      <c r="AP20" s="208"/>
      <c r="AQ20" s="208"/>
    </row>
    <row r="21" customFormat="false" ht="13.5" hidden="false" customHeight="true" outlineLevel="0" collapsed="false">
      <c r="A21" s="498" t="str">
        <f aca="false">IF(SUM(Summ!C294:F294)=0,"",Summ!A294)</f>
        <v/>
      </c>
      <c r="B21" s="499"/>
      <c r="C21" s="466" t="n">
        <v>1.25</v>
      </c>
      <c r="D21" s="466" t="n">
        <v>1.25</v>
      </c>
      <c r="E21" s="466" t="n">
        <v>1.25</v>
      </c>
      <c r="F21" s="466" t="n">
        <v>1.25</v>
      </c>
      <c r="G21" s="1"/>
      <c r="H21" s="208"/>
      <c r="I21" s="208"/>
      <c r="J21" s="208"/>
      <c r="K21" s="208"/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  <c r="AF21" s="208"/>
      <c r="AG21" s="208"/>
      <c r="AH21" s="208"/>
      <c r="AI21" s="208"/>
      <c r="AJ21" s="208"/>
      <c r="AK21" s="208"/>
      <c r="AL21" s="208"/>
      <c r="AM21" s="208"/>
      <c r="AN21" s="208"/>
      <c r="AO21" s="208"/>
      <c r="AP21" s="208"/>
      <c r="AQ21" s="208"/>
    </row>
    <row r="22" customFormat="false" ht="13.5" hidden="false" customHeight="true" outlineLevel="0" collapsed="false">
      <c r="A22" s="501" t="s">
        <v>567</v>
      </c>
      <c r="B22" s="505"/>
      <c r="C22" s="479"/>
      <c r="D22" s="479"/>
      <c r="E22" s="479"/>
      <c r="F22" s="479"/>
      <c r="G22" s="1"/>
      <c r="H22" s="208"/>
      <c r="I22" s="208"/>
      <c r="J22" s="208"/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  <c r="AF22" s="208"/>
      <c r="AG22" s="208"/>
      <c r="AH22" s="208"/>
      <c r="AI22" s="208"/>
      <c r="AJ22" s="208"/>
      <c r="AK22" s="208"/>
      <c r="AL22" s="208"/>
      <c r="AM22" s="208"/>
      <c r="AN22" s="208"/>
      <c r="AO22" s="208"/>
      <c r="AP22" s="208"/>
      <c r="AQ22" s="208"/>
    </row>
    <row r="23" customFormat="false" ht="13.5" hidden="false" customHeight="true" outlineLevel="0" collapsed="false">
      <c r="A23" s="498" t="str">
        <f aca="false">IF(SUM(Summ!C231:F231)=0,"",Summ!WGD_Crops_main_cereal)</f>
        <v>Maize rainfed: kg produced</v>
      </c>
      <c r="B23" s="499"/>
      <c r="C23" s="466" t="n">
        <v>0</v>
      </c>
      <c r="D23" s="466" t="n">
        <v>0</v>
      </c>
      <c r="E23" s="466" t="n">
        <v>0</v>
      </c>
      <c r="F23" s="466" t="n">
        <v>0</v>
      </c>
      <c r="G23" s="1"/>
      <c r="H23" s="208"/>
      <c r="I23" s="208"/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  <c r="AF23" s="208"/>
      <c r="AG23" s="208"/>
      <c r="AH23" s="208"/>
      <c r="AI23" s="208"/>
      <c r="AJ23" s="208"/>
      <c r="AK23" s="208"/>
      <c r="AL23" s="208"/>
      <c r="AM23" s="208"/>
      <c r="AN23" s="208"/>
      <c r="AO23" s="208"/>
      <c r="AP23" s="208"/>
      <c r="AQ23" s="208"/>
    </row>
    <row r="24" customFormat="false" ht="13.5" hidden="false" customHeight="true" outlineLevel="0" collapsed="false">
      <c r="A24" s="498" t="str">
        <f aca="false">IF(SUM(Summ!C238:F238)=0,"",Summ!A238)</f>
        <v>Maize irrigated: kg produced</v>
      </c>
      <c r="B24" s="499"/>
      <c r="C24" s="466" t="n">
        <v>0</v>
      </c>
      <c r="D24" s="466" t="n">
        <v>0</v>
      </c>
      <c r="E24" s="466" t="n">
        <v>0</v>
      </c>
      <c r="F24" s="466" t="n">
        <v>0</v>
      </c>
      <c r="G24" s="1"/>
      <c r="H24" s="208"/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08"/>
      <c r="AD24" s="208"/>
      <c r="AE24" s="208"/>
      <c r="AF24" s="208"/>
      <c r="AG24" s="208"/>
      <c r="AH24" s="208"/>
      <c r="AI24" s="208"/>
      <c r="AJ24" s="208"/>
      <c r="AK24" s="208"/>
      <c r="AL24" s="208"/>
      <c r="AM24" s="208"/>
      <c r="AN24" s="208"/>
      <c r="AO24" s="208"/>
      <c r="AP24" s="208"/>
      <c r="AQ24" s="208"/>
    </row>
    <row r="25" customFormat="false" ht="13.5" hidden="false" customHeight="true" outlineLevel="0" collapsed="false">
      <c r="A25" s="498" t="str">
        <f aca="false">IF(SUM(Summ!C245:F245)=0,"",Summ!A245)</f>
        <v/>
      </c>
      <c r="B25" s="499"/>
      <c r="C25" s="466" t="n">
        <v>1</v>
      </c>
      <c r="D25" s="466" t="n">
        <v>1</v>
      </c>
      <c r="E25" s="466" t="n">
        <v>1</v>
      </c>
      <c r="F25" s="466" t="n">
        <v>1</v>
      </c>
      <c r="G25" s="1"/>
      <c r="H25" s="208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  <c r="AF25" s="208"/>
      <c r="AG25" s="208"/>
      <c r="AH25" s="208"/>
      <c r="AI25" s="208"/>
      <c r="AJ25" s="208"/>
      <c r="AK25" s="208"/>
      <c r="AL25" s="208"/>
      <c r="AM25" s="208"/>
      <c r="AN25" s="208"/>
      <c r="AO25" s="208"/>
      <c r="AP25" s="208"/>
      <c r="AQ25" s="208"/>
    </row>
    <row r="26" customFormat="false" ht="13.5" hidden="false" customHeight="true" outlineLevel="0" collapsed="false">
      <c r="A26" s="498" t="str">
        <f aca="false">IF(SUM(Summ!C252:F252)=0,"",Summ!A252)</f>
        <v/>
      </c>
      <c r="B26" s="499"/>
      <c r="C26" s="466" t="n">
        <v>1</v>
      </c>
      <c r="D26" s="466" t="n">
        <v>1</v>
      </c>
      <c r="E26" s="466" t="n">
        <v>1</v>
      </c>
      <c r="F26" s="466" t="n">
        <v>1</v>
      </c>
      <c r="G26" s="1"/>
      <c r="H26" s="208"/>
      <c r="I26" s="208"/>
      <c r="J26" s="208"/>
      <c r="K26" s="208"/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08"/>
      <c r="AD26" s="208"/>
      <c r="AE26" s="208"/>
      <c r="AF26" s="208"/>
      <c r="AG26" s="208"/>
      <c r="AH26" s="208"/>
      <c r="AI26" s="208"/>
      <c r="AJ26" s="208"/>
      <c r="AK26" s="208"/>
      <c r="AL26" s="208"/>
      <c r="AM26" s="208"/>
      <c r="AN26" s="208"/>
      <c r="AO26" s="208"/>
      <c r="AP26" s="208"/>
      <c r="AQ26" s="208"/>
    </row>
    <row r="27" customFormat="false" ht="13.5" hidden="false" customHeight="true" outlineLevel="0" collapsed="false">
      <c r="A27" s="498" t="str">
        <f aca="false">IF(SUM(Summ!C259:F259)=0,"",Summ!A259)</f>
        <v/>
      </c>
      <c r="B27" s="499"/>
      <c r="C27" s="466" t="n">
        <v>0.5</v>
      </c>
      <c r="D27" s="466" t="n">
        <v>0.5</v>
      </c>
      <c r="E27" s="466" t="n">
        <v>0.5</v>
      </c>
      <c r="F27" s="466" t="n">
        <v>0.5</v>
      </c>
      <c r="G27" s="1" t="s">
        <v>568</v>
      </c>
      <c r="H27" s="208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  <c r="AD27" s="208"/>
      <c r="AE27" s="208"/>
      <c r="AF27" s="208"/>
      <c r="AG27" s="208"/>
      <c r="AH27" s="208"/>
      <c r="AI27" s="208"/>
      <c r="AJ27" s="208"/>
      <c r="AK27" s="208"/>
      <c r="AL27" s="208"/>
      <c r="AM27" s="208"/>
      <c r="AN27" s="208"/>
      <c r="AO27" s="208"/>
      <c r="AP27" s="208"/>
      <c r="AQ27" s="208"/>
    </row>
    <row r="28" customFormat="false" ht="13.5" hidden="false" customHeight="true" outlineLevel="0" collapsed="false">
      <c r="A28" s="498" t="str">
        <f aca="false">IF(SUM(Summ!C266:F266)=0,"",Summ!A266)</f>
        <v/>
      </c>
      <c r="B28" s="499"/>
      <c r="C28" s="466" t="n">
        <v>0.5</v>
      </c>
      <c r="D28" s="466" t="n">
        <v>0.5</v>
      </c>
      <c r="E28" s="466" t="n">
        <v>0.5</v>
      </c>
      <c r="F28" s="466" t="n">
        <v>0.5</v>
      </c>
      <c r="G28" s="1" t="s">
        <v>569</v>
      </c>
      <c r="H28" s="208"/>
      <c r="I28" s="208"/>
      <c r="J28" s="208"/>
      <c r="K28" s="208"/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  <c r="AF28" s="208"/>
      <c r="AG28" s="208"/>
      <c r="AH28" s="208"/>
      <c r="AI28" s="208"/>
      <c r="AJ28" s="208"/>
      <c r="AK28" s="208"/>
      <c r="AL28" s="208"/>
      <c r="AM28" s="208"/>
      <c r="AN28" s="208"/>
      <c r="AO28" s="208"/>
      <c r="AP28" s="208"/>
      <c r="AQ28" s="208"/>
    </row>
    <row r="29" customFormat="false" ht="13.5" hidden="false" customHeight="true" outlineLevel="0" collapsed="false">
      <c r="A29" s="498" t="str">
        <f aca="false">IF(SUM(Summ!C273:F273)=0,"",Summ!A273)</f>
        <v/>
      </c>
      <c r="B29" s="499"/>
      <c r="C29" s="466" t="n">
        <v>0</v>
      </c>
      <c r="D29" s="466" t="n">
        <v>0</v>
      </c>
      <c r="E29" s="466" t="n">
        <v>0</v>
      </c>
      <c r="F29" s="466" t="n">
        <v>0</v>
      </c>
      <c r="G29" s="1"/>
      <c r="H29" s="208"/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08"/>
      <c r="AF29" s="208"/>
      <c r="AG29" s="208"/>
      <c r="AH29" s="208"/>
      <c r="AI29" s="208"/>
      <c r="AJ29" s="208"/>
      <c r="AK29" s="208"/>
      <c r="AL29" s="208"/>
      <c r="AM29" s="208"/>
      <c r="AN29" s="208"/>
      <c r="AO29" s="208"/>
      <c r="AP29" s="208"/>
      <c r="AQ29" s="208"/>
    </row>
    <row r="30" customFormat="false" ht="13.5" hidden="false" customHeight="true" outlineLevel="0" collapsed="false">
      <c r="A30" s="498" t="str">
        <f aca="false">IF(SUM(Summ!C280:F280)=0,"",Summ!A280)</f>
        <v/>
      </c>
      <c r="B30" s="499"/>
      <c r="C30" s="466" t="n">
        <v>0</v>
      </c>
      <c r="D30" s="466" t="n">
        <v>0</v>
      </c>
      <c r="E30" s="466" t="n">
        <v>0</v>
      </c>
      <c r="F30" s="466" t="n">
        <v>0</v>
      </c>
      <c r="G30" s="1"/>
      <c r="H30" s="208"/>
      <c r="I30" s="208"/>
      <c r="J30" s="208"/>
      <c r="K30" s="208"/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8"/>
      <c r="AE30" s="208"/>
      <c r="AF30" s="208"/>
      <c r="AG30" s="208"/>
      <c r="AH30" s="208"/>
      <c r="AI30" s="208"/>
      <c r="AJ30" s="208"/>
      <c r="AK30" s="208"/>
      <c r="AL30" s="208"/>
      <c r="AM30" s="208"/>
      <c r="AN30" s="208"/>
      <c r="AO30" s="208"/>
      <c r="AP30" s="208"/>
      <c r="AQ30" s="208"/>
    </row>
    <row r="31" customFormat="false" ht="13.5" hidden="false" customHeight="true" outlineLevel="0" collapsed="false">
      <c r="A31" s="498" t="str">
        <f aca="false">IF(SUM(Summ!C287:F287)=0,"",Summ!A287)</f>
        <v/>
      </c>
      <c r="B31" s="499"/>
      <c r="C31" s="466" t="n">
        <v>0</v>
      </c>
      <c r="D31" s="466" t="n">
        <v>0</v>
      </c>
      <c r="E31" s="466" t="n">
        <v>0</v>
      </c>
      <c r="F31" s="466" t="n">
        <v>0</v>
      </c>
      <c r="G31" s="1"/>
      <c r="H31" s="208"/>
      <c r="I31" s="208"/>
      <c r="J31" s="208"/>
      <c r="K31" s="208"/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  <c r="AA31" s="208"/>
      <c r="AB31" s="208"/>
      <c r="AC31" s="208"/>
      <c r="AD31" s="208"/>
      <c r="AE31" s="208"/>
      <c r="AF31" s="208"/>
      <c r="AG31" s="208"/>
      <c r="AH31" s="208"/>
      <c r="AI31" s="208"/>
      <c r="AJ31" s="208"/>
      <c r="AK31" s="208"/>
      <c r="AL31" s="208"/>
      <c r="AM31" s="208"/>
      <c r="AN31" s="208"/>
      <c r="AO31" s="208"/>
      <c r="AP31" s="208"/>
      <c r="AQ31" s="208"/>
    </row>
    <row r="32" customFormat="false" ht="13.5" hidden="false" customHeight="true" outlineLevel="0" collapsed="false">
      <c r="A32" s="498" t="str">
        <f aca="false">IF(SUM(Summ!C294:F294)=0,"",Summ!A294)</f>
        <v/>
      </c>
      <c r="B32" s="499"/>
      <c r="C32" s="466" t="n">
        <v>0</v>
      </c>
      <c r="D32" s="466" t="n">
        <v>0</v>
      </c>
      <c r="E32" s="466" t="n">
        <v>0</v>
      </c>
      <c r="F32" s="466" t="n">
        <v>0</v>
      </c>
      <c r="G32" s="1"/>
      <c r="H32" s="208"/>
      <c r="I32" s="208"/>
      <c r="J32" s="208"/>
      <c r="K32" s="208"/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  <c r="AF32" s="208"/>
      <c r="AG32" s="208"/>
      <c r="AH32" s="208"/>
      <c r="AI32" s="208"/>
      <c r="AJ32" s="208"/>
      <c r="AK32" s="208"/>
      <c r="AL32" s="208"/>
      <c r="AM32" s="208"/>
      <c r="AN32" s="208"/>
      <c r="AO32" s="208"/>
      <c r="AP32" s="208"/>
      <c r="AQ32" s="208"/>
    </row>
    <row r="33" customFormat="false" ht="13.5" hidden="false" customHeight="true" outlineLevel="0" collapsed="false">
      <c r="A33" s="498" t="str">
        <f aca="false">IF(SUM(Summ!C304:F304)=0,"",Summ!A304)</f>
        <v>Sweet potatoes: no. local meas</v>
      </c>
      <c r="B33" s="499"/>
      <c r="C33" s="466" t="n">
        <v>0.5</v>
      </c>
      <c r="D33" s="466" t="n">
        <v>0.5</v>
      </c>
      <c r="E33" s="466" t="n">
        <v>0.5</v>
      </c>
      <c r="F33" s="466" t="n">
        <v>0.5</v>
      </c>
      <c r="G33" s="1"/>
      <c r="H33" s="208"/>
      <c r="I33" s="208"/>
      <c r="J33" s="208"/>
      <c r="K33" s="208"/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208"/>
      <c r="AD33" s="208"/>
      <c r="AE33" s="208"/>
      <c r="AF33" s="208"/>
      <c r="AG33" s="208"/>
      <c r="AH33" s="208"/>
      <c r="AI33" s="208"/>
      <c r="AJ33" s="208"/>
      <c r="AK33" s="208"/>
      <c r="AL33" s="208"/>
      <c r="AM33" s="208"/>
      <c r="AN33" s="208"/>
      <c r="AO33" s="208"/>
      <c r="AP33" s="208"/>
      <c r="AQ33" s="208"/>
    </row>
    <row r="34" customFormat="false" ht="13.5" hidden="false" customHeight="true" outlineLevel="0" collapsed="false">
      <c r="A34" s="498" t="str">
        <f aca="false">IF(SUM(Summ!C314:F314)=0,"",Summ!A314)</f>
        <v/>
      </c>
      <c r="B34" s="499"/>
      <c r="C34" s="466" t="n">
        <v>0</v>
      </c>
      <c r="D34" s="466" t="n">
        <v>0</v>
      </c>
      <c r="E34" s="466" t="n">
        <v>0</v>
      </c>
      <c r="F34" s="466" t="n">
        <v>0</v>
      </c>
      <c r="G34" s="1"/>
      <c r="H34" s="208"/>
      <c r="I34" s="208"/>
      <c r="J34" s="208"/>
      <c r="K34" s="208"/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  <c r="AA34" s="208"/>
      <c r="AB34" s="208"/>
      <c r="AC34" s="208"/>
      <c r="AD34" s="208"/>
      <c r="AE34" s="208"/>
      <c r="AF34" s="208"/>
      <c r="AG34" s="208"/>
      <c r="AH34" s="208"/>
      <c r="AI34" s="208"/>
      <c r="AJ34" s="208"/>
      <c r="AK34" s="208"/>
      <c r="AL34" s="208"/>
      <c r="AM34" s="208"/>
      <c r="AN34" s="208"/>
      <c r="AO34" s="208"/>
      <c r="AP34" s="208"/>
      <c r="AQ34" s="208"/>
    </row>
    <row r="35" customFormat="false" ht="13.5" hidden="false" customHeight="true" outlineLevel="0" collapsed="false">
      <c r="A35" s="498" t="str">
        <f aca="false">IF(SUM(Summ!C324:F324)=0,"",Summ!A324)</f>
        <v/>
      </c>
      <c r="B35" s="499"/>
      <c r="C35" s="466" t="n">
        <v>0</v>
      </c>
      <c r="D35" s="466" t="n">
        <v>0</v>
      </c>
      <c r="E35" s="466" t="n">
        <v>0</v>
      </c>
      <c r="F35" s="466" t="n">
        <v>0</v>
      </c>
      <c r="G35" s="1"/>
      <c r="H35" s="208"/>
      <c r="I35" s="208"/>
      <c r="J35" s="208"/>
      <c r="K35" s="208"/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  <c r="AF35" s="208"/>
      <c r="AG35" s="208"/>
      <c r="AH35" s="208"/>
      <c r="AI35" s="208"/>
      <c r="AJ35" s="208"/>
      <c r="AK35" s="208"/>
      <c r="AL35" s="208"/>
      <c r="AM35" s="208"/>
      <c r="AN35" s="208"/>
      <c r="AO35" s="208"/>
      <c r="AP35" s="208"/>
      <c r="AQ35" s="208"/>
    </row>
    <row r="36" customFormat="false" ht="13.5" hidden="false" customHeight="true" outlineLevel="0" collapsed="false">
      <c r="A36" s="498" t="str">
        <f aca="false">IF(SUM(Summ!C334:F334)=0,"",Summ!A334)</f>
        <v>Groundnuts (dry): no. local meas</v>
      </c>
      <c r="B36" s="499"/>
      <c r="C36" s="466" t="n">
        <v>0.75</v>
      </c>
      <c r="D36" s="466" t="n">
        <v>0.75</v>
      </c>
      <c r="E36" s="466" t="n">
        <v>0.75</v>
      </c>
      <c r="F36" s="466" t="n">
        <v>0.75</v>
      </c>
      <c r="G36" s="1"/>
      <c r="H36" s="208"/>
      <c r="I36" s="208"/>
      <c r="J36" s="208"/>
      <c r="K36" s="208"/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  <c r="AF36" s="208"/>
      <c r="AG36" s="208"/>
      <c r="AH36" s="208"/>
      <c r="AI36" s="208"/>
      <c r="AJ36" s="208"/>
      <c r="AK36" s="208"/>
      <c r="AL36" s="208"/>
      <c r="AM36" s="208"/>
      <c r="AN36" s="208"/>
      <c r="AO36" s="208"/>
      <c r="AP36" s="208"/>
      <c r="AQ36" s="208"/>
    </row>
    <row r="37" customFormat="false" ht="13.5" hidden="false" customHeight="true" outlineLevel="0" collapsed="false">
      <c r="A37" s="498" t="str">
        <f aca="false">IF(SUM(Summ!C344:F344)=0,"",Summ!A344)</f>
        <v>Soya: no. local meas</v>
      </c>
      <c r="B37" s="499"/>
      <c r="C37" s="466" t="n">
        <v>0.75</v>
      </c>
      <c r="D37" s="466" t="n">
        <v>0.75</v>
      </c>
      <c r="E37" s="466" t="n">
        <v>0.75</v>
      </c>
      <c r="F37" s="466" t="n">
        <v>0.75</v>
      </c>
      <c r="G37" s="1"/>
      <c r="H37" s="208"/>
      <c r="I37" s="208"/>
      <c r="J37" s="208"/>
      <c r="K37" s="208"/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  <c r="AA37" s="208"/>
      <c r="AB37" s="208"/>
      <c r="AC37" s="208"/>
      <c r="AD37" s="208"/>
      <c r="AE37" s="208"/>
      <c r="AF37" s="208"/>
      <c r="AG37" s="208"/>
      <c r="AH37" s="208"/>
      <c r="AI37" s="208"/>
      <c r="AJ37" s="208"/>
      <c r="AK37" s="208"/>
      <c r="AL37" s="208"/>
      <c r="AM37" s="208"/>
      <c r="AN37" s="208"/>
      <c r="AO37" s="208"/>
      <c r="AP37" s="208"/>
      <c r="AQ37" s="208"/>
    </row>
    <row r="38" customFormat="false" ht="13.5" hidden="false" customHeight="true" outlineLevel="0" collapsed="false">
      <c r="A38" s="498" t="str">
        <f aca="false">IF(SUM(Summ!C355:F355)=0,"",Summ!A354)</f>
        <v/>
      </c>
      <c r="B38" s="499"/>
      <c r="C38" s="466" t="n">
        <v>0.5</v>
      </c>
      <c r="D38" s="466" t="n">
        <v>0.5</v>
      </c>
      <c r="E38" s="466" t="n">
        <v>0.5</v>
      </c>
      <c r="F38" s="466" t="n">
        <v>0.5</v>
      </c>
      <c r="G38" s="1"/>
      <c r="H38" s="208"/>
      <c r="I38" s="208"/>
      <c r="J38" s="208"/>
      <c r="K38" s="208"/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208"/>
      <c r="Z38" s="208"/>
      <c r="AA38" s="208"/>
      <c r="AB38" s="208"/>
      <c r="AC38" s="208"/>
      <c r="AD38" s="208"/>
      <c r="AE38" s="208"/>
      <c r="AF38" s="208"/>
      <c r="AG38" s="208"/>
      <c r="AH38" s="208"/>
      <c r="AI38" s="208"/>
      <c r="AJ38" s="208"/>
      <c r="AK38" s="208"/>
      <c r="AL38" s="208"/>
      <c r="AM38" s="208"/>
      <c r="AN38" s="208"/>
      <c r="AO38" s="208"/>
      <c r="AP38" s="208"/>
      <c r="AQ38" s="208"/>
    </row>
    <row r="39" customFormat="false" ht="13.5" hidden="false" customHeight="true" outlineLevel="0" collapsed="false">
      <c r="A39" s="498" t="str">
        <f aca="false">IF(SUM(Summ!C366:F366)=0,"",Summ!A365)</f>
        <v/>
      </c>
      <c r="B39" s="499"/>
      <c r="C39" s="466" t="n">
        <v>0.5</v>
      </c>
      <c r="D39" s="466" t="n">
        <v>0.5</v>
      </c>
      <c r="E39" s="466" t="n">
        <v>0.5</v>
      </c>
      <c r="F39" s="466" t="n">
        <v>0.5</v>
      </c>
      <c r="G39" s="1"/>
      <c r="H39" s="208"/>
      <c r="I39" s="208"/>
      <c r="J39" s="208"/>
      <c r="K39" s="208"/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  <c r="AA39" s="208"/>
      <c r="AB39" s="208"/>
      <c r="AC39" s="208"/>
      <c r="AD39" s="208"/>
      <c r="AE39" s="208"/>
      <c r="AF39" s="208"/>
      <c r="AG39" s="208"/>
      <c r="AH39" s="208"/>
      <c r="AI39" s="208"/>
      <c r="AJ39" s="208"/>
      <c r="AK39" s="208"/>
      <c r="AL39" s="208"/>
      <c r="AM39" s="208"/>
      <c r="AN39" s="208"/>
      <c r="AO39" s="208"/>
      <c r="AP39" s="208"/>
      <c r="AQ39" s="208"/>
    </row>
    <row r="40" customFormat="false" ht="13.5" hidden="false" customHeight="true" outlineLevel="0" collapsed="false">
      <c r="A40" s="498" t="str">
        <f aca="false">IF(SUM(Summ!C376:F376)=0,"",Summ!A376)</f>
        <v/>
      </c>
      <c r="B40" s="499"/>
      <c r="C40" s="466" t="n">
        <v>0</v>
      </c>
      <c r="D40" s="466" t="n">
        <v>0</v>
      </c>
      <c r="E40" s="466" t="n">
        <v>0</v>
      </c>
      <c r="F40" s="466" t="n">
        <v>0</v>
      </c>
      <c r="G40" s="1"/>
      <c r="H40" s="208"/>
      <c r="I40" s="208"/>
      <c r="J40" s="208"/>
      <c r="K40" s="208"/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  <c r="AF40" s="208"/>
      <c r="AG40" s="208"/>
      <c r="AH40" s="208"/>
      <c r="AI40" s="208"/>
      <c r="AJ40" s="208"/>
      <c r="AK40" s="208"/>
      <c r="AL40" s="208"/>
      <c r="AM40" s="208"/>
      <c r="AN40" s="208"/>
      <c r="AO40" s="208"/>
      <c r="AP40" s="208"/>
      <c r="AQ40" s="208"/>
    </row>
    <row r="41" customFormat="false" ht="13.5" hidden="false" customHeight="true" outlineLevel="0" collapsed="false">
      <c r="A41" s="500" t="s">
        <v>570</v>
      </c>
      <c r="B41" s="506"/>
      <c r="C41" s="495"/>
      <c r="D41" s="495"/>
      <c r="E41" s="495"/>
      <c r="F41" s="495"/>
      <c r="G41" s="1"/>
      <c r="H41" s="208"/>
      <c r="I41" s="208"/>
      <c r="J41" s="208"/>
      <c r="K41" s="208"/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  <c r="AF41" s="208"/>
      <c r="AG41" s="208"/>
      <c r="AH41" s="208"/>
      <c r="AI41" s="208"/>
      <c r="AJ41" s="208"/>
      <c r="AK41" s="208"/>
      <c r="AL41" s="208"/>
      <c r="AM41" s="208"/>
      <c r="AN41" s="208"/>
      <c r="AO41" s="208"/>
      <c r="AP41" s="208"/>
      <c r="AQ41" s="208"/>
    </row>
    <row r="42" customFormat="false" ht="13.5" hidden="false" customHeight="true" outlineLevel="0" collapsed="false">
      <c r="A42" s="501" t="s">
        <v>571</v>
      </c>
      <c r="B42" s="505"/>
      <c r="C42" s="479"/>
      <c r="D42" s="479"/>
      <c r="E42" s="479"/>
      <c r="F42" s="479"/>
      <c r="G42" s="1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  <c r="AF42" s="208"/>
      <c r="AG42" s="208"/>
      <c r="AH42" s="208"/>
      <c r="AI42" s="208"/>
      <c r="AJ42" s="208"/>
      <c r="AK42" s="208"/>
      <c r="AL42" s="208"/>
      <c r="AM42" s="208"/>
      <c r="AN42" s="208"/>
      <c r="AO42" s="208"/>
      <c r="AP42" s="208"/>
      <c r="AQ42" s="208"/>
    </row>
    <row r="43" customFormat="false" ht="13.5" hidden="false" customHeight="true" outlineLevel="0" collapsed="false">
      <c r="A43" s="498" t="str">
        <f aca="false">IF(SUM(Summ!C540:F540)=0,"",Summ!A535)</f>
        <v>Labour: ridge making</v>
      </c>
      <c r="B43" s="499"/>
      <c r="C43" s="466" t="n">
        <v>1.1</v>
      </c>
      <c r="D43" s="466" t="n">
        <v>1.1</v>
      </c>
      <c r="E43" s="466" t="n">
        <v>1.1</v>
      </c>
      <c r="F43" s="466" t="n">
        <v>1.1</v>
      </c>
      <c r="G43" s="1" t="s">
        <v>572</v>
      </c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H43" s="208"/>
      <c r="AI43" s="208"/>
      <c r="AJ43" s="208"/>
      <c r="AK43" s="208"/>
      <c r="AL43" s="208"/>
      <c r="AM43" s="208"/>
      <c r="AN43" s="208"/>
      <c r="AO43" s="208"/>
      <c r="AP43" s="208"/>
      <c r="AQ43" s="208"/>
    </row>
    <row r="44" customFormat="false" ht="13.5" hidden="false" customHeight="true" outlineLevel="0" collapsed="false">
      <c r="A44" s="498" t="str">
        <f aca="false">IF(SUM(Summ!C546:F546)=0,"",Summ!A541)</f>
        <v>Labour: Land Preparation</v>
      </c>
      <c r="B44" s="499"/>
      <c r="C44" s="466" t="n">
        <v>1.1</v>
      </c>
      <c r="D44" s="466" t="n">
        <v>1.1</v>
      </c>
      <c r="E44" s="466" t="n">
        <v>1.1</v>
      </c>
      <c r="F44" s="466" t="n">
        <v>1.1</v>
      </c>
      <c r="G44" s="1" t="s">
        <v>573</v>
      </c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  <c r="AF44" s="208"/>
      <c r="AG44" s="208"/>
      <c r="AH44" s="208"/>
      <c r="AI44" s="208"/>
      <c r="AJ44" s="208"/>
      <c r="AK44" s="208"/>
      <c r="AL44" s="208"/>
      <c r="AM44" s="208"/>
      <c r="AN44" s="208"/>
      <c r="AO44" s="208"/>
      <c r="AP44" s="208"/>
      <c r="AQ44" s="208"/>
    </row>
    <row r="45" customFormat="false" ht="13.5" hidden="false" customHeight="true" outlineLevel="0" collapsed="false">
      <c r="A45" s="498" t="str">
        <f aca="false">IF(SUM(Summ!C552:F552)=0,"",Summ!A547)</f>
        <v>Labour: harvesting/threshing</v>
      </c>
      <c r="B45" s="499"/>
      <c r="C45" s="466" t="n">
        <v>1</v>
      </c>
      <c r="D45" s="466" t="n">
        <v>1</v>
      </c>
      <c r="E45" s="466" t="n">
        <v>1</v>
      </c>
      <c r="F45" s="466" t="n">
        <v>1</v>
      </c>
      <c r="G45" s="1" t="s">
        <v>574</v>
      </c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  <c r="AA45" s="208"/>
      <c r="AB45" s="208"/>
      <c r="AC45" s="208"/>
      <c r="AD45" s="208"/>
      <c r="AE45" s="208"/>
      <c r="AF45" s="208"/>
      <c r="AG45" s="208"/>
      <c r="AH45" s="208"/>
      <c r="AI45" s="208"/>
      <c r="AJ45" s="208"/>
      <c r="AK45" s="208"/>
      <c r="AL45" s="208"/>
      <c r="AM45" s="208"/>
      <c r="AN45" s="208"/>
      <c r="AO45" s="208"/>
      <c r="AP45" s="208"/>
      <c r="AQ45" s="208"/>
    </row>
    <row r="46" customFormat="false" ht="13.5" hidden="false" customHeight="true" outlineLevel="0" collapsed="false">
      <c r="A46" s="498" t="str">
        <f aca="false">IF(SUM(Summ!C577:F577)=0,"",Summ!A573)</f>
        <v/>
      </c>
      <c r="B46" s="499"/>
      <c r="C46" s="466"/>
      <c r="D46" s="466"/>
      <c r="E46" s="466"/>
      <c r="F46" s="466"/>
      <c r="G46" s="1" t="s">
        <v>575</v>
      </c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  <c r="AF46" s="208"/>
      <c r="AG46" s="208"/>
      <c r="AH46" s="208"/>
      <c r="AI46" s="208"/>
      <c r="AJ46" s="208"/>
      <c r="AK46" s="208"/>
      <c r="AL46" s="208"/>
      <c r="AM46" s="208"/>
      <c r="AN46" s="208"/>
      <c r="AO46" s="208"/>
      <c r="AP46" s="208"/>
      <c r="AQ46" s="208"/>
    </row>
    <row r="47" customFormat="false" ht="13.5" hidden="false" customHeight="true" outlineLevel="0" collapsed="false">
      <c r="A47" s="498" t="str">
        <f aca="false">IF(SUM(Summ!C582:F582)=0,"",Summ!A578)</f>
        <v/>
      </c>
      <c r="B47" s="499"/>
      <c r="C47" s="466"/>
      <c r="D47" s="466"/>
      <c r="E47" s="466"/>
      <c r="F47" s="466"/>
      <c r="G47" s="1" t="s">
        <v>576</v>
      </c>
      <c r="H47" s="208"/>
      <c r="I47" s="208"/>
      <c r="J47" s="208"/>
      <c r="K47" s="208"/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  <c r="AF47" s="208"/>
      <c r="AG47" s="208"/>
      <c r="AH47" s="208"/>
      <c r="AI47" s="208"/>
      <c r="AJ47" s="208"/>
      <c r="AK47" s="208"/>
      <c r="AL47" s="208"/>
      <c r="AM47" s="208"/>
      <c r="AN47" s="208"/>
      <c r="AO47" s="208"/>
      <c r="AP47" s="208"/>
      <c r="AQ47" s="208"/>
    </row>
    <row r="48" customFormat="false" ht="13.5" hidden="false" customHeight="true" outlineLevel="0" collapsed="false">
      <c r="A48" s="501" t="s">
        <v>577</v>
      </c>
      <c r="B48" s="502"/>
      <c r="C48" s="479"/>
      <c r="D48" s="479"/>
      <c r="E48" s="479"/>
      <c r="F48" s="479"/>
      <c r="G48" s="1"/>
      <c r="H48" s="208"/>
      <c r="I48" s="208"/>
      <c r="J48" s="208"/>
      <c r="K48" s="208"/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  <c r="AF48" s="208"/>
      <c r="AG48" s="208"/>
      <c r="AH48" s="208"/>
      <c r="AI48" s="208"/>
      <c r="AJ48" s="208"/>
      <c r="AK48" s="208"/>
      <c r="AL48" s="208"/>
      <c r="AM48" s="208"/>
      <c r="AN48" s="208"/>
      <c r="AO48" s="208"/>
      <c r="AP48" s="208"/>
      <c r="AQ48" s="208"/>
    </row>
    <row r="49" customFormat="false" ht="13.5" hidden="false" customHeight="true" outlineLevel="0" collapsed="false">
      <c r="A49" s="498" t="str">
        <f aca="false">IF(SUM(Summ!C555:F555,Summ!C610:F610)=0,"",Summ!A553)</f>
        <v>Labour migration: no. people per HH</v>
      </c>
      <c r="B49" s="499"/>
      <c r="C49" s="466" t="n">
        <v>1.25</v>
      </c>
      <c r="D49" s="466" t="n">
        <v>1.25</v>
      </c>
      <c r="E49" s="466" t="n">
        <v>1.25</v>
      </c>
      <c r="F49" s="466" t="n">
        <v>1.25</v>
      </c>
      <c r="G49" s="1" t="s">
        <v>578</v>
      </c>
      <c r="H49" s="208"/>
      <c r="I49" s="1" t="s">
        <v>579</v>
      </c>
      <c r="J49" s="208"/>
      <c r="K49" s="208"/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  <c r="AF49" s="208"/>
      <c r="AG49" s="208"/>
      <c r="AH49" s="208"/>
      <c r="AI49" s="208"/>
      <c r="AJ49" s="208"/>
      <c r="AK49" s="208"/>
      <c r="AL49" s="208"/>
      <c r="AM49" s="208"/>
      <c r="AN49" s="208"/>
      <c r="AO49" s="208"/>
      <c r="AP49" s="208"/>
      <c r="AQ49" s="208"/>
    </row>
    <row r="50" customFormat="false" ht="13.5" hidden="false" customHeight="true" outlineLevel="0" collapsed="false">
      <c r="A50" s="498" t="str">
        <f aca="false">IF(SUM(Summ!C572:F572,Summ!C640:F640)=0,"",Summ!A568)</f>
        <v/>
      </c>
      <c r="B50" s="499"/>
      <c r="C50" s="466"/>
      <c r="D50" s="466"/>
      <c r="E50" s="466"/>
      <c r="F50" s="466"/>
      <c r="G50" s="1" t="s">
        <v>177</v>
      </c>
      <c r="H50" s="208"/>
      <c r="I50" s="1" t="str">
        <f aca="false">IF(SUM(Summ!C572:F572,Summ!C640:F640)=0,"",Summ!A568)</f>
        <v/>
      </c>
      <c r="J50" s="208"/>
      <c r="K50" s="208"/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8"/>
      <c r="AI50" s="208"/>
      <c r="AJ50" s="208"/>
      <c r="AK50" s="208"/>
      <c r="AL50" s="208"/>
      <c r="AM50" s="208"/>
      <c r="AN50" s="208"/>
      <c r="AO50" s="208"/>
      <c r="AP50" s="208"/>
      <c r="AQ50" s="208"/>
    </row>
    <row r="51" customFormat="false" ht="13.5" hidden="false" customHeight="true" outlineLevel="0" collapsed="false">
      <c r="A51" s="498" t="str">
        <f aca="false">IF(SUM(Summ!C403:F403,Summ!C405:F405)=0,"",Summ!A396)</f>
        <v/>
      </c>
      <c r="B51" s="499"/>
      <c r="C51" s="466"/>
      <c r="D51" s="466"/>
      <c r="E51" s="466"/>
      <c r="F51" s="466"/>
      <c r="G51" s="1" t="s">
        <v>580</v>
      </c>
      <c r="H51" s="208"/>
      <c r="I51" s="208"/>
      <c r="J51" s="208"/>
      <c r="K51" s="208"/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8"/>
      <c r="AI51" s="208"/>
      <c r="AJ51" s="208"/>
      <c r="AK51" s="208"/>
      <c r="AL51" s="208"/>
      <c r="AM51" s="208"/>
      <c r="AN51" s="208"/>
      <c r="AO51" s="208"/>
      <c r="AP51" s="208"/>
      <c r="AQ51" s="208"/>
    </row>
    <row r="52" customFormat="false" ht="13.5" hidden="false" customHeight="true" outlineLevel="0" collapsed="false">
      <c r="A52" s="498" t="str">
        <f aca="false">IF(SUM(Summ!C393:F393,Summ!C395:F395)=0,"",Summ!A386)</f>
        <v/>
      </c>
      <c r="B52" s="499"/>
      <c r="C52" s="466"/>
      <c r="D52" s="466"/>
      <c r="E52" s="466"/>
      <c r="F52" s="466"/>
      <c r="G52" s="1" t="s">
        <v>581</v>
      </c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  <c r="AF52" s="208"/>
      <c r="AG52" s="208"/>
      <c r="AH52" s="208"/>
      <c r="AI52" s="208"/>
      <c r="AJ52" s="208"/>
      <c r="AK52" s="208"/>
      <c r="AL52" s="208"/>
      <c r="AM52" s="208"/>
      <c r="AN52" s="208"/>
      <c r="AO52" s="208"/>
      <c r="AP52" s="208"/>
      <c r="AQ52" s="208"/>
    </row>
    <row r="53" customFormat="false" ht="13.5" hidden="false" customHeight="true" outlineLevel="0" collapsed="false">
      <c r="A53" s="501" t="s">
        <v>582</v>
      </c>
      <c r="B53" s="502"/>
      <c r="C53" s="479"/>
      <c r="D53" s="479"/>
      <c r="E53" s="479"/>
      <c r="F53" s="479"/>
      <c r="G53" s="1"/>
      <c r="H53" s="208"/>
      <c r="I53" s="208"/>
      <c r="J53" s="208"/>
      <c r="K53" s="208"/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  <c r="AA53" s="208"/>
      <c r="AB53" s="208"/>
      <c r="AC53" s="208"/>
      <c r="AD53" s="208"/>
      <c r="AE53" s="208"/>
      <c r="AF53" s="208"/>
      <c r="AG53" s="208"/>
      <c r="AH53" s="208"/>
      <c r="AI53" s="208"/>
      <c r="AJ53" s="208"/>
      <c r="AK53" s="208"/>
      <c r="AL53" s="208"/>
      <c r="AM53" s="208"/>
      <c r="AN53" s="208"/>
      <c r="AO53" s="208"/>
      <c r="AP53" s="208"/>
      <c r="AQ53" s="208"/>
    </row>
    <row r="54" customFormat="false" ht="13.5" hidden="false" customHeight="true" outlineLevel="0" collapsed="false">
      <c r="A54" s="498" t="str">
        <f aca="false">IF(SUM(Summ!C589:F589)=0,"",Summ!A584)</f>
        <v>Ag.lab (cultivation) -- see Data2</v>
      </c>
      <c r="B54" s="499"/>
      <c r="C54" s="466" t="n">
        <v>1.1</v>
      </c>
      <c r="D54" s="466" t="n">
        <v>1.1</v>
      </c>
      <c r="E54" s="466" t="n">
        <v>1.1</v>
      </c>
      <c r="F54" s="466" t="n">
        <v>1.1</v>
      </c>
      <c r="G54" s="1" t="s">
        <v>583</v>
      </c>
      <c r="H54" s="208"/>
      <c r="I54" s="208"/>
      <c r="J54" s="208"/>
      <c r="K54" s="208"/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  <c r="AA54" s="208"/>
      <c r="AB54" s="208"/>
      <c r="AC54" s="208"/>
      <c r="AD54" s="208"/>
      <c r="AE54" s="208"/>
      <c r="AF54" s="208"/>
      <c r="AG54" s="208"/>
      <c r="AH54" s="208"/>
      <c r="AI54" s="208"/>
      <c r="AJ54" s="208"/>
      <c r="AK54" s="208"/>
      <c r="AL54" s="208"/>
      <c r="AM54" s="208"/>
      <c r="AN54" s="208"/>
      <c r="AO54" s="208"/>
      <c r="AP54" s="208"/>
      <c r="AQ54" s="208"/>
    </row>
    <row r="55" customFormat="false" ht="13.5" hidden="false" customHeight="true" outlineLevel="0" collapsed="false">
      <c r="A55" s="498" t="str">
        <f aca="false">IF(SUM(Summ!C594:F594)=0,"",Summ!A590)</f>
        <v/>
      </c>
      <c r="B55" s="499"/>
      <c r="C55" s="466"/>
      <c r="D55" s="466"/>
      <c r="E55" s="466"/>
      <c r="F55" s="466"/>
      <c r="G55" s="1" t="s">
        <v>584</v>
      </c>
      <c r="H55" s="208"/>
      <c r="I55" s="208"/>
      <c r="J55" s="208"/>
      <c r="K55" s="208"/>
      <c r="L55" s="507" t="s">
        <v>585</v>
      </c>
      <c r="M55" s="508"/>
      <c r="N55" s="508"/>
      <c r="O55" s="508"/>
      <c r="P55" s="508"/>
      <c r="Q55" s="508"/>
      <c r="R55" s="508"/>
      <c r="S55" s="508"/>
      <c r="T55" s="508"/>
      <c r="U55" s="508"/>
      <c r="V55" s="508"/>
      <c r="W55" s="508"/>
      <c r="X55" s="508"/>
      <c r="Y55" s="508"/>
      <c r="Z55" s="508"/>
      <c r="AA55" s="508"/>
      <c r="AB55" s="508"/>
      <c r="AC55" s="508"/>
      <c r="AD55" s="508"/>
      <c r="AE55" s="508"/>
      <c r="AF55" s="508"/>
      <c r="AG55" s="508"/>
      <c r="AH55" s="508"/>
      <c r="AI55" s="509"/>
      <c r="AJ55" s="1"/>
      <c r="AK55" s="208"/>
      <c r="AL55" s="208"/>
      <c r="AM55" s="208"/>
      <c r="AN55" s="208"/>
      <c r="AO55" s="208"/>
      <c r="AP55" s="208"/>
      <c r="AQ55" s="208"/>
    </row>
    <row r="56" customFormat="false" ht="13.5" hidden="false" customHeight="true" outlineLevel="0" collapsed="false">
      <c r="A56" s="498" t="str">
        <f aca="false">IF(SUM(Summ!C600:F600)=0,"",Summ!A595)</f>
        <v>Brick making</v>
      </c>
      <c r="B56" s="499"/>
      <c r="C56" s="466" t="n">
        <v>1.2</v>
      </c>
      <c r="D56" s="466" t="n">
        <v>1.2</v>
      </c>
      <c r="E56" s="466" t="n">
        <v>1.2</v>
      </c>
      <c r="F56" s="466" t="n">
        <v>1.2</v>
      </c>
      <c r="G56" s="1" t="s">
        <v>586</v>
      </c>
      <c r="H56" s="208"/>
      <c r="I56" s="208"/>
      <c r="J56" s="208"/>
      <c r="K56" s="208"/>
      <c r="L56" s="510"/>
      <c r="M56" s="511" t="s">
        <v>587</v>
      </c>
      <c r="N56" s="512"/>
      <c r="O56" s="512"/>
      <c r="P56" s="513"/>
      <c r="Q56" s="514" t="s">
        <v>588</v>
      </c>
      <c r="R56" s="514"/>
      <c r="S56" s="514"/>
      <c r="T56" s="514"/>
      <c r="U56" s="503" t="s">
        <v>589</v>
      </c>
      <c r="V56" s="505"/>
      <c r="W56" s="505"/>
      <c r="X56" s="515"/>
      <c r="Y56" s="514" t="s">
        <v>590</v>
      </c>
      <c r="Z56" s="514"/>
      <c r="AA56" s="514"/>
      <c r="AB56" s="514"/>
      <c r="AC56" s="503" t="s">
        <v>591</v>
      </c>
      <c r="AD56" s="505"/>
      <c r="AE56" s="505"/>
      <c r="AF56" s="505"/>
      <c r="AG56" s="505"/>
      <c r="AH56" s="505"/>
      <c r="AI56" s="515"/>
      <c r="AJ56" s="1"/>
      <c r="AK56" s="208"/>
      <c r="AL56" s="208"/>
      <c r="AM56" s="208"/>
      <c r="AN56" s="208"/>
      <c r="AO56" s="208"/>
      <c r="AP56" s="208"/>
      <c r="AQ56" s="208"/>
    </row>
    <row r="57" customFormat="false" ht="13.5" hidden="false" customHeight="true" outlineLevel="0" collapsed="false">
      <c r="A57" s="498" t="str">
        <f aca="false">IF(SUM(Summ!C606:F606)=0,"",Summ!A601)</f>
        <v/>
      </c>
      <c r="B57" s="499"/>
      <c r="C57" s="466"/>
      <c r="D57" s="466"/>
      <c r="E57" s="466"/>
      <c r="F57" s="466"/>
      <c r="G57" s="1" t="s">
        <v>592</v>
      </c>
      <c r="H57" s="208"/>
      <c r="I57" s="208"/>
      <c r="J57" s="208"/>
      <c r="K57" s="208"/>
      <c r="L57" s="516" t="s">
        <v>281</v>
      </c>
      <c r="M57" s="479" t="s">
        <v>46</v>
      </c>
      <c r="N57" s="479" t="s">
        <v>47</v>
      </c>
      <c r="O57" s="479" t="s">
        <v>48</v>
      </c>
      <c r="P57" s="479" t="s">
        <v>593</v>
      </c>
      <c r="Q57" s="479" t="s">
        <v>46</v>
      </c>
      <c r="R57" s="479" t="s">
        <v>47</v>
      </c>
      <c r="S57" s="479" t="s">
        <v>48</v>
      </c>
      <c r="T57" s="479" t="s">
        <v>593</v>
      </c>
      <c r="U57" s="479" t="s">
        <v>46</v>
      </c>
      <c r="V57" s="479" t="s">
        <v>47</v>
      </c>
      <c r="W57" s="479" t="s">
        <v>48</v>
      </c>
      <c r="X57" s="479" t="s">
        <v>593</v>
      </c>
      <c r="Y57" s="479" t="s">
        <v>46</v>
      </c>
      <c r="Z57" s="479" t="s">
        <v>47</v>
      </c>
      <c r="AA57" s="479" t="s">
        <v>48</v>
      </c>
      <c r="AB57" s="479" t="s">
        <v>593</v>
      </c>
      <c r="AC57" s="517"/>
      <c r="AD57" s="518"/>
      <c r="AE57" s="479" t="s">
        <v>527</v>
      </c>
      <c r="AF57" s="479" t="s">
        <v>544</v>
      </c>
      <c r="AG57" s="479" t="s">
        <v>594</v>
      </c>
      <c r="AH57" s="479" t="s">
        <v>595</v>
      </c>
      <c r="AI57" s="479" t="s">
        <v>596</v>
      </c>
      <c r="AJ57" s="1"/>
      <c r="AK57" s="208"/>
      <c r="AL57" s="208"/>
      <c r="AM57" s="208"/>
      <c r="AN57" s="208"/>
      <c r="AO57" s="208"/>
      <c r="AP57" s="208"/>
      <c r="AQ57" s="208"/>
    </row>
    <row r="58" customFormat="false" ht="13.5" hidden="false" customHeight="true" outlineLevel="0" collapsed="false">
      <c r="A58" s="498" t="str">
        <f aca="false">IF(SUM(Summ!C613:F613)=0,"",Summ!A611)</f>
        <v/>
      </c>
      <c r="B58" s="499"/>
      <c r="C58" s="466"/>
      <c r="D58" s="466"/>
      <c r="E58" s="466"/>
      <c r="F58" s="466"/>
      <c r="G58" s="1" t="s">
        <v>597</v>
      </c>
      <c r="H58" s="208"/>
      <c r="I58" s="208"/>
      <c r="J58" s="208"/>
      <c r="K58" s="208"/>
      <c r="L58" s="519" t="n">
        <v>1</v>
      </c>
      <c r="M58" s="466" t="n">
        <f aca="false">DSUM(baskets,M$65,$L$57:$L58)</f>
        <v>0.152222532848756</v>
      </c>
      <c r="N58" s="466" t="n">
        <f aca="false">DSUM(baskets,N$65,$L$57:$L58)</f>
        <v>0.101481688565837</v>
      </c>
      <c r="O58" s="466" t="n">
        <f aca="false">DSUM(baskets,O$65,$L$57:$L58)</f>
        <v>0.11543542074364</v>
      </c>
      <c r="P58" s="466" t="n">
        <f aca="false">DSUM(baskets,P$65,$L$57:$L58)</f>
        <v>0</v>
      </c>
      <c r="Q58" s="467" t="n">
        <f aca="false">DSUM(baskets,Q$65,$L$57:$L58)</f>
        <v>20250</v>
      </c>
      <c r="R58" s="467" t="n">
        <f aca="false">DSUM(baskets,R$65,$L$57:$L58)</f>
        <v>13500</v>
      </c>
      <c r="S58" s="467" t="n">
        <f aca="false">DSUM(baskets,S$65,$L$57:$L58)</f>
        <v>17550</v>
      </c>
      <c r="T58" s="467" t="n">
        <f aca="false">DSUM(baskets,T$65,$L$57:$L58)</f>
        <v>0</v>
      </c>
      <c r="U58" s="466" t="n">
        <f aca="false">DSUM(baskets,U$65,$L$57:$L58)</f>
        <v>0.101481688565837</v>
      </c>
      <c r="V58" s="466" t="n">
        <f aca="false">DSUM(baskets,V$65,$L$57:$L58)</f>
        <v>0.101481688565837</v>
      </c>
      <c r="W58" s="466" t="n">
        <f aca="false">DSUM(baskets,W$65,$L$57:$L58)</f>
        <v>0.101481688565837</v>
      </c>
      <c r="X58" s="466" t="n">
        <f aca="false">DSUM(baskets,X$65,$L$57:$L58)</f>
        <v>0.101481688565837</v>
      </c>
      <c r="Y58" s="467" t="n">
        <f aca="false">DSUM(baskets,Y$65,$L$57:$L58)</f>
        <v>13500</v>
      </c>
      <c r="Z58" s="467" t="n">
        <f aca="false">DSUM(baskets,Z$65,$L$57:$L58)</f>
        <v>13500</v>
      </c>
      <c r="AA58" s="467" t="n">
        <f aca="false">DSUM(baskets,AA$65,$L$57:$L58)</f>
        <v>15428.5714285714</v>
      </c>
      <c r="AB58" s="467" t="n">
        <f aca="false">DSUM(baskets,AB$65,$L$57:$L58)</f>
        <v>17357.1428571429</v>
      </c>
      <c r="AC58" s="520" t="s">
        <v>598</v>
      </c>
      <c r="AD58" s="521"/>
      <c r="AE58" s="329"/>
      <c r="AF58" s="329"/>
      <c r="AG58" s="466" t="n">
        <f aca="false">SUM(AG66:AG77)</f>
        <v>0.992579256360078</v>
      </c>
      <c r="AH58" s="467" t="n">
        <f aca="false">SUM(AH66:AH77)</f>
        <v>1467.1305785124</v>
      </c>
      <c r="AI58" s="467" t="n">
        <f aca="false">SUM(AI66:AI77)</f>
        <v>132041.752066116</v>
      </c>
      <c r="AJ58" s="1"/>
      <c r="AK58" s="208"/>
      <c r="AL58" s="208"/>
      <c r="AM58" s="208"/>
      <c r="AN58" s="208"/>
      <c r="AO58" s="208"/>
      <c r="AP58" s="208"/>
      <c r="AQ58" s="208"/>
    </row>
    <row r="59" customFormat="false" ht="13.5" hidden="false" customHeight="true" outlineLevel="0" collapsed="false">
      <c r="A59" s="498" t="str">
        <f aca="false">IF(SUM(Summ!C618:F618)=0,"",Summ!A614)</f>
        <v>Firewood sales</v>
      </c>
      <c r="B59" s="499"/>
      <c r="C59" s="466" t="n">
        <v>1.2</v>
      </c>
      <c r="D59" s="466" t="n">
        <v>1.2</v>
      </c>
      <c r="E59" s="466" t="n">
        <v>1.2</v>
      </c>
      <c r="F59" s="466" t="n">
        <v>1.2</v>
      </c>
      <c r="G59" s="1" t="s">
        <v>599</v>
      </c>
      <c r="H59" s="208"/>
      <c r="I59" s="208"/>
      <c r="J59" s="208"/>
      <c r="K59" s="208"/>
      <c r="L59" s="519" t="n">
        <v>2</v>
      </c>
      <c r="M59" s="466" t="n">
        <f aca="false">DSUM(baskets,M$65,$L$57:$L59)-M58</f>
        <v>0.00707520268381326</v>
      </c>
      <c r="N59" s="466" t="n">
        <f aca="false">DSUM(baskets,N$65,$L$57:$L59)-N58</f>
        <v>0.00880290746435561</v>
      </c>
      <c r="O59" s="466" t="n">
        <f aca="false">DSUM(baskets,O$65,$L$57:$L59)-O58</f>
        <v>0.0719569471624266</v>
      </c>
      <c r="P59" s="466" t="n">
        <f aca="false">DSUM(baskets,P$65,$L$57:$L59)-P58</f>
        <v>0.0879878234398782</v>
      </c>
      <c r="Q59" s="467" t="n">
        <f aca="false">DSUM(baskets,Q$65,$L$57:$L59)-Q58</f>
        <v>5400</v>
      </c>
      <c r="R59" s="467" t="n">
        <f aca="false">DSUM(baskets,R$65,$L$57:$L59)-R58</f>
        <v>8400</v>
      </c>
      <c r="S59" s="467" t="n">
        <f aca="false">DSUM(baskets,S$65,$L$57:$L59)-S58</f>
        <v>59390</v>
      </c>
      <c r="T59" s="467" t="n">
        <f aca="false">DSUM(baskets,T$65,$L$57:$L59)-T58</f>
        <v>85700</v>
      </c>
      <c r="U59" s="466" t="n">
        <f aca="false">DSUM(baskets,U$65,$L$57:$L59)-U58</f>
        <v>0.00742074363992172</v>
      </c>
      <c r="V59" s="466" t="n">
        <f aca="false">DSUM(baskets,V$65,$L$57:$L59)-V58</f>
        <v>0.00742074363992172</v>
      </c>
      <c r="W59" s="466" t="n">
        <f aca="false">DSUM(baskets,W$65,$L$57:$L59)-W58</f>
        <v>0.00742074363992172</v>
      </c>
      <c r="X59" s="466" t="n">
        <f aca="false">DSUM(baskets,X$65,$L$57:$L59)-X58</f>
        <v>0.00742074363992172</v>
      </c>
      <c r="Y59" s="467" t="n">
        <f aca="false">DSUM(baskets,Y$65,$L$57:$L59)-Y58</f>
        <v>6000</v>
      </c>
      <c r="Z59" s="467" t="n">
        <f aca="false">DSUM(baskets,Z$65,$L$57:$L59)-Z58</f>
        <v>6000</v>
      </c>
      <c r="AA59" s="467" t="n">
        <f aca="false">DSUM(baskets,AA$65,$L$57:$L59)-AA58</f>
        <v>6857.14285714286</v>
      </c>
      <c r="AB59" s="467" t="n">
        <f aca="false">DSUM(baskets,AB$65,$L$57:$L59)-AB58</f>
        <v>7714.28571428571</v>
      </c>
      <c r="AC59" s="522" t="s">
        <v>600</v>
      </c>
      <c r="AD59" s="523"/>
      <c r="AE59" s="329"/>
      <c r="AF59" s="329"/>
      <c r="AG59" s="466" t="n">
        <f aca="false">V59</f>
        <v>0.00742074363992172</v>
      </c>
      <c r="AH59" s="467" t="n">
        <f aca="false">SUM(AD66:AD77)</f>
        <v>6</v>
      </c>
      <c r="AI59" s="467" t="n">
        <f aca="false">Z59</f>
        <v>6000</v>
      </c>
      <c r="AJ59" s="1"/>
      <c r="AK59" s="208"/>
      <c r="AL59" s="208"/>
      <c r="AM59" s="208"/>
      <c r="AN59" s="208"/>
      <c r="AO59" s="208"/>
      <c r="AP59" s="208"/>
      <c r="AQ59" s="208"/>
    </row>
    <row r="60" customFormat="false" ht="13.5" hidden="false" customHeight="true" outlineLevel="0" collapsed="false">
      <c r="A60" s="498" t="str">
        <f aca="false">IF(SUM(Summ!C624:F624)=0,"",Summ!A619)</f>
        <v>Petty Trade/bicycle hire</v>
      </c>
      <c r="B60" s="499"/>
      <c r="C60" s="466" t="n">
        <v>1</v>
      </c>
      <c r="D60" s="466" t="n">
        <v>1</v>
      </c>
      <c r="E60" s="466" t="n">
        <v>1</v>
      </c>
      <c r="F60" s="466" t="n">
        <v>1</v>
      </c>
      <c r="G60" s="1" t="s">
        <v>601</v>
      </c>
      <c r="H60" s="208"/>
      <c r="I60" s="208"/>
      <c r="J60" s="208"/>
      <c r="K60" s="208"/>
      <c r="L60" s="519" t="n">
        <v>3</v>
      </c>
      <c r="M60" s="524" t="s">
        <v>602</v>
      </c>
      <c r="N60" s="525"/>
      <c r="O60" s="525"/>
      <c r="P60" s="526"/>
      <c r="Q60" s="524" t="s">
        <v>602</v>
      </c>
      <c r="R60" s="525"/>
      <c r="S60" s="525"/>
      <c r="T60" s="526"/>
      <c r="U60" s="466" t="n">
        <f aca="false">DSUM(baskets,U$65,$L$57:$L60)-SUM(U$58:U59)</f>
        <v>0</v>
      </c>
      <c r="V60" s="466" t="n">
        <f aca="false">DSUM(baskets,V$65,$L$57:$L60)-SUM(V$58:V59)</f>
        <v>0</v>
      </c>
      <c r="W60" s="466" t="n">
        <f aca="false">DSUM(baskets,W$65,$L$57:$L60)-SUM(W$58:W59)</f>
        <v>0</v>
      </c>
      <c r="X60" s="466" t="n">
        <f aca="false">DSUM(baskets,X$65,$L$57:$L60)-SUM(X$58:X59)</f>
        <v>0</v>
      </c>
      <c r="Y60" s="467" t="n">
        <f aca="false">DSUM(baskets,Y$65,$L$57:$L60)-SUM(Y$58:Y59)</f>
        <v>24600</v>
      </c>
      <c r="Z60" s="467" t="n">
        <f aca="false">DSUM(baskets,Z$65,$L$57:$L60)-SUM(Z$58:Z59)</f>
        <v>24600</v>
      </c>
      <c r="AA60" s="467" t="n">
        <f aca="false">DSUM(baskets,AA$65,$L$57:$L60)-SUM(AA$58:AA59)</f>
        <v>28100</v>
      </c>
      <c r="AB60" s="467" t="n">
        <f aca="false">DSUM(baskets,AB$65,$L$57:$L60)-SUM(AB$58:AB59)</f>
        <v>31600</v>
      </c>
      <c r="AC60" s="522" t="s">
        <v>603</v>
      </c>
      <c r="AD60" s="523"/>
      <c r="AE60" s="527" t="n">
        <f aca="false">AH60/365/Summ!D40</f>
        <v>0.576567741100742</v>
      </c>
      <c r="AF60" s="528" t="n">
        <f aca="false">AI60/AH60</f>
        <v>93.706392413301</v>
      </c>
      <c r="AG60" s="466" t="n">
        <f aca="false">SUM(AG58:AG59)</f>
        <v>1</v>
      </c>
      <c r="AH60" s="467" t="n">
        <f aca="false">SUM(AH58:AH59)</f>
        <v>1473.1305785124</v>
      </c>
      <c r="AI60" s="467" t="n">
        <f aca="false">SUM(AI58:AI59)</f>
        <v>138041.752066116</v>
      </c>
      <c r="AJ60" s="1"/>
      <c r="AK60" s="208"/>
      <c r="AL60" s="208"/>
      <c r="AM60" s="208"/>
      <c r="AN60" s="208"/>
      <c r="AO60" s="208"/>
      <c r="AP60" s="208"/>
      <c r="AQ60" s="208"/>
    </row>
    <row r="61" customFormat="false" ht="13.5" hidden="false" customHeight="true" outlineLevel="0" collapsed="false">
      <c r="A61" s="498" t="str">
        <f aca="false">IF(SUM(Summ!C630:F630)=0,"",Summ!A625)</f>
        <v/>
      </c>
      <c r="B61" s="499"/>
      <c r="C61" s="466"/>
      <c r="D61" s="466"/>
      <c r="E61" s="466"/>
      <c r="F61" s="466"/>
      <c r="G61" s="1" t="s">
        <v>604</v>
      </c>
      <c r="H61" s="208"/>
      <c r="I61" s="208"/>
      <c r="J61" s="208"/>
      <c r="K61" s="208"/>
      <c r="L61" s="519" t="n">
        <v>4</v>
      </c>
      <c r="M61" s="466" t="n">
        <f aca="false">SUM(M66:M77)-SUM(M58:M59)</f>
        <v>0.00966946230547014</v>
      </c>
      <c r="N61" s="466" t="n">
        <f aca="false">SUM(N66:N77)-SUM(N58:N59)</f>
        <v>0.0142293989376572</v>
      </c>
      <c r="O61" s="466" t="n">
        <f aca="false">SUM(O66:O77)-SUM(O58:O59)</f>
        <v>0.0551011089367254</v>
      </c>
      <c r="P61" s="466" t="n">
        <f aca="false">SUM(P66:P77)-SUM(P58:P59)</f>
        <v>0.119418714213235</v>
      </c>
      <c r="Q61" s="467" t="n">
        <f aca="false">SUM(Q66:Q77)-SUM(Q58:Q59)</f>
        <v>8372.5</v>
      </c>
      <c r="R61" s="467" t="n">
        <f aca="false">SUM(R66:R77)-SUM(R58:R59)</f>
        <v>15878.56</v>
      </c>
      <c r="S61" s="467" t="n">
        <f aca="false">SUM(S66:S77)-SUM(S58:S59)</f>
        <v>81064</v>
      </c>
      <c r="T61" s="467" t="n">
        <f aca="false">SUM(T66:T77)-SUM(T58:T59)</f>
        <v>148832</v>
      </c>
      <c r="U61" s="466" t="n">
        <f aca="false">DSUM(baskets,U$65,$L$57:$L61)-SUM(U$58:U60)</f>
        <v>0.000532289628180041</v>
      </c>
      <c r="V61" s="466" t="n">
        <f aca="false">DSUM(baskets,V$65,$L$57:$L61)-SUM(V$58:V60)</f>
        <v>0.000532289628180041</v>
      </c>
      <c r="W61" s="466" t="n">
        <f aca="false">DSUM(baskets,W$65,$L$57:$L61)-SUM(W$58:W60)</f>
        <v>0.000532289628180041</v>
      </c>
      <c r="X61" s="466" t="n">
        <f aca="false">DSUM(baskets,X$65,$L$57:$L61)-SUM(X$58:X60)</f>
        <v>0.000532289628180041</v>
      </c>
      <c r="Y61" s="467" t="n">
        <f aca="false">DSUM(baskets,Y$65,$L$57:$L61)-SUM(Y$58:Y60)</f>
        <v>22665</v>
      </c>
      <c r="Z61" s="467" t="n">
        <f aca="false">DSUM(baskets,Z$65,$L$57:$L61)-SUM(Z$58:Z60)</f>
        <v>34915</v>
      </c>
      <c r="AA61" s="467" t="n">
        <f aca="false">DSUM(baskets,AA$65,$L$57:$L61)-SUM(AA$58:AA60)</f>
        <v>292848.571428571</v>
      </c>
      <c r="AB61" s="467" t="n">
        <f aca="false">DSUM(baskets,AB$65,$L$57:$L61)-SUM(AB$58:AB60)</f>
        <v>787112.142857143</v>
      </c>
      <c r="AC61" s="522"/>
      <c r="AD61" s="523"/>
      <c r="AE61" s="329"/>
      <c r="AF61" s="329"/>
      <c r="AG61" s="329"/>
      <c r="AH61" s="329"/>
      <c r="AI61" s="329"/>
      <c r="AJ61" s="1"/>
      <c r="AK61" s="208"/>
      <c r="AL61" s="208"/>
      <c r="AM61" s="208"/>
      <c r="AN61" s="208"/>
      <c r="AO61" s="208"/>
      <c r="AP61" s="208"/>
      <c r="AQ61" s="208"/>
    </row>
    <row r="62" customFormat="false" ht="13.5" hidden="false" customHeight="true" outlineLevel="0" collapsed="false">
      <c r="A62" s="498" t="str">
        <f aca="false">IF(SUM(Summ!C635:F635)=0,"",Summ!A631)</f>
        <v/>
      </c>
      <c r="B62" s="499"/>
      <c r="C62" s="466"/>
      <c r="D62" s="466"/>
      <c r="E62" s="466"/>
      <c r="F62" s="466"/>
      <c r="G62" s="1" t="s">
        <v>605</v>
      </c>
      <c r="H62" s="208"/>
      <c r="I62" s="208"/>
      <c r="J62" s="208"/>
      <c r="K62" s="208"/>
      <c r="L62" s="507" t="s">
        <v>606</v>
      </c>
      <c r="M62" s="508"/>
      <c r="N62" s="508"/>
      <c r="O62" s="508"/>
      <c r="P62" s="508"/>
      <c r="Q62" s="508"/>
      <c r="R62" s="508"/>
      <c r="S62" s="508"/>
      <c r="T62" s="508"/>
      <c r="U62" s="508"/>
      <c r="V62" s="508"/>
      <c r="W62" s="508"/>
      <c r="X62" s="508"/>
      <c r="Y62" s="508"/>
      <c r="Z62" s="508"/>
      <c r="AA62" s="508"/>
      <c r="AB62" s="508"/>
      <c r="AC62" s="508"/>
      <c r="AD62" s="508"/>
      <c r="AE62" s="508"/>
      <c r="AF62" s="508"/>
      <c r="AG62" s="508"/>
      <c r="AH62" s="508"/>
      <c r="AI62" s="509"/>
      <c r="AJ62" s="1"/>
      <c r="AK62" s="208"/>
      <c r="AL62" s="208"/>
      <c r="AM62" s="208"/>
      <c r="AN62" s="208"/>
      <c r="AO62" s="208"/>
      <c r="AP62" s="208"/>
      <c r="AQ62" s="208"/>
    </row>
    <row r="63" customFormat="false" ht="13.5" hidden="false" customHeight="true" outlineLevel="0" collapsed="false">
      <c r="A63" s="498" t="str">
        <f aca="false">IF(SUM(Summ!C645:F645)=0,"",Summ!A641)</f>
        <v>Other income: loans</v>
      </c>
      <c r="B63" s="499"/>
      <c r="C63" s="466" t="n">
        <v>1</v>
      </c>
      <c r="D63" s="466" t="n">
        <v>1</v>
      </c>
      <c r="E63" s="466" t="n">
        <v>1</v>
      </c>
      <c r="F63" s="466" t="n">
        <v>1</v>
      </c>
      <c r="G63" s="1" t="s">
        <v>607</v>
      </c>
      <c r="H63" s="208"/>
      <c r="I63" s="208"/>
      <c r="J63" s="529" t="s">
        <v>178</v>
      </c>
      <c r="K63" s="208"/>
      <c r="L63" s="510"/>
      <c r="M63" s="503" t="s">
        <v>587</v>
      </c>
      <c r="N63" s="505"/>
      <c r="O63" s="505"/>
      <c r="P63" s="515"/>
      <c r="Q63" s="514" t="s">
        <v>588</v>
      </c>
      <c r="R63" s="514"/>
      <c r="S63" s="514"/>
      <c r="T63" s="514"/>
      <c r="U63" s="503" t="s">
        <v>589</v>
      </c>
      <c r="V63" s="505"/>
      <c r="W63" s="505"/>
      <c r="X63" s="515"/>
      <c r="Y63" s="514" t="s">
        <v>590</v>
      </c>
      <c r="Z63" s="514"/>
      <c r="AA63" s="514"/>
      <c r="AB63" s="514"/>
      <c r="AC63" s="503" t="s">
        <v>608</v>
      </c>
      <c r="AD63" s="505"/>
      <c r="AE63" s="505"/>
      <c r="AF63" s="515"/>
      <c r="AG63" s="514" t="s">
        <v>609</v>
      </c>
      <c r="AH63" s="514"/>
      <c r="AI63" s="530"/>
      <c r="AJ63" s="1"/>
      <c r="AK63" s="208"/>
      <c r="AL63" s="208"/>
      <c r="AM63" s="208"/>
      <c r="AN63" s="208"/>
      <c r="AO63" s="208"/>
      <c r="AP63" s="208"/>
      <c r="AQ63" s="208"/>
    </row>
    <row r="64" customFormat="false" ht="13.5" hidden="false" customHeight="true" outlineLevel="0" collapsed="false">
      <c r="A64" s="531" t="s">
        <v>17</v>
      </c>
      <c r="B64" s="532"/>
      <c r="C64" s="533"/>
      <c r="D64" s="533"/>
      <c r="E64" s="533"/>
      <c r="F64" s="533"/>
      <c r="G64" s="1"/>
      <c r="H64" s="208"/>
      <c r="I64" s="208"/>
      <c r="J64" s="534" t="s">
        <v>610</v>
      </c>
      <c r="K64" s="208"/>
      <c r="L64" s="516" t="s">
        <v>281</v>
      </c>
      <c r="M64" s="479" t="s">
        <v>46</v>
      </c>
      <c r="N64" s="479" t="s">
        <v>47</v>
      </c>
      <c r="O64" s="479" t="s">
        <v>48</v>
      </c>
      <c r="P64" s="479" t="s">
        <v>593</v>
      </c>
      <c r="Q64" s="479" t="s">
        <v>46</v>
      </c>
      <c r="R64" s="479" t="s">
        <v>47</v>
      </c>
      <c r="S64" s="479" t="s">
        <v>48</v>
      </c>
      <c r="T64" s="479" t="s">
        <v>593</v>
      </c>
      <c r="U64" s="479" t="s">
        <v>46</v>
      </c>
      <c r="V64" s="479" t="s">
        <v>47</v>
      </c>
      <c r="W64" s="479" t="s">
        <v>48</v>
      </c>
      <c r="X64" s="479" t="s">
        <v>593</v>
      </c>
      <c r="Y64" s="479" t="s">
        <v>46</v>
      </c>
      <c r="Z64" s="479" t="s">
        <v>47</v>
      </c>
      <c r="AA64" s="479" t="s">
        <v>48</v>
      </c>
      <c r="AB64" s="479" t="s">
        <v>593</v>
      </c>
      <c r="AC64" s="479" t="s">
        <v>611</v>
      </c>
      <c r="AD64" s="479" t="s">
        <v>612</v>
      </c>
      <c r="AE64" s="479" t="s">
        <v>300</v>
      </c>
      <c r="AF64" s="479" t="s">
        <v>544</v>
      </c>
      <c r="AG64" s="479" t="s">
        <v>594</v>
      </c>
      <c r="AH64" s="479" t="s">
        <v>595</v>
      </c>
      <c r="AI64" s="479" t="s">
        <v>613</v>
      </c>
      <c r="AJ64" s="535" t="s">
        <v>614</v>
      </c>
      <c r="AK64" s="208"/>
      <c r="AL64" s="208"/>
      <c r="AM64" s="208"/>
      <c r="AN64" s="208"/>
      <c r="AO64" s="208"/>
      <c r="AP64" s="208"/>
      <c r="AQ64" s="208"/>
    </row>
    <row r="65" customFormat="false" ht="13.5" hidden="false" customHeight="true" outlineLevel="0" collapsed="false">
      <c r="A65" s="536" t="s">
        <v>615</v>
      </c>
      <c r="B65" s="537"/>
      <c r="C65" s="538"/>
      <c r="D65" s="538"/>
      <c r="E65" s="538"/>
      <c r="F65" s="538"/>
      <c r="G65" s="1" t="s">
        <v>616</v>
      </c>
      <c r="H65" s="1"/>
      <c r="I65" s="1"/>
      <c r="J65" s="539" t="s">
        <v>594</v>
      </c>
      <c r="K65" s="208"/>
      <c r="L65" s="519" t="s">
        <v>281</v>
      </c>
      <c r="M65" s="329" t="s">
        <v>617</v>
      </c>
      <c r="N65" s="329" t="s">
        <v>618</v>
      </c>
      <c r="O65" s="329" t="s">
        <v>619</v>
      </c>
      <c r="P65" s="329" t="s">
        <v>620</v>
      </c>
      <c r="Q65" s="329" t="s">
        <v>621</v>
      </c>
      <c r="R65" s="329" t="s">
        <v>622</v>
      </c>
      <c r="S65" s="329" t="s">
        <v>623</v>
      </c>
      <c r="T65" s="329" t="s">
        <v>624</v>
      </c>
      <c r="U65" s="329" t="s">
        <v>625</v>
      </c>
      <c r="V65" s="329" t="s">
        <v>626</v>
      </c>
      <c r="W65" s="329" t="s">
        <v>627</v>
      </c>
      <c r="X65" s="329" t="s">
        <v>628</v>
      </c>
      <c r="Y65" s="329" t="s">
        <v>629</v>
      </c>
      <c r="Z65" s="329" t="s">
        <v>630</v>
      </c>
      <c r="AA65" s="329" t="s">
        <v>631</v>
      </c>
      <c r="AB65" s="329" t="s">
        <v>632</v>
      </c>
      <c r="AC65" s="329" t="s">
        <v>633</v>
      </c>
      <c r="AD65" s="329" t="s">
        <v>634</v>
      </c>
      <c r="AE65" s="329"/>
      <c r="AF65" s="329"/>
      <c r="AG65" s="329"/>
      <c r="AH65" s="329"/>
      <c r="AI65" s="329"/>
      <c r="AJ65" s="535" t="s">
        <v>614</v>
      </c>
      <c r="AK65" s="208"/>
      <c r="AL65" s="208"/>
      <c r="AM65" s="208"/>
      <c r="AN65" s="208"/>
      <c r="AO65" s="507" t="s">
        <v>635</v>
      </c>
      <c r="AP65" s="508"/>
      <c r="AQ65" s="509"/>
    </row>
    <row r="66" customFormat="false" ht="13.5" hidden="false" customHeight="true" outlineLevel="0" collapsed="false">
      <c r="A66" s="540" t="str">
        <f aca="false">IF(SUM(Summ!C448:F448)=0,"",Summ!A442)</f>
        <v>Maize grain: name of meas.</v>
      </c>
      <c r="B66" s="540" t="s">
        <v>636</v>
      </c>
      <c r="C66" s="541"/>
      <c r="D66" s="466" t="n">
        <v>1</v>
      </c>
      <c r="E66" s="541"/>
      <c r="F66" s="541"/>
      <c r="G66" s="542" t="n">
        <v>1</v>
      </c>
      <c r="H66" s="1" t="s">
        <v>637</v>
      </c>
      <c r="I66" s="1"/>
      <c r="J66" s="543" t="str">
        <f aca="false">IF(G66=2,V66,"")</f>
        <v/>
      </c>
      <c r="K66" s="208"/>
      <c r="L66" s="519" t="n">
        <f aca="false">G66</f>
        <v>1</v>
      </c>
      <c r="M66" s="466" t="n">
        <f aca="false">Summ!C448</f>
        <v>0.152222532848756</v>
      </c>
      <c r="N66" s="466" t="n">
        <f aca="false">Summ!D448</f>
        <v>0.101481688565837</v>
      </c>
      <c r="O66" s="466" t="n">
        <f aca="false">Summ!E448</f>
        <v>0.11543542074364</v>
      </c>
      <c r="P66" s="466" t="str">
        <f aca="false">Summ!F448</f>
        <v/>
      </c>
      <c r="Q66" s="467" t="n">
        <f aca="false">Summ!C450</f>
        <v>20250</v>
      </c>
      <c r="R66" s="467" t="n">
        <f aca="false">Summ!D450</f>
        <v>13500</v>
      </c>
      <c r="S66" s="467" t="n">
        <f aca="false">Summ!E450</f>
        <v>17550</v>
      </c>
      <c r="T66" s="467" t="str">
        <f aca="false">Summ!F450</f>
        <v/>
      </c>
      <c r="U66" s="466" t="n">
        <f aca="false">Summ!H448</f>
        <v>0.101481688565837</v>
      </c>
      <c r="V66" s="466" t="n">
        <f aca="false">Summ!I448</f>
        <v>0.101481688565837</v>
      </c>
      <c r="W66" s="466" t="n">
        <f aca="false">Summ!J448</f>
        <v>0.101481688565837</v>
      </c>
      <c r="X66" s="466" t="n">
        <f aca="false">Summ!K448</f>
        <v>0.101481688565837</v>
      </c>
      <c r="Y66" s="467" t="n">
        <f aca="false">Summ!H450</f>
        <v>13500</v>
      </c>
      <c r="Z66" s="467" t="n">
        <f aca="false">Summ!I450</f>
        <v>13500</v>
      </c>
      <c r="AA66" s="467" t="n">
        <f aca="false">Summ!J450</f>
        <v>15428.5714285714</v>
      </c>
      <c r="AB66" s="467" t="n">
        <f aca="false">Summ!K450</f>
        <v>17357.1428571429</v>
      </c>
      <c r="AC66" s="467" t="n">
        <f aca="false">Summ!D446</f>
        <v>150</v>
      </c>
      <c r="AD66" s="467" t="str">
        <f aca="false">IF(L66=2,SUM(AC66)*D66,"")</f>
        <v/>
      </c>
      <c r="AE66" s="467" t="n">
        <f aca="false">Summ!D447</f>
        <v>3630</v>
      </c>
      <c r="AF66" s="467" t="n">
        <f aca="false">Summ!D449</f>
        <v>90</v>
      </c>
      <c r="AG66" s="466" t="n">
        <f aca="false">IF(L66=1,1-V$59,"")</f>
        <v>0.992579256360078</v>
      </c>
      <c r="AH66" s="467" t="n">
        <f aca="false">IF(L66=1,AG66/V66*AC66,"")</f>
        <v>1467.1305785124</v>
      </c>
      <c r="AI66" s="467" t="n">
        <f aca="false">IF(L66=1,AH66*AF66,"")</f>
        <v>132041.752066116</v>
      </c>
      <c r="AJ66" s="535" t="s">
        <v>614</v>
      </c>
      <c r="AK66" s="544" t="n">
        <f aca="false">IF(L66=2,1,0)</f>
        <v>0</v>
      </c>
      <c r="AL66" s="544" t="str">
        <f aca="false">IF(AK66=AK65,"",AK66)</f>
        <v/>
      </c>
      <c r="AM66" s="482" t="str">
        <f aca="false">IF(L66=1,A66,"")</f>
        <v>Maize grain: name of meas.</v>
      </c>
      <c r="AN66" s="208"/>
      <c r="AO66" s="329"/>
      <c r="AP66" s="466" t="str">
        <f aca="false">VLOOKUP(1,L66:AM77,28,FALSE())</f>
        <v>Maize grain: name of meas.</v>
      </c>
      <c r="AQ66" s="467" t="n">
        <f aca="false">AH58</f>
        <v>1467.1305785124</v>
      </c>
    </row>
    <row r="67" customFormat="false" ht="13.5" hidden="false" customHeight="true" outlineLevel="0" collapsed="false">
      <c r="A67" s="540" t="str">
        <f aca="false">IF(SUM(Summ!C457:F457)=0,"",Summ!A451)</f>
        <v/>
      </c>
      <c r="B67" s="540" t="s">
        <v>636</v>
      </c>
      <c r="C67" s="541"/>
      <c r="D67" s="466" t="n">
        <v>0</v>
      </c>
      <c r="E67" s="541"/>
      <c r="F67" s="541"/>
      <c r="G67" s="542" t="n">
        <v>4</v>
      </c>
      <c r="H67" s="544" t="n">
        <v>1</v>
      </c>
      <c r="I67" s="1" t="s">
        <v>638</v>
      </c>
      <c r="J67" s="543" t="str">
        <f aca="false">IF(G67=2,V67,"")</f>
        <v/>
      </c>
      <c r="K67" s="208"/>
      <c r="L67" s="519" t="n">
        <f aca="false">G67</f>
        <v>4</v>
      </c>
      <c r="M67" s="466" t="str">
        <f aca="false">Summ!C457</f>
        <v/>
      </c>
      <c r="N67" s="466" t="str">
        <f aca="false">Summ!D457</f>
        <v/>
      </c>
      <c r="O67" s="466" t="str">
        <f aca="false">Summ!E457</f>
        <v/>
      </c>
      <c r="P67" s="466" t="str">
        <f aca="false">Summ!F457</f>
        <v/>
      </c>
      <c r="Q67" s="467" t="str">
        <f aca="false">Summ!C459</f>
        <v/>
      </c>
      <c r="R67" s="467" t="str">
        <f aca="false">Summ!D459</f>
        <v/>
      </c>
      <c r="S67" s="467" t="str">
        <f aca="false">Summ!E459</f>
        <v/>
      </c>
      <c r="T67" s="467" t="str">
        <f aca="false">Summ!F459</f>
        <v/>
      </c>
      <c r="U67" s="466" t="n">
        <f aca="false">Summ!H457</f>
        <v>0</v>
      </c>
      <c r="V67" s="466" t="n">
        <f aca="false">Summ!I457</f>
        <v>0</v>
      </c>
      <c r="W67" s="466" t="n">
        <f aca="false">Summ!J457</f>
        <v>0</v>
      </c>
      <c r="X67" s="466" t="n">
        <f aca="false">Summ!K457</f>
        <v>0</v>
      </c>
      <c r="Y67" s="467" t="n">
        <f aca="false">Summ!H459</f>
        <v>0</v>
      </c>
      <c r="Z67" s="467" t="n">
        <f aca="false">Summ!I459</f>
        <v>0</v>
      </c>
      <c r="AA67" s="467" t="n">
        <f aca="false">Summ!J459</f>
        <v>0</v>
      </c>
      <c r="AB67" s="467" t="n">
        <f aca="false">Summ!K459</f>
        <v>0</v>
      </c>
      <c r="AC67" s="467" t="str">
        <f aca="false">Summ!D455</f>
        <v/>
      </c>
      <c r="AD67" s="467" t="str">
        <f aca="false">IF(L67=2,SUM(AC67)*D67,"")</f>
        <v/>
      </c>
      <c r="AE67" s="467" t="n">
        <f aca="false">Summ!D456</f>
        <v>3550</v>
      </c>
      <c r="AF67" s="467" t="str">
        <f aca="false">Summ!D458</f>
        <v/>
      </c>
      <c r="AG67" s="466" t="str">
        <f aca="false">IF(L67=1,1-V$59,"")</f>
        <v/>
      </c>
      <c r="AH67" s="467" t="str">
        <f aca="false">IF(L67=1,AG67/V67*AC67,"")</f>
        <v/>
      </c>
      <c r="AI67" s="467" t="str">
        <f aca="false">IF(L67=1,AH67*AF67,"")</f>
        <v/>
      </c>
      <c r="AJ67" s="535" t="s">
        <v>614</v>
      </c>
      <c r="AK67" s="544" t="n">
        <f aca="false">IF(L67=2,AK66+1,AK66)</f>
        <v>0</v>
      </c>
      <c r="AL67" s="544" t="str">
        <f aca="false">IF(AK67=AK66,"",AK67)</f>
        <v/>
      </c>
      <c r="AM67" s="1" t="str">
        <f aca="false">IF(L67=1,A67,"")</f>
        <v/>
      </c>
      <c r="AN67" s="208"/>
      <c r="AO67" s="329" t="n">
        <v>1</v>
      </c>
      <c r="AP67" s="329" t="str">
        <f aca="false">IF(AO67&gt;AK$77,"",LOOKUP(AO67,AL$66:AL$77,A$66:A$77))</f>
        <v>Beans: name of meas</v>
      </c>
      <c r="AQ67" s="467" t="n">
        <f aca="false">IF(AO67&gt;AK$77,"",LOOKUP(AO67,AL$66:AL$77,AD$66:AD$77))</f>
        <v>0</v>
      </c>
    </row>
    <row r="68" customFormat="false" ht="13.5" hidden="false" customHeight="true" outlineLevel="0" collapsed="false">
      <c r="A68" s="540" t="str">
        <f aca="false">IF(SUM(Summ!C466:F466)=0,"",Summ!A460)</f>
        <v/>
      </c>
      <c r="B68" s="540" t="s">
        <v>636</v>
      </c>
      <c r="C68" s="541"/>
      <c r="D68" s="466" t="n">
        <v>0</v>
      </c>
      <c r="E68" s="541"/>
      <c r="F68" s="541"/>
      <c r="G68" s="542" t="n">
        <v>4</v>
      </c>
      <c r="H68" s="544" t="n">
        <v>2</v>
      </c>
      <c r="I68" s="1" t="s">
        <v>639</v>
      </c>
      <c r="J68" s="543" t="str">
        <f aca="false">IF(G68=2,V68,"")</f>
        <v/>
      </c>
      <c r="K68" s="208"/>
      <c r="L68" s="519" t="n">
        <f aca="false">G68</f>
        <v>4</v>
      </c>
      <c r="M68" s="466" t="str">
        <f aca="false">Summ!C466</f>
        <v/>
      </c>
      <c r="N68" s="466" t="str">
        <f aca="false">Summ!D466</f>
        <v/>
      </c>
      <c r="O68" s="466" t="str">
        <f aca="false">Summ!E466</f>
        <v/>
      </c>
      <c r="P68" s="466" t="str">
        <f aca="false">Summ!F466</f>
        <v/>
      </c>
      <c r="Q68" s="467" t="str">
        <f aca="false">Summ!C468</f>
        <v/>
      </c>
      <c r="R68" s="467" t="str">
        <f aca="false">Summ!D468</f>
        <v/>
      </c>
      <c r="S68" s="467" t="str">
        <f aca="false">Summ!E468</f>
        <v/>
      </c>
      <c r="T68" s="467" t="str">
        <f aca="false">Summ!F468</f>
        <v/>
      </c>
      <c r="U68" s="466" t="n">
        <f aca="false">Summ!H466</f>
        <v>0</v>
      </c>
      <c r="V68" s="466" t="n">
        <f aca="false">Summ!I466</f>
        <v>0</v>
      </c>
      <c r="W68" s="466" t="n">
        <f aca="false">Summ!J466</f>
        <v>0</v>
      </c>
      <c r="X68" s="466" t="n">
        <f aca="false">Summ!K466</f>
        <v>0</v>
      </c>
      <c r="Y68" s="467" t="n">
        <f aca="false">Summ!H468</f>
        <v>0</v>
      </c>
      <c r="Z68" s="467" t="n">
        <f aca="false">Summ!I468</f>
        <v>0</v>
      </c>
      <c r="AA68" s="467" t="n">
        <f aca="false">Summ!J468</f>
        <v>0</v>
      </c>
      <c r="AB68" s="467" t="n">
        <f aca="false">Summ!K468</f>
        <v>0</v>
      </c>
      <c r="AC68" s="467" t="str">
        <f aca="false">Summ!D464</f>
        <v/>
      </c>
      <c r="AD68" s="467" t="str">
        <f aca="false">IF(L68=2,SUM(AC68)*D68,"")</f>
        <v/>
      </c>
      <c r="AE68" s="467" t="n">
        <f aca="false">Summ!D465</f>
        <v>3420</v>
      </c>
      <c r="AF68" s="467" t="str">
        <f aca="false">Summ!D467</f>
        <v/>
      </c>
      <c r="AG68" s="466" t="str">
        <f aca="false">IF(L68=1,1-V$59,"")</f>
        <v/>
      </c>
      <c r="AH68" s="467" t="str">
        <f aca="false">IF(L68=1,AG68/V68*AC68,"")</f>
        <v/>
      </c>
      <c r="AI68" s="467" t="str">
        <f aca="false">IF(L68=1,AH68*AF68,"")</f>
        <v/>
      </c>
      <c r="AJ68" s="535" t="s">
        <v>614</v>
      </c>
      <c r="AK68" s="544" t="n">
        <f aca="false">IF(L68=2,AK67+1,AK67)</f>
        <v>0</v>
      </c>
      <c r="AL68" s="544" t="str">
        <f aca="false">IF(AK68=AK67,"",AK68)</f>
        <v/>
      </c>
      <c r="AM68" s="1" t="str">
        <f aca="false">IF(L68=1,A68,"")</f>
        <v/>
      </c>
      <c r="AN68" s="208"/>
      <c r="AO68" s="329" t="n">
        <f aca="false">AO67+1</f>
        <v>2</v>
      </c>
      <c r="AP68" s="329" t="str">
        <f aca="false">IF(AO68&gt;AK$77,"",LOOKUP(AO68,AL$66:AL$77,A$66:A$77))</f>
        <v>Oil purchase: quantity (kg)</v>
      </c>
      <c r="AQ68" s="467" t="n">
        <f aca="false">IF(AO68&gt;AK$77,"",LOOKUP(AO68,AL$66:AL$77,AD$66:AD$77))</f>
        <v>3.6</v>
      </c>
    </row>
    <row r="69" customFormat="false" ht="13.5" hidden="false" customHeight="true" outlineLevel="0" collapsed="false">
      <c r="A69" s="540" t="str">
        <f aca="false">IF(SUM(Summ!C475:F475)=0,"",Summ!A469)</f>
        <v>Rice: name of meas.</v>
      </c>
      <c r="B69" s="540" t="s">
        <v>636</v>
      </c>
      <c r="C69" s="541"/>
      <c r="D69" s="466" t="n">
        <v>0</v>
      </c>
      <c r="E69" s="541"/>
      <c r="F69" s="541"/>
      <c r="G69" s="542" t="n">
        <v>4</v>
      </c>
      <c r="H69" s="544" t="n">
        <v>4</v>
      </c>
      <c r="I69" s="1" t="s">
        <v>640</v>
      </c>
      <c r="J69" s="543" t="str">
        <f aca="false">IF(G69=2,V69,"")</f>
        <v/>
      </c>
      <c r="K69" s="208"/>
      <c r="L69" s="519" t="n">
        <f aca="false">G69</f>
        <v>4</v>
      </c>
      <c r="M69" s="466" t="str">
        <f aca="false">Summ!C475</f>
        <v/>
      </c>
      <c r="N69" s="466" t="n">
        <f aca="false">Summ!D475</f>
        <v>0.00164678781101482</v>
      </c>
      <c r="O69" s="466" t="n">
        <f aca="false">Summ!E475</f>
        <v>0.0138551859099804</v>
      </c>
      <c r="P69" s="466" t="n">
        <f aca="false">Summ!F475</f>
        <v>0.0592694063926941</v>
      </c>
      <c r="Q69" s="467" t="str">
        <f aca="false">Summ!C477</f>
        <v/>
      </c>
      <c r="R69" s="467" t="n">
        <f aca="false">Summ!D477</f>
        <v>898.56</v>
      </c>
      <c r="S69" s="467" t="n">
        <f aca="false">Summ!E477</f>
        <v>8640</v>
      </c>
      <c r="T69" s="467" t="n">
        <f aca="false">Summ!F477</f>
        <v>41580</v>
      </c>
      <c r="U69" s="466" t="n">
        <f aca="false">Summ!H475</f>
        <v>0</v>
      </c>
      <c r="V69" s="466" t="n">
        <f aca="false">Summ!I475</f>
        <v>0</v>
      </c>
      <c r="W69" s="466" t="n">
        <f aca="false">Summ!J475</f>
        <v>0</v>
      </c>
      <c r="X69" s="466" t="n">
        <f aca="false">Summ!K475</f>
        <v>0</v>
      </c>
      <c r="Y69" s="467" t="n">
        <f aca="false">Summ!H477</f>
        <v>0</v>
      </c>
      <c r="Z69" s="467" t="n">
        <f aca="false">Summ!I477</f>
        <v>0</v>
      </c>
      <c r="AA69" s="467" t="n">
        <f aca="false">Summ!J477</f>
        <v>0</v>
      </c>
      <c r="AB69" s="467" t="n">
        <f aca="false">Summ!K477</f>
        <v>0</v>
      </c>
      <c r="AC69" s="467" t="n">
        <f aca="false">Summ!D473</f>
        <v>2.496</v>
      </c>
      <c r="AD69" s="467" t="str">
        <f aca="false">IF(L69=2,SUM(AC69)*D69,"")</f>
        <v/>
      </c>
      <c r="AE69" s="467" t="n">
        <f aca="false">Summ!D474</f>
        <v>3540</v>
      </c>
      <c r="AF69" s="467" t="n">
        <f aca="false">Summ!D476</f>
        <v>360</v>
      </c>
      <c r="AG69" s="466" t="str">
        <f aca="false">IF(L69=1,1-V$59,"")</f>
        <v/>
      </c>
      <c r="AH69" s="467" t="str">
        <f aca="false">IF(L69=1,AG69/V69*AC69,"")</f>
        <v/>
      </c>
      <c r="AI69" s="467" t="str">
        <f aca="false">IF(L69=1,AH69*AF69,"")</f>
        <v/>
      </c>
      <c r="AJ69" s="535" t="s">
        <v>614</v>
      </c>
      <c r="AK69" s="544" t="n">
        <f aca="false">IF(L69=2,AK68+1,AK68)</f>
        <v>0</v>
      </c>
      <c r="AL69" s="544" t="str">
        <f aca="false">IF(AK69=AK68,"",AK69)</f>
        <v/>
      </c>
      <c r="AM69" s="1" t="str">
        <f aca="false">IF(L69=1,A69,"")</f>
        <v/>
      </c>
      <c r="AN69" s="208"/>
      <c r="AO69" s="329" t="n">
        <f aca="false">AO68+1</f>
        <v>3</v>
      </c>
      <c r="AP69" s="329" t="str">
        <f aca="false">IF(AO69&gt;AK$77,"",LOOKUP(AO69,AL$66:AL$77,A$66:A$77))</f>
        <v>Dried fish purchase: quantity (kg)</v>
      </c>
      <c r="AQ69" s="467" t="n">
        <f aca="false">IF(AO69&gt;AK$77,"",LOOKUP(AO69,AL$66:AL$77,AD$66:AD$77))</f>
        <v>2.4</v>
      </c>
    </row>
    <row r="70" customFormat="false" ht="13.5" hidden="false" customHeight="true" outlineLevel="0" collapsed="false">
      <c r="A70" s="498" t="str">
        <f aca="false">IF(SUM(Summ!C484:F484)=0,"",Summ!A478)</f>
        <v>Beans: name of meas</v>
      </c>
      <c r="B70" s="540" t="s">
        <v>636</v>
      </c>
      <c r="C70" s="541"/>
      <c r="D70" s="466" t="n">
        <v>0.5</v>
      </c>
      <c r="E70" s="541"/>
      <c r="F70" s="541"/>
      <c r="G70" s="542" t="n">
        <v>2</v>
      </c>
      <c r="H70" s="544"/>
      <c r="I70" s="1"/>
      <c r="J70" s="543" t="n">
        <f aca="false">IF(G70=2,V70,"")</f>
        <v>0</v>
      </c>
      <c r="K70" s="208"/>
      <c r="L70" s="519" t="n">
        <f aca="false">G70</f>
        <v>2</v>
      </c>
      <c r="M70" s="466" t="str">
        <f aca="false">Summ!C484</f>
        <v/>
      </c>
      <c r="N70" s="466" t="str">
        <f aca="false">Summ!D484</f>
        <v/>
      </c>
      <c r="O70" s="466" t="n">
        <f aca="false">Summ!E484</f>
        <v>0.0165851272015656</v>
      </c>
      <c r="P70" s="466" t="n">
        <f aca="false">Summ!F484</f>
        <v>0.0176908023483366</v>
      </c>
      <c r="Q70" s="467" t="str">
        <f aca="false">Summ!C486</f>
        <v/>
      </c>
      <c r="R70" s="467" t="str">
        <f aca="false">Summ!D486</f>
        <v/>
      </c>
      <c r="S70" s="467" t="n">
        <f aca="false">Summ!E486</f>
        <v>10350</v>
      </c>
      <c r="T70" s="467" t="n">
        <f aca="false">Summ!F486</f>
        <v>12420</v>
      </c>
      <c r="U70" s="466" t="n">
        <f aca="false">Summ!H484</f>
        <v>0</v>
      </c>
      <c r="V70" s="466" t="n">
        <f aca="false">Summ!I484</f>
        <v>0</v>
      </c>
      <c r="W70" s="466" t="n">
        <f aca="false">Summ!J484</f>
        <v>0</v>
      </c>
      <c r="X70" s="466" t="n">
        <f aca="false">Summ!K484</f>
        <v>0</v>
      </c>
      <c r="Y70" s="467" t="n">
        <f aca="false">Summ!H486</f>
        <v>0</v>
      </c>
      <c r="Z70" s="467" t="n">
        <f aca="false">Summ!I486</f>
        <v>0</v>
      </c>
      <c r="AA70" s="467" t="n">
        <f aca="false">Summ!J486</f>
        <v>0</v>
      </c>
      <c r="AB70" s="467" t="n">
        <f aca="false">Summ!K486</f>
        <v>0</v>
      </c>
      <c r="AC70" s="467" t="str">
        <f aca="false">Summ!D482</f>
        <v/>
      </c>
      <c r="AD70" s="467" t="n">
        <f aca="false">IF(L70=2,SUM(AC70)*D70,"")</f>
        <v>0</v>
      </c>
      <c r="AE70" s="467" t="n">
        <f aca="false">Summ!D483</f>
        <v>3390</v>
      </c>
      <c r="AF70" s="467" t="str">
        <f aca="false">Summ!D485</f>
        <v/>
      </c>
      <c r="AG70" s="466" t="str">
        <f aca="false">IF(L70=1,1-V$59,"")</f>
        <v/>
      </c>
      <c r="AH70" s="467" t="str">
        <f aca="false">IF(L70=1,AG70/V70*AC70,"")</f>
        <v/>
      </c>
      <c r="AI70" s="467" t="str">
        <f aca="false">IF(L70=1,AH70*AF70,"")</f>
        <v/>
      </c>
      <c r="AJ70" s="535" t="s">
        <v>614</v>
      </c>
      <c r="AK70" s="544" t="n">
        <f aca="false">IF(L70=2,AK69+1,AK69)</f>
        <v>1</v>
      </c>
      <c r="AL70" s="544" t="n">
        <f aca="false">IF(AK70=AK69,"",AK70)</f>
        <v>1</v>
      </c>
      <c r="AM70" s="1" t="str">
        <f aca="false">IF(L70=1,A70,"")</f>
        <v/>
      </c>
      <c r="AN70" s="208"/>
      <c r="AO70" s="329" t="n">
        <f aca="false">AO69+1</f>
        <v>4</v>
      </c>
      <c r="AP70" s="329" t="str">
        <f aca="false">IF(AO70&gt;AK$77,"",LOOKUP(AO70,AL$66:AL$77,A$66:A$77))</f>
        <v/>
      </c>
      <c r="AQ70" s="467" t="str">
        <f aca="false">IF(AO70&gt;AK$77,"",LOOKUP(AO70,AL$66:AL$77,AD$66:AD$77))</f>
        <v/>
      </c>
    </row>
    <row r="71" customFormat="false" ht="13.5" hidden="false" customHeight="true" outlineLevel="0" collapsed="false">
      <c r="A71" s="498" t="str">
        <f aca="false">IF(SUM(Summ!C493:F493)=0,"",Summ!A487)</f>
        <v/>
      </c>
      <c r="B71" s="540" t="s">
        <v>636</v>
      </c>
      <c r="C71" s="541"/>
      <c r="D71" s="466" t="n">
        <v>0</v>
      </c>
      <c r="E71" s="541"/>
      <c r="F71" s="541"/>
      <c r="G71" s="542" t="n">
        <v>4</v>
      </c>
      <c r="H71" s="544"/>
      <c r="I71" s="1"/>
      <c r="J71" s="543" t="str">
        <f aca="false">IF(G71=2,V71,"")</f>
        <v/>
      </c>
      <c r="K71" s="208"/>
      <c r="L71" s="519" t="n">
        <f aca="false">G71</f>
        <v>4</v>
      </c>
      <c r="M71" s="466" t="str">
        <f aca="false">Summ!C493</f>
        <v/>
      </c>
      <c r="N71" s="466" t="str">
        <f aca="false">Summ!D493</f>
        <v/>
      </c>
      <c r="O71" s="466" t="str">
        <f aca="false">Summ!E493</f>
        <v/>
      </c>
      <c r="P71" s="466" t="str">
        <f aca="false">Summ!F493</f>
        <v/>
      </c>
      <c r="Q71" s="467" t="str">
        <f aca="false">Summ!C495</f>
        <v/>
      </c>
      <c r="R71" s="467" t="str">
        <f aca="false">Summ!D495</f>
        <v/>
      </c>
      <c r="S71" s="467" t="str">
        <f aca="false">Summ!E495</f>
        <v/>
      </c>
      <c r="T71" s="467" t="str">
        <f aca="false">Summ!F495</f>
        <v/>
      </c>
      <c r="U71" s="466" t="n">
        <f aca="false">Summ!H493</f>
        <v>0</v>
      </c>
      <c r="V71" s="466" t="n">
        <f aca="false">Summ!I493</f>
        <v>0</v>
      </c>
      <c r="W71" s="466" t="n">
        <f aca="false">Summ!J493</f>
        <v>0</v>
      </c>
      <c r="X71" s="466" t="n">
        <f aca="false">Summ!K493</f>
        <v>0</v>
      </c>
      <c r="Y71" s="467" t="n">
        <f aca="false">Summ!H495</f>
        <v>0</v>
      </c>
      <c r="Z71" s="467" t="n">
        <f aca="false">Summ!I495</f>
        <v>0</v>
      </c>
      <c r="AA71" s="467" t="n">
        <f aca="false">Summ!J495</f>
        <v>0</v>
      </c>
      <c r="AB71" s="467" t="n">
        <f aca="false">Summ!K495</f>
        <v>0</v>
      </c>
      <c r="AC71" s="467" t="str">
        <f aca="false">Summ!D491</f>
        <v/>
      </c>
      <c r="AD71" s="467" t="str">
        <f aca="false">IF(L71=2,SUM(AC71)*D71,"")</f>
        <v/>
      </c>
      <c r="AE71" s="467" t="n">
        <f aca="false">Summ!D492</f>
        <v>1530</v>
      </c>
      <c r="AF71" s="467" t="str">
        <f aca="false">Summ!D494</f>
        <v/>
      </c>
      <c r="AG71" s="466" t="str">
        <f aca="false">IF(L71=1,1-V$59,"")</f>
        <v/>
      </c>
      <c r="AH71" s="467" t="str">
        <f aca="false">IF(L71=1,AG71/V71*AC71,"")</f>
        <v/>
      </c>
      <c r="AI71" s="467" t="str">
        <f aca="false">IF(L71=1,AH71*AF71,"")</f>
        <v/>
      </c>
      <c r="AJ71" s="535" t="s">
        <v>614</v>
      </c>
      <c r="AK71" s="544" t="n">
        <f aca="false">IF(L71=2,AK70+1,AK70)</f>
        <v>1</v>
      </c>
      <c r="AL71" s="544" t="str">
        <f aca="false">IF(AK71=AK70,"",AK71)</f>
        <v/>
      </c>
      <c r="AM71" s="1" t="str">
        <f aca="false">IF(L71=1,A71,"")</f>
        <v/>
      </c>
      <c r="AN71" s="208"/>
      <c r="AO71" s="329" t="n">
        <f aca="false">AO70+1</f>
        <v>5</v>
      </c>
      <c r="AP71" s="329" t="str">
        <f aca="false">IF(AO71&gt;AK$77,"",LOOKUP(AO71,AL$66:AL$77,A$66:A$77))</f>
        <v/>
      </c>
      <c r="AQ71" s="467" t="str">
        <f aca="false">IF(AO71&gt;AK$77,"",LOOKUP(AO71,AL$66:AL$77,AD$66:AD$77))</f>
        <v/>
      </c>
    </row>
    <row r="72" customFormat="false" ht="13.5" hidden="false" customHeight="true" outlineLevel="0" collapsed="false">
      <c r="A72" s="498" t="str">
        <f aca="false">IF(SUM(Summ!C499:F499)=0,"",Summ!A496)</f>
        <v>Sugar purchase: kg</v>
      </c>
      <c r="B72" s="540" t="s">
        <v>636</v>
      </c>
      <c r="C72" s="541"/>
      <c r="D72" s="466" t="n">
        <v>0</v>
      </c>
      <c r="E72" s="541"/>
      <c r="F72" s="541"/>
      <c r="G72" s="542" t="n">
        <v>4</v>
      </c>
      <c r="H72" s="544"/>
      <c r="I72" s="1"/>
      <c r="J72" s="543" t="str">
        <f aca="false">IF(G72=2,V72,"")</f>
        <v/>
      </c>
      <c r="K72" s="208"/>
      <c r="L72" s="519" t="n">
        <f aca="false">G72</f>
        <v>4</v>
      </c>
      <c r="M72" s="466" t="n">
        <f aca="false">Summ!C499</f>
        <v>0.00894604417109309</v>
      </c>
      <c r="N72" s="466" t="n">
        <f aca="false">Summ!D499</f>
        <v>0.0104370515329419</v>
      </c>
      <c r="O72" s="466" t="n">
        <f aca="false">Summ!E499</f>
        <v>0.0313111545988258</v>
      </c>
      <c r="P72" s="466" t="n">
        <f aca="false">Summ!F499</f>
        <v>0.0487062404870624</v>
      </c>
      <c r="Q72" s="467" t="n">
        <f aca="false">Summ!C501</f>
        <v>5400</v>
      </c>
      <c r="R72" s="467" t="n">
        <f aca="false">Summ!D501</f>
        <v>6300</v>
      </c>
      <c r="S72" s="467" t="n">
        <f aca="false">Summ!E501</f>
        <v>21600</v>
      </c>
      <c r="T72" s="467" t="n">
        <f aca="false">Summ!F501</f>
        <v>37800</v>
      </c>
      <c r="U72" s="466" t="n">
        <f aca="false">Summ!H499</f>
        <v>0</v>
      </c>
      <c r="V72" s="466" t="n">
        <f aca="false">Summ!I499</f>
        <v>0</v>
      </c>
      <c r="W72" s="466" t="n">
        <f aca="false">Summ!J499</f>
        <v>0</v>
      </c>
      <c r="X72" s="466" t="n">
        <f aca="false">Summ!K499</f>
        <v>0</v>
      </c>
      <c r="Y72" s="467" t="n">
        <f aca="false">Summ!H501</f>
        <v>0</v>
      </c>
      <c r="Z72" s="467" t="n">
        <f aca="false">Summ!I501</f>
        <v>0</v>
      </c>
      <c r="AA72" s="467" t="n">
        <f aca="false">Summ!J501</f>
        <v>0</v>
      </c>
      <c r="AB72" s="467" t="n">
        <f aca="false">Summ!K501</f>
        <v>0</v>
      </c>
      <c r="AC72" s="467" t="n">
        <f aca="false">SUM(Summ!D496)*SUM(Summ!D497)</f>
        <v>14</v>
      </c>
      <c r="AD72" s="467" t="str">
        <f aca="false">IF(L72=2,SUM(AC72)*D72,"")</f>
        <v/>
      </c>
      <c r="AE72" s="467" t="n">
        <f aca="false">Summ!D498</f>
        <v>4000</v>
      </c>
      <c r="AF72" s="467" t="n">
        <f aca="false">Summ!D500</f>
        <v>450</v>
      </c>
      <c r="AG72" s="466" t="str">
        <f aca="false">IF(L72=1,1-V$59,"")</f>
        <v/>
      </c>
      <c r="AH72" s="467" t="str">
        <f aca="false">IF(L72=1,AG72/V72*AC72,"")</f>
        <v/>
      </c>
      <c r="AI72" s="467" t="str">
        <f aca="false">IF(L72=1,AH72*AF72,"")</f>
        <v/>
      </c>
      <c r="AJ72" s="535" t="s">
        <v>614</v>
      </c>
      <c r="AK72" s="544" t="n">
        <f aca="false">IF(L72=2,AK71+1,AK71)</f>
        <v>1</v>
      </c>
      <c r="AL72" s="544" t="str">
        <f aca="false">IF(AK72=AK71,"",AK72)</f>
        <v/>
      </c>
      <c r="AM72" s="1" t="str">
        <f aca="false">IF(L72=1,A72,"")</f>
        <v/>
      </c>
      <c r="AN72" s="208"/>
      <c r="AO72" s="329" t="n">
        <f aca="false">AO71+1</f>
        <v>6</v>
      </c>
      <c r="AP72" s="329" t="str">
        <f aca="false">IF(AO72&gt;AK$77,"",LOOKUP(AO72,AL$66:AL$77,A$66:A$77))</f>
        <v/>
      </c>
      <c r="AQ72" s="467" t="str">
        <f aca="false">IF(AO72&gt;AK$77,"",LOOKUP(AO72,AL$66:AL$77,AD$66:AD$77))</f>
        <v/>
      </c>
    </row>
    <row r="73" customFormat="false" ht="13.5" hidden="false" customHeight="true" outlineLevel="0" collapsed="false">
      <c r="A73" s="498" t="str">
        <f aca="false">IF(SUM(Summ!C505:F505)=0,"",Summ!A502)</f>
        <v>Meat purchase: quantity (kg)</v>
      </c>
      <c r="B73" s="540" t="s">
        <v>636</v>
      </c>
      <c r="C73" s="541"/>
      <c r="D73" s="466" t="n">
        <v>0</v>
      </c>
      <c r="E73" s="541"/>
      <c r="F73" s="541"/>
      <c r="G73" s="542" t="n">
        <v>4</v>
      </c>
      <c r="H73" s="544"/>
      <c r="I73" s="1"/>
      <c r="J73" s="543" t="str">
        <f aca="false">IF(G73=2,V73,"")</f>
        <v/>
      </c>
      <c r="K73" s="208"/>
      <c r="L73" s="519" t="n">
        <f aca="false">G73</f>
        <v>4</v>
      </c>
      <c r="M73" s="466" t="n">
        <f aca="false">Summ!C505</f>
        <v>0.000472928897586432</v>
      </c>
      <c r="N73" s="466" t="n">
        <f aca="false">Summ!D505</f>
        <v>0.00108098033734042</v>
      </c>
      <c r="O73" s="466" t="n">
        <f aca="false">Summ!E505</f>
        <v>0.00737769080234834</v>
      </c>
      <c r="P73" s="466" t="n">
        <f aca="false">Summ!F505</f>
        <v>0.00933246357903892</v>
      </c>
      <c r="Q73" s="467" t="n">
        <f aca="false">Summ!C507</f>
        <v>2012.5</v>
      </c>
      <c r="R73" s="467" t="n">
        <f aca="false">Summ!D507</f>
        <v>4600</v>
      </c>
      <c r="S73" s="467" t="n">
        <f aca="false">Summ!E507</f>
        <v>39624</v>
      </c>
      <c r="T73" s="467" t="n">
        <f aca="false">Summ!F507</f>
        <v>59052</v>
      </c>
      <c r="U73" s="466" t="n">
        <f aca="false">Summ!H505</f>
        <v>0</v>
      </c>
      <c r="V73" s="466" t="n">
        <f aca="false">Summ!I505</f>
        <v>0</v>
      </c>
      <c r="W73" s="466" t="n">
        <f aca="false">Summ!J505</f>
        <v>0</v>
      </c>
      <c r="X73" s="466" t="n">
        <f aca="false">Summ!K505</f>
        <v>0</v>
      </c>
      <c r="Y73" s="467" t="n">
        <f aca="false">Summ!H507</f>
        <v>0</v>
      </c>
      <c r="Z73" s="467" t="n">
        <f aca="false">Summ!I507</f>
        <v>0</v>
      </c>
      <c r="AA73" s="467" t="n">
        <f aca="false">Summ!J507</f>
        <v>0</v>
      </c>
      <c r="AB73" s="467" t="n">
        <f aca="false">Summ!K507</f>
        <v>0</v>
      </c>
      <c r="AC73" s="467" t="n">
        <f aca="false">SUM(Summ!D502)*SUM(Summ!D503)</f>
        <v>4</v>
      </c>
      <c r="AD73" s="467" t="str">
        <f aca="false">IF(L73=2,SUM(AC73)*D73,"")</f>
        <v/>
      </c>
      <c r="AE73" s="467" t="n">
        <f aca="false">Summ!D504</f>
        <v>1450</v>
      </c>
      <c r="AF73" s="467" t="n">
        <f aca="false">Summ!D506</f>
        <v>1150</v>
      </c>
      <c r="AG73" s="466" t="str">
        <f aca="false">IF(L73=1,1-V$59,"")</f>
        <v/>
      </c>
      <c r="AH73" s="467" t="str">
        <f aca="false">IF(L73=1,AG73/V73*AC73,"")</f>
        <v/>
      </c>
      <c r="AI73" s="467" t="str">
        <f aca="false">IF(L73=1,AH73*AF73,"")</f>
        <v/>
      </c>
      <c r="AJ73" s="535" t="s">
        <v>614</v>
      </c>
      <c r="AK73" s="544" t="n">
        <f aca="false">IF(L73=2,AK72+1,AK72)</f>
        <v>1</v>
      </c>
      <c r="AL73" s="544" t="str">
        <f aca="false">IF(AK73=AK72,"",AK73)</f>
        <v/>
      </c>
      <c r="AM73" s="1" t="str">
        <f aca="false">IF(L73=1,A73,"")</f>
        <v/>
      </c>
      <c r="AN73" s="208"/>
      <c r="AO73" s="329" t="n">
        <f aca="false">AO72+1</f>
        <v>7</v>
      </c>
      <c r="AP73" s="329" t="str">
        <f aca="false">IF(AO73&gt;AK$77,"",LOOKUP(AO73,AL$66:AL$77,A$66:A$77))</f>
        <v/>
      </c>
      <c r="AQ73" s="467" t="str">
        <f aca="false">IF(AO73&gt;AK$77,"",LOOKUP(AO73,AL$66:AL$77,AD$66:AD$77))</f>
        <v/>
      </c>
    </row>
    <row r="74" customFormat="false" ht="13.5" hidden="false" customHeight="true" outlineLevel="0" collapsed="false">
      <c r="A74" s="498" t="str">
        <f aca="false">IF(SUM(Summ!C511:F511)=0,"",Summ!A508)</f>
        <v>Oil purchase: quantity (kg)</v>
      </c>
      <c r="B74" s="540" t="s">
        <v>636</v>
      </c>
      <c r="C74" s="541"/>
      <c r="D74" s="466" t="n">
        <v>1</v>
      </c>
      <c r="E74" s="541"/>
      <c r="F74" s="541"/>
      <c r="G74" s="542" t="n">
        <v>2</v>
      </c>
      <c r="H74" s="544"/>
      <c r="I74" s="1"/>
      <c r="J74" s="543" t="n">
        <f aca="false">IF(G74=2,V74,"")</f>
        <v>0.00603857981548784</v>
      </c>
      <c r="K74" s="208"/>
      <c r="L74" s="519" t="n">
        <f aca="false">G74</f>
        <v>2</v>
      </c>
      <c r="M74" s="466" t="n">
        <f aca="false">Summ!C511</f>
        <v>0.00603857981548784</v>
      </c>
      <c r="N74" s="466" t="n">
        <f aca="false">Summ!D511</f>
        <v>0.00603857981548784</v>
      </c>
      <c r="O74" s="466" t="n">
        <f aca="false">Summ!E511</f>
        <v>0.0422700587084149</v>
      </c>
      <c r="P74" s="466" t="n">
        <f aca="false">Summ!F511</f>
        <v>0.0516634050880626</v>
      </c>
      <c r="Q74" s="467" t="n">
        <f aca="false">Summ!C513</f>
        <v>3600</v>
      </c>
      <c r="R74" s="467" t="n">
        <f aca="false">Summ!D513</f>
        <v>3600</v>
      </c>
      <c r="S74" s="467" t="n">
        <f aca="false">Summ!E513</f>
        <v>23040</v>
      </c>
      <c r="T74" s="467" t="n">
        <f aca="false">Summ!F513</f>
        <v>31680</v>
      </c>
      <c r="U74" s="466" t="n">
        <f aca="false">Summ!H511</f>
        <v>0.00603857981548784</v>
      </c>
      <c r="V74" s="466" t="n">
        <f aca="false">Summ!I511</f>
        <v>0.00603857981548784</v>
      </c>
      <c r="W74" s="466" t="n">
        <f aca="false">Summ!J511</f>
        <v>0.00603857981548784</v>
      </c>
      <c r="X74" s="466" t="n">
        <f aca="false">Summ!K511</f>
        <v>0.00603857981548784</v>
      </c>
      <c r="Y74" s="467" t="n">
        <f aca="false">Summ!H513</f>
        <v>3600</v>
      </c>
      <c r="Z74" s="467" t="n">
        <f aca="false">Summ!I513</f>
        <v>3600</v>
      </c>
      <c r="AA74" s="467" t="n">
        <f aca="false">Summ!J513</f>
        <v>4114.28571428571</v>
      </c>
      <c r="AB74" s="467" t="n">
        <f aca="false">Summ!K513</f>
        <v>4628.57142857143</v>
      </c>
      <c r="AC74" s="467" t="n">
        <f aca="false">SUM(Summ!D508)*SUM(Summ!D509)</f>
        <v>3.6</v>
      </c>
      <c r="AD74" s="467" t="n">
        <f aca="false">IF(L74=2,SUM(AC74)*D74,"")</f>
        <v>3.6</v>
      </c>
      <c r="AE74" s="467" t="n">
        <f aca="false">Summ!D510</f>
        <v>9000</v>
      </c>
      <c r="AF74" s="467" t="n">
        <f aca="false">Summ!D512</f>
        <v>1000</v>
      </c>
      <c r="AG74" s="466" t="str">
        <f aca="false">IF(L74=1,1-V$59,"")</f>
        <v/>
      </c>
      <c r="AH74" s="467" t="str">
        <f aca="false">IF(L74=1,AG74/V74*AC74,"")</f>
        <v/>
      </c>
      <c r="AI74" s="467" t="str">
        <f aca="false">IF(L74=1,AH74*AF74,"")</f>
        <v/>
      </c>
      <c r="AJ74" s="535" t="s">
        <v>614</v>
      </c>
      <c r="AK74" s="544" t="n">
        <f aca="false">IF(L74=2,AK73+1,AK73)</f>
        <v>2</v>
      </c>
      <c r="AL74" s="544" t="n">
        <f aca="false">IF(AK74=AK73,"",AK74)</f>
        <v>2</v>
      </c>
      <c r="AM74" s="1" t="str">
        <f aca="false">IF(L74=1,A74,"")</f>
        <v/>
      </c>
      <c r="AN74" s="208"/>
      <c r="AO74" s="329" t="n">
        <f aca="false">AO73+1</f>
        <v>8</v>
      </c>
      <c r="AP74" s="329" t="str">
        <f aca="false">IF(AO74&gt;AK$77,"",LOOKUP(AO74,AL$66:AL$77,A$66:A$77))</f>
        <v/>
      </c>
      <c r="AQ74" s="467" t="str">
        <f aca="false">IF(AO74&gt;AK$77,"",LOOKUP(AO74,AL$66:AL$77,AD$66:AD$77))</f>
        <v/>
      </c>
    </row>
    <row r="75" customFormat="false" ht="13.5" hidden="false" customHeight="true" outlineLevel="0" collapsed="false">
      <c r="A75" s="498" t="str">
        <f aca="false">IF(SUM(Summ!C517:F517)=0,"",Summ!A514)</f>
        <v>Dried fish purchase: quantity (kg)</v>
      </c>
      <c r="B75" s="540" t="s">
        <v>636</v>
      </c>
      <c r="C75" s="541"/>
      <c r="D75" s="466" t="n">
        <v>0.5</v>
      </c>
      <c r="E75" s="541"/>
      <c r="F75" s="541"/>
      <c r="G75" s="542" t="n">
        <v>2</v>
      </c>
      <c r="H75" s="544"/>
      <c r="I75" s="1"/>
      <c r="J75" s="543" t="n">
        <f aca="false">IF(G75=2,V75,"")</f>
        <v>0.00138216382443388</v>
      </c>
      <c r="K75" s="208"/>
      <c r="L75" s="519" t="n">
        <f aca="false">G75</f>
        <v>2</v>
      </c>
      <c r="M75" s="466" t="n">
        <f aca="false">Summ!C517</f>
        <v>0.00103662286832541</v>
      </c>
      <c r="N75" s="466" t="n">
        <f aca="false">Summ!D517</f>
        <v>0.00276432764886777</v>
      </c>
      <c r="O75" s="466" t="n">
        <f aca="false">Summ!E517</f>
        <v>0.0131017612524462</v>
      </c>
      <c r="P75" s="466" t="n">
        <f aca="false">Summ!F517</f>
        <v>0.018633616003479</v>
      </c>
      <c r="Q75" s="467" t="n">
        <f aca="false">Summ!C519</f>
        <v>1800</v>
      </c>
      <c r="R75" s="467" t="n">
        <f aca="false">Summ!D519</f>
        <v>4800</v>
      </c>
      <c r="S75" s="467" t="n">
        <f aca="false">Summ!E519</f>
        <v>26000</v>
      </c>
      <c r="T75" s="467" t="n">
        <f aca="false">Summ!F519</f>
        <v>41600</v>
      </c>
      <c r="U75" s="466" t="n">
        <f aca="false">Summ!H517</f>
        <v>0.00138216382443388</v>
      </c>
      <c r="V75" s="466" t="n">
        <f aca="false">Summ!I517</f>
        <v>0.00138216382443388</v>
      </c>
      <c r="W75" s="466" t="n">
        <f aca="false">Summ!J517</f>
        <v>0.00138216382443388</v>
      </c>
      <c r="X75" s="466" t="n">
        <f aca="false">Summ!K517</f>
        <v>0.00138216382443388</v>
      </c>
      <c r="Y75" s="467" t="n">
        <f aca="false">Summ!H519</f>
        <v>2400</v>
      </c>
      <c r="Z75" s="467" t="n">
        <f aca="false">Summ!I519</f>
        <v>2400</v>
      </c>
      <c r="AA75" s="467" t="n">
        <f aca="false">Summ!J519</f>
        <v>2742.85714285714</v>
      </c>
      <c r="AB75" s="467" t="n">
        <f aca="false">Summ!K519</f>
        <v>3085.71428571429</v>
      </c>
      <c r="AC75" s="467" t="n">
        <f aca="false">SUM(Summ!D514)*SUM(Summ!D515)</f>
        <v>4.8</v>
      </c>
      <c r="AD75" s="467" t="n">
        <f aca="false">IF(L75=2,SUM(AC75)*D75,"")</f>
        <v>2.4</v>
      </c>
      <c r="AE75" s="467" t="n">
        <f aca="false">Summ!D516</f>
        <v>3090</v>
      </c>
      <c r="AF75" s="467" t="n">
        <f aca="false">Summ!D518</f>
        <v>1000</v>
      </c>
      <c r="AG75" s="466" t="str">
        <f aca="false">IF(L75=1,1-V$59,"")</f>
        <v/>
      </c>
      <c r="AH75" s="467" t="str">
        <f aca="false">IF(L75=1,AG75/V75*AC75,"")</f>
        <v/>
      </c>
      <c r="AI75" s="467" t="str">
        <f aca="false">IF(L75=1,AH75*AF75,"")</f>
        <v/>
      </c>
      <c r="AJ75" s="535" t="s">
        <v>614</v>
      </c>
      <c r="AK75" s="544" t="n">
        <f aca="false">IF(L75=2,AK74+1,AK74)</f>
        <v>3</v>
      </c>
      <c r="AL75" s="544" t="n">
        <f aca="false">IF(AK75=AK74,"",AK75)</f>
        <v>3</v>
      </c>
      <c r="AM75" s="1" t="str">
        <f aca="false">IF(L75=1,A75,"")</f>
        <v/>
      </c>
      <c r="AN75" s="208"/>
      <c r="AO75" s="329" t="n">
        <f aca="false">AO74+1</f>
        <v>9</v>
      </c>
      <c r="AP75" s="329" t="str">
        <f aca="false">IF(AO75&gt;AK$77,"",LOOKUP(AO75,AL$66:AL$77,A$66:A$77))</f>
        <v/>
      </c>
      <c r="AQ75" s="467" t="str">
        <f aca="false">IF(AO75&gt;AK$77,"",LOOKUP(AO75,AL$66:AL$77,AD$66:AD$77))</f>
        <v/>
      </c>
    </row>
    <row r="76" customFormat="false" ht="13.5" hidden="false" customHeight="true" outlineLevel="0" collapsed="false">
      <c r="A76" s="498" t="str">
        <f aca="false">IF(SUM(Summ!C524:F524)=0,"",Summ!A520)</f>
        <v/>
      </c>
      <c r="B76" s="540" t="s">
        <v>636</v>
      </c>
      <c r="C76" s="541"/>
      <c r="D76" s="466" t="n">
        <v>0</v>
      </c>
      <c r="E76" s="541"/>
      <c r="F76" s="541"/>
      <c r="G76" s="542" t="n">
        <v>4</v>
      </c>
      <c r="H76" s="544"/>
      <c r="I76" s="1"/>
      <c r="J76" s="543" t="str">
        <f aca="false">IF(G76=2,V76,"")</f>
        <v/>
      </c>
      <c r="K76" s="208"/>
      <c r="L76" s="519" t="n">
        <f aca="false">G76</f>
        <v>4</v>
      </c>
      <c r="M76" s="466" t="str">
        <f aca="false">Summ!C524</f>
        <v/>
      </c>
      <c r="N76" s="466" t="str">
        <f aca="false">Summ!D524</f>
        <v/>
      </c>
      <c r="O76" s="466" t="str">
        <f aca="false">Summ!E524</f>
        <v/>
      </c>
      <c r="P76" s="466" t="str">
        <f aca="false">Summ!F524</f>
        <v/>
      </c>
      <c r="Q76" s="467" t="str">
        <f aca="false">Summ!C526</f>
        <v/>
      </c>
      <c r="R76" s="467" t="str">
        <f aca="false">Summ!D526</f>
        <v/>
      </c>
      <c r="S76" s="467" t="str">
        <f aca="false">Summ!E526</f>
        <v/>
      </c>
      <c r="T76" s="467" t="str">
        <f aca="false">Summ!F526</f>
        <v/>
      </c>
      <c r="U76" s="466" t="n">
        <f aca="false">Summ!H524</f>
        <v>0</v>
      </c>
      <c r="V76" s="466" t="n">
        <f aca="false">Summ!I524</f>
        <v>0</v>
      </c>
      <c r="W76" s="466" t="n">
        <f aca="false">Summ!J524</f>
        <v>0</v>
      </c>
      <c r="X76" s="466" t="n">
        <f aca="false">Summ!K524</f>
        <v>0</v>
      </c>
      <c r="Y76" s="467" t="n">
        <f aca="false">Summ!H526</f>
        <v>0</v>
      </c>
      <c r="Z76" s="467" t="n">
        <f aca="false">Summ!I526</f>
        <v>0</v>
      </c>
      <c r="AA76" s="467" t="n">
        <f aca="false">Summ!J526</f>
        <v>0</v>
      </c>
      <c r="AB76" s="467" t="n">
        <f aca="false">Summ!K526</f>
        <v>0</v>
      </c>
      <c r="AC76" s="467" t="n">
        <f aca="false">SUM(Summ!D521)*SUM(Summ!D522)</f>
        <v>0</v>
      </c>
      <c r="AD76" s="467" t="str">
        <f aca="false">IF(L76=2,SUM(AC76)*D76,"")</f>
        <v/>
      </c>
      <c r="AE76" s="467" t="str">
        <f aca="false">Summ!D523</f>
        <v/>
      </c>
      <c r="AF76" s="467" t="str">
        <f aca="false">Summ!D525</f>
        <v/>
      </c>
      <c r="AG76" s="466" t="str">
        <f aca="false">IF(L76=1,1-V$59,"")</f>
        <v/>
      </c>
      <c r="AH76" s="467" t="str">
        <f aca="false">IF(L76=1,AG76/V76*AC76,"")</f>
        <v/>
      </c>
      <c r="AI76" s="467" t="str">
        <f aca="false">IF(L76=1,AH76*AF76,"")</f>
        <v/>
      </c>
      <c r="AJ76" s="535" t="s">
        <v>614</v>
      </c>
      <c r="AK76" s="544" t="n">
        <f aca="false">IF(L76=2,AK75+1,AK75)</f>
        <v>3</v>
      </c>
      <c r="AL76" s="544" t="str">
        <f aca="false">IF(AK76=AK75,"",AK76)</f>
        <v/>
      </c>
      <c r="AM76" s="1" t="str">
        <f aca="false">IF(L76=1,A76,"")</f>
        <v/>
      </c>
      <c r="AN76" s="208"/>
      <c r="AO76" s="208"/>
      <c r="AP76" s="208"/>
      <c r="AQ76" s="208"/>
    </row>
    <row r="77" customFormat="false" ht="13.5" hidden="false" customHeight="true" outlineLevel="0" collapsed="false">
      <c r="A77" s="498" t="str">
        <f aca="false">IF(SUM(Summ!C531:F531)=0,"",Summ!A527)</f>
        <v>Other purchase: vegs --&gt;</v>
      </c>
      <c r="B77" s="540" t="s">
        <v>636</v>
      </c>
      <c r="C77" s="541"/>
      <c r="D77" s="466" t="n">
        <v>0.5</v>
      </c>
      <c r="E77" s="541"/>
      <c r="F77" s="541"/>
      <c r="G77" s="542" t="n">
        <v>4</v>
      </c>
      <c r="H77" s="544"/>
      <c r="I77" s="1"/>
      <c r="J77" s="543" t="str">
        <f aca="false">IF(G77=2,V77,"")</f>
        <v/>
      </c>
      <c r="K77" s="208"/>
      <c r="L77" s="519" t="n">
        <f aca="false">G77</f>
        <v>4</v>
      </c>
      <c r="M77" s="466" t="n">
        <f aca="false">Summ!C531</f>
        <v>0.000250489236790607</v>
      </c>
      <c r="N77" s="466" t="n">
        <f aca="false">Summ!D531</f>
        <v>0.00106457925636008</v>
      </c>
      <c r="O77" s="466" t="n">
        <f aca="false">Summ!E531</f>
        <v>0.00255707762557078</v>
      </c>
      <c r="P77" s="466" t="n">
        <f aca="false">Summ!F531</f>
        <v>0.00211060375443937</v>
      </c>
      <c r="Q77" s="467" t="n">
        <f aca="false">Summ!C533</f>
        <v>960</v>
      </c>
      <c r="R77" s="467" t="n">
        <f aca="false">Summ!D533</f>
        <v>4080</v>
      </c>
      <c r="S77" s="467" t="n">
        <f aca="false">Summ!E533</f>
        <v>11200</v>
      </c>
      <c r="T77" s="467" t="n">
        <f aca="false">Summ!F533</f>
        <v>10400</v>
      </c>
      <c r="U77" s="466" t="n">
        <f aca="false">Summ!H531</f>
        <v>0.000532289628180039</v>
      </c>
      <c r="V77" s="466" t="n">
        <f aca="false">Summ!I531</f>
        <v>0.000532289628180039</v>
      </c>
      <c r="W77" s="466" t="n">
        <f aca="false">Summ!J531</f>
        <v>0.000532289628180039</v>
      </c>
      <c r="X77" s="466" t="n">
        <f aca="false">Summ!K531</f>
        <v>0.000532289628180039</v>
      </c>
      <c r="Y77" s="467" t="n">
        <f aca="false">Summ!H533</f>
        <v>2040</v>
      </c>
      <c r="Z77" s="467" t="n">
        <f aca="false">Summ!I533</f>
        <v>2040</v>
      </c>
      <c r="AA77" s="467" t="n">
        <f aca="false">Summ!J533</f>
        <v>2331.42857142857</v>
      </c>
      <c r="AB77" s="467" t="n">
        <f aca="false">Summ!K533</f>
        <v>2622.85714285714</v>
      </c>
      <c r="AC77" s="467" t="n">
        <f aca="false">SUM(Summ!D528)*SUM(Summ!D529)</f>
        <v>20.4</v>
      </c>
      <c r="AD77" s="467" t="str">
        <f aca="false">IF(L77=2,SUM(AC77)*D77,"")</f>
        <v/>
      </c>
      <c r="AE77" s="467" t="n">
        <f aca="false">Summ!D530</f>
        <v>280</v>
      </c>
      <c r="AF77" s="467" t="n">
        <f aca="false">Summ!D532</f>
        <v>200</v>
      </c>
      <c r="AG77" s="466" t="str">
        <f aca="false">IF(L77=1,1-V$59,"")</f>
        <v/>
      </c>
      <c r="AH77" s="467" t="str">
        <f aca="false">IF(L77=1,AG77/V77*AC77,"")</f>
        <v/>
      </c>
      <c r="AI77" s="467" t="str">
        <f aca="false">IF(L77=1,AH77*AF77,"")</f>
        <v/>
      </c>
      <c r="AJ77" s="535" t="s">
        <v>614</v>
      </c>
      <c r="AK77" s="544" t="n">
        <f aca="false">IF(L77=2,AK76+1,AK76)</f>
        <v>3</v>
      </c>
      <c r="AL77" s="544" t="str">
        <f aca="false">IF(AK77=AK76,"",AK77)</f>
        <v/>
      </c>
      <c r="AM77" s="1" t="str">
        <f aca="false">IF(L77=1,A77,"")</f>
        <v/>
      </c>
      <c r="AN77" s="208"/>
      <c r="AO77" s="208"/>
      <c r="AP77" s="208"/>
      <c r="AQ77" s="208"/>
    </row>
    <row r="78" customFormat="false" ht="13.5" hidden="false" customHeight="true" outlineLevel="0" collapsed="false">
      <c r="A78" s="536" t="s">
        <v>641</v>
      </c>
      <c r="B78" s="545"/>
      <c r="C78" s="546"/>
      <c r="D78" s="546"/>
      <c r="E78" s="546"/>
      <c r="F78" s="546"/>
      <c r="G78" s="1" t="s">
        <v>616</v>
      </c>
      <c r="H78" s="544"/>
      <c r="I78" s="1"/>
      <c r="J78" s="208"/>
      <c r="K78" s="208"/>
      <c r="L78" s="519"/>
      <c r="M78" s="329"/>
      <c r="N78" s="329"/>
      <c r="O78" s="329"/>
      <c r="P78" s="329"/>
      <c r="Q78" s="329"/>
      <c r="R78" s="329"/>
      <c r="S78" s="329"/>
      <c r="T78" s="329"/>
      <c r="U78" s="329"/>
      <c r="V78" s="329"/>
      <c r="W78" s="329"/>
      <c r="X78" s="329"/>
      <c r="Y78" s="329"/>
      <c r="Z78" s="329"/>
      <c r="AA78" s="329"/>
      <c r="AB78" s="329"/>
      <c r="AC78" s="467" t="str">
        <f aca="false">Summ!D524</f>
        <v/>
      </c>
      <c r="AD78" s="467"/>
      <c r="AE78" s="467" t="str">
        <f aca="false">Summ!D525</f>
        <v/>
      </c>
      <c r="AF78" s="329"/>
      <c r="AG78" s="329"/>
      <c r="AH78" s="329"/>
      <c r="AI78" s="329"/>
      <c r="AJ78" s="535" t="s">
        <v>614</v>
      </c>
      <c r="AK78" s="208"/>
      <c r="AL78" s="208"/>
      <c r="AM78" s="208"/>
      <c r="AN78" s="208"/>
      <c r="AO78" s="208"/>
      <c r="AP78" s="208"/>
      <c r="AQ78" s="208"/>
    </row>
    <row r="79" customFormat="false" ht="13.5" hidden="false" customHeight="true" outlineLevel="0" collapsed="false">
      <c r="A79" s="498" t="str">
        <f aca="false">IF(SUM(Summ!C647:F647)=0,"",Summ!A647)</f>
        <v>Tea</v>
      </c>
      <c r="B79" s="540" t="s">
        <v>636</v>
      </c>
      <c r="C79" s="541"/>
      <c r="D79" s="466" t="n">
        <v>0</v>
      </c>
      <c r="E79" s="541"/>
      <c r="F79" s="541"/>
      <c r="G79" s="542" t="n">
        <v>4</v>
      </c>
      <c r="H79" s="1" t="s">
        <v>637</v>
      </c>
      <c r="I79" s="1"/>
      <c r="J79" s="208"/>
      <c r="K79" s="208"/>
      <c r="L79" s="519" t="n">
        <f aca="false">G79</f>
        <v>4</v>
      </c>
      <c r="M79" s="329"/>
      <c r="N79" s="329"/>
      <c r="O79" s="329"/>
      <c r="P79" s="329"/>
      <c r="Q79" s="467" t="str">
        <f aca="false">Summ!C647</f>
        <v/>
      </c>
      <c r="R79" s="467" t="str">
        <f aca="false">Summ!D647</f>
        <v/>
      </c>
      <c r="S79" s="467" t="n">
        <f aca="false">Summ!E647</f>
        <v>1060</v>
      </c>
      <c r="T79" s="467" t="n">
        <f aca="false">Summ!F647</f>
        <v>3600</v>
      </c>
      <c r="U79" s="329"/>
      <c r="V79" s="329"/>
      <c r="W79" s="329"/>
      <c r="X79" s="329"/>
      <c r="Y79" s="467" t="n">
        <f aca="false">Summ!H647</f>
        <v>0</v>
      </c>
      <c r="Z79" s="467" t="n">
        <f aca="false">Summ!I647</f>
        <v>0</v>
      </c>
      <c r="AA79" s="467" t="n">
        <f aca="false">Summ!J647</f>
        <v>0</v>
      </c>
      <c r="AB79" s="467" t="n">
        <f aca="false">Summ!K647</f>
        <v>0</v>
      </c>
      <c r="AC79" s="467" t="n">
        <f aca="false">Summ!D531</f>
        <v>0.00106457925636008</v>
      </c>
      <c r="AD79" s="467"/>
      <c r="AE79" s="467" t="n">
        <f aca="false">Summ!D532</f>
        <v>200</v>
      </c>
      <c r="AF79" s="329"/>
      <c r="AG79" s="329"/>
      <c r="AH79" s="329"/>
      <c r="AI79" s="329"/>
      <c r="AJ79" s="535" t="s">
        <v>614</v>
      </c>
      <c r="AK79" s="208"/>
      <c r="AL79" s="208"/>
      <c r="AM79" s="208"/>
      <c r="AN79" s="208"/>
      <c r="AO79" s="208"/>
      <c r="AP79" s="208"/>
      <c r="AQ79" s="208"/>
    </row>
    <row r="80" customFormat="false" ht="13.5" hidden="false" customHeight="true" outlineLevel="0" collapsed="false">
      <c r="A80" s="498" t="str">
        <f aca="false">IF(SUM(Summ!C648:F648)=0,"",Summ!A648)</f>
        <v>Salt</v>
      </c>
      <c r="B80" s="540" t="s">
        <v>636</v>
      </c>
      <c r="C80" s="541"/>
      <c r="D80" s="466" t="n">
        <v>1</v>
      </c>
      <c r="E80" s="541"/>
      <c r="F80" s="541"/>
      <c r="G80" s="542" t="n">
        <v>3</v>
      </c>
      <c r="H80" s="544" t="n">
        <v>3</v>
      </c>
      <c r="I80" s="1" t="s">
        <v>522</v>
      </c>
      <c r="J80" s="208"/>
      <c r="K80" s="208"/>
      <c r="L80" s="519" t="n">
        <f aca="false">G80</f>
        <v>3</v>
      </c>
      <c r="M80" s="329"/>
      <c r="N80" s="329"/>
      <c r="O80" s="329"/>
      <c r="P80" s="329"/>
      <c r="Q80" s="467" t="n">
        <f aca="false">Summ!C648</f>
        <v>2840</v>
      </c>
      <c r="R80" s="467" t="n">
        <f aca="false">Summ!D648</f>
        <v>3200</v>
      </c>
      <c r="S80" s="467" t="n">
        <f aca="false">Summ!E648</f>
        <v>4200</v>
      </c>
      <c r="T80" s="467" t="n">
        <f aca="false">Summ!F648</f>
        <v>4300</v>
      </c>
      <c r="U80" s="329"/>
      <c r="V80" s="329"/>
      <c r="W80" s="329"/>
      <c r="X80" s="329"/>
      <c r="Y80" s="467" t="n">
        <f aca="false">Summ!H648</f>
        <v>3200</v>
      </c>
      <c r="Z80" s="467" t="n">
        <f aca="false">Summ!I648</f>
        <v>3200</v>
      </c>
      <c r="AA80" s="467" t="n">
        <f aca="false">Summ!J648</f>
        <v>3657.14285714286</v>
      </c>
      <c r="AB80" s="467" t="n">
        <f aca="false">Summ!K648</f>
        <v>4114.28571428572</v>
      </c>
      <c r="AC80" s="467" t="n">
        <f aca="false">Summ!D532</f>
        <v>200</v>
      </c>
      <c r="AD80" s="467"/>
      <c r="AE80" s="329"/>
      <c r="AF80" s="329"/>
      <c r="AG80" s="329"/>
      <c r="AH80" s="329"/>
      <c r="AI80" s="329"/>
      <c r="AJ80" s="535" t="s">
        <v>614</v>
      </c>
      <c r="AK80" s="208"/>
      <c r="AL80" s="208"/>
      <c r="AM80" s="208"/>
      <c r="AN80" s="208"/>
      <c r="AO80" s="208"/>
      <c r="AP80" s="208"/>
      <c r="AQ80" s="208"/>
    </row>
    <row r="81" customFormat="false" ht="13.5" hidden="false" customHeight="true" outlineLevel="0" collapsed="false">
      <c r="A81" s="498" t="str">
        <f aca="false">IF(SUM(Summ!C649:F649)=0,"",Summ!A649)</f>
        <v>Soap</v>
      </c>
      <c r="B81" s="540" t="s">
        <v>636</v>
      </c>
      <c r="C81" s="541"/>
      <c r="D81" s="466" t="n">
        <v>1</v>
      </c>
      <c r="E81" s="541"/>
      <c r="F81" s="541"/>
      <c r="G81" s="542" t="n">
        <v>3</v>
      </c>
      <c r="H81" s="544" t="n">
        <v>4</v>
      </c>
      <c r="I81" s="1" t="s">
        <v>640</v>
      </c>
      <c r="J81" s="208"/>
      <c r="K81" s="208"/>
      <c r="L81" s="519" t="n">
        <f aca="false">G81</f>
        <v>3</v>
      </c>
      <c r="M81" s="329"/>
      <c r="N81" s="329"/>
      <c r="O81" s="329"/>
      <c r="P81" s="329"/>
      <c r="Q81" s="467" t="n">
        <f aca="false">Summ!C649</f>
        <v>7040</v>
      </c>
      <c r="R81" s="467" t="n">
        <f aca="false">Summ!D649</f>
        <v>8800</v>
      </c>
      <c r="S81" s="467" t="n">
        <f aca="false">Summ!E649</f>
        <v>18000</v>
      </c>
      <c r="T81" s="467" t="n">
        <f aca="false">Summ!F649</f>
        <v>18000</v>
      </c>
      <c r="U81" s="329"/>
      <c r="V81" s="329"/>
      <c r="W81" s="329"/>
      <c r="X81" s="329"/>
      <c r="Y81" s="467" t="n">
        <f aca="false">Summ!H649</f>
        <v>8800</v>
      </c>
      <c r="Z81" s="467" t="n">
        <f aca="false">Summ!I649</f>
        <v>8800</v>
      </c>
      <c r="AA81" s="467" t="n">
        <f aca="false">Summ!J649</f>
        <v>10057.1428571429</v>
      </c>
      <c r="AB81" s="467" t="n">
        <f aca="false">Summ!K649</f>
        <v>11314.2857142857</v>
      </c>
      <c r="AC81" s="329"/>
      <c r="AD81" s="329"/>
      <c r="AE81" s="329"/>
      <c r="AF81" s="329"/>
      <c r="AG81" s="329"/>
      <c r="AH81" s="329"/>
      <c r="AI81" s="329"/>
      <c r="AJ81" s="535" t="s">
        <v>614</v>
      </c>
      <c r="AK81" s="208"/>
      <c r="AL81" s="208"/>
      <c r="AM81" s="208"/>
      <c r="AN81" s="208"/>
      <c r="AO81" s="208"/>
      <c r="AP81" s="208"/>
      <c r="AQ81" s="208"/>
    </row>
    <row r="82" customFormat="false" ht="13.5" hidden="false" customHeight="true" outlineLevel="0" collapsed="false">
      <c r="A82" s="498" t="str">
        <f aca="false">IF(SUM(Summ!C650:F650)=0,"",Summ!A650)</f>
        <v>Lighting (torch/batteries/kerosene/etc)</v>
      </c>
      <c r="B82" s="540" t="s">
        <v>636</v>
      </c>
      <c r="C82" s="541"/>
      <c r="D82" s="466" t="n">
        <v>1</v>
      </c>
      <c r="E82" s="541"/>
      <c r="F82" s="541"/>
      <c r="G82" s="542" t="n">
        <v>3</v>
      </c>
      <c r="H82" s="544"/>
      <c r="I82" s="1"/>
      <c r="J82" s="208"/>
      <c r="K82" s="208"/>
      <c r="L82" s="519" t="n">
        <f aca="false">G82</f>
        <v>3</v>
      </c>
      <c r="M82" s="329"/>
      <c r="N82" s="329"/>
      <c r="O82" s="329"/>
      <c r="P82" s="329"/>
      <c r="Q82" s="467" t="n">
        <f aca="false">Summ!C650</f>
        <v>2200</v>
      </c>
      <c r="R82" s="467" t="n">
        <f aca="false">Summ!D650</f>
        <v>3700</v>
      </c>
      <c r="S82" s="467" t="n">
        <f aca="false">Summ!E650</f>
        <v>6300</v>
      </c>
      <c r="T82" s="467" t="n">
        <f aca="false">Summ!F650</f>
        <v>14130</v>
      </c>
      <c r="U82" s="329"/>
      <c r="V82" s="329"/>
      <c r="W82" s="329"/>
      <c r="X82" s="329"/>
      <c r="Y82" s="467" t="n">
        <f aca="false">Summ!H650</f>
        <v>3700</v>
      </c>
      <c r="Z82" s="467" t="n">
        <f aca="false">Summ!I650</f>
        <v>3700</v>
      </c>
      <c r="AA82" s="467" t="n">
        <f aca="false">Summ!J650</f>
        <v>4228.57142857143</v>
      </c>
      <c r="AB82" s="467" t="n">
        <f aca="false">Summ!K650</f>
        <v>4757.14285714286</v>
      </c>
      <c r="AC82" s="329"/>
      <c r="AD82" s="329"/>
      <c r="AE82" s="329"/>
      <c r="AF82" s="329"/>
      <c r="AG82" s="329"/>
      <c r="AH82" s="329"/>
      <c r="AI82" s="329"/>
      <c r="AJ82" s="535" t="s">
        <v>614</v>
      </c>
      <c r="AK82" s="208"/>
      <c r="AL82" s="208"/>
      <c r="AM82" s="208"/>
      <c r="AN82" s="208"/>
      <c r="AO82" s="208"/>
      <c r="AP82" s="208"/>
      <c r="AQ82" s="208"/>
    </row>
    <row r="83" customFormat="false" ht="13.5" hidden="false" customHeight="true" outlineLevel="0" collapsed="false">
      <c r="A83" s="498" t="str">
        <f aca="false">IF(SUM(Summ!C651:F651)=0,"",Summ!A651)</f>
        <v>Grinding</v>
      </c>
      <c r="B83" s="540" t="s">
        <v>636</v>
      </c>
      <c r="C83" s="541"/>
      <c r="D83" s="466" t="n">
        <v>1</v>
      </c>
      <c r="E83" s="541"/>
      <c r="F83" s="541"/>
      <c r="G83" s="542" t="n">
        <v>3</v>
      </c>
      <c r="H83" s="544"/>
      <c r="I83" s="1"/>
      <c r="J83" s="208"/>
      <c r="K83" s="208"/>
      <c r="L83" s="519" t="n">
        <f aca="false">G83</f>
        <v>3</v>
      </c>
      <c r="M83" s="329"/>
      <c r="N83" s="329"/>
      <c r="O83" s="329"/>
      <c r="P83" s="329"/>
      <c r="Q83" s="467" t="n">
        <f aca="false">Summ!C651</f>
        <v>7870</v>
      </c>
      <c r="R83" s="467" t="n">
        <f aca="false">Summ!D651</f>
        <v>8800</v>
      </c>
      <c r="S83" s="467" t="n">
        <f aca="false">Summ!E651</f>
        <v>17100</v>
      </c>
      <c r="T83" s="467" t="n">
        <f aca="false">Summ!F651</f>
        <v>31450</v>
      </c>
      <c r="U83" s="329"/>
      <c r="V83" s="329"/>
      <c r="W83" s="329"/>
      <c r="X83" s="329"/>
      <c r="Y83" s="467" t="n">
        <f aca="false">Summ!H651</f>
        <v>8800</v>
      </c>
      <c r="Z83" s="467" t="n">
        <f aca="false">Summ!I651</f>
        <v>8800</v>
      </c>
      <c r="AA83" s="467" t="n">
        <f aca="false">Summ!J651</f>
        <v>10057.1428571429</v>
      </c>
      <c r="AB83" s="467" t="n">
        <f aca="false">Summ!K651</f>
        <v>11314.2857142857</v>
      </c>
      <c r="AC83" s="329"/>
      <c r="AD83" s="329"/>
      <c r="AE83" s="329"/>
      <c r="AF83" s="329"/>
      <c r="AG83" s="329"/>
      <c r="AH83" s="329"/>
      <c r="AI83" s="329"/>
      <c r="AJ83" s="535" t="s">
        <v>614</v>
      </c>
      <c r="AK83" s="208"/>
      <c r="AL83" s="208"/>
      <c r="AM83" s="208"/>
      <c r="AN83" s="208"/>
      <c r="AO83" s="208"/>
      <c r="AP83" s="208"/>
      <c r="AQ83" s="208"/>
    </row>
    <row r="84" customFormat="false" ht="13.5" hidden="false" customHeight="true" outlineLevel="0" collapsed="false">
      <c r="A84" s="498" t="str">
        <f aca="false">IF(SUM(Summ!C657:F657)=0,"",Summ!A657)</f>
        <v>Firewood</v>
      </c>
      <c r="B84" s="540" t="s">
        <v>636</v>
      </c>
      <c r="C84" s="541"/>
      <c r="D84" s="466" t="n">
        <v>0</v>
      </c>
      <c r="E84" s="541"/>
      <c r="F84" s="541"/>
      <c r="G84" s="542" t="n">
        <v>3</v>
      </c>
      <c r="H84" s="544"/>
      <c r="I84" s="1"/>
      <c r="J84" s="208"/>
      <c r="K84" s="208"/>
      <c r="L84" s="519" t="n">
        <f aca="false">G84</f>
        <v>3</v>
      </c>
      <c r="M84" s="329"/>
      <c r="N84" s="329"/>
      <c r="O84" s="329"/>
      <c r="P84" s="329"/>
      <c r="Q84" s="467" t="n">
        <f aca="false">Summ!C657</f>
        <v>0</v>
      </c>
      <c r="R84" s="467" t="n">
        <f aca="false">Summ!D657</f>
        <v>0</v>
      </c>
      <c r="S84" s="467" t="n">
        <f aca="false">Summ!E657</f>
        <v>5400</v>
      </c>
      <c r="T84" s="467" t="n">
        <f aca="false">Summ!F657</f>
        <v>9000</v>
      </c>
      <c r="U84" s="329"/>
      <c r="V84" s="329"/>
      <c r="W84" s="329"/>
      <c r="X84" s="329"/>
      <c r="Y84" s="467" t="n">
        <f aca="false">Summ!H657</f>
        <v>0</v>
      </c>
      <c r="Z84" s="467" t="n">
        <f aca="false">Summ!I657</f>
        <v>0</v>
      </c>
      <c r="AA84" s="467" t="n">
        <f aca="false">Summ!J657</f>
        <v>0</v>
      </c>
      <c r="AB84" s="467" t="n">
        <f aca="false">Summ!K657</f>
        <v>0</v>
      </c>
      <c r="AC84" s="329"/>
      <c r="AD84" s="329"/>
      <c r="AE84" s="329"/>
      <c r="AF84" s="329"/>
      <c r="AG84" s="329"/>
      <c r="AH84" s="329"/>
      <c r="AI84" s="329"/>
      <c r="AJ84" s="535" t="s">
        <v>614</v>
      </c>
      <c r="AK84" s="208"/>
      <c r="AL84" s="208"/>
      <c r="AM84" s="208"/>
      <c r="AN84" s="208"/>
      <c r="AO84" s="208"/>
      <c r="AP84" s="208"/>
      <c r="AQ84" s="208"/>
    </row>
    <row r="85" customFormat="false" ht="13.5" hidden="false" customHeight="true" outlineLevel="0" collapsed="false">
      <c r="A85" s="498" t="str">
        <f aca="false">IF(SUM(Summ!C658:F658)=0,"",Summ!A658)</f>
        <v>Utensils</v>
      </c>
      <c r="B85" s="540" t="s">
        <v>636</v>
      </c>
      <c r="C85" s="541"/>
      <c r="D85" s="466" t="n">
        <v>0</v>
      </c>
      <c r="E85" s="541"/>
      <c r="F85" s="541"/>
      <c r="G85" s="542" t="n">
        <v>4</v>
      </c>
      <c r="H85" s="544"/>
      <c r="I85" s="1"/>
      <c r="J85" s="208"/>
      <c r="K85" s="208"/>
      <c r="L85" s="519" t="n">
        <f aca="false">G85</f>
        <v>4</v>
      </c>
      <c r="M85" s="329"/>
      <c r="N85" s="329"/>
      <c r="O85" s="329"/>
      <c r="P85" s="329"/>
      <c r="Q85" s="467" t="n">
        <f aca="false">Summ!C658</f>
        <v>3400</v>
      </c>
      <c r="R85" s="467" t="n">
        <f aca="false">Summ!D658</f>
        <v>6700</v>
      </c>
      <c r="S85" s="467" t="n">
        <f aca="false">Summ!E658</f>
        <v>9400</v>
      </c>
      <c r="T85" s="467" t="n">
        <f aca="false">Summ!F658</f>
        <v>6500</v>
      </c>
      <c r="U85" s="329"/>
      <c r="V85" s="329"/>
      <c r="W85" s="329"/>
      <c r="X85" s="329"/>
      <c r="Y85" s="467" t="n">
        <f aca="false">Summ!H658</f>
        <v>0</v>
      </c>
      <c r="Z85" s="467" t="n">
        <f aca="false">Summ!I658</f>
        <v>0</v>
      </c>
      <c r="AA85" s="467" t="n">
        <f aca="false">Summ!J658</f>
        <v>0</v>
      </c>
      <c r="AB85" s="467" t="n">
        <f aca="false">Summ!K658</f>
        <v>0</v>
      </c>
      <c r="AC85" s="329"/>
      <c r="AD85" s="329"/>
      <c r="AE85" s="329"/>
      <c r="AF85" s="329"/>
      <c r="AG85" s="329"/>
      <c r="AH85" s="329"/>
      <c r="AI85" s="329"/>
      <c r="AJ85" s="535" t="s">
        <v>614</v>
      </c>
      <c r="AK85" s="208"/>
      <c r="AL85" s="208"/>
      <c r="AM85" s="208"/>
      <c r="AN85" s="208"/>
      <c r="AO85" s="208"/>
      <c r="AP85" s="208"/>
      <c r="AQ85" s="208"/>
    </row>
    <row r="86" customFormat="false" ht="13.5" hidden="false" customHeight="true" outlineLevel="0" collapsed="false">
      <c r="A86" s="498" t="str">
        <f aca="false">IF(SUM(Summ!C676:F676)=0,"",Summ!A676)</f>
        <v>Clothing</v>
      </c>
      <c r="B86" s="540" t="s">
        <v>636</v>
      </c>
      <c r="C86" s="541"/>
      <c r="D86" s="466" t="n">
        <v>0.25</v>
      </c>
      <c r="E86" s="541"/>
      <c r="F86" s="541"/>
      <c r="G86" s="542" t="n">
        <v>4</v>
      </c>
      <c r="H86" s="544"/>
      <c r="I86" s="1"/>
      <c r="J86" s="208"/>
      <c r="K86" s="208"/>
      <c r="L86" s="519" t="n">
        <f aca="false">G86</f>
        <v>4</v>
      </c>
      <c r="M86" s="329"/>
      <c r="N86" s="329"/>
      <c r="O86" s="329"/>
      <c r="P86" s="329"/>
      <c r="Q86" s="467" t="n">
        <f aca="false">Summ!C676</f>
        <v>6800</v>
      </c>
      <c r="R86" s="467" t="n">
        <f aca="false">Summ!D676</f>
        <v>20000</v>
      </c>
      <c r="S86" s="467" t="n">
        <f aca="false">Summ!E676</f>
        <v>81500</v>
      </c>
      <c r="T86" s="467" t="n">
        <f aca="false">Summ!F676</f>
        <v>102000</v>
      </c>
      <c r="U86" s="329"/>
      <c r="V86" s="329"/>
      <c r="W86" s="329"/>
      <c r="X86" s="329"/>
      <c r="Y86" s="467" t="n">
        <f aca="false">Summ!H676</f>
        <v>5000</v>
      </c>
      <c r="Z86" s="467" t="n">
        <f aca="false">Summ!I676</f>
        <v>5000</v>
      </c>
      <c r="AA86" s="467" t="n">
        <f aca="false">Summ!J676</f>
        <v>5714.28571428571</v>
      </c>
      <c r="AB86" s="467" t="n">
        <f aca="false">Summ!K676</f>
        <v>6428.57142857143</v>
      </c>
      <c r="AC86" s="329"/>
      <c r="AD86" s="329"/>
      <c r="AE86" s="329"/>
      <c r="AF86" s="329"/>
      <c r="AG86" s="329"/>
      <c r="AH86" s="329"/>
      <c r="AI86" s="329"/>
      <c r="AJ86" s="535" t="s">
        <v>614</v>
      </c>
      <c r="AK86" s="208"/>
      <c r="AL86" s="208"/>
      <c r="AM86" s="208"/>
      <c r="AN86" s="208"/>
      <c r="AO86" s="208"/>
      <c r="AP86" s="208"/>
      <c r="AQ86" s="208"/>
    </row>
    <row r="87" customFormat="false" ht="13.5" hidden="false" customHeight="true" outlineLevel="0" collapsed="false">
      <c r="A87" s="498" t="str">
        <f aca="false">IF(SUM(Summ!C677:F677)=0,"",Summ!A677)</f>
        <v>Transport</v>
      </c>
      <c r="B87" s="540" t="s">
        <v>642</v>
      </c>
      <c r="C87" s="466" t="n">
        <v>0.5</v>
      </c>
      <c r="D87" s="466" t="n">
        <v>0.5</v>
      </c>
      <c r="E87" s="466" t="n">
        <v>0.5</v>
      </c>
      <c r="F87" s="466" t="n">
        <v>0.5</v>
      </c>
      <c r="G87" s="542" t="n">
        <v>4</v>
      </c>
      <c r="H87" s="544"/>
      <c r="I87" s="1"/>
      <c r="J87" s="208"/>
      <c r="K87" s="208"/>
      <c r="L87" s="519" t="n">
        <f aca="false">G87</f>
        <v>4</v>
      </c>
      <c r="M87" s="329"/>
      <c r="N87" s="329"/>
      <c r="O87" s="329"/>
      <c r="P87" s="329"/>
      <c r="Q87" s="467" t="n">
        <f aca="false">Summ!C677</f>
        <v>1500</v>
      </c>
      <c r="R87" s="467" t="n">
        <f aca="false">Summ!D677</f>
        <v>3000</v>
      </c>
      <c r="S87" s="467" t="n">
        <f aca="false">Summ!E677</f>
        <v>12400</v>
      </c>
      <c r="T87" s="467" t="n">
        <f aca="false">Summ!F677</f>
        <v>18300</v>
      </c>
      <c r="U87" s="329"/>
      <c r="V87" s="329"/>
      <c r="W87" s="329"/>
      <c r="X87" s="329"/>
      <c r="Y87" s="467" t="n">
        <f aca="false">Summ!H677</f>
        <v>750</v>
      </c>
      <c r="Z87" s="467" t="n">
        <f aca="false">Summ!I677</f>
        <v>1500</v>
      </c>
      <c r="AA87" s="467" t="n">
        <f aca="false">Summ!J677</f>
        <v>6200</v>
      </c>
      <c r="AB87" s="467" t="n">
        <f aca="false">Summ!K677</f>
        <v>9150</v>
      </c>
      <c r="AC87" s="329"/>
      <c r="AD87" s="329"/>
      <c r="AE87" s="329"/>
      <c r="AF87" s="329"/>
      <c r="AG87" s="329"/>
      <c r="AH87" s="329"/>
      <c r="AI87" s="329"/>
      <c r="AJ87" s="535" t="s">
        <v>614</v>
      </c>
      <c r="AK87" s="208"/>
      <c r="AL87" s="208"/>
      <c r="AM87" s="208"/>
      <c r="AN87" s="208"/>
      <c r="AO87" s="208"/>
      <c r="AP87" s="208"/>
      <c r="AQ87" s="208"/>
    </row>
    <row r="88" customFormat="false" ht="13.5" hidden="false" customHeight="true" outlineLevel="0" collapsed="false">
      <c r="A88" s="498" t="str">
        <f aca="false">IF(SUM(Summ!C678:F678)=0,"",Summ!A678)</f>
        <v>Gifts/obligations/contributions/festivals </v>
      </c>
      <c r="B88" s="540" t="s">
        <v>642</v>
      </c>
      <c r="C88" s="466" t="n">
        <v>0</v>
      </c>
      <c r="D88" s="466" t="n">
        <v>0</v>
      </c>
      <c r="E88" s="466" t="n">
        <v>0</v>
      </c>
      <c r="F88" s="466" t="n">
        <v>0</v>
      </c>
      <c r="G88" s="542" t="n">
        <v>4</v>
      </c>
      <c r="H88" s="544"/>
      <c r="I88" s="1"/>
      <c r="J88" s="208"/>
      <c r="K88" s="208"/>
      <c r="L88" s="519" t="n">
        <f aca="false">G88</f>
        <v>4</v>
      </c>
      <c r="M88" s="329"/>
      <c r="N88" s="329"/>
      <c r="O88" s="329"/>
      <c r="P88" s="329"/>
      <c r="Q88" s="467" t="n">
        <f aca="false">Summ!C678</f>
        <v>2800</v>
      </c>
      <c r="R88" s="467" t="n">
        <f aca="false">Summ!D678</f>
        <v>9000</v>
      </c>
      <c r="S88" s="467" t="n">
        <f aca="false">Summ!E678</f>
        <v>17000</v>
      </c>
      <c r="T88" s="467" t="n">
        <f aca="false">Summ!F678</f>
        <v>22000</v>
      </c>
      <c r="U88" s="329"/>
      <c r="V88" s="329"/>
      <c r="W88" s="329"/>
      <c r="X88" s="329"/>
      <c r="Y88" s="467" t="n">
        <f aca="false">Summ!H678</f>
        <v>0</v>
      </c>
      <c r="Z88" s="467" t="n">
        <f aca="false">Summ!I678</f>
        <v>0</v>
      </c>
      <c r="AA88" s="467" t="n">
        <f aca="false">Summ!J678</f>
        <v>0</v>
      </c>
      <c r="AB88" s="467" t="n">
        <f aca="false">Summ!K678</f>
        <v>0</v>
      </c>
      <c r="AC88" s="329"/>
      <c r="AD88" s="329"/>
      <c r="AE88" s="329"/>
      <c r="AF88" s="329"/>
      <c r="AG88" s="329"/>
      <c r="AH88" s="329"/>
      <c r="AI88" s="329"/>
      <c r="AJ88" s="535" t="s">
        <v>614</v>
      </c>
      <c r="AK88" s="208"/>
      <c r="AL88" s="208"/>
      <c r="AM88" s="208"/>
      <c r="AN88" s="208"/>
      <c r="AO88" s="208"/>
      <c r="AP88" s="208"/>
      <c r="AQ88" s="208"/>
    </row>
    <row r="89" customFormat="false" ht="13.5" hidden="false" customHeight="true" outlineLevel="0" collapsed="false">
      <c r="A89" s="498" t="str">
        <f aca="false">IF(SUM(Summ!C679:F679)=0,"",Summ!A679)</f>
        <v>House Repair</v>
      </c>
      <c r="B89" s="540" t="s">
        <v>636</v>
      </c>
      <c r="C89" s="541"/>
      <c r="D89" s="466" t="n">
        <v>0.25</v>
      </c>
      <c r="E89" s="541"/>
      <c r="F89" s="541"/>
      <c r="G89" s="542" t="n">
        <v>4</v>
      </c>
      <c r="H89" s="1"/>
      <c r="I89" s="1"/>
      <c r="J89" s="208"/>
      <c r="K89" s="208"/>
      <c r="L89" s="519" t="n">
        <f aca="false">G89</f>
        <v>4</v>
      </c>
      <c r="M89" s="329"/>
      <c r="N89" s="329"/>
      <c r="O89" s="329"/>
      <c r="P89" s="329"/>
      <c r="Q89" s="467" t="n">
        <f aca="false">Summ!C679</f>
        <v>2400</v>
      </c>
      <c r="R89" s="467" t="n">
        <f aca="false">Summ!D679</f>
        <v>4700</v>
      </c>
      <c r="S89" s="467" t="n">
        <f aca="false">Summ!E679</f>
        <v>27000</v>
      </c>
      <c r="T89" s="467" t="n">
        <f aca="false">Summ!F679</f>
        <v>22000</v>
      </c>
      <c r="U89" s="329"/>
      <c r="V89" s="329"/>
      <c r="W89" s="329"/>
      <c r="X89" s="329"/>
      <c r="Y89" s="467" t="n">
        <f aca="false">Summ!H679</f>
        <v>1175</v>
      </c>
      <c r="Z89" s="467" t="n">
        <f aca="false">Summ!I679</f>
        <v>1175</v>
      </c>
      <c r="AA89" s="467" t="n">
        <f aca="false">Summ!J679</f>
        <v>1342.85714285714</v>
      </c>
      <c r="AB89" s="467" t="n">
        <f aca="false">Summ!K679</f>
        <v>1510.71428571429</v>
      </c>
      <c r="AC89" s="329"/>
      <c r="AD89" s="329"/>
      <c r="AE89" s="329"/>
      <c r="AF89" s="329"/>
      <c r="AG89" s="329"/>
      <c r="AH89" s="329"/>
      <c r="AI89" s="329"/>
      <c r="AJ89" s="535" t="s">
        <v>614</v>
      </c>
      <c r="AK89" s="208"/>
      <c r="AL89" s="208"/>
      <c r="AM89" s="208"/>
      <c r="AN89" s="208"/>
      <c r="AO89" s="208"/>
      <c r="AP89" s="208"/>
      <c r="AQ89" s="208"/>
    </row>
    <row r="90" customFormat="false" ht="13.5" hidden="false" customHeight="true" outlineLevel="0" collapsed="false">
      <c r="A90" s="498" t="str">
        <f aca="false">IF(SUM(Summ!C680:F680)=0,"",Summ!A680)</f>
        <v>Other items = cigarettes, beer, cosmetics</v>
      </c>
      <c r="B90" s="540" t="s">
        <v>636</v>
      </c>
      <c r="C90" s="541"/>
      <c r="D90" s="466" t="n">
        <v>0</v>
      </c>
      <c r="E90" s="541"/>
      <c r="F90" s="541"/>
      <c r="G90" s="542" t="n">
        <v>4</v>
      </c>
      <c r="H90" s="1"/>
      <c r="I90" s="1"/>
      <c r="J90" s="208"/>
      <c r="K90" s="208"/>
      <c r="L90" s="519" t="n">
        <f aca="false">G90</f>
        <v>4</v>
      </c>
      <c r="M90" s="329"/>
      <c r="N90" s="329"/>
      <c r="O90" s="329"/>
      <c r="P90" s="329"/>
      <c r="Q90" s="467" t="n">
        <f aca="false">Summ!C680</f>
        <v>3000</v>
      </c>
      <c r="R90" s="467" t="n">
        <f aca="false">Summ!D680</f>
        <v>8000</v>
      </c>
      <c r="S90" s="467" t="n">
        <f aca="false">Summ!E680</f>
        <v>41400</v>
      </c>
      <c r="T90" s="467" t="n">
        <f aca="false">Summ!F680</f>
        <v>36000</v>
      </c>
      <c r="U90" s="329"/>
      <c r="V90" s="329"/>
      <c r="W90" s="329"/>
      <c r="X90" s="329"/>
      <c r="Y90" s="467" t="n">
        <f aca="false">Summ!H680</f>
        <v>0</v>
      </c>
      <c r="Z90" s="467" t="n">
        <f aca="false">Summ!I680</f>
        <v>0</v>
      </c>
      <c r="AA90" s="467" t="n">
        <f aca="false">Summ!J680</f>
        <v>0</v>
      </c>
      <c r="AB90" s="467" t="n">
        <f aca="false">Summ!K680</f>
        <v>0</v>
      </c>
      <c r="AC90" s="329"/>
      <c r="AD90" s="329"/>
      <c r="AE90" s="329"/>
      <c r="AF90" s="329"/>
      <c r="AG90" s="329"/>
      <c r="AH90" s="329"/>
      <c r="AI90" s="329"/>
      <c r="AJ90" s="535" t="s">
        <v>614</v>
      </c>
      <c r="AK90" s="208"/>
      <c r="AL90" s="208"/>
      <c r="AM90" s="208"/>
      <c r="AN90" s="208"/>
      <c r="AO90" s="208"/>
      <c r="AP90" s="208"/>
      <c r="AQ90" s="208"/>
    </row>
    <row r="91" customFormat="false" ht="13.5" hidden="false" customHeight="true" outlineLevel="0" collapsed="false">
      <c r="A91" s="536" t="s">
        <v>643</v>
      </c>
      <c r="B91" s="545"/>
      <c r="C91" s="546"/>
      <c r="D91" s="546"/>
      <c r="E91" s="546"/>
      <c r="F91" s="546"/>
      <c r="G91" s="1"/>
      <c r="H91" s="1"/>
      <c r="I91" s="1"/>
      <c r="J91" s="208"/>
      <c r="K91" s="208"/>
      <c r="L91" s="519" t="n">
        <f aca="false">L90</f>
        <v>4</v>
      </c>
      <c r="M91" s="329"/>
      <c r="N91" s="329"/>
      <c r="O91" s="329"/>
      <c r="P91" s="329"/>
      <c r="Q91" s="467" t="e">
        <f aca="false">Summ!C681</f>
        <v>#REF!</v>
      </c>
      <c r="R91" s="467" t="e">
        <f aca="false">Summ!D681</f>
        <v>#REF!</v>
      </c>
      <c r="S91" s="467" t="e">
        <f aca="false">Summ!E681</f>
        <v>#REF!</v>
      </c>
      <c r="T91" s="467" t="e">
        <f aca="false">Summ!F681</f>
        <v>#REF!</v>
      </c>
      <c r="U91" s="329"/>
      <c r="V91" s="329"/>
      <c r="W91" s="329"/>
      <c r="X91" s="329"/>
      <c r="Y91" s="467" t="n">
        <f aca="false">Summ!H681</f>
        <v>0</v>
      </c>
      <c r="Z91" s="467" t="n">
        <f aca="false">Summ!I681</f>
        <v>0</v>
      </c>
      <c r="AA91" s="467" t="n">
        <f aca="false">Summ!J681</f>
        <v>0</v>
      </c>
      <c r="AB91" s="467" t="n">
        <f aca="false">Summ!K681</f>
        <v>0</v>
      </c>
      <c r="AC91" s="329"/>
      <c r="AD91" s="329"/>
      <c r="AE91" s="329"/>
      <c r="AF91" s="329"/>
      <c r="AG91" s="329"/>
      <c r="AH91" s="329"/>
      <c r="AI91" s="329"/>
      <c r="AJ91" s="535" t="s">
        <v>614</v>
      </c>
      <c r="AK91" s="208"/>
      <c r="AL91" s="208"/>
      <c r="AM91" s="208"/>
      <c r="AN91" s="208"/>
      <c r="AO91" s="208"/>
      <c r="AP91" s="208"/>
      <c r="AQ91" s="208"/>
    </row>
    <row r="92" customFormat="false" ht="13.5" hidden="false" customHeight="true" outlineLevel="0" collapsed="false">
      <c r="A92" s="498" t="str">
        <f aca="false">IF(SUM(Summ!C656:F656)=0,"",Summ!A652)</f>
        <v>Water for humans: name of local meas.</v>
      </c>
      <c r="B92" s="547" t="s">
        <v>642</v>
      </c>
      <c r="C92" s="466" t="n">
        <v>1</v>
      </c>
      <c r="D92" s="466" t="n">
        <v>1</v>
      </c>
      <c r="E92" s="466" t="n">
        <v>1</v>
      </c>
      <c r="F92" s="466" t="n">
        <v>1</v>
      </c>
      <c r="G92" s="542" t="n">
        <v>3</v>
      </c>
      <c r="H92" s="1"/>
      <c r="I92" s="1"/>
      <c r="J92" s="208"/>
      <c r="K92" s="208"/>
      <c r="L92" s="519" t="n">
        <f aca="false">G92</f>
        <v>3</v>
      </c>
      <c r="M92" s="329"/>
      <c r="N92" s="329"/>
      <c r="O92" s="329"/>
      <c r="P92" s="329"/>
      <c r="Q92" s="467" t="n">
        <f aca="false">SUM(Summ!C656)</f>
        <v>100</v>
      </c>
      <c r="R92" s="467" t="n">
        <f aca="false">SUM(Summ!D656)</f>
        <v>100</v>
      </c>
      <c r="S92" s="467" t="n">
        <f aca="false">SUM(Summ!E656)</f>
        <v>100</v>
      </c>
      <c r="T92" s="467" t="n">
        <f aca="false">SUM(Summ!F656)</f>
        <v>100</v>
      </c>
      <c r="U92" s="329"/>
      <c r="V92" s="329"/>
      <c r="W92" s="329"/>
      <c r="X92" s="329"/>
      <c r="Y92" s="467" t="n">
        <f aca="false">SUM(Summ!H656)</f>
        <v>100</v>
      </c>
      <c r="Z92" s="467" t="n">
        <f aca="false">SUM(Summ!I656)</f>
        <v>100</v>
      </c>
      <c r="AA92" s="467" t="n">
        <f aca="false">SUM(Summ!J656)</f>
        <v>100</v>
      </c>
      <c r="AB92" s="467" t="n">
        <f aca="false">SUM(Summ!K656)</f>
        <v>100</v>
      </c>
      <c r="AC92" s="329"/>
      <c r="AD92" s="329"/>
      <c r="AE92" s="329"/>
      <c r="AF92" s="329"/>
      <c r="AG92" s="329"/>
      <c r="AH92" s="329"/>
      <c r="AI92" s="329"/>
      <c r="AJ92" s="535" t="s">
        <v>614</v>
      </c>
      <c r="AK92" s="208"/>
      <c r="AL92" s="208"/>
      <c r="AM92" s="208"/>
      <c r="AN92" s="208"/>
      <c r="AO92" s="208"/>
      <c r="AP92" s="208"/>
      <c r="AQ92" s="208"/>
    </row>
    <row r="93" customFormat="false" ht="13.5" hidden="false" customHeight="true" outlineLevel="0" collapsed="false">
      <c r="A93" s="498" t="str">
        <f aca="false">IF(SUM(Summ!C665:F665)=0,"",Summ!A661)</f>
        <v/>
      </c>
      <c r="B93" s="547" t="s">
        <v>642</v>
      </c>
      <c r="C93" s="466" t="n">
        <v>1</v>
      </c>
      <c r="D93" s="466" t="n">
        <v>1</v>
      </c>
      <c r="E93" s="466" t="n">
        <v>1</v>
      </c>
      <c r="F93" s="466" t="n">
        <v>1</v>
      </c>
      <c r="G93" s="542" t="n">
        <v>4</v>
      </c>
      <c r="H93" s="1"/>
      <c r="I93" s="1"/>
      <c r="J93" s="208"/>
      <c r="K93" s="208"/>
      <c r="L93" s="519" t="n">
        <f aca="false">G93</f>
        <v>4</v>
      </c>
      <c r="M93" s="329"/>
      <c r="N93" s="329"/>
      <c r="O93" s="329"/>
      <c r="P93" s="329"/>
      <c r="Q93" s="467" t="n">
        <f aca="false">SUM(Summ!C665)</f>
        <v>0</v>
      </c>
      <c r="R93" s="467" t="n">
        <f aca="false">SUM(Summ!D665)</f>
        <v>0</v>
      </c>
      <c r="S93" s="467" t="n">
        <f aca="false">SUM(Summ!E665)</f>
        <v>0</v>
      </c>
      <c r="T93" s="467" t="n">
        <f aca="false">SUM(Summ!F665)</f>
        <v>0</v>
      </c>
      <c r="U93" s="329"/>
      <c r="V93" s="329"/>
      <c r="W93" s="329"/>
      <c r="X93" s="329"/>
      <c r="Y93" s="467" t="n">
        <f aca="false">SUM(Summ!H665)</f>
        <v>0</v>
      </c>
      <c r="Z93" s="467" t="n">
        <f aca="false">SUM(Summ!I665)</f>
        <v>0</v>
      </c>
      <c r="AA93" s="467" t="n">
        <f aca="false">SUM(Summ!J665)</f>
        <v>0</v>
      </c>
      <c r="AB93" s="467" t="n">
        <f aca="false">SUM(Summ!K665)</f>
        <v>0</v>
      </c>
      <c r="AC93" s="329"/>
      <c r="AD93" s="329"/>
      <c r="AE93" s="329"/>
      <c r="AF93" s="329"/>
      <c r="AG93" s="329"/>
      <c r="AH93" s="329"/>
      <c r="AI93" s="329"/>
      <c r="AJ93" s="535" t="s">
        <v>614</v>
      </c>
      <c r="AK93" s="208"/>
      <c r="AL93" s="208"/>
      <c r="AM93" s="208"/>
      <c r="AN93" s="208"/>
      <c r="AO93" s="208"/>
      <c r="AP93" s="208"/>
      <c r="AQ93" s="208"/>
    </row>
    <row r="94" customFormat="false" ht="13.5" hidden="false" customHeight="true" outlineLevel="0" collapsed="false">
      <c r="A94" s="536" t="s">
        <v>644</v>
      </c>
      <c r="B94" s="545"/>
      <c r="C94" s="546"/>
      <c r="D94" s="546"/>
      <c r="E94" s="546"/>
      <c r="F94" s="546"/>
      <c r="G94" s="1"/>
      <c r="H94" s="1"/>
      <c r="I94" s="1"/>
      <c r="J94" s="208"/>
      <c r="K94" s="208"/>
      <c r="L94" s="519"/>
      <c r="M94" s="329"/>
      <c r="N94" s="329"/>
      <c r="O94" s="329"/>
      <c r="P94" s="329"/>
      <c r="Q94" s="329"/>
      <c r="R94" s="329"/>
      <c r="S94" s="329"/>
      <c r="T94" s="329"/>
      <c r="U94" s="329"/>
      <c r="V94" s="329"/>
      <c r="W94" s="329"/>
      <c r="X94" s="329"/>
      <c r="Y94" s="329"/>
      <c r="Z94" s="329"/>
      <c r="AA94" s="329"/>
      <c r="AB94" s="329"/>
      <c r="AC94" s="329"/>
      <c r="AD94" s="329"/>
      <c r="AE94" s="329"/>
      <c r="AF94" s="329"/>
      <c r="AG94" s="329"/>
      <c r="AH94" s="329"/>
      <c r="AI94" s="329"/>
      <c r="AJ94" s="535" t="s">
        <v>614</v>
      </c>
      <c r="AK94" s="208"/>
      <c r="AL94" s="208"/>
      <c r="AM94" s="208"/>
      <c r="AN94" s="208"/>
      <c r="AO94" s="208"/>
      <c r="AP94" s="208"/>
      <c r="AQ94" s="208"/>
    </row>
    <row r="95" customFormat="false" ht="13.5" hidden="false" customHeight="true" outlineLevel="0" collapsed="false">
      <c r="A95" s="498" t="str">
        <f aca="false">IF(SUM(Summ!C674:F674)=0,"",Summ!A674)</f>
        <v>School</v>
      </c>
      <c r="B95" s="547" t="s">
        <v>642</v>
      </c>
      <c r="C95" s="466" t="n">
        <v>1</v>
      </c>
      <c r="D95" s="466" t="n">
        <v>1</v>
      </c>
      <c r="E95" s="466" t="n">
        <v>1</v>
      </c>
      <c r="F95" s="466" t="n">
        <v>1</v>
      </c>
      <c r="G95" s="542" t="n">
        <v>4</v>
      </c>
      <c r="H95" s="1"/>
      <c r="I95" s="1"/>
      <c r="J95" s="208"/>
      <c r="K95" s="208"/>
      <c r="L95" s="519" t="n">
        <f aca="false">G95</f>
        <v>4</v>
      </c>
      <c r="M95" s="329"/>
      <c r="N95" s="329"/>
      <c r="O95" s="329"/>
      <c r="P95" s="329"/>
      <c r="Q95" s="467" t="n">
        <f aca="false">SUM(Summ!C674)</f>
        <v>8400</v>
      </c>
      <c r="R95" s="467" t="n">
        <f aca="false">SUM(Summ!D674)</f>
        <v>10000</v>
      </c>
      <c r="S95" s="467" t="n">
        <f aca="false">SUM(Summ!E674)</f>
        <v>64000</v>
      </c>
      <c r="T95" s="467" t="n">
        <f aca="false">SUM(Summ!F674)</f>
        <v>92000</v>
      </c>
      <c r="U95" s="329"/>
      <c r="V95" s="329"/>
      <c r="W95" s="329"/>
      <c r="X95" s="329"/>
      <c r="Y95" s="467" t="n">
        <f aca="false">SUM(Summ!H674)</f>
        <v>8400</v>
      </c>
      <c r="Z95" s="467" t="n">
        <f aca="false">SUM(Summ!I674)</f>
        <v>10000</v>
      </c>
      <c r="AA95" s="467" t="n">
        <f aca="false">SUM(Summ!J674)</f>
        <v>64000</v>
      </c>
      <c r="AB95" s="467" t="n">
        <f aca="false">SUM(Summ!K674)</f>
        <v>92000</v>
      </c>
      <c r="AC95" s="329"/>
      <c r="AD95" s="329"/>
      <c r="AE95" s="329"/>
      <c r="AF95" s="329"/>
      <c r="AG95" s="329"/>
      <c r="AH95" s="329"/>
      <c r="AI95" s="329"/>
      <c r="AJ95" s="535" t="s">
        <v>614</v>
      </c>
      <c r="AK95" s="208"/>
      <c r="AL95" s="208"/>
      <c r="AM95" s="208"/>
      <c r="AN95" s="208"/>
      <c r="AO95" s="208"/>
      <c r="AP95" s="208"/>
      <c r="AQ95" s="208"/>
    </row>
    <row r="96" customFormat="false" ht="13.5" hidden="false" customHeight="true" outlineLevel="0" collapsed="false">
      <c r="A96" s="498" t="str">
        <f aca="false">IF(SUM(Summ!C675:F675)=0,"",Summ!A675)</f>
        <v>Medicine</v>
      </c>
      <c r="B96" s="547" t="s">
        <v>642</v>
      </c>
      <c r="C96" s="466" t="n">
        <v>1</v>
      </c>
      <c r="D96" s="466" t="n">
        <v>1</v>
      </c>
      <c r="E96" s="466" t="n">
        <v>1</v>
      </c>
      <c r="F96" s="466" t="n">
        <v>1</v>
      </c>
      <c r="G96" s="542" t="n">
        <v>4</v>
      </c>
      <c r="H96" s="1"/>
      <c r="I96" s="1"/>
      <c r="J96" s="208"/>
      <c r="K96" s="208"/>
      <c r="L96" s="519" t="n">
        <f aca="false">G96</f>
        <v>4</v>
      </c>
      <c r="M96" s="329"/>
      <c r="N96" s="329"/>
      <c r="O96" s="329"/>
      <c r="P96" s="329"/>
      <c r="Q96" s="467" t="n">
        <f aca="false">SUM(Summ!C675)</f>
        <v>2000</v>
      </c>
      <c r="R96" s="467" t="n">
        <f aca="false">SUM(Summ!D675)</f>
        <v>3500</v>
      </c>
      <c r="S96" s="467" t="n">
        <f aca="false">SUM(Summ!E675)</f>
        <v>22000</v>
      </c>
      <c r="T96" s="467" t="n">
        <f aca="false">SUM(Summ!F675)</f>
        <v>25000</v>
      </c>
      <c r="U96" s="329"/>
      <c r="V96" s="329"/>
      <c r="W96" s="329"/>
      <c r="X96" s="329"/>
      <c r="Y96" s="467" t="n">
        <f aca="false">SUM(Summ!H675)</f>
        <v>2000</v>
      </c>
      <c r="Z96" s="467" t="n">
        <f aca="false">SUM(Summ!I675)</f>
        <v>3500</v>
      </c>
      <c r="AA96" s="467" t="n">
        <f aca="false">SUM(Summ!J675)</f>
        <v>22000</v>
      </c>
      <c r="AB96" s="467" t="n">
        <f aca="false">SUM(Summ!K675)</f>
        <v>25000</v>
      </c>
      <c r="AC96" s="329"/>
      <c r="AD96" s="329"/>
      <c r="AE96" s="329"/>
      <c r="AF96" s="329"/>
      <c r="AG96" s="329"/>
      <c r="AH96" s="329"/>
      <c r="AI96" s="329"/>
      <c r="AJ96" s="535" t="s">
        <v>614</v>
      </c>
      <c r="AK96" s="208"/>
      <c r="AL96" s="208"/>
      <c r="AM96" s="208"/>
      <c r="AN96" s="208"/>
      <c r="AO96" s="208"/>
      <c r="AP96" s="208"/>
      <c r="AQ96" s="208"/>
    </row>
    <row r="97" customFormat="false" ht="13.5" hidden="false" customHeight="true" outlineLevel="0" collapsed="false">
      <c r="A97" s="536" t="s">
        <v>645</v>
      </c>
      <c r="B97" s="545"/>
      <c r="C97" s="546"/>
      <c r="D97" s="546"/>
      <c r="E97" s="546"/>
      <c r="F97" s="546"/>
      <c r="G97" s="1"/>
      <c r="H97" s="1"/>
      <c r="I97" s="1"/>
      <c r="J97" s="208"/>
      <c r="K97" s="208"/>
      <c r="L97" s="519"/>
      <c r="M97" s="329"/>
      <c r="N97" s="329"/>
      <c r="O97" s="329"/>
      <c r="P97" s="329"/>
      <c r="Q97" s="329"/>
      <c r="R97" s="329"/>
      <c r="S97" s="329"/>
      <c r="T97" s="329"/>
      <c r="U97" s="329"/>
      <c r="V97" s="329"/>
      <c r="W97" s="329"/>
      <c r="X97" s="329"/>
      <c r="Y97" s="329"/>
      <c r="Z97" s="329"/>
      <c r="AA97" s="329"/>
      <c r="AB97" s="329"/>
      <c r="AC97" s="329"/>
      <c r="AD97" s="329"/>
      <c r="AE97" s="329"/>
      <c r="AF97" s="329"/>
      <c r="AG97" s="329"/>
      <c r="AH97" s="329"/>
      <c r="AI97" s="329"/>
      <c r="AJ97" s="535" t="s">
        <v>614</v>
      </c>
      <c r="AK97" s="208"/>
      <c r="AL97" s="208"/>
      <c r="AM97" s="208"/>
      <c r="AN97" s="208"/>
      <c r="AO97" s="208"/>
      <c r="AP97" s="208"/>
      <c r="AQ97" s="208"/>
    </row>
    <row r="98" customFormat="false" ht="13.5" hidden="false" customHeight="true" outlineLevel="0" collapsed="false">
      <c r="A98" s="498" t="str">
        <f aca="false">IF(SUM(Summ!C659:F659)=0,"",Summ!A659)</f>
        <v>Animal drugs/feeds</v>
      </c>
      <c r="B98" s="547" t="s">
        <v>642</v>
      </c>
      <c r="C98" s="466" t="n">
        <v>1</v>
      </c>
      <c r="D98" s="466" t="n">
        <v>1</v>
      </c>
      <c r="E98" s="466" t="n">
        <v>1</v>
      </c>
      <c r="F98" s="466" t="n">
        <v>1</v>
      </c>
      <c r="G98" s="542" t="n">
        <v>4</v>
      </c>
      <c r="H98" s="1"/>
      <c r="I98" s="1"/>
      <c r="J98" s="208"/>
      <c r="K98" s="208"/>
      <c r="L98" s="519" t="n">
        <f aca="false">G98</f>
        <v>4</v>
      </c>
      <c r="M98" s="329"/>
      <c r="N98" s="329"/>
      <c r="O98" s="329"/>
      <c r="P98" s="329"/>
      <c r="Q98" s="467" t="n">
        <f aca="false">SUM(Summ!C659)</f>
        <v>0</v>
      </c>
      <c r="R98" s="467" t="n">
        <f aca="false">SUM(Summ!D659)</f>
        <v>0</v>
      </c>
      <c r="S98" s="467" t="n">
        <f aca="false">SUM(Summ!E659)</f>
        <v>9000</v>
      </c>
      <c r="T98" s="467" t="n">
        <f aca="false">SUM(Summ!F659)</f>
        <v>12300</v>
      </c>
      <c r="U98" s="329"/>
      <c r="V98" s="329"/>
      <c r="W98" s="329"/>
      <c r="X98" s="329"/>
      <c r="Y98" s="467" t="n">
        <f aca="false">SUM(Summ!H659)</f>
        <v>0</v>
      </c>
      <c r="Z98" s="467" t="n">
        <f aca="false">SUM(Summ!I659)</f>
        <v>0</v>
      </c>
      <c r="AA98" s="467" t="n">
        <f aca="false">SUM(Summ!J659)</f>
        <v>9000</v>
      </c>
      <c r="AB98" s="467" t="n">
        <f aca="false">SUM(Summ!K659)</f>
        <v>12300</v>
      </c>
      <c r="AC98" s="329"/>
      <c r="AD98" s="329"/>
      <c r="AE98" s="329"/>
      <c r="AF98" s="329"/>
      <c r="AG98" s="329"/>
      <c r="AH98" s="329"/>
      <c r="AI98" s="329"/>
      <c r="AJ98" s="535" t="s">
        <v>614</v>
      </c>
      <c r="AK98" s="208"/>
      <c r="AL98" s="208"/>
      <c r="AM98" s="208"/>
      <c r="AN98" s="208"/>
      <c r="AO98" s="208"/>
      <c r="AP98" s="208"/>
      <c r="AQ98" s="208"/>
    </row>
    <row r="99" customFormat="false" ht="13.5" hidden="false" customHeight="true" outlineLevel="0" collapsed="false">
      <c r="A99" s="498" t="str">
        <f aca="false">IF(SUM(Summ!C660:F660)=0,"",Summ!A660)</f>
        <v>Land rental</v>
      </c>
      <c r="B99" s="547" t="s">
        <v>642</v>
      </c>
      <c r="C99" s="466" t="n">
        <v>1</v>
      </c>
      <c r="D99" s="466" t="n">
        <v>1</v>
      </c>
      <c r="E99" s="466" t="n">
        <v>1</v>
      </c>
      <c r="F99" s="466" t="n">
        <v>1</v>
      </c>
      <c r="G99" s="542" t="n">
        <v>4</v>
      </c>
      <c r="H99" s="1"/>
      <c r="I99" s="1"/>
      <c r="J99" s="208"/>
      <c r="K99" s="208"/>
      <c r="L99" s="519" t="n">
        <f aca="false">G99</f>
        <v>4</v>
      </c>
      <c r="M99" s="329"/>
      <c r="N99" s="329"/>
      <c r="O99" s="329"/>
      <c r="P99" s="329"/>
      <c r="Q99" s="467" t="n">
        <f aca="false">SUM(Summ!C660)</f>
        <v>0</v>
      </c>
      <c r="R99" s="467" t="n">
        <f aca="false">SUM(Summ!D660)</f>
        <v>0</v>
      </c>
      <c r="S99" s="467" t="n">
        <f aca="false">SUM(Summ!E660)</f>
        <v>9000</v>
      </c>
      <c r="T99" s="467" t="n">
        <f aca="false">SUM(Summ!F660)</f>
        <v>22400</v>
      </c>
      <c r="U99" s="329"/>
      <c r="V99" s="329"/>
      <c r="W99" s="329"/>
      <c r="X99" s="329"/>
      <c r="Y99" s="467" t="n">
        <f aca="false">SUM(Summ!H660)</f>
        <v>0</v>
      </c>
      <c r="Z99" s="467" t="n">
        <f aca="false">SUM(Summ!I660)</f>
        <v>0</v>
      </c>
      <c r="AA99" s="467" t="n">
        <f aca="false">SUM(Summ!J660)</f>
        <v>9000</v>
      </c>
      <c r="AB99" s="467" t="n">
        <f aca="false">SUM(Summ!K660)</f>
        <v>22400</v>
      </c>
      <c r="AC99" s="329"/>
      <c r="AD99" s="329"/>
      <c r="AE99" s="329"/>
      <c r="AF99" s="329"/>
      <c r="AG99" s="329"/>
      <c r="AH99" s="329"/>
      <c r="AI99" s="329"/>
      <c r="AJ99" s="535" t="s">
        <v>614</v>
      </c>
      <c r="AK99" s="208"/>
      <c r="AL99" s="208"/>
      <c r="AM99" s="208"/>
      <c r="AN99" s="208"/>
      <c r="AO99" s="208"/>
      <c r="AP99" s="208"/>
      <c r="AQ99" s="208"/>
    </row>
    <row r="100" customFormat="false" ht="13.5" hidden="false" customHeight="true" outlineLevel="0" collapsed="false">
      <c r="A100" s="498" t="str">
        <f aca="false">IF(SUM(Summ!C666:F666)=0,"",Summ!A666)</f>
        <v>Ploughing</v>
      </c>
      <c r="B100" s="547" t="s">
        <v>642</v>
      </c>
      <c r="C100" s="466" t="n">
        <v>1</v>
      </c>
      <c r="D100" s="466" t="n">
        <v>1</v>
      </c>
      <c r="E100" s="466" t="n">
        <v>1</v>
      </c>
      <c r="F100" s="466" t="n">
        <v>1</v>
      </c>
      <c r="G100" s="542" t="n">
        <v>4</v>
      </c>
      <c r="H100" s="1"/>
      <c r="I100" s="1"/>
      <c r="J100" s="208"/>
      <c r="K100" s="208"/>
      <c r="L100" s="519" t="n">
        <f aca="false">G100</f>
        <v>4</v>
      </c>
      <c r="M100" s="329"/>
      <c r="N100" s="329"/>
      <c r="O100" s="329"/>
      <c r="P100" s="329"/>
      <c r="Q100" s="467" t="n">
        <f aca="false">SUM(Summ!C666)</f>
        <v>0</v>
      </c>
      <c r="R100" s="467" t="n">
        <f aca="false">SUM(Summ!D666)</f>
        <v>0</v>
      </c>
      <c r="S100" s="467" t="n">
        <f aca="false">SUM(Summ!E666)</f>
        <v>24500</v>
      </c>
      <c r="T100" s="467" t="n">
        <f aca="false">SUM(Summ!F666)</f>
        <v>6000</v>
      </c>
      <c r="U100" s="329"/>
      <c r="V100" s="329"/>
      <c r="W100" s="329"/>
      <c r="X100" s="329"/>
      <c r="Y100" s="467" t="n">
        <f aca="false">SUM(Summ!H666)</f>
        <v>0</v>
      </c>
      <c r="Z100" s="467" t="n">
        <f aca="false">SUM(Summ!I666)</f>
        <v>0</v>
      </c>
      <c r="AA100" s="467" t="n">
        <f aca="false">SUM(Summ!J666)</f>
        <v>24500</v>
      </c>
      <c r="AB100" s="467" t="n">
        <f aca="false">SUM(Summ!K666)</f>
        <v>6000</v>
      </c>
      <c r="AC100" s="329"/>
      <c r="AD100" s="329"/>
      <c r="AE100" s="329"/>
      <c r="AF100" s="329"/>
      <c r="AG100" s="329"/>
      <c r="AH100" s="329"/>
      <c r="AI100" s="329"/>
      <c r="AJ100" s="535" t="s">
        <v>614</v>
      </c>
      <c r="AK100" s="208"/>
      <c r="AL100" s="208"/>
      <c r="AM100" s="208"/>
      <c r="AN100" s="208"/>
      <c r="AO100" s="208"/>
      <c r="AP100" s="208"/>
      <c r="AQ100" s="208"/>
    </row>
    <row r="101" customFormat="false" ht="13.5" hidden="false" customHeight="true" outlineLevel="0" collapsed="false">
      <c r="A101" s="498" t="str">
        <f aca="false">IF(SUM(Summ!C667:F667)=0,"",Summ!A667)</f>
        <v>Seeds / tools</v>
      </c>
      <c r="B101" s="547" t="s">
        <v>642</v>
      </c>
      <c r="C101" s="466" t="n">
        <v>1</v>
      </c>
      <c r="D101" s="466" t="n">
        <v>1</v>
      </c>
      <c r="E101" s="466" t="n">
        <v>1</v>
      </c>
      <c r="F101" s="466" t="n">
        <v>1</v>
      </c>
      <c r="G101" s="542" t="n">
        <v>4</v>
      </c>
      <c r="H101" s="1"/>
      <c r="I101" s="1"/>
      <c r="J101" s="208"/>
      <c r="K101" s="208"/>
      <c r="L101" s="519" t="n">
        <f aca="false">G101</f>
        <v>4</v>
      </c>
      <c r="M101" s="329"/>
      <c r="N101" s="329"/>
      <c r="O101" s="329"/>
      <c r="P101" s="329"/>
      <c r="Q101" s="467" t="n">
        <f aca="false">SUM(Summ!C667)</f>
        <v>1800</v>
      </c>
      <c r="R101" s="467" t="n">
        <f aca="false">SUM(Summ!D667)</f>
        <v>3000</v>
      </c>
      <c r="S101" s="467" t="n">
        <f aca="false">SUM(Summ!E667)</f>
        <v>21500</v>
      </c>
      <c r="T101" s="467" t="n">
        <f aca="false">SUM(Summ!F667)</f>
        <v>28200</v>
      </c>
      <c r="U101" s="329"/>
      <c r="V101" s="329"/>
      <c r="W101" s="329"/>
      <c r="X101" s="329"/>
      <c r="Y101" s="467" t="n">
        <f aca="false">SUM(Summ!H667)</f>
        <v>1800</v>
      </c>
      <c r="Z101" s="467" t="n">
        <f aca="false">SUM(Summ!I667)</f>
        <v>3000</v>
      </c>
      <c r="AA101" s="467" t="n">
        <f aca="false">SUM(Summ!J667)</f>
        <v>21500</v>
      </c>
      <c r="AB101" s="467" t="n">
        <f aca="false">SUM(Summ!K667)</f>
        <v>28200</v>
      </c>
      <c r="AC101" s="329"/>
      <c r="AD101" s="329"/>
      <c r="AE101" s="329"/>
      <c r="AF101" s="329"/>
      <c r="AG101" s="329"/>
      <c r="AH101" s="329"/>
      <c r="AI101" s="329"/>
      <c r="AJ101" s="535" t="s">
        <v>614</v>
      </c>
      <c r="AK101" s="208"/>
      <c r="AL101" s="208"/>
      <c r="AM101" s="208"/>
      <c r="AN101" s="208"/>
      <c r="AO101" s="208"/>
      <c r="AP101" s="208"/>
      <c r="AQ101" s="208"/>
    </row>
    <row r="102" customFormat="false" ht="13.5" hidden="false" customHeight="true" outlineLevel="0" collapsed="false">
      <c r="A102" s="498" t="str">
        <f aca="false">IF(SUM(Summ!C668:F668)=0,"",Summ!A668)</f>
        <v>Fertilizer</v>
      </c>
      <c r="B102" s="547" t="s">
        <v>642</v>
      </c>
      <c r="C102" s="466" t="n">
        <v>1</v>
      </c>
      <c r="D102" s="466" t="n">
        <v>1</v>
      </c>
      <c r="E102" s="466" t="n">
        <v>1</v>
      </c>
      <c r="F102" s="466" t="n">
        <v>1</v>
      </c>
      <c r="G102" s="542" t="n">
        <v>4</v>
      </c>
      <c r="H102" s="1"/>
      <c r="I102" s="1"/>
      <c r="J102" s="208"/>
      <c r="K102" s="208"/>
      <c r="L102" s="519" t="n">
        <f aca="false">G102</f>
        <v>4</v>
      </c>
      <c r="M102" s="329"/>
      <c r="N102" s="329"/>
      <c r="O102" s="329"/>
      <c r="P102" s="329"/>
      <c r="Q102" s="467" t="n">
        <f aca="false">SUM(Summ!C668)</f>
        <v>1500</v>
      </c>
      <c r="R102" s="467" t="n">
        <f aca="false">SUM(Summ!D668)</f>
        <v>8700</v>
      </c>
      <c r="S102" s="467" t="n">
        <f aca="false">SUM(Summ!E668)</f>
        <v>70000</v>
      </c>
      <c r="T102" s="467" t="n">
        <f aca="false">SUM(Summ!F668)</f>
        <v>114100</v>
      </c>
      <c r="U102" s="329"/>
      <c r="V102" s="329"/>
      <c r="W102" s="329"/>
      <c r="X102" s="329"/>
      <c r="Y102" s="467" t="n">
        <f aca="false">SUM(Summ!H668)</f>
        <v>1500</v>
      </c>
      <c r="Z102" s="467" t="n">
        <f aca="false">SUM(Summ!I668)</f>
        <v>8700</v>
      </c>
      <c r="AA102" s="467" t="n">
        <f aca="false">SUM(Summ!J668)</f>
        <v>70000</v>
      </c>
      <c r="AB102" s="467" t="n">
        <f aca="false">SUM(Summ!K668)</f>
        <v>114100</v>
      </c>
      <c r="AC102" s="329"/>
      <c r="AD102" s="329"/>
      <c r="AE102" s="329"/>
      <c r="AF102" s="329"/>
      <c r="AG102" s="329"/>
      <c r="AH102" s="329"/>
      <c r="AI102" s="329"/>
      <c r="AJ102" s="535" t="s">
        <v>614</v>
      </c>
      <c r="AK102" s="208"/>
      <c r="AL102" s="208"/>
      <c r="AM102" s="208"/>
      <c r="AN102" s="208"/>
      <c r="AO102" s="208"/>
      <c r="AP102" s="208"/>
      <c r="AQ102" s="208"/>
    </row>
    <row r="103" customFormat="false" ht="13.5" hidden="false" customHeight="true" outlineLevel="0" collapsed="false">
      <c r="A103" s="498" t="str">
        <f aca="false">IF(SUM(Summ!C669:F669)=0,"",Summ!A669)</f>
        <v>Pesticides</v>
      </c>
      <c r="B103" s="547" t="s">
        <v>642</v>
      </c>
      <c r="C103" s="466" t="n">
        <v>1</v>
      </c>
      <c r="D103" s="466" t="n">
        <v>1</v>
      </c>
      <c r="E103" s="466" t="n">
        <v>1</v>
      </c>
      <c r="F103" s="466" t="n">
        <v>1</v>
      </c>
      <c r="G103" s="542" t="n">
        <v>4</v>
      </c>
      <c r="H103" s="1"/>
      <c r="I103" s="1"/>
      <c r="J103" s="208"/>
      <c r="K103" s="208"/>
      <c r="L103" s="519" t="n">
        <f aca="false">G103</f>
        <v>4</v>
      </c>
      <c r="M103" s="329"/>
      <c r="N103" s="329"/>
      <c r="O103" s="329"/>
      <c r="P103" s="329"/>
      <c r="Q103" s="467" t="n">
        <f aca="false">SUM(Summ!C669)</f>
        <v>0</v>
      </c>
      <c r="R103" s="467" t="n">
        <f aca="false">SUM(Summ!D669)</f>
        <v>0</v>
      </c>
      <c r="S103" s="467" t="n">
        <f aca="false">SUM(Summ!E669)</f>
        <v>6040</v>
      </c>
      <c r="T103" s="467" t="n">
        <f aca="false">SUM(Summ!F669)</f>
        <v>6400</v>
      </c>
      <c r="U103" s="329"/>
      <c r="V103" s="329"/>
      <c r="W103" s="329"/>
      <c r="X103" s="329"/>
      <c r="Y103" s="467" t="n">
        <f aca="false">SUM(Summ!H669)</f>
        <v>0</v>
      </c>
      <c r="Z103" s="467" t="n">
        <f aca="false">SUM(Summ!I669)</f>
        <v>0</v>
      </c>
      <c r="AA103" s="467" t="n">
        <f aca="false">SUM(Summ!J669)</f>
        <v>6040</v>
      </c>
      <c r="AB103" s="467" t="n">
        <f aca="false">SUM(Summ!K669)</f>
        <v>6400</v>
      </c>
      <c r="AC103" s="329"/>
      <c r="AD103" s="329"/>
      <c r="AE103" s="329"/>
      <c r="AF103" s="329"/>
      <c r="AG103" s="329"/>
      <c r="AH103" s="329"/>
      <c r="AI103" s="329"/>
      <c r="AJ103" s="535" t="s">
        <v>614</v>
      </c>
      <c r="AK103" s="208"/>
      <c r="AL103" s="208"/>
      <c r="AM103" s="208"/>
      <c r="AN103" s="208"/>
      <c r="AO103" s="208"/>
      <c r="AP103" s="208"/>
      <c r="AQ103" s="208"/>
    </row>
    <row r="104" customFormat="false" ht="13.5" hidden="false" customHeight="true" outlineLevel="0" collapsed="false">
      <c r="A104" s="498" t="str">
        <f aca="false">IF(SUM(Summ!C670:F670)=0,"",Summ!A670)</f>
        <v>Labour</v>
      </c>
      <c r="B104" s="547" t="s">
        <v>642</v>
      </c>
      <c r="C104" s="466" t="n">
        <v>1</v>
      </c>
      <c r="D104" s="466" t="n">
        <v>1</v>
      </c>
      <c r="E104" s="466" t="n">
        <v>1</v>
      </c>
      <c r="F104" s="466" t="n">
        <v>1</v>
      </c>
      <c r="G104" s="542" t="n">
        <v>4</v>
      </c>
      <c r="H104" s="1"/>
      <c r="I104" s="1"/>
      <c r="J104" s="208"/>
      <c r="K104" s="208"/>
      <c r="L104" s="519" t="n">
        <f aca="false">G104</f>
        <v>4</v>
      </c>
      <c r="M104" s="329"/>
      <c r="N104" s="329"/>
      <c r="O104" s="329"/>
      <c r="P104" s="329"/>
      <c r="Q104" s="467" t="n">
        <f aca="false">SUM(Summ!C670)</f>
        <v>0</v>
      </c>
      <c r="R104" s="467" t="n">
        <f aca="false">SUM(Summ!D670)</f>
        <v>0</v>
      </c>
      <c r="S104" s="467" t="n">
        <f aca="false">SUM(Summ!E670)</f>
        <v>34000</v>
      </c>
      <c r="T104" s="467" t="n">
        <f aca="false">SUM(Summ!F670)</f>
        <v>170000</v>
      </c>
      <c r="U104" s="329"/>
      <c r="V104" s="329"/>
      <c r="W104" s="329"/>
      <c r="X104" s="329"/>
      <c r="Y104" s="467" t="n">
        <f aca="false">SUM(Summ!H670)</f>
        <v>0</v>
      </c>
      <c r="Z104" s="467" t="n">
        <f aca="false">SUM(Summ!I670)</f>
        <v>0</v>
      </c>
      <c r="AA104" s="467" t="n">
        <f aca="false">SUM(Summ!J670)</f>
        <v>34000</v>
      </c>
      <c r="AB104" s="467" t="n">
        <f aca="false">SUM(Summ!K670)</f>
        <v>170000</v>
      </c>
      <c r="AC104" s="329"/>
      <c r="AD104" s="329"/>
      <c r="AE104" s="329"/>
      <c r="AF104" s="329"/>
      <c r="AG104" s="329"/>
      <c r="AH104" s="329"/>
      <c r="AI104" s="329"/>
      <c r="AJ104" s="535" t="s">
        <v>614</v>
      </c>
      <c r="AK104" s="208"/>
      <c r="AL104" s="208"/>
      <c r="AM104" s="208"/>
      <c r="AN104" s="208"/>
      <c r="AO104" s="208"/>
      <c r="AP104" s="208"/>
      <c r="AQ104" s="208"/>
    </row>
    <row r="105" customFormat="false" ht="13.5" hidden="false" customHeight="true" outlineLevel="0" collapsed="false">
      <c r="A105" s="498" t="str">
        <f aca="false">IF(SUM(Summ!C671:F671)=0,"",Summ!A671)</f>
        <v/>
      </c>
      <c r="B105" s="547" t="s">
        <v>642</v>
      </c>
      <c r="C105" s="466" t="n">
        <v>0</v>
      </c>
      <c r="D105" s="466" t="n">
        <v>0</v>
      </c>
      <c r="E105" s="466" t="n">
        <v>0</v>
      </c>
      <c r="F105" s="466" t="n">
        <v>0</v>
      </c>
      <c r="G105" s="542" t="n">
        <v>4</v>
      </c>
      <c r="H105" s="1"/>
      <c r="I105" s="1"/>
      <c r="J105" s="208"/>
      <c r="K105" s="208"/>
      <c r="L105" s="519" t="n">
        <f aca="false">G105</f>
        <v>4</v>
      </c>
      <c r="M105" s="329"/>
      <c r="N105" s="329"/>
      <c r="O105" s="329"/>
      <c r="P105" s="329"/>
      <c r="Q105" s="467" t="n">
        <f aca="false">SUM(Summ!C671)</f>
        <v>0</v>
      </c>
      <c r="R105" s="467" t="n">
        <f aca="false">SUM(Summ!D671)</f>
        <v>0</v>
      </c>
      <c r="S105" s="467" t="n">
        <f aca="false">SUM(Summ!E671)</f>
        <v>0</v>
      </c>
      <c r="T105" s="467" t="n">
        <f aca="false">SUM(Summ!F671)</f>
        <v>0</v>
      </c>
      <c r="U105" s="329"/>
      <c r="V105" s="329"/>
      <c r="W105" s="329"/>
      <c r="X105" s="329"/>
      <c r="Y105" s="467" t="n">
        <f aca="false">SUM(Summ!H671)</f>
        <v>0</v>
      </c>
      <c r="Z105" s="467" t="n">
        <f aca="false">SUM(Summ!I671)</f>
        <v>0</v>
      </c>
      <c r="AA105" s="467" t="n">
        <f aca="false">SUM(Summ!J671)</f>
        <v>0</v>
      </c>
      <c r="AB105" s="467" t="n">
        <f aca="false">SUM(Summ!K671)</f>
        <v>0</v>
      </c>
      <c r="AC105" s="329"/>
      <c r="AD105" s="329"/>
      <c r="AE105" s="329"/>
      <c r="AF105" s="329"/>
      <c r="AG105" s="329"/>
      <c r="AH105" s="329"/>
      <c r="AI105" s="329"/>
      <c r="AJ105" s="535" t="s">
        <v>614</v>
      </c>
      <c r="AK105" s="208"/>
      <c r="AL105" s="208"/>
      <c r="AM105" s="208"/>
      <c r="AN105" s="208"/>
      <c r="AO105" s="208"/>
      <c r="AP105" s="208"/>
      <c r="AQ105" s="208"/>
    </row>
    <row r="106" customFormat="false" ht="13.5" hidden="false" customHeight="true" outlineLevel="0" collapsed="false">
      <c r="A106" s="498" t="str">
        <f aca="false">IF(SUM(Summ!C672:F672)=0,"",Summ!A672)</f>
        <v>Phone credit</v>
      </c>
      <c r="B106" s="547" t="s">
        <v>642</v>
      </c>
      <c r="C106" s="466" t="n">
        <v>0.5</v>
      </c>
      <c r="D106" s="466" t="n">
        <v>0.5</v>
      </c>
      <c r="E106" s="466" t="n">
        <v>0.5</v>
      </c>
      <c r="F106" s="466" t="n">
        <v>0.5</v>
      </c>
      <c r="G106" s="542" t="n">
        <v>4</v>
      </c>
      <c r="H106" s="1"/>
      <c r="I106" s="1"/>
      <c r="J106" s="208"/>
      <c r="K106" s="208"/>
      <c r="L106" s="519" t="n">
        <f aca="false">G106</f>
        <v>4</v>
      </c>
      <c r="M106" s="329"/>
      <c r="N106" s="329"/>
      <c r="O106" s="329"/>
      <c r="P106" s="329"/>
      <c r="Q106" s="467" t="n">
        <f aca="false">SUM(Summ!C672)</f>
        <v>0</v>
      </c>
      <c r="R106" s="467" t="n">
        <f aca="false">SUM(Summ!D672)</f>
        <v>0</v>
      </c>
      <c r="S106" s="467" t="n">
        <f aca="false">SUM(Summ!E672)</f>
        <v>34440</v>
      </c>
      <c r="T106" s="467" t="n">
        <f aca="false">SUM(Summ!F672)</f>
        <v>42000</v>
      </c>
      <c r="U106" s="329"/>
      <c r="V106" s="329"/>
      <c r="W106" s="329"/>
      <c r="X106" s="329"/>
      <c r="Y106" s="467" t="n">
        <f aca="false">SUM(Summ!H672)</f>
        <v>0</v>
      </c>
      <c r="Z106" s="467" t="n">
        <f aca="false">SUM(Summ!I672)</f>
        <v>0</v>
      </c>
      <c r="AA106" s="467" t="n">
        <f aca="false">SUM(Summ!J672)</f>
        <v>17220</v>
      </c>
      <c r="AB106" s="467" t="n">
        <f aca="false">SUM(Summ!K672)</f>
        <v>21000</v>
      </c>
      <c r="AC106" s="329"/>
      <c r="AD106" s="329"/>
      <c r="AE106" s="329"/>
      <c r="AF106" s="329"/>
      <c r="AG106" s="329"/>
      <c r="AH106" s="329"/>
      <c r="AI106" s="329"/>
      <c r="AJ106" s="535" t="s">
        <v>614</v>
      </c>
      <c r="AK106" s="208"/>
      <c r="AL106" s="208"/>
      <c r="AM106" s="208"/>
      <c r="AN106" s="208"/>
      <c r="AO106" s="208"/>
      <c r="AP106" s="208"/>
      <c r="AQ106" s="208"/>
    </row>
    <row r="107" customFormat="false" ht="13.5" hidden="false" customHeight="true" outlineLevel="0" collapsed="false">
      <c r="A107" s="498" t="str">
        <f aca="false">IF(SUM(Summ!C673:F673)=0,"",Summ!A673)</f>
        <v>Loan repayments</v>
      </c>
      <c r="B107" s="547" t="s">
        <v>642</v>
      </c>
      <c r="C107" s="466" t="n">
        <v>1</v>
      </c>
      <c r="D107" s="466" t="n">
        <v>1</v>
      </c>
      <c r="E107" s="466" t="n">
        <v>1</v>
      </c>
      <c r="F107" s="466" t="n">
        <v>1</v>
      </c>
      <c r="G107" s="542" t="n">
        <v>4</v>
      </c>
      <c r="H107" s="1"/>
      <c r="I107" s="1"/>
      <c r="J107" s="208"/>
      <c r="K107" s="208"/>
      <c r="L107" s="519" t="n">
        <f aca="false">G107</f>
        <v>4</v>
      </c>
      <c r="M107" s="329"/>
      <c r="N107" s="329"/>
      <c r="O107" s="329"/>
      <c r="P107" s="329"/>
      <c r="Q107" s="467" t="n">
        <f aca="false">SUM(Summ!C673)</f>
        <v>0</v>
      </c>
      <c r="R107" s="467" t="n">
        <f aca="false">SUM(Summ!D673)</f>
        <v>0</v>
      </c>
      <c r="S107" s="467" t="n">
        <f aca="false">SUM(Summ!E673)</f>
        <v>0</v>
      </c>
      <c r="T107" s="467" t="n">
        <f aca="false">SUM(Summ!F673)</f>
        <v>270000</v>
      </c>
      <c r="U107" s="329"/>
      <c r="V107" s="329"/>
      <c r="W107" s="329"/>
      <c r="X107" s="329"/>
      <c r="Y107" s="467" t="n">
        <f aca="false">SUM(Summ!H673)</f>
        <v>0</v>
      </c>
      <c r="Z107" s="467" t="n">
        <f aca="false">SUM(Summ!I673)</f>
        <v>0</v>
      </c>
      <c r="AA107" s="467" t="n">
        <f aca="false">SUM(Summ!J673)</f>
        <v>0</v>
      </c>
      <c r="AB107" s="467" t="n">
        <f aca="false">SUM(Summ!K673)</f>
        <v>270000</v>
      </c>
      <c r="AC107" s="329"/>
      <c r="AD107" s="329"/>
      <c r="AE107" s="329"/>
      <c r="AF107" s="329"/>
      <c r="AG107" s="329"/>
      <c r="AH107" s="329"/>
      <c r="AI107" s="329"/>
      <c r="AJ107" s="535" t="s">
        <v>614</v>
      </c>
      <c r="AK107" s="208"/>
      <c r="AL107" s="208"/>
      <c r="AM107" s="208"/>
      <c r="AN107" s="208"/>
      <c r="AO107" s="208"/>
      <c r="AP107" s="208"/>
      <c r="AQ107" s="208"/>
    </row>
    <row r="108" customFormat="false" ht="13.5" hidden="false" customHeight="true" outlineLevel="0" collapsed="false">
      <c r="A108" s="1"/>
      <c r="B108" s="1"/>
      <c r="C108" s="1"/>
      <c r="D108" s="1"/>
      <c r="E108" s="1"/>
      <c r="F108" s="1"/>
      <c r="G108" s="1"/>
      <c r="H108" s="208"/>
      <c r="I108" s="208"/>
      <c r="J108" s="208"/>
      <c r="K108" s="208"/>
      <c r="L108" s="548" t="s">
        <v>646</v>
      </c>
      <c r="M108" s="549"/>
      <c r="N108" s="550"/>
      <c r="O108" s="550"/>
      <c r="P108" s="550"/>
      <c r="Q108" s="550"/>
      <c r="R108" s="550"/>
      <c r="S108" s="550"/>
      <c r="T108" s="550"/>
      <c r="U108" s="549"/>
      <c r="V108" s="550"/>
      <c r="W108" s="550"/>
      <c r="X108" s="550"/>
      <c r="Y108" s="550"/>
      <c r="Z108" s="550"/>
      <c r="AA108" s="550"/>
      <c r="AB108" s="550"/>
      <c r="AC108" s="550"/>
      <c r="AD108" s="550"/>
      <c r="AE108" s="550"/>
      <c r="AF108" s="550"/>
      <c r="AG108" s="550"/>
      <c r="AH108" s="550"/>
      <c r="AI108" s="550"/>
      <c r="AJ108" s="535" t="s">
        <v>614</v>
      </c>
      <c r="AK108" s="208"/>
      <c r="AL108" s="208"/>
      <c r="AM108" s="208"/>
      <c r="AN108" s="208"/>
      <c r="AO108" s="208"/>
      <c r="AP108" s="208"/>
      <c r="AQ108" s="208"/>
    </row>
    <row r="109" customFormat="false" ht="13.5" hidden="false" customHeight="true" outlineLevel="0" collapsed="false">
      <c r="A109" s="1"/>
      <c r="B109" s="1"/>
      <c r="C109" s="1"/>
      <c r="D109" s="1"/>
      <c r="E109" s="1"/>
      <c r="F109" s="1"/>
      <c r="G109" s="1"/>
      <c r="H109" s="208"/>
      <c r="I109" s="208"/>
      <c r="J109" s="208"/>
      <c r="K109" s="208"/>
      <c r="L109" s="208"/>
      <c r="M109" s="208"/>
      <c r="N109" s="208"/>
      <c r="O109" s="208"/>
      <c r="P109" s="208"/>
      <c r="Q109" s="208"/>
      <c r="R109" s="208"/>
      <c r="S109" s="208"/>
      <c r="T109" s="208"/>
      <c r="U109" s="208"/>
      <c r="V109" s="208"/>
      <c r="W109" s="208"/>
      <c r="X109" s="208"/>
      <c r="Y109" s="208"/>
      <c r="Z109" s="208"/>
      <c r="AA109" s="208"/>
      <c r="AB109" s="208"/>
      <c r="AC109" s="208"/>
      <c r="AD109" s="208"/>
      <c r="AE109" s="208"/>
      <c r="AF109" s="208"/>
      <c r="AG109" s="208"/>
      <c r="AH109" s="208"/>
      <c r="AI109" s="208"/>
      <c r="AJ109" s="208"/>
      <c r="AK109" s="208"/>
      <c r="AL109" s="208"/>
      <c r="AM109" s="208"/>
      <c r="AN109" s="208"/>
      <c r="AO109" s="208"/>
      <c r="AP109" s="208"/>
      <c r="AQ109" s="208"/>
    </row>
    <row r="110" customFormat="false" ht="13.5" hidden="false" customHeight="true" outlineLevel="0" collapsed="false">
      <c r="A110" s="1"/>
      <c r="B110" s="1"/>
      <c r="C110" s="1"/>
      <c r="D110" s="1"/>
      <c r="E110" s="1"/>
      <c r="F110" s="1"/>
      <c r="G110" s="1"/>
      <c r="H110" s="208"/>
      <c r="I110" s="208"/>
      <c r="J110" s="208"/>
      <c r="K110" s="208"/>
      <c r="L110" s="208"/>
      <c r="M110" s="208"/>
      <c r="N110" s="208"/>
      <c r="O110" s="208"/>
      <c r="P110" s="208"/>
      <c r="Q110" s="208"/>
      <c r="R110" s="208"/>
      <c r="S110" s="208"/>
      <c r="T110" s="208"/>
      <c r="U110" s="208"/>
      <c r="V110" s="208"/>
      <c r="W110" s="208"/>
      <c r="X110" s="208"/>
      <c r="Y110" s="208"/>
      <c r="Z110" s="208"/>
      <c r="AA110" s="208"/>
      <c r="AB110" s="208"/>
      <c r="AC110" s="208"/>
      <c r="AD110" s="208"/>
      <c r="AE110" s="208"/>
      <c r="AF110" s="208"/>
      <c r="AG110" s="208"/>
      <c r="AH110" s="208"/>
      <c r="AI110" s="208"/>
      <c r="AJ110" s="208"/>
      <c r="AK110" s="208"/>
      <c r="AL110" s="208"/>
      <c r="AM110" s="208"/>
      <c r="AN110" s="208"/>
      <c r="AO110" s="208"/>
      <c r="AP110" s="208"/>
      <c r="AQ110" s="208"/>
    </row>
    <row r="111" customFormat="false" ht="13.5" hidden="false" customHeight="true" outlineLevel="0" collapsed="false">
      <c r="A111" s="1"/>
      <c r="B111" s="1"/>
      <c r="C111" s="1"/>
      <c r="D111" s="1"/>
      <c r="E111" s="1"/>
      <c r="F111" s="1"/>
      <c r="G111" s="1"/>
      <c r="H111" s="208"/>
      <c r="I111" s="208"/>
      <c r="J111" s="208"/>
      <c r="K111" s="208"/>
      <c r="L111" s="208"/>
      <c r="M111" s="208"/>
      <c r="N111" s="208"/>
      <c r="O111" s="208"/>
      <c r="P111" s="208"/>
      <c r="Q111" s="208"/>
      <c r="R111" s="208"/>
      <c r="S111" s="208"/>
      <c r="T111" s="208"/>
      <c r="U111" s="208"/>
      <c r="V111" s="208"/>
      <c r="W111" s="208"/>
      <c r="X111" s="208"/>
      <c r="Y111" s="208"/>
      <c r="Z111" s="208"/>
      <c r="AA111" s="208"/>
      <c r="AB111" s="208"/>
      <c r="AC111" s="208"/>
      <c r="AD111" s="208"/>
      <c r="AE111" s="208"/>
      <c r="AF111" s="208"/>
      <c r="AG111" s="208"/>
      <c r="AH111" s="208"/>
      <c r="AI111" s="208"/>
      <c r="AJ111" s="208"/>
      <c r="AK111" s="208"/>
      <c r="AL111" s="208"/>
      <c r="AM111" s="208"/>
      <c r="AN111" s="208"/>
      <c r="AO111" s="208"/>
      <c r="AP111" s="208"/>
      <c r="AQ111" s="208"/>
    </row>
    <row r="112" customFormat="false" ht="13.5" hidden="false" customHeight="true" outlineLevel="0" collapsed="false">
      <c r="A112" s="1"/>
      <c r="B112" s="1"/>
      <c r="C112" s="1"/>
      <c r="D112" s="1"/>
      <c r="E112" s="1"/>
      <c r="F112" s="1"/>
      <c r="G112" s="1"/>
      <c r="H112" s="208"/>
      <c r="I112" s="208"/>
      <c r="J112" s="208"/>
      <c r="K112" s="208"/>
      <c r="L112" s="208"/>
      <c r="M112" s="208"/>
      <c r="N112" s="208"/>
      <c r="O112" s="208"/>
      <c r="P112" s="208"/>
      <c r="Q112" s="208"/>
      <c r="R112" s="208"/>
      <c r="S112" s="208"/>
      <c r="T112" s="208"/>
      <c r="U112" s="208"/>
      <c r="V112" s="208"/>
      <c r="W112" s="208"/>
      <c r="X112" s="208"/>
      <c r="Y112" s="208"/>
      <c r="Z112" s="208"/>
      <c r="AA112" s="208"/>
      <c r="AB112" s="208"/>
      <c r="AC112" s="208"/>
      <c r="AD112" s="208"/>
      <c r="AE112" s="208"/>
      <c r="AF112" s="208"/>
      <c r="AG112" s="208"/>
      <c r="AH112" s="208"/>
      <c r="AI112" s="208"/>
      <c r="AJ112" s="208"/>
      <c r="AK112" s="208"/>
      <c r="AL112" s="208"/>
      <c r="AM112" s="208"/>
      <c r="AN112" s="208"/>
      <c r="AO112" s="208"/>
      <c r="AP112" s="208"/>
      <c r="AQ112" s="208"/>
    </row>
    <row r="113" customFormat="false" ht="13.5" hidden="false" customHeight="true" outlineLevel="0" collapsed="false">
      <c r="A113" s="1"/>
      <c r="B113" s="1"/>
      <c r="C113" s="1"/>
      <c r="D113" s="1"/>
      <c r="E113" s="1"/>
      <c r="F113" s="1"/>
      <c r="G113" s="1"/>
      <c r="H113" s="208"/>
      <c r="I113" s="208"/>
      <c r="J113" s="208"/>
      <c r="K113" s="208"/>
      <c r="L113" s="208"/>
      <c r="M113" s="208"/>
      <c r="N113" s="208"/>
      <c r="O113" s="208"/>
      <c r="P113" s="208"/>
      <c r="Q113" s="208"/>
      <c r="R113" s="208"/>
      <c r="S113" s="208"/>
      <c r="T113" s="208"/>
      <c r="U113" s="208"/>
      <c r="V113" s="208"/>
      <c r="W113" s="208"/>
      <c r="X113" s="208"/>
      <c r="Y113" s="208"/>
      <c r="Z113" s="208"/>
      <c r="AA113" s="208"/>
      <c r="AB113" s="208"/>
      <c r="AC113" s="208"/>
      <c r="AD113" s="208"/>
      <c r="AE113" s="208"/>
      <c r="AF113" s="208"/>
      <c r="AG113" s="208"/>
      <c r="AH113" s="208"/>
      <c r="AI113" s="208"/>
      <c r="AJ113" s="208"/>
      <c r="AK113" s="208"/>
      <c r="AL113" s="208"/>
      <c r="AM113" s="208"/>
      <c r="AN113" s="208"/>
      <c r="AO113" s="208"/>
      <c r="AP113" s="208"/>
      <c r="AQ113" s="208"/>
    </row>
    <row r="114" customFormat="false" ht="13.5" hidden="false" customHeight="true" outlineLevel="0" collapsed="false">
      <c r="A114" s="1"/>
      <c r="B114" s="1"/>
      <c r="C114" s="1"/>
      <c r="D114" s="1"/>
      <c r="E114" s="1"/>
      <c r="F114" s="1"/>
      <c r="G114" s="1"/>
      <c r="H114" s="208"/>
      <c r="I114" s="208"/>
      <c r="J114" s="208"/>
      <c r="K114" s="208"/>
      <c r="L114" s="208"/>
      <c r="M114" s="208"/>
      <c r="N114" s="208"/>
      <c r="O114" s="208"/>
      <c r="P114" s="208"/>
      <c r="Q114" s="208"/>
      <c r="R114" s="208"/>
      <c r="S114" s="208"/>
      <c r="T114" s="208"/>
      <c r="U114" s="208"/>
      <c r="V114" s="208"/>
      <c r="W114" s="208"/>
      <c r="X114" s="208"/>
      <c r="Y114" s="208"/>
      <c r="Z114" s="208"/>
      <c r="AA114" s="208"/>
      <c r="AB114" s="208"/>
      <c r="AC114" s="208"/>
      <c r="AD114" s="208"/>
      <c r="AE114" s="208"/>
      <c r="AF114" s="208"/>
      <c r="AG114" s="208"/>
      <c r="AH114" s="208"/>
      <c r="AI114" s="208"/>
      <c r="AJ114" s="208"/>
      <c r="AK114" s="208"/>
      <c r="AL114" s="208"/>
      <c r="AM114" s="208"/>
      <c r="AN114" s="208"/>
      <c r="AO114" s="208"/>
      <c r="AP114" s="208"/>
      <c r="AQ114" s="208"/>
    </row>
    <row r="115" customFormat="false" ht="13.5" hidden="false" customHeight="true" outlineLevel="0" collapsed="false">
      <c r="A115" s="1"/>
      <c r="B115" s="1"/>
      <c r="C115" s="1"/>
      <c r="D115" s="1"/>
      <c r="E115" s="1"/>
      <c r="F115" s="1"/>
      <c r="G115" s="1"/>
      <c r="H115" s="208"/>
      <c r="I115" s="208"/>
      <c r="J115" s="208"/>
      <c r="K115" s="208"/>
      <c r="L115" s="208"/>
      <c r="M115" s="208"/>
      <c r="N115" s="208"/>
      <c r="O115" s="208"/>
      <c r="P115" s="208"/>
      <c r="Q115" s="208"/>
      <c r="R115" s="208"/>
      <c r="S115" s="208"/>
      <c r="T115" s="208"/>
      <c r="U115" s="208"/>
      <c r="V115" s="208"/>
      <c r="W115" s="208"/>
      <c r="X115" s="208"/>
      <c r="Y115" s="208"/>
      <c r="Z115" s="208"/>
      <c r="AA115" s="208"/>
      <c r="AB115" s="208"/>
      <c r="AC115" s="208"/>
      <c r="AD115" s="208"/>
      <c r="AE115" s="208"/>
      <c r="AF115" s="208"/>
      <c r="AG115" s="208"/>
      <c r="AH115" s="208"/>
      <c r="AI115" s="208"/>
      <c r="AJ115" s="208"/>
      <c r="AK115" s="208"/>
      <c r="AL115" s="208"/>
      <c r="AM115" s="208"/>
      <c r="AN115" s="208"/>
      <c r="AO115" s="208"/>
      <c r="AP115" s="208"/>
      <c r="AQ115" s="208"/>
    </row>
    <row r="116" customFormat="false" ht="13.5" hidden="false" customHeight="true" outlineLevel="0" collapsed="false">
      <c r="A116" s="1"/>
      <c r="B116" s="1"/>
      <c r="C116" s="1"/>
      <c r="D116" s="1"/>
      <c r="E116" s="1"/>
      <c r="F116" s="1"/>
      <c r="G116" s="1"/>
      <c r="H116" s="208"/>
      <c r="I116" s="208"/>
      <c r="J116" s="208"/>
      <c r="K116" s="208"/>
      <c r="L116" s="208"/>
      <c r="M116" s="208"/>
      <c r="N116" s="208"/>
      <c r="O116" s="208"/>
      <c r="P116" s="208"/>
      <c r="Q116" s="208"/>
      <c r="R116" s="208"/>
      <c r="S116" s="208"/>
      <c r="T116" s="208"/>
      <c r="U116" s="208"/>
      <c r="V116" s="208"/>
      <c r="W116" s="208"/>
      <c r="X116" s="208"/>
      <c r="Y116" s="208"/>
      <c r="Z116" s="208"/>
      <c r="AA116" s="208"/>
      <c r="AB116" s="208"/>
      <c r="AC116" s="208"/>
      <c r="AD116" s="208"/>
      <c r="AE116" s="208"/>
      <c r="AF116" s="208"/>
      <c r="AG116" s="208"/>
      <c r="AH116" s="208"/>
      <c r="AI116" s="208"/>
      <c r="AJ116" s="208"/>
      <c r="AK116" s="208"/>
      <c r="AL116" s="208"/>
      <c r="AM116" s="208"/>
      <c r="AN116" s="208"/>
      <c r="AO116" s="208"/>
      <c r="AP116" s="208"/>
      <c r="AQ116" s="208"/>
    </row>
    <row r="117" customFormat="false" ht="13.5" hidden="false" customHeight="true" outlineLevel="0" collapsed="false">
      <c r="A117" s="1"/>
      <c r="B117" s="1"/>
      <c r="C117" s="1"/>
      <c r="D117" s="1"/>
      <c r="E117" s="1"/>
      <c r="F117" s="1"/>
      <c r="G117" s="1"/>
      <c r="H117" s="208"/>
      <c r="I117" s="208"/>
      <c r="J117" s="208"/>
      <c r="K117" s="208"/>
      <c r="L117" s="208"/>
      <c r="M117" s="208"/>
      <c r="N117" s="208"/>
      <c r="O117" s="208"/>
      <c r="P117" s="208"/>
      <c r="Q117" s="208"/>
      <c r="R117" s="208"/>
      <c r="S117" s="208"/>
      <c r="T117" s="208"/>
      <c r="U117" s="208"/>
      <c r="V117" s="208"/>
      <c r="W117" s="208"/>
      <c r="X117" s="208"/>
      <c r="Y117" s="208"/>
      <c r="Z117" s="208"/>
      <c r="AA117" s="208"/>
      <c r="AB117" s="208"/>
      <c r="AC117" s="208"/>
      <c r="AD117" s="208"/>
      <c r="AE117" s="208"/>
      <c r="AF117" s="208"/>
      <c r="AG117" s="208"/>
      <c r="AH117" s="208"/>
      <c r="AI117" s="208"/>
      <c r="AJ117" s="208"/>
      <c r="AK117" s="208"/>
      <c r="AL117" s="208"/>
      <c r="AM117" s="208"/>
      <c r="AN117" s="208"/>
      <c r="AO117" s="208"/>
      <c r="AP117" s="208"/>
      <c r="AQ117" s="208"/>
    </row>
    <row r="118" customFormat="false" ht="13.5" hidden="false" customHeight="true" outlineLevel="0" collapsed="false">
      <c r="A118" s="1"/>
      <c r="B118" s="1"/>
      <c r="C118" s="1"/>
      <c r="D118" s="1"/>
      <c r="E118" s="1"/>
      <c r="F118" s="1"/>
      <c r="G118" s="1"/>
      <c r="H118" s="208"/>
      <c r="I118" s="208"/>
      <c r="J118" s="208"/>
      <c r="K118" s="208"/>
      <c r="L118" s="208"/>
      <c r="M118" s="208"/>
      <c r="N118" s="208"/>
      <c r="O118" s="208"/>
      <c r="P118" s="208"/>
      <c r="Q118" s="208"/>
      <c r="R118" s="208"/>
      <c r="S118" s="208"/>
      <c r="T118" s="208"/>
      <c r="U118" s="208"/>
      <c r="V118" s="208"/>
      <c r="W118" s="208"/>
      <c r="X118" s="208"/>
      <c r="Y118" s="208"/>
      <c r="Z118" s="208"/>
      <c r="AA118" s="208"/>
      <c r="AB118" s="208"/>
      <c r="AC118" s="208"/>
      <c r="AD118" s="208"/>
      <c r="AE118" s="208"/>
      <c r="AF118" s="208"/>
      <c r="AG118" s="208"/>
      <c r="AH118" s="208"/>
      <c r="AI118" s="208"/>
      <c r="AJ118" s="208"/>
      <c r="AK118" s="208"/>
      <c r="AL118" s="208"/>
      <c r="AM118" s="208"/>
      <c r="AN118" s="208"/>
      <c r="AO118" s="208"/>
      <c r="AP118" s="208"/>
      <c r="AQ118" s="208"/>
    </row>
    <row r="119" customFormat="false" ht="13.5" hidden="false" customHeight="true" outlineLevel="0" collapsed="false">
      <c r="A119" s="1"/>
      <c r="B119" s="1"/>
      <c r="C119" s="1"/>
      <c r="D119" s="1"/>
      <c r="E119" s="1"/>
      <c r="F119" s="1"/>
      <c r="G119" s="1"/>
      <c r="H119" s="208"/>
      <c r="I119" s="208"/>
      <c r="J119" s="208"/>
      <c r="K119" s="208"/>
      <c r="L119" s="208"/>
      <c r="M119" s="208"/>
      <c r="N119" s="208"/>
      <c r="O119" s="208"/>
      <c r="P119" s="208"/>
      <c r="Q119" s="208"/>
      <c r="R119" s="208"/>
      <c r="S119" s="208"/>
      <c r="T119" s="208"/>
      <c r="U119" s="208"/>
      <c r="V119" s="208"/>
      <c r="W119" s="208"/>
      <c r="X119" s="208"/>
      <c r="Y119" s="208"/>
      <c r="Z119" s="208"/>
      <c r="AA119" s="208"/>
      <c r="AB119" s="208"/>
      <c r="AC119" s="208"/>
      <c r="AD119" s="208"/>
      <c r="AE119" s="208"/>
      <c r="AF119" s="208"/>
      <c r="AG119" s="208"/>
      <c r="AH119" s="208"/>
      <c r="AI119" s="208"/>
      <c r="AJ119" s="208"/>
      <c r="AK119" s="208"/>
      <c r="AL119" s="208"/>
      <c r="AM119" s="208"/>
      <c r="AN119" s="208"/>
      <c r="AO119" s="208"/>
      <c r="AP119" s="208"/>
      <c r="AQ119" s="208"/>
    </row>
    <row r="120" customFormat="false" ht="13.5" hidden="false" customHeight="true" outlineLevel="0" collapsed="false">
      <c r="A120" s="1"/>
      <c r="B120" s="1"/>
      <c r="C120" s="1"/>
      <c r="D120" s="1"/>
      <c r="E120" s="1"/>
      <c r="F120" s="1"/>
      <c r="G120" s="1"/>
      <c r="H120" s="208"/>
      <c r="I120" s="208"/>
      <c r="J120" s="208"/>
      <c r="K120" s="208"/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  <c r="AA120" s="208"/>
      <c r="AB120" s="208"/>
      <c r="AC120" s="208"/>
      <c r="AD120" s="208"/>
      <c r="AE120" s="208"/>
      <c r="AF120" s="208"/>
      <c r="AG120" s="208"/>
      <c r="AH120" s="208"/>
      <c r="AI120" s="208"/>
      <c r="AJ120" s="208"/>
      <c r="AK120" s="208"/>
      <c r="AL120" s="208"/>
      <c r="AM120" s="208"/>
      <c r="AN120" s="208"/>
      <c r="AO120" s="208"/>
      <c r="AP120" s="208"/>
      <c r="AQ120" s="208"/>
    </row>
    <row r="121" customFormat="false" ht="13.5" hidden="false" customHeight="true" outlineLevel="0" collapsed="false">
      <c r="A121" s="1"/>
      <c r="B121" s="1"/>
      <c r="C121" s="1"/>
      <c r="D121" s="1"/>
      <c r="E121" s="1"/>
      <c r="F121" s="1"/>
      <c r="G121" s="1"/>
      <c r="H121" s="208"/>
      <c r="I121" s="208"/>
      <c r="J121" s="208"/>
      <c r="K121" s="208"/>
      <c r="L121" s="208"/>
      <c r="M121" s="208"/>
      <c r="N121" s="208"/>
      <c r="O121" s="208"/>
      <c r="P121" s="208"/>
      <c r="Q121" s="208"/>
      <c r="R121" s="208"/>
      <c r="S121" s="208"/>
      <c r="T121" s="208"/>
      <c r="U121" s="208"/>
      <c r="V121" s="208"/>
      <c r="W121" s="208"/>
      <c r="X121" s="208"/>
      <c r="Y121" s="208"/>
      <c r="Z121" s="208"/>
      <c r="AA121" s="208"/>
      <c r="AB121" s="208"/>
      <c r="AC121" s="208"/>
      <c r="AD121" s="208"/>
      <c r="AE121" s="208"/>
      <c r="AF121" s="208"/>
      <c r="AG121" s="208"/>
      <c r="AH121" s="208"/>
      <c r="AI121" s="208"/>
      <c r="AJ121" s="208"/>
      <c r="AK121" s="208"/>
      <c r="AL121" s="208"/>
      <c r="AM121" s="208"/>
      <c r="AN121" s="208"/>
      <c r="AO121" s="208"/>
      <c r="AP121" s="208"/>
      <c r="AQ121" s="208"/>
    </row>
    <row r="122" customFormat="false" ht="13.5" hidden="false" customHeight="true" outlineLevel="0" collapsed="false">
      <c r="A122" s="1"/>
      <c r="B122" s="1"/>
      <c r="C122" s="1"/>
      <c r="D122" s="1"/>
      <c r="E122" s="1"/>
      <c r="F122" s="1"/>
      <c r="G122" s="1"/>
      <c r="H122" s="208"/>
      <c r="I122" s="208"/>
      <c r="J122" s="208"/>
      <c r="K122" s="208"/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  <c r="AA122" s="208"/>
      <c r="AB122" s="208"/>
      <c r="AC122" s="208"/>
      <c r="AD122" s="208"/>
      <c r="AE122" s="208"/>
      <c r="AF122" s="208"/>
      <c r="AG122" s="208"/>
      <c r="AH122" s="208"/>
      <c r="AI122" s="208"/>
      <c r="AJ122" s="208"/>
      <c r="AK122" s="208"/>
      <c r="AL122" s="208"/>
      <c r="AM122" s="208"/>
      <c r="AN122" s="208"/>
      <c r="AO122" s="208"/>
      <c r="AP122" s="208"/>
      <c r="AQ122" s="208"/>
    </row>
    <row r="123" customFormat="false" ht="13.5" hidden="false" customHeight="true" outlineLevel="0" collapsed="false">
      <c r="A123" s="1"/>
      <c r="B123" s="1"/>
      <c r="C123" s="1"/>
      <c r="D123" s="1"/>
      <c r="E123" s="1"/>
      <c r="F123" s="1"/>
      <c r="G123" s="1"/>
      <c r="H123" s="208"/>
      <c r="I123" s="208"/>
      <c r="J123" s="208"/>
      <c r="K123" s="208"/>
      <c r="L123" s="208"/>
      <c r="M123" s="208"/>
      <c r="N123" s="208"/>
      <c r="O123" s="208"/>
      <c r="P123" s="208"/>
      <c r="Q123" s="208"/>
      <c r="R123" s="208"/>
      <c r="S123" s="208"/>
      <c r="T123" s="208"/>
      <c r="U123" s="208"/>
      <c r="V123" s="208"/>
      <c r="W123" s="208"/>
      <c r="X123" s="208"/>
      <c r="Y123" s="208"/>
      <c r="Z123" s="208"/>
      <c r="AA123" s="208"/>
      <c r="AB123" s="208"/>
      <c r="AC123" s="208"/>
      <c r="AD123" s="208"/>
      <c r="AE123" s="208"/>
      <c r="AF123" s="208"/>
      <c r="AG123" s="208"/>
      <c r="AH123" s="208"/>
      <c r="AI123" s="208"/>
      <c r="AJ123" s="208"/>
      <c r="AK123" s="208"/>
      <c r="AL123" s="208"/>
      <c r="AM123" s="208"/>
      <c r="AN123" s="208"/>
      <c r="AO123" s="208"/>
      <c r="AP123" s="208"/>
      <c r="AQ123" s="208"/>
    </row>
    <row r="124" customFormat="false" ht="13.5" hidden="false" customHeight="true" outlineLevel="0" collapsed="false">
      <c r="A124" s="1"/>
      <c r="B124" s="1"/>
      <c r="C124" s="1"/>
      <c r="D124" s="1"/>
      <c r="E124" s="1"/>
      <c r="F124" s="1"/>
      <c r="G124" s="1"/>
      <c r="H124" s="208"/>
      <c r="I124" s="208"/>
      <c r="J124" s="208"/>
      <c r="K124" s="208"/>
      <c r="L124" s="208"/>
      <c r="M124" s="208"/>
      <c r="N124" s="208"/>
      <c r="O124" s="208"/>
      <c r="P124" s="208"/>
      <c r="Q124" s="208"/>
      <c r="R124" s="208"/>
      <c r="S124" s="208"/>
      <c r="T124" s="208"/>
      <c r="U124" s="208"/>
      <c r="V124" s="208"/>
      <c r="W124" s="208"/>
      <c r="X124" s="208"/>
      <c r="Y124" s="208"/>
      <c r="Z124" s="208"/>
      <c r="AA124" s="208"/>
      <c r="AB124" s="208"/>
      <c r="AC124" s="208"/>
      <c r="AD124" s="208"/>
      <c r="AE124" s="208"/>
      <c r="AF124" s="208"/>
      <c r="AG124" s="208"/>
      <c r="AH124" s="208"/>
      <c r="AI124" s="208"/>
      <c r="AJ124" s="208"/>
      <c r="AK124" s="208"/>
      <c r="AL124" s="208"/>
      <c r="AM124" s="208"/>
      <c r="AN124" s="208"/>
      <c r="AO124" s="208"/>
      <c r="AP124" s="208"/>
      <c r="AQ124" s="208"/>
    </row>
    <row r="125" customFormat="false" ht="13.5" hidden="false" customHeight="true" outlineLevel="0" collapsed="false">
      <c r="A125" s="1"/>
      <c r="B125" s="1"/>
      <c r="C125" s="1"/>
      <c r="D125" s="1"/>
      <c r="E125" s="1"/>
      <c r="F125" s="1"/>
      <c r="G125" s="1"/>
      <c r="H125" s="208"/>
      <c r="I125" s="208"/>
      <c r="J125" s="208"/>
      <c r="K125" s="208"/>
      <c r="L125" s="208"/>
      <c r="M125" s="208"/>
      <c r="N125" s="208"/>
      <c r="O125" s="208"/>
      <c r="P125" s="208"/>
      <c r="Q125" s="208"/>
      <c r="R125" s="208"/>
      <c r="S125" s="208"/>
      <c r="T125" s="208"/>
      <c r="U125" s="208"/>
      <c r="V125" s="208"/>
      <c r="W125" s="208"/>
      <c r="X125" s="208"/>
      <c r="Y125" s="208"/>
      <c r="Z125" s="208"/>
      <c r="AA125" s="208"/>
      <c r="AB125" s="208"/>
      <c r="AC125" s="208"/>
      <c r="AD125" s="208"/>
      <c r="AE125" s="208"/>
      <c r="AF125" s="208"/>
      <c r="AG125" s="208"/>
      <c r="AH125" s="208"/>
      <c r="AI125" s="208"/>
      <c r="AJ125" s="208"/>
      <c r="AK125" s="208"/>
      <c r="AL125" s="208"/>
      <c r="AM125" s="208"/>
      <c r="AN125" s="208"/>
      <c r="AO125" s="208"/>
      <c r="AP125" s="208"/>
      <c r="AQ125" s="208"/>
    </row>
    <row r="126" customFormat="false" ht="13.5" hidden="false" customHeight="true" outlineLevel="0" collapsed="false">
      <c r="A126" s="1"/>
      <c r="B126" s="1"/>
      <c r="C126" s="1"/>
      <c r="D126" s="1"/>
      <c r="E126" s="1"/>
      <c r="F126" s="1"/>
      <c r="G126" s="1"/>
      <c r="H126" s="208"/>
      <c r="I126" s="208"/>
      <c r="J126" s="208"/>
      <c r="K126" s="208"/>
      <c r="L126" s="208"/>
      <c r="M126" s="208"/>
      <c r="N126" s="208"/>
      <c r="O126" s="208"/>
      <c r="P126" s="208"/>
      <c r="Q126" s="208"/>
      <c r="R126" s="208"/>
      <c r="S126" s="208"/>
      <c r="T126" s="208"/>
      <c r="U126" s="208"/>
      <c r="V126" s="208"/>
      <c r="W126" s="208"/>
      <c r="X126" s="208"/>
      <c r="Y126" s="208"/>
      <c r="Z126" s="208"/>
      <c r="AA126" s="208"/>
      <c r="AB126" s="208"/>
      <c r="AC126" s="208"/>
      <c r="AD126" s="208"/>
      <c r="AE126" s="208"/>
      <c r="AF126" s="208"/>
      <c r="AG126" s="208"/>
      <c r="AH126" s="208"/>
      <c r="AI126" s="208"/>
      <c r="AJ126" s="208"/>
      <c r="AK126" s="208"/>
      <c r="AL126" s="208"/>
      <c r="AM126" s="208"/>
      <c r="AN126" s="208"/>
      <c r="AO126" s="208"/>
      <c r="AP126" s="208"/>
      <c r="AQ126" s="208"/>
    </row>
    <row r="127" customFormat="false" ht="13.5" hidden="false" customHeight="true" outlineLevel="0" collapsed="false">
      <c r="A127" s="1"/>
      <c r="B127" s="1"/>
      <c r="C127" s="1"/>
      <c r="D127" s="1"/>
      <c r="E127" s="1"/>
      <c r="F127" s="1"/>
      <c r="G127" s="1"/>
      <c r="H127" s="208"/>
      <c r="I127" s="208"/>
      <c r="J127" s="208"/>
      <c r="K127" s="208"/>
      <c r="L127" s="208"/>
      <c r="M127" s="208"/>
      <c r="N127" s="208"/>
      <c r="O127" s="208"/>
      <c r="P127" s="208"/>
      <c r="Q127" s="208"/>
      <c r="R127" s="208"/>
      <c r="S127" s="208"/>
      <c r="T127" s="208"/>
      <c r="U127" s="208"/>
      <c r="V127" s="208"/>
      <c r="W127" s="208"/>
      <c r="X127" s="208"/>
      <c r="Y127" s="208"/>
      <c r="Z127" s="208"/>
      <c r="AA127" s="208"/>
      <c r="AB127" s="208"/>
      <c r="AC127" s="208"/>
      <c r="AD127" s="208"/>
      <c r="AE127" s="208"/>
      <c r="AF127" s="208"/>
      <c r="AG127" s="208"/>
      <c r="AH127" s="208"/>
      <c r="AI127" s="208"/>
      <c r="AJ127" s="208"/>
      <c r="AK127" s="208"/>
      <c r="AL127" s="208"/>
      <c r="AM127" s="208"/>
      <c r="AN127" s="208"/>
      <c r="AO127" s="208"/>
      <c r="AP127" s="208"/>
      <c r="AQ127" s="208"/>
    </row>
    <row r="128" customFormat="false" ht="13.5" hidden="false" customHeight="true" outlineLevel="0" collapsed="false">
      <c r="A128" s="1"/>
      <c r="B128" s="1"/>
      <c r="C128" s="1"/>
      <c r="D128" s="1"/>
      <c r="E128" s="1"/>
      <c r="F128" s="1"/>
      <c r="G128" s="1"/>
      <c r="H128" s="208"/>
      <c r="I128" s="208"/>
      <c r="J128" s="208"/>
      <c r="K128" s="208"/>
      <c r="L128" s="208"/>
      <c r="M128" s="208"/>
      <c r="N128" s="208"/>
      <c r="O128" s="208"/>
      <c r="P128" s="208"/>
      <c r="Q128" s="208"/>
      <c r="R128" s="208"/>
      <c r="S128" s="208"/>
      <c r="T128" s="208"/>
      <c r="U128" s="208"/>
      <c r="V128" s="208"/>
      <c r="W128" s="208"/>
      <c r="X128" s="208"/>
      <c r="Y128" s="208"/>
      <c r="Z128" s="208"/>
      <c r="AA128" s="208"/>
      <c r="AB128" s="208"/>
      <c r="AC128" s="208"/>
      <c r="AD128" s="208"/>
      <c r="AE128" s="208"/>
      <c r="AF128" s="208"/>
      <c r="AG128" s="208"/>
      <c r="AH128" s="208"/>
      <c r="AI128" s="208"/>
      <c r="AJ128" s="208"/>
      <c r="AK128" s="208"/>
      <c r="AL128" s="208"/>
      <c r="AM128" s="208"/>
      <c r="AN128" s="208"/>
      <c r="AO128" s="208"/>
      <c r="AP128" s="208"/>
      <c r="AQ128" s="208"/>
    </row>
    <row r="129" customFormat="false" ht="13.5" hidden="false" customHeight="true" outlineLevel="0" collapsed="false">
      <c r="A129" s="1"/>
      <c r="B129" s="1"/>
      <c r="C129" s="1"/>
      <c r="D129" s="1"/>
      <c r="E129" s="1"/>
      <c r="F129" s="1"/>
      <c r="G129" s="1"/>
      <c r="H129" s="208"/>
      <c r="I129" s="208"/>
      <c r="J129" s="208"/>
      <c r="K129" s="208"/>
      <c r="L129" s="208"/>
      <c r="M129" s="208"/>
      <c r="N129" s="208"/>
      <c r="O129" s="208"/>
      <c r="P129" s="208"/>
      <c r="Q129" s="208"/>
      <c r="R129" s="208"/>
      <c r="S129" s="208"/>
      <c r="T129" s="208"/>
      <c r="U129" s="208"/>
      <c r="V129" s="208"/>
      <c r="W129" s="208"/>
      <c r="X129" s="208"/>
      <c r="Y129" s="208"/>
      <c r="Z129" s="208"/>
      <c r="AA129" s="208"/>
      <c r="AB129" s="208"/>
      <c r="AC129" s="208"/>
      <c r="AD129" s="208"/>
      <c r="AE129" s="208"/>
      <c r="AF129" s="208"/>
      <c r="AG129" s="208"/>
      <c r="AH129" s="208"/>
      <c r="AI129" s="208"/>
      <c r="AJ129" s="208"/>
      <c r="AK129" s="208"/>
      <c r="AL129" s="208"/>
      <c r="AM129" s="208"/>
      <c r="AN129" s="208"/>
      <c r="AO129" s="208"/>
      <c r="AP129" s="208"/>
      <c r="AQ129" s="208"/>
    </row>
    <row r="130" customFormat="false" ht="13.5" hidden="false" customHeight="true" outlineLevel="0" collapsed="false">
      <c r="A130" s="1"/>
      <c r="B130" s="1"/>
      <c r="C130" s="1"/>
      <c r="D130" s="1"/>
      <c r="E130" s="1"/>
      <c r="F130" s="1"/>
      <c r="G130" s="1"/>
      <c r="H130" s="208"/>
      <c r="I130" s="208"/>
      <c r="J130" s="208"/>
      <c r="K130" s="208"/>
      <c r="L130" s="208"/>
      <c r="M130" s="208"/>
      <c r="N130" s="208"/>
      <c r="O130" s="208"/>
      <c r="P130" s="208"/>
      <c r="Q130" s="208"/>
      <c r="R130" s="208"/>
      <c r="S130" s="208"/>
      <c r="T130" s="208"/>
      <c r="U130" s="208"/>
      <c r="V130" s="208"/>
      <c r="W130" s="208"/>
      <c r="X130" s="208"/>
      <c r="Y130" s="208"/>
      <c r="Z130" s="208"/>
      <c r="AA130" s="208"/>
      <c r="AB130" s="208"/>
      <c r="AC130" s="208"/>
      <c r="AD130" s="208"/>
      <c r="AE130" s="208"/>
      <c r="AF130" s="208"/>
      <c r="AG130" s="208"/>
      <c r="AH130" s="208"/>
      <c r="AI130" s="208"/>
      <c r="AJ130" s="208"/>
      <c r="AK130" s="208"/>
      <c r="AL130" s="208"/>
      <c r="AM130" s="208"/>
      <c r="AN130" s="208"/>
      <c r="AO130" s="208"/>
      <c r="AP130" s="208"/>
      <c r="AQ130" s="208"/>
    </row>
    <row r="131" customFormat="false" ht="13.5" hidden="false" customHeight="true" outlineLevel="0" collapsed="false">
      <c r="A131" s="1"/>
      <c r="B131" s="1"/>
      <c r="C131" s="1"/>
      <c r="D131" s="1"/>
      <c r="E131" s="1"/>
      <c r="F131" s="1"/>
      <c r="G131" s="1"/>
      <c r="H131" s="208"/>
      <c r="I131" s="208"/>
      <c r="J131" s="208"/>
      <c r="K131" s="208"/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  <c r="AA131" s="208"/>
      <c r="AB131" s="208"/>
      <c r="AC131" s="208"/>
      <c r="AD131" s="208"/>
      <c r="AE131" s="208"/>
      <c r="AF131" s="208"/>
      <c r="AG131" s="208"/>
      <c r="AH131" s="208"/>
      <c r="AI131" s="208"/>
      <c r="AJ131" s="208"/>
      <c r="AK131" s="208"/>
      <c r="AL131" s="208"/>
      <c r="AM131" s="208"/>
      <c r="AN131" s="208"/>
      <c r="AO131" s="208"/>
      <c r="AP131" s="208"/>
      <c r="AQ131" s="208"/>
    </row>
    <row r="132" customFormat="false" ht="13.5" hidden="false" customHeight="true" outlineLevel="0" collapsed="false">
      <c r="A132" s="1"/>
      <c r="B132" s="1"/>
      <c r="C132" s="1"/>
      <c r="D132" s="1"/>
      <c r="E132" s="1"/>
      <c r="F132" s="1"/>
      <c r="G132" s="1"/>
      <c r="H132" s="208"/>
      <c r="I132" s="208"/>
      <c r="J132" s="208"/>
      <c r="K132" s="208"/>
      <c r="L132" s="208"/>
      <c r="M132" s="208"/>
      <c r="N132" s="208"/>
      <c r="O132" s="208"/>
      <c r="P132" s="208"/>
      <c r="Q132" s="208"/>
      <c r="R132" s="208"/>
      <c r="S132" s="208"/>
      <c r="T132" s="208"/>
      <c r="U132" s="208"/>
      <c r="V132" s="208"/>
      <c r="W132" s="208"/>
      <c r="X132" s="208"/>
      <c r="Y132" s="208"/>
      <c r="Z132" s="208"/>
      <c r="AA132" s="208"/>
      <c r="AB132" s="208"/>
      <c r="AC132" s="208"/>
      <c r="AD132" s="208"/>
      <c r="AE132" s="208"/>
      <c r="AF132" s="208"/>
      <c r="AG132" s="208"/>
      <c r="AH132" s="208"/>
      <c r="AI132" s="208"/>
      <c r="AJ132" s="208"/>
      <c r="AK132" s="208"/>
      <c r="AL132" s="208"/>
      <c r="AM132" s="208"/>
      <c r="AN132" s="208"/>
      <c r="AO132" s="208"/>
      <c r="AP132" s="208"/>
      <c r="AQ132" s="208"/>
    </row>
    <row r="133" customFormat="false" ht="13.5" hidden="false" customHeight="true" outlineLevel="0" collapsed="false">
      <c r="A133" s="1"/>
      <c r="B133" s="1"/>
      <c r="C133" s="1"/>
      <c r="D133" s="1"/>
      <c r="E133" s="1"/>
      <c r="F133" s="1"/>
      <c r="G133" s="1"/>
      <c r="H133" s="208"/>
      <c r="I133" s="208"/>
      <c r="J133" s="208"/>
      <c r="K133" s="208"/>
      <c r="L133" s="208"/>
      <c r="M133" s="208"/>
      <c r="N133" s="208"/>
      <c r="O133" s="208"/>
      <c r="P133" s="208"/>
      <c r="Q133" s="208"/>
      <c r="R133" s="208"/>
      <c r="S133" s="208"/>
      <c r="T133" s="208"/>
      <c r="U133" s="208"/>
      <c r="V133" s="208"/>
      <c r="W133" s="208"/>
      <c r="X133" s="208"/>
      <c r="Y133" s="208"/>
      <c r="Z133" s="208"/>
      <c r="AA133" s="208"/>
      <c r="AB133" s="208"/>
      <c r="AC133" s="208"/>
      <c r="AD133" s="208"/>
      <c r="AE133" s="208"/>
      <c r="AF133" s="208"/>
      <c r="AG133" s="208"/>
      <c r="AH133" s="208"/>
      <c r="AI133" s="208"/>
      <c r="AJ133" s="208"/>
      <c r="AK133" s="208"/>
      <c r="AL133" s="208"/>
      <c r="AM133" s="208"/>
      <c r="AN133" s="208"/>
      <c r="AO133" s="208"/>
      <c r="AP133" s="208"/>
      <c r="AQ133" s="208"/>
    </row>
    <row r="134" customFormat="false" ht="13.5" hidden="false" customHeight="true" outlineLevel="0" collapsed="false">
      <c r="A134" s="1"/>
      <c r="B134" s="1"/>
      <c r="C134" s="1"/>
      <c r="D134" s="1"/>
      <c r="E134" s="1"/>
      <c r="F134" s="1"/>
      <c r="G134" s="1"/>
      <c r="H134" s="208"/>
      <c r="I134" s="208"/>
      <c r="J134" s="208"/>
      <c r="K134" s="208"/>
      <c r="L134" s="208"/>
      <c r="M134" s="208"/>
      <c r="N134" s="208"/>
      <c r="O134" s="208"/>
      <c r="P134" s="208"/>
      <c r="Q134" s="208"/>
      <c r="R134" s="208"/>
      <c r="S134" s="208"/>
      <c r="T134" s="208"/>
      <c r="U134" s="208"/>
      <c r="V134" s="208"/>
      <c r="W134" s="208"/>
      <c r="X134" s="208"/>
      <c r="Y134" s="208"/>
      <c r="Z134" s="208"/>
      <c r="AA134" s="208"/>
      <c r="AB134" s="208"/>
      <c r="AC134" s="208"/>
      <c r="AD134" s="208"/>
      <c r="AE134" s="208"/>
      <c r="AF134" s="208"/>
      <c r="AG134" s="208"/>
      <c r="AH134" s="208"/>
      <c r="AI134" s="208"/>
      <c r="AJ134" s="208"/>
      <c r="AK134" s="208"/>
      <c r="AL134" s="208"/>
      <c r="AM134" s="208"/>
      <c r="AN134" s="208"/>
      <c r="AO134" s="208"/>
      <c r="AP134" s="208"/>
      <c r="AQ134" s="208"/>
    </row>
    <row r="135" customFormat="false" ht="13.5" hidden="false" customHeight="true" outlineLevel="0" collapsed="false">
      <c r="A135" s="1"/>
      <c r="B135" s="1"/>
      <c r="C135" s="1"/>
      <c r="D135" s="1"/>
      <c r="E135" s="1"/>
      <c r="F135" s="1"/>
      <c r="G135" s="1"/>
      <c r="H135" s="208"/>
      <c r="I135" s="208"/>
      <c r="J135" s="208"/>
      <c r="K135" s="208"/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208"/>
      <c r="Z135" s="208"/>
      <c r="AA135" s="208"/>
      <c r="AB135" s="208"/>
      <c r="AC135" s="208"/>
      <c r="AD135" s="208"/>
      <c r="AE135" s="208"/>
      <c r="AF135" s="208"/>
      <c r="AG135" s="208"/>
      <c r="AH135" s="208"/>
      <c r="AI135" s="208"/>
      <c r="AJ135" s="208"/>
      <c r="AK135" s="208"/>
      <c r="AL135" s="208"/>
      <c r="AM135" s="208"/>
      <c r="AN135" s="208"/>
      <c r="AO135" s="208"/>
      <c r="AP135" s="208"/>
      <c r="AQ135" s="208"/>
    </row>
    <row r="136" customFormat="false" ht="13.5" hidden="false" customHeight="true" outlineLevel="0" collapsed="false">
      <c r="A136" s="1"/>
      <c r="B136" s="1"/>
      <c r="C136" s="1"/>
      <c r="D136" s="1"/>
      <c r="E136" s="1"/>
      <c r="F136" s="1"/>
      <c r="G136" s="1"/>
      <c r="H136" s="208"/>
      <c r="I136" s="208"/>
      <c r="J136" s="208"/>
      <c r="K136" s="208"/>
      <c r="L136" s="208"/>
      <c r="M136" s="208"/>
      <c r="N136" s="208"/>
      <c r="O136" s="208"/>
      <c r="P136" s="208"/>
      <c r="Q136" s="208"/>
      <c r="R136" s="208"/>
      <c r="S136" s="208"/>
      <c r="T136" s="208"/>
      <c r="U136" s="208"/>
      <c r="V136" s="208"/>
      <c r="W136" s="208"/>
      <c r="X136" s="208"/>
      <c r="Y136" s="208"/>
      <c r="Z136" s="208"/>
      <c r="AA136" s="208"/>
      <c r="AB136" s="208"/>
      <c r="AC136" s="208"/>
      <c r="AD136" s="208"/>
      <c r="AE136" s="208"/>
      <c r="AF136" s="208"/>
      <c r="AG136" s="208"/>
      <c r="AH136" s="208"/>
      <c r="AI136" s="208"/>
      <c r="AJ136" s="208"/>
      <c r="AK136" s="208"/>
      <c r="AL136" s="208"/>
      <c r="AM136" s="208"/>
      <c r="AN136" s="208"/>
      <c r="AO136" s="208"/>
      <c r="AP136" s="208"/>
      <c r="AQ136" s="208"/>
    </row>
    <row r="137" customFormat="false" ht="13.5" hidden="false" customHeight="true" outlineLevel="0" collapsed="false">
      <c r="A137" s="1"/>
      <c r="B137" s="1"/>
      <c r="C137" s="1"/>
      <c r="D137" s="1"/>
      <c r="E137" s="1"/>
      <c r="F137" s="1"/>
      <c r="G137" s="1"/>
      <c r="H137" s="208"/>
      <c r="I137" s="208"/>
      <c r="J137" s="208"/>
      <c r="K137" s="208"/>
      <c r="L137" s="208"/>
      <c r="M137" s="208"/>
      <c r="N137" s="208"/>
      <c r="O137" s="208"/>
      <c r="P137" s="208"/>
      <c r="Q137" s="208"/>
      <c r="R137" s="208"/>
      <c r="S137" s="208"/>
      <c r="T137" s="208"/>
      <c r="U137" s="208"/>
      <c r="V137" s="208"/>
      <c r="W137" s="208"/>
      <c r="X137" s="208"/>
      <c r="Y137" s="208"/>
      <c r="Z137" s="208"/>
      <c r="AA137" s="208"/>
      <c r="AB137" s="208"/>
      <c r="AC137" s="208"/>
      <c r="AD137" s="208"/>
      <c r="AE137" s="208"/>
      <c r="AF137" s="208"/>
      <c r="AG137" s="208"/>
      <c r="AH137" s="208"/>
      <c r="AI137" s="208"/>
      <c r="AJ137" s="208"/>
      <c r="AK137" s="208"/>
      <c r="AL137" s="208"/>
      <c r="AM137" s="208"/>
      <c r="AN137" s="208"/>
      <c r="AO137" s="208"/>
      <c r="AP137" s="208"/>
      <c r="AQ137" s="208"/>
    </row>
    <row r="138" customFormat="false" ht="13.5" hidden="false" customHeight="true" outlineLevel="0" collapsed="false">
      <c r="A138" s="1"/>
      <c r="B138" s="1"/>
      <c r="C138" s="1"/>
      <c r="D138" s="1"/>
      <c r="E138" s="1"/>
      <c r="F138" s="1"/>
      <c r="G138" s="1"/>
      <c r="H138" s="208"/>
      <c r="I138" s="208"/>
      <c r="J138" s="208"/>
      <c r="K138" s="208"/>
      <c r="L138" s="208"/>
      <c r="M138" s="208"/>
      <c r="N138" s="208"/>
      <c r="O138" s="208"/>
      <c r="P138" s="208"/>
      <c r="Q138" s="208"/>
      <c r="R138" s="208"/>
      <c r="S138" s="208"/>
      <c r="T138" s="208"/>
      <c r="U138" s="208"/>
      <c r="V138" s="208"/>
      <c r="W138" s="208"/>
      <c r="X138" s="208"/>
      <c r="Y138" s="208"/>
      <c r="Z138" s="208"/>
      <c r="AA138" s="208"/>
      <c r="AB138" s="208"/>
      <c r="AC138" s="208"/>
      <c r="AD138" s="208"/>
      <c r="AE138" s="208"/>
      <c r="AF138" s="208"/>
      <c r="AG138" s="208"/>
      <c r="AH138" s="208"/>
      <c r="AI138" s="208"/>
      <c r="AJ138" s="208"/>
      <c r="AK138" s="208"/>
      <c r="AL138" s="208"/>
      <c r="AM138" s="208"/>
      <c r="AN138" s="208"/>
      <c r="AO138" s="208"/>
      <c r="AP138" s="208"/>
      <c r="AQ138" s="208"/>
    </row>
    <row r="139" customFormat="false" ht="13.5" hidden="false" customHeight="true" outlineLevel="0" collapsed="false">
      <c r="A139" s="1"/>
      <c r="B139" s="1"/>
      <c r="C139" s="1"/>
      <c r="D139" s="1"/>
      <c r="E139" s="1"/>
      <c r="F139" s="1"/>
      <c r="G139" s="1"/>
      <c r="H139" s="208"/>
      <c r="I139" s="208"/>
      <c r="J139" s="208"/>
      <c r="K139" s="208"/>
      <c r="L139" s="208"/>
      <c r="M139" s="208"/>
      <c r="N139" s="208"/>
      <c r="O139" s="208"/>
      <c r="P139" s="208"/>
      <c r="Q139" s="208"/>
      <c r="R139" s="208"/>
      <c r="S139" s="208"/>
      <c r="T139" s="208"/>
      <c r="U139" s="208"/>
      <c r="V139" s="208"/>
      <c r="W139" s="208"/>
      <c r="X139" s="208"/>
      <c r="Y139" s="208"/>
      <c r="Z139" s="208"/>
      <c r="AA139" s="208"/>
      <c r="AB139" s="208"/>
      <c r="AC139" s="208"/>
      <c r="AD139" s="208"/>
      <c r="AE139" s="208"/>
      <c r="AF139" s="208"/>
      <c r="AG139" s="208"/>
      <c r="AH139" s="208"/>
      <c r="AI139" s="208"/>
      <c r="AJ139" s="208"/>
      <c r="AK139" s="208"/>
      <c r="AL139" s="208"/>
      <c r="AM139" s="208"/>
      <c r="AN139" s="208"/>
      <c r="AO139" s="208"/>
      <c r="AP139" s="208"/>
      <c r="AQ139" s="208"/>
    </row>
    <row r="140" customFormat="false" ht="13.5" hidden="false" customHeight="true" outlineLevel="0" collapsed="false">
      <c r="A140" s="1"/>
      <c r="B140" s="1"/>
      <c r="C140" s="1"/>
      <c r="D140" s="1"/>
      <c r="E140" s="1"/>
      <c r="F140" s="1"/>
      <c r="G140" s="1"/>
      <c r="H140" s="208"/>
      <c r="I140" s="208"/>
      <c r="J140" s="208"/>
      <c r="K140" s="208"/>
      <c r="L140" s="208"/>
      <c r="M140" s="208"/>
      <c r="N140" s="208"/>
      <c r="O140" s="208"/>
      <c r="P140" s="208"/>
      <c r="Q140" s="208"/>
      <c r="R140" s="208"/>
      <c r="S140" s="208"/>
      <c r="T140" s="208"/>
      <c r="U140" s="208"/>
      <c r="V140" s="208"/>
      <c r="W140" s="208"/>
      <c r="X140" s="208"/>
      <c r="Y140" s="208"/>
      <c r="Z140" s="208"/>
      <c r="AA140" s="208"/>
      <c r="AB140" s="208"/>
      <c r="AC140" s="208"/>
      <c r="AD140" s="208"/>
      <c r="AE140" s="208"/>
      <c r="AF140" s="208"/>
      <c r="AG140" s="208"/>
      <c r="AH140" s="208"/>
      <c r="AI140" s="208"/>
      <c r="AJ140" s="208"/>
      <c r="AK140" s="208"/>
      <c r="AL140" s="208"/>
      <c r="AM140" s="208"/>
      <c r="AN140" s="208"/>
      <c r="AO140" s="208"/>
      <c r="AP140" s="208"/>
      <c r="AQ140" s="208"/>
    </row>
    <row r="141" customFormat="false" ht="13.5" hidden="false" customHeight="true" outlineLevel="0" collapsed="false">
      <c r="A141" s="1"/>
      <c r="B141" s="1"/>
      <c r="C141" s="1"/>
      <c r="D141" s="1"/>
      <c r="E141" s="1"/>
      <c r="F141" s="1"/>
      <c r="G141" s="1"/>
      <c r="H141" s="208"/>
      <c r="I141" s="208"/>
      <c r="J141" s="208"/>
      <c r="K141" s="208"/>
      <c r="L141" s="208"/>
      <c r="M141" s="208"/>
      <c r="N141" s="208"/>
      <c r="O141" s="208"/>
      <c r="P141" s="208"/>
      <c r="Q141" s="208"/>
      <c r="R141" s="208"/>
      <c r="S141" s="208"/>
      <c r="T141" s="208"/>
      <c r="U141" s="208"/>
      <c r="V141" s="208"/>
      <c r="W141" s="208"/>
      <c r="X141" s="208"/>
      <c r="Y141" s="208"/>
      <c r="Z141" s="208"/>
      <c r="AA141" s="208"/>
      <c r="AB141" s="208"/>
      <c r="AC141" s="208"/>
      <c r="AD141" s="208"/>
      <c r="AE141" s="208"/>
      <c r="AF141" s="208"/>
      <c r="AG141" s="208"/>
      <c r="AH141" s="208"/>
      <c r="AI141" s="208"/>
      <c r="AJ141" s="208"/>
      <c r="AK141" s="208"/>
      <c r="AL141" s="208"/>
      <c r="AM141" s="208"/>
      <c r="AN141" s="208"/>
      <c r="AO141" s="208"/>
      <c r="AP141" s="208"/>
      <c r="AQ141" s="208"/>
    </row>
    <row r="142" customFormat="false" ht="13.5" hidden="false" customHeight="true" outlineLevel="0" collapsed="false">
      <c r="A142" s="1"/>
      <c r="B142" s="1"/>
      <c r="C142" s="1"/>
      <c r="D142" s="1"/>
      <c r="E142" s="1"/>
      <c r="F142" s="1"/>
      <c r="G142" s="1"/>
      <c r="H142" s="208"/>
      <c r="I142" s="208"/>
      <c r="J142" s="208"/>
      <c r="K142" s="208"/>
      <c r="L142" s="208"/>
      <c r="M142" s="208"/>
      <c r="N142" s="208"/>
      <c r="O142" s="208"/>
      <c r="P142" s="208"/>
      <c r="Q142" s="208"/>
      <c r="R142" s="208"/>
      <c r="S142" s="208"/>
      <c r="T142" s="208"/>
      <c r="U142" s="208"/>
      <c r="V142" s="208"/>
      <c r="W142" s="208"/>
      <c r="X142" s="208"/>
      <c r="Y142" s="208"/>
      <c r="Z142" s="208"/>
      <c r="AA142" s="208"/>
      <c r="AB142" s="208"/>
      <c r="AC142" s="208"/>
      <c r="AD142" s="208"/>
      <c r="AE142" s="208"/>
      <c r="AF142" s="208"/>
      <c r="AG142" s="208"/>
      <c r="AH142" s="208"/>
      <c r="AI142" s="208"/>
      <c r="AJ142" s="208"/>
      <c r="AK142" s="208"/>
      <c r="AL142" s="208"/>
      <c r="AM142" s="208"/>
      <c r="AN142" s="208"/>
      <c r="AO142" s="208"/>
      <c r="AP142" s="208"/>
      <c r="AQ142" s="208"/>
    </row>
    <row r="143" customFormat="false" ht="13.5" hidden="false" customHeight="true" outlineLevel="0" collapsed="false">
      <c r="A143" s="1"/>
      <c r="B143" s="1"/>
      <c r="C143" s="1"/>
      <c r="D143" s="1"/>
      <c r="E143" s="1"/>
      <c r="F143" s="1"/>
      <c r="G143" s="1"/>
      <c r="H143" s="208"/>
      <c r="I143" s="208"/>
      <c r="J143" s="208"/>
      <c r="K143" s="208"/>
      <c r="L143" s="208"/>
      <c r="M143" s="208"/>
      <c r="N143" s="208"/>
      <c r="O143" s="208"/>
      <c r="P143" s="208"/>
      <c r="Q143" s="208"/>
      <c r="R143" s="208"/>
      <c r="S143" s="208"/>
      <c r="T143" s="208"/>
      <c r="U143" s="208"/>
      <c r="V143" s="208"/>
      <c r="W143" s="208"/>
      <c r="X143" s="208"/>
      <c r="Y143" s="208"/>
      <c r="Z143" s="208"/>
      <c r="AA143" s="208"/>
      <c r="AB143" s="208"/>
      <c r="AC143" s="208"/>
      <c r="AD143" s="208"/>
      <c r="AE143" s="208"/>
      <c r="AF143" s="208"/>
      <c r="AG143" s="208"/>
      <c r="AH143" s="208"/>
      <c r="AI143" s="208"/>
      <c r="AJ143" s="208"/>
      <c r="AK143" s="208"/>
      <c r="AL143" s="208"/>
      <c r="AM143" s="208"/>
      <c r="AN143" s="208"/>
      <c r="AO143" s="208"/>
      <c r="AP143" s="208"/>
      <c r="AQ143" s="208"/>
    </row>
    <row r="144" customFormat="false" ht="13.5" hidden="false" customHeight="true" outlineLevel="0" collapsed="false">
      <c r="A144" s="1"/>
      <c r="B144" s="1"/>
      <c r="C144" s="1"/>
      <c r="D144" s="1"/>
      <c r="E144" s="1"/>
      <c r="F144" s="1"/>
      <c r="G144" s="1"/>
      <c r="H144" s="208"/>
      <c r="I144" s="208"/>
      <c r="J144" s="208"/>
      <c r="K144" s="208"/>
      <c r="L144" s="208"/>
      <c r="M144" s="208"/>
      <c r="N144" s="208"/>
      <c r="O144" s="208"/>
      <c r="P144" s="208"/>
      <c r="Q144" s="208"/>
      <c r="R144" s="208"/>
      <c r="S144" s="208"/>
      <c r="T144" s="208"/>
      <c r="U144" s="208"/>
      <c r="V144" s="208"/>
      <c r="W144" s="208"/>
      <c r="X144" s="208"/>
      <c r="Y144" s="208"/>
      <c r="Z144" s="208"/>
      <c r="AA144" s="208"/>
      <c r="AB144" s="208"/>
      <c r="AC144" s="208"/>
      <c r="AD144" s="208"/>
      <c r="AE144" s="208"/>
      <c r="AF144" s="208"/>
      <c r="AG144" s="208"/>
      <c r="AH144" s="208"/>
      <c r="AI144" s="208"/>
      <c r="AJ144" s="208"/>
      <c r="AK144" s="208"/>
      <c r="AL144" s="208"/>
      <c r="AM144" s="208"/>
      <c r="AN144" s="208"/>
      <c r="AO144" s="208"/>
      <c r="AP144" s="208"/>
      <c r="AQ144" s="208"/>
    </row>
    <row r="145" customFormat="false" ht="13.5" hidden="false" customHeight="true" outlineLevel="0" collapsed="false">
      <c r="A145" s="1"/>
      <c r="B145" s="1"/>
      <c r="C145" s="1"/>
      <c r="D145" s="1"/>
      <c r="E145" s="1"/>
      <c r="F145" s="1"/>
      <c r="G145" s="1"/>
      <c r="H145" s="208"/>
      <c r="I145" s="208"/>
      <c r="J145" s="208"/>
      <c r="K145" s="208"/>
      <c r="L145" s="208"/>
      <c r="M145" s="208"/>
      <c r="N145" s="208"/>
      <c r="O145" s="208"/>
      <c r="P145" s="208"/>
      <c r="Q145" s="208"/>
      <c r="R145" s="208"/>
      <c r="S145" s="208"/>
      <c r="T145" s="208"/>
      <c r="U145" s="208"/>
      <c r="V145" s="208"/>
      <c r="W145" s="208"/>
      <c r="X145" s="208"/>
      <c r="Y145" s="208"/>
      <c r="Z145" s="208"/>
      <c r="AA145" s="208"/>
      <c r="AB145" s="208"/>
      <c r="AC145" s="208"/>
      <c r="AD145" s="208"/>
      <c r="AE145" s="208"/>
      <c r="AF145" s="208"/>
      <c r="AG145" s="208"/>
      <c r="AH145" s="208"/>
      <c r="AI145" s="208"/>
      <c r="AJ145" s="208"/>
      <c r="AK145" s="208"/>
      <c r="AL145" s="208"/>
      <c r="AM145" s="208"/>
      <c r="AN145" s="208"/>
      <c r="AO145" s="208"/>
      <c r="AP145" s="208"/>
      <c r="AQ145" s="208"/>
    </row>
    <row r="146" customFormat="false" ht="13.5" hidden="false" customHeight="true" outlineLevel="0" collapsed="false">
      <c r="A146" s="1"/>
      <c r="B146" s="1"/>
      <c r="C146" s="1"/>
      <c r="D146" s="1"/>
      <c r="E146" s="1"/>
      <c r="F146" s="1"/>
      <c r="G146" s="1"/>
      <c r="H146" s="208"/>
      <c r="I146" s="208"/>
      <c r="J146" s="208"/>
      <c r="K146" s="208"/>
      <c r="L146" s="208"/>
      <c r="M146" s="208"/>
      <c r="N146" s="208"/>
      <c r="O146" s="208"/>
      <c r="P146" s="208"/>
      <c r="Q146" s="208"/>
      <c r="R146" s="208"/>
      <c r="S146" s="208"/>
      <c r="T146" s="208"/>
      <c r="U146" s="208"/>
      <c r="V146" s="208"/>
      <c r="W146" s="208"/>
      <c r="X146" s="208"/>
      <c r="Y146" s="208"/>
      <c r="Z146" s="208"/>
      <c r="AA146" s="208"/>
      <c r="AB146" s="208"/>
      <c r="AC146" s="208"/>
      <c r="AD146" s="208"/>
      <c r="AE146" s="208"/>
      <c r="AF146" s="208"/>
      <c r="AG146" s="208"/>
      <c r="AH146" s="208"/>
      <c r="AI146" s="208"/>
      <c r="AJ146" s="208"/>
      <c r="AK146" s="208"/>
      <c r="AL146" s="208"/>
      <c r="AM146" s="208"/>
      <c r="AN146" s="208"/>
      <c r="AO146" s="208"/>
      <c r="AP146" s="208"/>
      <c r="AQ146" s="208"/>
    </row>
    <row r="147" customFormat="false" ht="13.5" hidden="false" customHeight="true" outlineLevel="0" collapsed="false">
      <c r="A147" s="1"/>
      <c r="B147" s="1"/>
      <c r="C147" s="1"/>
      <c r="D147" s="1"/>
      <c r="E147" s="1"/>
      <c r="F147" s="1"/>
      <c r="G147" s="1"/>
      <c r="H147" s="208"/>
      <c r="I147" s="208"/>
      <c r="J147" s="208"/>
      <c r="K147" s="208"/>
      <c r="L147" s="208"/>
      <c r="M147" s="208"/>
      <c r="N147" s="208"/>
      <c r="O147" s="208"/>
      <c r="P147" s="208"/>
      <c r="Q147" s="208"/>
      <c r="R147" s="208"/>
      <c r="S147" s="208"/>
      <c r="T147" s="208"/>
      <c r="U147" s="208"/>
      <c r="V147" s="208"/>
      <c r="W147" s="208"/>
      <c r="X147" s="208"/>
      <c r="Y147" s="208"/>
      <c r="Z147" s="208"/>
      <c r="AA147" s="208"/>
      <c r="AB147" s="208"/>
      <c r="AC147" s="208"/>
      <c r="AD147" s="208"/>
      <c r="AE147" s="208"/>
      <c r="AF147" s="208"/>
      <c r="AG147" s="208"/>
      <c r="AH147" s="208"/>
      <c r="AI147" s="208"/>
      <c r="AJ147" s="208"/>
      <c r="AK147" s="208"/>
      <c r="AL147" s="208"/>
      <c r="AM147" s="208"/>
      <c r="AN147" s="208"/>
      <c r="AO147" s="208"/>
      <c r="AP147" s="208"/>
      <c r="AQ147" s="208"/>
    </row>
    <row r="148" customFormat="false" ht="13.5" hidden="false" customHeight="true" outlineLevel="0" collapsed="false">
      <c r="A148" s="1"/>
      <c r="B148" s="1"/>
      <c r="C148" s="1"/>
      <c r="D148" s="1"/>
      <c r="E148" s="1"/>
      <c r="F148" s="1"/>
      <c r="G148" s="1"/>
      <c r="H148" s="208"/>
      <c r="I148" s="208"/>
      <c r="J148" s="208"/>
      <c r="K148" s="208"/>
      <c r="L148" s="208"/>
      <c r="M148" s="208"/>
      <c r="N148" s="208"/>
      <c r="O148" s="208"/>
      <c r="P148" s="208"/>
      <c r="Q148" s="208"/>
      <c r="R148" s="208"/>
      <c r="S148" s="208"/>
      <c r="T148" s="208"/>
      <c r="U148" s="208"/>
      <c r="V148" s="208"/>
      <c r="W148" s="208"/>
      <c r="X148" s="208"/>
      <c r="Y148" s="208"/>
      <c r="Z148" s="208"/>
      <c r="AA148" s="208"/>
      <c r="AB148" s="208"/>
      <c r="AC148" s="208"/>
      <c r="AD148" s="208"/>
      <c r="AE148" s="208"/>
      <c r="AF148" s="208"/>
      <c r="AG148" s="208"/>
      <c r="AH148" s="208"/>
      <c r="AI148" s="208"/>
      <c r="AJ148" s="208"/>
      <c r="AK148" s="208"/>
      <c r="AL148" s="208"/>
      <c r="AM148" s="208"/>
      <c r="AN148" s="208"/>
      <c r="AO148" s="208"/>
      <c r="AP148" s="208"/>
      <c r="AQ148" s="208"/>
    </row>
    <row r="149" customFormat="false" ht="13.5" hidden="false" customHeight="true" outlineLevel="0" collapsed="false">
      <c r="A149" s="1"/>
      <c r="B149" s="1"/>
      <c r="C149" s="1"/>
      <c r="D149" s="1"/>
      <c r="E149" s="1"/>
      <c r="F149" s="1"/>
      <c r="G149" s="1"/>
      <c r="H149" s="208"/>
      <c r="I149" s="208"/>
      <c r="J149" s="208"/>
      <c r="K149" s="208"/>
      <c r="L149" s="208"/>
      <c r="M149" s="208"/>
      <c r="N149" s="208"/>
      <c r="O149" s="208"/>
      <c r="P149" s="208"/>
      <c r="Q149" s="208"/>
      <c r="R149" s="208"/>
      <c r="S149" s="208"/>
      <c r="T149" s="208"/>
      <c r="U149" s="208"/>
      <c r="V149" s="208"/>
      <c r="W149" s="208"/>
      <c r="X149" s="208"/>
      <c r="Y149" s="208"/>
      <c r="Z149" s="208"/>
      <c r="AA149" s="208"/>
      <c r="AB149" s="208"/>
      <c r="AC149" s="208"/>
      <c r="AD149" s="208"/>
      <c r="AE149" s="208"/>
      <c r="AF149" s="208"/>
      <c r="AG149" s="208"/>
      <c r="AH149" s="208"/>
      <c r="AI149" s="208"/>
      <c r="AJ149" s="208"/>
      <c r="AK149" s="208"/>
      <c r="AL149" s="208"/>
      <c r="AM149" s="208"/>
      <c r="AN149" s="208"/>
      <c r="AO149" s="208"/>
      <c r="AP149" s="208"/>
      <c r="AQ149" s="208"/>
    </row>
    <row r="150" customFormat="false" ht="13.5" hidden="false" customHeight="true" outlineLevel="0" collapsed="false">
      <c r="A150" s="1"/>
      <c r="B150" s="1"/>
      <c r="C150" s="1"/>
      <c r="D150" s="1"/>
      <c r="E150" s="1"/>
      <c r="F150" s="1"/>
      <c r="G150" s="1"/>
      <c r="H150" s="208"/>
      <c r="I150" s="208"/>
      <c r="J150" s="208"/>
      <c r="K150" s="208"/>
      <c r="L150" s="208"/>
      <c r="M150" s="208"/>
      <c r="N150" s="208"/>
      <c r="O150" s="208"/>
      <c r="P150" s="208"/>
      <c r="Q150" s="208"/>
      <c r="R150" s="208"/>
      <c r="S150" s="208"/>
      <c r="T150" s="208"/>
      <c r="U150" s="208"/>
      <c r="V150" s="208"/>
      <c r="W150" s="208"/>
      <c r="X150" s="208"/>
      <c r="Y150" s="208"/>
      <c r="Z150" s="208"/>
      <c r="AA150" s="208"/>
      <c r="AB150" s="208"/>
      <c r="AC150" s="208"/>
      <c r="AD150" s="208"/>
      <c r="AE150" s="208"/>
      <c r="AF150" s="208"/>
      <c r="AG150" s="208"/>
      <c r="AH150" s="208"/>
      <c r="AI150" s="208"/>
      <c r="AJ150" s="208"/>
      <c r="AK150" s="208"/>
      <c r="AL150" s="208"/>
      <c r="AM150" s="208"/>
      <c r="AN150" s="208"/>
      <c r="AO150" s="208"/>
      <c r="AP150" s="208"/>
      <c r="AQ150" s="208"/>
    </row>
    <row r="151" customFormat="false" ht="13.5" hidden="false" customHeight="true" outlineLevel="0" collapsed="false">
      <c r="A151" s="1"/>
      <c r="B151" s="1"/>
      <c r="C151" s="1"/>
      <c r="D151" s="1"/>
      <c r="E151" s="1"/>
      <c r="F151" s="1"/>
      <c r="G151" s="1"/>
      <c r="H151" s="208"/>
      <c r="I151" s="208"/>
      <c r="J151" s="208"/>
      <c r="K151" s="208"/>
      <c r="L151" s="208"/>
      <c r="M151" s="208"/>
      <c r="N151" s="208"/>
      <c r="O151" s="208"/>
      <c r="P151" s="208"/>
      <c r="Q151" s="208"/>
      <c r="R151" s="208"/>
      <c r="S151" s="208"/>
      <c r="T151" s="208"/>
      <c r="U151" s="208"/>
      <c r="V151" s="208"/>
      <c r="W151" s="208"/>
      <c r="X151" s="208"/>
      <c r="Y151" s="208"/>
      <c r="Z151" s="208"/>
      <c r="AA151" s="208"/>
      <c r="AB151" s="208"/>
      <c r="AC151" s="208"/>
      <c r="AD151" s="208"/>
      <c r="AE151" s="208"/>
      <c r="AF151" s="208"/>
      <c r="AG151" s="208"/>
      <c r="AH151" s="208"/>
      <c r="AI151" s="208"/>
      <c r="AJ151" s="208"/>
      <c r="AK151" s="208"/>
      <c r="AL151" s="208"/>
      <c r="AM151" s="208"/>
      <c r="AN151" s="208"/>
      <c r="AO151" s="208"/>
      <c r="AP151" s="208"/>
      <c r="AQ151" s="208"/>
    </row>
    <row r="152" customFormat="false" ht="13.5" hidden="false" customHeight="true" outlineLevel="0" collapsed="false">
      <c r="A152" s="1"/>
      <c r="B152" s="1"/>
      <c r="C152" s="1"/>
      <c r="D152" s="1"/>
      <c r="E152" s="1"/>
      <c r="F152" s="1"/>
      <c r="G152" s="1"/>
      <c r="H152" s="208"/>
      <c r="I152" s="208"/>
      <c r="J152" s="208"/>
      <c r="K152" s="208"/>
      <c r="L152" s="208"/>
      <c r="M152" s="208"/>
      <c r="N152" s="208"/>
      <c r="O152" s="208"/>
      <c r="P152" s="208"/>
      <c r="Q152" s="208"/>
      <c r="R152" s="208"/>
      <c r="S152" s="208"/>
      <c r="T152" s="208"/>
      <c r="U152" s="208"/>
      <c r="V152" s="208"/>
      <c r="W152" s="208"/>
      <c r="X152" s="208"/>
      <c r="Y152" s="208"/>
      <c r="Z152" s="208"/>
      <c r="AA152" s="208"/>
      <c r="AB152" s="208"/>
      <c r="AC152" s="208"/>
      <c r="AD152" s="208"/>
      <c r="AE152" s="208"/>
      <c r="AF152" s="208"/>
      <c r="AG152" s="208"/>
      <c r="AH152" s="208"/>
      <c r="AI152" s="208"/>
      <c r="AJ152" s="208"/>
      <c r="AK152" s="208"/>
      <c r="AL152" s="208"/>
      <c r="AM152" s="208"/>
      <c r="AN152" s="208"/>
      <c r="AO152" s="208"/>
      <c r="AP152" s="208"/>
      <c r="AQ152" s="208"/>
    </row>
    <row r="153" customFormat="false" ht="13.5" hidden="false" customHeight="true" outlineLevel="0" collapsed="false">
      <c r="A153" s="1"/>
      <c r="B153" s="1"/>
      <c r="C153" s="1"/>
      <c r="D153" s="1"/>
      <c r="E153" s="1"/>
      <c r="F153" s="1"/>
      <c r="G153" s="1"/>
      <c r="H153" s="208"/>
      <c r="I153" s="208"/>
      <c r="J153" s="208"/>
      <c r="K153" s="208"/>
      <c r="L153" s="208"/>
      <c r="M153" s="208"/>
      <c r="N153" s="208"/>
      <c r="O153" s="208"/>
      <c r="P153" s="208"/>
      <c r="Q153" s="208"/>
      <c r="R153" s="208"/>
      <c r="S153" s="208"/>
      <c r="T153" s="208"/>
      <c r="U153" s="208"/>
      <c r="V153" s="208"/>
      <c r="W153" s="208"/>
      <c r="X153" s="208"/>
      <c r="Y153" s="208"/>
      <c r="Z153" s="208"/>
      <c r="AA153" s="208"/>
      <c r="AB153" s="208"/>
      <c r="AC153" s="208"/>
      <c r="AD153" s="208"/>
      <c r="AE153" s="208"/>
      <c r="AF153" s="208"/>
      <c r="AG153" s="208"/>
      <c r="AH153" s="208"/>
      <c r="AI153" s="208"/>
      <c r="AJ153" s="208"/>
      <c r="AK153" s="208"/>
      <c r="AL153" s="208"/>
      <c r="AM153" s="208"/>
      <c r="AN153" s="208"/>
      <c r="AO153" s="208"/>
      <c r="AP153" s="208"/>
      <c r="AQ153" s="208"/>
    </row>
    <row r="154" customFormat="false" ht="13.5" hidden="false" customHeight="true" outlineLevel="0" collapsed="false">
      <c r="A154" s="1"/>
      <c r="B154" s="1"/>
      <c r="C154" s="1"/>
      <c r="D154" s="1"/>
      <c r="E154" s="1"/>
      <c r="F154" s="1"/>
      <c r="G154" s="1"/>
      <c r="H154" s="208"/>
      <c r="I154" s="208"/>
      <c r="J154" s="208"/>
      <c r="K154" s="208"/>
      <c r="L154" s="208"/>
      <c r="M154" s="208"/>
      <c r="N154" s="208"/>
      <c r="O154" s="208"/>
      <c r="P154" s="208"/>
      <c r="Q154" s="208"/>
      <c r="R154" s="208"/>
      <c r="S154" s="208"/>
      <c r="T154" s="208"/>
      <c r="U154" s="208"/>
      <c r="V154" s="208"/>
      <c r="W154" s="208"/>
      <c r="X154" s="208"/>
      <c r="Y154" s="208"/>
      <c r="Z154" s="208"/>
      <c r="AA154" s="208"/>
      <c r="AB154" s="208"/>
      <c r="AC154" s="208"/>
      <c r="AD154" s="208"/>
      <c r="AE154" s="208"/>
      <c r="AF154" s="208"/>
      <c r="AG154" s="208"/>
      <c r="AH154" s="208"/>
      <c r="AI154" s="208"/>
      <c r="AJ154" s="208"/>
      <c r="AK154" s="208"/>
      <c r="AL154" s="208"/>
      <c r="AM154" s="208"/>
      <c r="AN154" s="208"/>
      <c r="AO154" s="208"/>
      <c r="AP154" s="208"/>
      <c r="AQ154" s="208"/>
    </row>
    <row r="155" customFormat="false" ht="13.5" hidden="false" customHeight="true" outlineLevel="0" collapsed="false">
      <c r="A155" s="1"/>
      <c r="B155" s="1"/>
      <c r="C155" s="1"/>
      <c r="D155" s="1"/>
      <c r="E155" s="1"/>
      <c r="F155" s="1"/>
      <c r="G155" s="1"/>
      <c r="H155" s="208"/>
      <c r="I155" s="208"/>
      <c r="J155" s="208"/>
      <c r="K155" s="208"/>
      <c r="L155" s="208"/>
      <c r="M155" s="208"/>
      <c r="N155" s="208"/>
      <c r="O155" s="208"/>
      <c r="P155" s="208"/>
      <c r="Q155" s="208"/>
      <c r="R155" s="208"/>
      <c r="S155" s="208"/>
      <c r="T155" s="208"/>
      <c r="U155" s="208"/>
      <c r="V155" s="208"/>
      <c r="W155" s="208"/>
      <c r="X155" s="208"/>
      <c r="Y155" s="208"/>
      <c r="Z155" s="208"/>
      <c r="AA155" s="208"/>
      <c r="AB155" s="208"/>
      <c r="AC155" s="208"/>
      <c r="AD155" s="208"/>
      <c r="AE155" s="208"/>
      <c r="AF155" s="208"/>
      <c r="AG155" s="208"/>
      <c r="AH155" s="208"/>
      <c r="AI155" s="208"/>
      <c r="AJ155" s="208"/>
      <c r="AK155" s="208"/>
      <c r="AL155" s="208"/>
      <c r="AM155" s="208"/>
      <c r="AN155" s="208"/>
      <c r="AO155" s="208"/>
      <c r="AP155" s="208"/>
      <c r="AQ155" s="208"/>
    </row>
    <row r="156" customFormat="false" ht="13.5" hidden="false" customHeight="true" outlineLevel="0" collapsed="false">
      <c r="A156" s="1"/>
      <c r="B156" s="1"/>
      <c r="C156" s="1"/>
      <c r="D156" s="1"/>
      <c r="E156" s="1"/>
      <c r="F156" s="1"/>
      <c r="G156" s="1"/>
      <c r="H156" s="208"/>
      <c r="I156" s="208"/>
      <c r="J156" s="208"/>
      <c r="K156" s="208"/>
      <c r="L156" s="208"/>
      <c r="M156" s="208"/>
      <c r="N156" s="208"/>
      <c r="O156" s="208"/>
      <c r="P156" s="208"/>
      <c r="Q156" s="208"/>
      <c r="R156" s="208"/>
      <c r="S156" s="208"/>
      <c r="T156" s="208"/>
      <c r="U156" s="208"/>
      <c r="V156" s="208"/>
      <c r="W156" s="208"/>
      <c r="X156" s="208"/>
      <c r="Y156" s="208"/>
      <c r="Z156" s="208"/>
      <c r="AA156" s="208"/>
      <c r="AB156" s="208"/>
      <c r="AC156" s="208"/>
      <c r="AD156" s="208"/>
      <c r="AE156" s="208"/>
      <c r="AF156" s="208"/>
      <c r="AG156" s="208"/>
      <c r="AH156" s="208"/>
      <c r="AI156" s="208"/>
      <c r="AJ156" s="208"/>
      <c r="AK156" s="208"/>
      <c r="AL156" s="208"/>
      <c r="AM156" s="208"/>
      <c r="AN156" s="208"/>
      <c r="AO156" s="208"/>
      <c r="AP156" s="208"/>
      <c r="AQ156" s="208"/>
    </row>
    <row r="157" customFormat="false" ht="13.5" hidden="false" customHeight="true" outlineLevel="0" collapsed="false">
      <c r="A157" s="1"/>
      <c r="B157" s="1"/>
      <c r="C157" s="1"/>
      <c r="D157" s="1"/>
      <c r="E157" s="1"/>
      <c r="F157" s="1"/>
      <c r="G157" s="1"/>
      <c r="H157" s="208"/>
      <c r="I157" s="208"/>
      <c r="J157" s="208"/>
      <c r="K157" s="208"/>
      <c r="L157" s="208"/>
      <c r="M157" s="208"/>
      <c r="N157" s="208"/>
      <c r="O157" s="208"/>
      <c r="P157" s="208"/>
      <c r="Q157" s="208"/>
      <c r="R157" s="208"/>
      <c r="S157" s="208"/>
      <c r="T157" s="208"/>
      <c r="U157" s="208"/>
      <c r="V157" s="208"/>
      <c r="W157" s="208"/>
      <c r="X157" s="208"/>
      <c r="Y157" s="208"/>
      <c r="Z157" s="208"/>
      <c r="AA157" s="208"/>
      <c r="AB157" s="208"/>
      <c r="AC157" s="208"/>
      <c r="AD157" s="208"/>
      <c r="AE157" s="208"/>
      <c r="AF157" s="208"/>
      <c r="AG157" s="208"/>
      <c r="AH157" s="208"/>
      <c r="AI157" s="208"/>
      <c r="AJ157" s="208"/>
      <c r="AK157" s="208"/>
      <c r="AL157" s="208"/>
      <c r="AM157" s="208"/>
      <c r="AN157" s="208"/>
      <c r="AO157" s="208"/>
      <c r="AP157" s="208"/>
      <c r="AQ157" s="208"/>
    </row>
    <row r="158" customFormat="false" ht="13.5" hidden="false" customHeight="true" outlineLevel="0" collapsed="false">
      <c r="A158" s="1"/>
      <c r="B158" s="1"/>
      <c r="C158" s="1"/>
      <c r="D158" s="1"/>
      <c r="E158" s="1"/>
      <c r="F158" s="1"/>
      <c r="G158" s="1"/>
      <c r="H158" s="208"/>
      <c r="I158" s="208"/>
      <c r="J158" s="208"/>
      <c r="K158" s="208"/>
      <c r="L158" s="208"/>
      <c r="M158" s="208"/>
      <c r="N158" s="208"/>
      <c r="O158" s="208"/>
      <c r="P158" s="208"/>
      <c r="Q158" s="208"/>
      <c r="R158" s="208"/>
      <c r="S158" s="208"/>
      <c r="T158" s="208"/>
      <c r="U158" s="208"/>
      <c r="V158" s="208"/>
      <c r="W158" s="208"/>
      <c r="X158" s="208"/>
      <c r="Y158" s="208"/>
      <c r="Z158" s="208"/>
      <c r="AA158" s="208"/>
      <c r="AB158" s="208"/>
      <c r="AC158" s="208"/>
      <c r="AD158" s="208"/>
      <c r="AE158" s="208"/>
      <c r="AF158" s="208"/>
      <c r="AG158" s="208"/>
      <c r="AH158" s="208"/>
      <c r="AI158" s="208"/>
      <c r="AJ158" s="208"/>
      <c r="AK158" s="208"/>
      <c r="AL158" s="208"/>
      <c r="AM158" s="208"/>
      <c r="AN158" s="208"/>
      <c r="AO158" s="208"/>
      <c r="AP158" s="208"/>
      <c r="AQ158" s="208"/>
    </row>
    <row r="159" customFormat="false" ht="13.5" hidden="false" customHeight="true" outlineLevel="0" collapsed="false">
      <c r="A159" s="1"/>
      <c r="B159" s="1"/>
      <c r="C159" s="1"/>
      <c r="D159" s="1"/>
      <c r="E159" s="1"/>
      <c r="F159" s="1"/>
      <c r="G159" s="1"/>
      <c r="H159" s="208"/>
      <c r="I159" s="208"/>
      <c r="J159" s="208"/>
      <c r="K159" s="208"/>
      <c r="L159" s="208"/>
      <c r="M159" s="208"/>
      <c r="N159" s="208"/>
      <c r="O159" s="208"/>
      <c r="P159" s="208"/>
      <c r="Q159" s="208"/>
      <c r="R159" s="208"/>
      <c r="S159" s="208"/>
      <c r="T159" s="208"/>
      <c r="U159" s="208"/>
      <c r="V159" s="208"/>
      <c r="W159" s="208"/>
      <c r="X159" s="208"/>
      <c r="Y159" s="208"/>
      <c r="Z159" s="208"/>
      <c r="AA159" s="208"/>
      <c r="AB159" s="208"/>
      <c r="AC159" s="208"/>
      <c r="AD159" s="208"/>
      <c r="AE159" s="208"/>
      <c r="AF159" s="208"/>
      <c r="AG159" s="208"/>
      <c r="AH159" s="208"/>
      <c r="AI159" s="208"/>
      <c r="AJ159" s="208"/>
      <c r="AK159" s="208"/>
      <c r="AL159" s="208"/>
      <c r="AM159" s="208"/>
      <c r="AN159" s="208"/>
      <c r="AO159" s="208"/>
      <c r="AP159" s="208"/>
      <c r="AQ159" s="208"/>
    </row>
    <row r="160" customFormat="false" ht="13.5" hidden="false" customHeight="true" outlineLevel="0" collapsed="false">
      <c r="A160" s="1"/>
      <c r="B160" s="1"/>
      <c r="C160" s="1"/>
      <c r="D160" s="1"/>
      <c r="E160" s="1"/>
      <c r="F160" s="1"/>
      <c r="G160" s="1"/>
      <c r="H160" s="208"/>
      <c r="I160" s="208"/>
      <c r="J160" s="208"/>
      <c r="K160" s="208"/>
      <c r="L160" s="208"/>
      <c r="M160" s="208"/>
      <c r="N160" s="208"/>
      <c r="O160" s="208"/>
      <c r="P160" s="208"/>
      <c r="Q160" s="208"/>
      <c r="R160" s="208"/>
      <c r="S160" s="208"/>
      <c r="T160" s="208"/>
      <c r="U160" s="208"/>
      <c r="V160" s="208"/>
      <c r="W160" s="208"/>
      <c r="X160" s="208"/>
      <c r="Y160" s="208"/>
      <c r="Z160" s="208"/>
      <c r="AA160" s="208"/>
      <c r="AB160" s="208"/>
      <c r="AC160" s="208"/>
      <c r="AD160" s="208"/>
      <c r="AE160" s="208"/>
      <c r="AF160" s="208"/>
      <c r="AG160" s="208"/>
      <c r="AH160" s="208"/>
      <c r="AI160" s="208"/>
      <c r="AJ160" s="208"/>
      <c r="AK160" s="208"/>
      <c r="AL160" s="208"/>
      <c r="AM160" s="208"/>
      <c r="AN160" s="208"/>
      <c r="AO160" s="208"/>
      <c r="AP160" s="208"/>
      <c r="AQ160" s="208"/>
    </row>
    <row r="161" customFormat="false" ht="13.5" hidden="false" customHeight="true" outlineLevel="0" collapsed="false">
      <c r="A161" s="1"/>
      <c r="B161" s="1"/>
      <c r="C161" s="1"/>
      <c r="D161" s="1"/>
      <c r="E161" s="1"/>
      <c r="F161" s="1"/>
      <c r="G161" s="1"/>
      <c r="H161" s="208"/>
      <c r="I161" s="208"/>
      <c r="J161" s="208"/>
      <c r="K161" s="208"/>
      <c r="L161" s="208"/>
      <c r="M161" s="208"/>
      <c r="N161" s="208"/>
      <c r="O161" s="208"/>
      <c r="P161" s="208"/>
      <c r="Q161" s="208"/>
      <c r="R161" s="208"/>
      <c r="S161" s="208"/>
      <c r="T161" s="208"/>
      <c r="U161" s="208"/>
      <c r="V161" s="208"/>
      <c r="W161" s="208"/>
      <c r="X161" s="208"/>
      <c r="Y161" s="208"/>
      <c r="Z161" s="208"/>
      <c r="AA161" s="208"/>
      <c r="AB161" s="208"/>
      <c r="AC161" s="208"/>
      <c r="AD161" s="208"/>
      <c r="AE161" s="208"/>
      <c r="AF161" s="208"/>
      <c r="AG161" s="208"/>
      <c r="AH161" s="208"/>
      <c r="AI161" s="208"/>
      <c r="AJ161" s="208"/>
      <c r="AK161" s="208"/>
      <c r="AL161" s="208"/>
      <c r="AM161" s="208"/>
      <c r="AN161" s="208"/>
      <c r="AO161" s="208"/>
      <c r="AP161" s="208"/>
      <c r="AQ161" s="208"/>
    </row>
    <row r="162" customFormat="false" ht="13.5" hidden="false" customHeight="true" outlineLevel="0" collapsed="false">
      <c r="A162" s="1"/>
      <c r="B162" s="1"/>
      <c r="C162" s="1"/>
      <c r="D162" s="1"/>
      <c r="E162" s="1"/>
      <c r="F162" s="1"/>
      <c r="G162" s="1"/>
      <c r="H162" s="208"/>
      <c r="I162" s="208"/>
      <c r="J162" s="208"/>
      <c r="K162" s="208"/>
      <c r="L162" s="208"/>
      <c r="M162" s="208"/>
      <c r="N162" s="208"/>
      <c r="O162" s="208"/>
      <c r="P162" s="208"/>
      <c r="Q162" s="208"/>
      <c r="R162" s="208"/>
      <c r="S162" s="208"/>
      <c r="T162" s="208"/>
      <c r="U162" s="208"/>
      <c r="V162" s="208"/>
      <c r="W162" s="208"/>
      <c r="X162" s="208"/>
      <c r="Y162" s="208"/>
      <c r="Z162" s="208"/>
      <c r="AA162" s="208"/>
      <c r="AB162" s="208"/>
      <c r="AC162" s="208"/>
      <c r="AD162" s="208"/>
      <c r="AE162" s="208"/>
      <c r="AF162" s="208"/>
      <c r="AG162" s="208"/>
      <c r="AH162" s="208"/>
      <c r="AI162" s="208"/>
      <c r="AJ162" s="208"/>
      <c r="AK162" s="208"/>
      <c r="AL162" s="208"/>
      <c r="AM162" s="208"/>
      <c r="AN162" s="208"/>
      <c r="AO162" s="208"/>
      <c r="AP162" s="208"/>
      <c r="AQ162" s="208"/>
    </row>
    <row r="163" customFormat="false" ht="13.5" hidden="false" customHeight="true" outlineLevel="0" collapsed="false">
      <c r="A163" s="1"/>
      <c r="B163" s="1"/>
      <c r="C163" s="1"/>
      <c r="D163" s="1"/>
      <c r="E163" s="1"/>
      <c r="F163" s="1"/>
      <c r="G163" s="1"/>
      <c r="H163" s="208"/>
      <c r="I163" s="208"/>
      <c r="J163" s="208"/>
      <c r="K163" s="208"/>
      <c r="L163" s="208"/>
      <c r="M163" s="208"/>
      <c r="N163" s="208"/>
      <c r="O163" s="208"/>
      <c r="P163" s="208"/>
      <c r="Q163" s="208"/>
      <c r="R163" s="208"/>
      <c r="S163" s="208"/>
      <c r="T163" s="208"/>
      <c r="U163" s="208"/>
      <c r="V163" s="208"/>
      <c r="W163" s="208"/>
      <c r="X163" s="208"/>
      <c r="Y163" s="208"/>
      <c r="Z163" s="208"/>
      <c r="AA163" s="208"/>
      <c r="AB163" s="208"/>
      <c r="AC163" s="208"/>
      <c r="AD163" s="208"/>
      <c r="AE163" s="208"/>
      <c r="AF163" s="208"/>
      <c r="AG163" s="208"/>
      <c r="AH163" s="208"/>
      <c r="AI163" s="208"/>
      <c r="AJ163" s="208"/>
      <c r="AK163" s="208"/>
      <c r="AL163" s="208"/>
      <c r="AM163" s="208"/>
      <c r="AN163" s="208"/>
      <c r="AO163" s="208"/>
      <c r="AP163" s="208"/>
      <c r="AQ163" s="208"/>
    </row>
    <row r="164" customFormat="false" ht="13.5" hidden="false" customHeight="true" outlineLevel="0" collapsed="false">
      <c r="A164" s="1"/>
      <c r="B164" s="1"/>
      <c r="C164" s="1"/>
      <c r="D164" s="1"/>
      <c r="E164" s="1"/>
      <c r="F164" s="1"/>
      <c r="G164" s="1"/>
      <c r="H164" s="208"/>
      <c r="I164" s="208"/>
      <c r="J164" s="208"/>
      <c r="K164" s="208"/>
      <c r="L164" s="208"/>
      <c r="M164" s="208"/>
      <c r="N164" s="208"/>
      <c r="O164" s="208"/>
      <c r="P164" s="208"/>
      <c r="Q164" s="208"/>
      <c r="R164" s="208"/>
      <c r="S164" s="208"/>
      <c r="T164" s="208"/>
      <c r="U164" s="208"/>
      <c r="V164" s="208"/>
      <c r="W164" s="208"/>
      <c r="X164" s="208"/>
      <c r="Y164" s="208"/>
      <c r="Z164" s="208"/>
      <c r="AA164" s="208"/>
      <c r="AB164" s="208"/>
      <c r="AC164" s="208"/>
      <c r="AD164" s="208"/>
      <c r="AE164" s="208"/>
      <c r="AF164" s="208"/>
      <c r="AG164" s="208"/>
      <c r="AH164" s="208"/>
      <c r="AI164" s="208"/>
      <c r="AJ164" s="208"/>
      <c r="AK164" s="208"/>
      <c r="AL164" s="208"/>
      <c r="AM164" s="208"/>
      <c r="AN164" s="208"/>
      <c r="AO164" s="208"/>
      <c r="AP164" s="208"/>
      <c r="AQ164" s="208"/>
    </row>
    <row r="165" customFormat="false" ht="13.5" hidden="false" customHeight="true" outlineLevel="0" collapsed="false">
      <c r="A165" s="1"/>
      <c r="B165" s="1"/>
      <c r="C165" s="1"/>
      <c r="D165" s="1"/>
      <c r="E165" s="1"/>
      <c r="F165" s="1"/>
      <c r="G165" s="1"/>
      <c r="H165" s="208"/>
      <c r="I165" s="208"/>
      <c r="J165" s="208"/>
      <c r="K165" s="208"/>
      <c r="L165" s="208"/>
      <c r="M165" s="208"/>
      <c r="N165" s="208"/>
      <c r="O165" s="208"/>
      <c r="P165" s="208"/>
      <c r="Q165" s="208"/>
      <c r="R165" s="208"/>
      <c r="S165" s="208"/>
      <c r="T165" s="208"/>
      <c r="U165" s="208"/>
      <c r="V165" s="208"/>
      <c r="W165" s="208"/>
      <c r="X165" s="208"/>
      <c r="Y165" s="208"/>
      <c r="Z165" s="208"/>
      <c r="AA165" s="208"/>
      <c r="AB165" s="208"/>
      <c r="AC165" s="208"/>
      <c r="AD165" s="208"/>
      <c r="AE165" s="208"/>
      <c r="AF165" s="208"/>
      <c r="AG165" s="208"/>
      <c r="AH165" s="208"/>
      <c r="AI165" s="208"/>
      <c r="AJ165" s="208"/>
      <c r="AK165" s="208"/>
      <c r="AL165" s="208"/>
      <c r="AM165" s="208"/>
      <c r="AN165" s="208"/>
      <c r="AO165" s="208"/>
      <c r="AP165" s="208"/>
      <c r="AQ165" s="208"/>
    </row>
    <row r="166" customFormat="false" ht="13.5" hidden="false" customHeight="true" outlineLevel="0" collapsed="false">
      <c r="A166" s="1"/>
      <c r="B166" s="1"/>
      <c r="C166" s="1"/>
      <c r="D166" s="1"/>
      <c r="E166" s="1"/>
      <c r="F166" s="1"/>
      <c r="G166" s="1"/>
      <c r="H166" s="208"/>
      <c r="I166" s="208"/>
      <c r="J166" s="208"/>
      <c r="K166" s="208"/>
      <c r="L166" s="208"/>
      <c r="M166" s="208"/>
      <c r="N166" s="208"/>
      <c r="O166" s="208"/>
      <c r="P166" s="208"/>
      <c r="Q166" s="208"/>
      <c r="R166" s="208"/>
      <c r="S166" s="208"/>
      <c r="T166" s="208"/>
      <c r="U166" s="208"/>
      <c r="V166" s="208"/>
      <c r="W166" s="208"/>
      <c r="X166" s="208"/>
      <c r="Y166" s="208"/>
      <c r="Z166" s="208"/>
      <c r="AA166" s="208"/>
      <c r="AB166" s="208"/>
      <c r="AC166" s="208"/>
      <c r="AD166" s="208"/>
      <c r="AE166" s="208"/>
      <c r="AF166" s="208"/>
      <c r="AG166" s="208"/>
      <c r="AH166" s="208"/>
      <c r="AI166" s="208"/>
      <c r="AJ166" s="208"/>
      <c r="AK166" s="208"/>
      <c r="AL166" s="208"/>
      <c r="AM166" s="208"/>
      <c r="AN166" s="208"/>
      <c r="AO166" s="208"/>
      <c r="AP166" s="208"/>
      <c r="AQ166" s="208"/>
    </row>
    <row r="167" customFormat="false" ht="13.5" hidden="false" customHeight="true" outlineLevel="0" collapsed="false">
      <c r="A167" s="1"/>
      <c r="B167" s="1"/>
      <c r="C167" s="1"/>
      <c r="D167" s="1"/>
      <c r="E167" s="1"/>
      <c r="F167" s="1"/>
      <c r="G167" s="1"/>
      <c r="H167" s="208"/>
      <c r="I167" s="208"/>
      <c r="J167" s="208"/>
      <c r="K167" s="208"/>
      <c r="L167" s="208"/>
      <c r="M167" s="208"/>
      <c r="N167" s="208"/>
      <c r="O167" s="208"/>
      <c r="P167" s="208"/>
      <c r="Q167" s="208"/>
      <c r="R167" s="208"/>
      <c r="S167" s="208"/>
      <c r="T167" s="208"/>
      <c r="U167" s="208"/>
      <c r="V167" s="208"/>
      <c r="W167" s="208"/>
      <c r="X167" s="208"/>
      <c r="Y167" s="208"/>
      <c r="Z167" s="208"/>
      <c r="AA167" s="208"/>
      <c r="AB167" s="208"/>
      <c r="AC167" s="208"/>
      <c r="AD167" s="208"/>
      <c r="AE167" s="208"/>
      <c r="AF167" s="208"/>
      <c r="AG167" s="208"/>
      <c r="AH167" s="208"/>
      <c r="AI167" s="208"/>
      <c r="AJ167" s="208"/>
      <c r="AK167" s="208"/>
      <c r="AL167" s="208"/>
      <c r="AM167" s="208"/>
      <c r="AN167" s="208"/>
      <c r="AO167" s="208"/>
      <c r="AP167" s="208"/>
      <c r="AQ167" s="208"/>
    </row>
    <row r="168" customFormat="false" ht="13.5" hidden="false" customHeight="true" outlineLevel="0" collapsed="false">
      <c r="A168" s="1"/>
      <c r="B168" s="1"/>
      <c r="C168" s="1"/>
      <c r="D168" s="1"/>
      <c r="E168" s="1"/>
      <c r="F168" s="1"/>
      <c r="G168" s="1"/>
      <c r="H168" s="208"/>
      <c r="I168" s="208"/>
      <c r="J168" s="208"/>
      <c r="K168" s="208"/>
      <c r="L168" s="208"/>
      <c r="M168" s="208"/>
      <c r="N168" s="208"/>
      <c r="O168" s="208"/>
      <c r="P168" s="208"/>
      <c r="Q168" s="208"/>
      <c r="R168" s="208"/>
      <c r="S168" s="208"/>
      <c r="T168" s="208"/>
      <c r="U168" s="208"/>
      <c r="V168" s="208"/>
      <c r="W168" s="208"/>
      <c r="X168" s="208"/>
      <c r="Y168" s="208"/>
      <c r="Z168" s="208"/>
      <c r="AA168" s="208"/>
      <c r="AB168" s="208"/>
      <c r="AC168" s="208"/>
      <c r="AD168" s="208"/>
      <c r="AE168" s="208"/>
      <c r="AF168" s="208"/>
      <c r="AG168" s="208"/>
      <c r="AH168" s="208"/>
      <c r="AI168" s="208"/>
      <c r="AJ168" s="208"/>
      <c r="AK168" s="208"/>
      <c r="AL168" s="208"/>
      <c r="AM168" s="208"/>
      <c r="AN168" s="208"/>
      <c r="AO168" s="208"/>
      <c r="AP168" s="208"/>
      <c r="AQ168" s="208"/>
    </row>
    <row r="169" customFormat="false" ht="13.5" hidden="false" customHeight="true" outlineLevel="0" collapsed="false">
      <c r="A169" s="1"/>
      <c r="B169" s="1"/>
      <c r="C169" s="1"/>
      <c r="D169" s="1"/>
      <c r="E169" s="1"/>
      <c r="F169" s="1"/>
      <c r="G169" s="1"/>
      <c r="H169" s="208"/>
      <c r="I169" s="208"/>
      <c r="J169" s="208"/>
      <c r="K169" s="208"/>
      <c r="L169" s="208"/>
      <c r="M169" s="208"/>
      <c r="N169" s="208"/>
      <c r="O169" s="208"/>
      <c r="P169" s="208"/>
      <c r="Q169" s="208"/>
      <c r="R169" s="208"/>
      <c r="S169" s="208"/>
      <c r="T169" s="208"/>
      <c r="U169" s="208"/>
      <c r="V169" s="208"/>
      <c r="W169" s="208"/>
      <c r="X169" s="208"/>
      <c r="Y169" s="208"/>
      <c r="Z169" s="208"/>
      <c r="AA169" s="208"/>
      <c r="AB169" s="208"/>
      <c r="AC169" s="208"/>
      <c r="AD169" s="208"/>
      <c r="AE169" s="208"/>
      <c r="AF169" s="208"/>
      <c r="AG169" s="208"/>
      <c r="AH169" s="208"/>
      <c r="AI169" s="208"/>
      <c r="AJ169" s="208"/>
      <c r="AK169" s="208"/>
      <c r="AL169" s="208"/>
      <c r="AM169" s="208"/>
      <c r="AN169" s="208"/>
      <c r="AO169" s="208"/>
      <c r="AP169" s="208"/>
      <c r="AQ169" s="208"/>
    </row>
    <row r="170" customFormat="false" ht="13.5" hidden="false" customHeight="true" outlineLevel="0" collapsed="false">
      <c r="A170" s="1"/>
      <c r="B170" s="1"/>
      <c r="C170" s="1"/>
      <c r="D170" s="1"/>
      <c r="E170" s="1"/>
      <c r="F170" s="1"/>
      <c r="G170" s="1"/>
      <c r="H170" s="208"/>
      <c r="I170" s="208"/>
      <c r="J170" s="208"/>
      <c r="K170" s="208"/>
      <c r="L170" s="208"/>
      <c r="M170" s="208"/>
      <c r="N170" s="208"/>
      <c r="O170" s="208"/>
      <c r="P170" s="208"/>
      <c r="Q170" s="208"/>
      <c r="R170" s="208"/>
      <c r="S170" s="208"/>
      <c r="T170" s="208"/>
      <c r="U170" s="208"/>
      <c r="V170" s="208"/>
      <c r="W170" s="208"/>
      <c r="X170" s="208"/>
      <c r="Y170" s="208"/>
      <c r="Z170" s="208"/>
      <c r="AA170" s="208"/>
      <c r="AB170" s="208"/>
      <c r="AC170" s="208"/>
      <c r="AD170" s="208"/>
      <c r="AE170" s="208"/>
      <c r="AF170" s="208"/>
      <c r="AG170" s="208"/>
      <c r="AH170" s="208"/>
      <c r="AI170" s="208"/>
      <c r="AJ170" s="208"/>
      <c r="AK170" s="208"/>
      <c r="AL170" s="208"/>
      <c r="AM170" s="208"/>
      <c r="AN170" s="208"/>
      <c r="AO170" s="208"/>
      <c r="AP170" s="208"/>
      <c r="AQ170" s="208"/>
    </row>
    <row r="171" customFormat="false" ht="13.5" hidden="false" customHeight="true" outlineLevel="0" collapsed="false">
      <c r="A171" s="1"/>
      <c r="B171" s="1"/>
      <c r="C171" s="1"/>
      <c r="D171" s="1"/>
      <c r="E171" s="1"/>
      <c r="F171" s="1"/>
      <c r="G171" s="1"/>
      <c r="H171" s="208"/>
      <c r="I171" s="208"/>
      <c r="J171" s="208"/>
      <c r="K171" s="208"/>
      <c r="L171" s="208"/>
      <c r="M171" s="208"/>
      <c r="N171" s="208"/>
      <c r="O171" s="208"/>
      <c r="P171" s="208"/>
      <c r="Q171" s="208"/>
      <c r="R171" s="208"/>
      <c r="S171" s="208"/>
      <c r="T171" s="208"/>
      <c r="U171" s="208"/>
      <c r="V171" s="208"/>
      <c r="W171" s="208"/>
      <c r="X171" s="208"/>
      <c r="Y171" s="208"/>
      <c r="Z171" s="208"/>
      <c r="AA171" s="208"/>
      <c r="AB171" s="208"/>
      <c r="AC171" s="208"/>
      <c r="AD171" s="208"/>
      <c r="AE171" s="208"/>
      <c r="AF171" s="208"/>
      <c r="AG171" s="208"/>
      <c r="AH171" s="208"/>
      <c r="AI171" s="208"/>
      <c r="AJ171" s="208"/>
      <c r="AK171" s="208"/>
      <c r="AL171" s="208"/>
      <c r="AM171" s="208"/>
      <c r="AN171" s="208"/>
      <c r="AO171" s="208"/>
      <c r="AP171" s="208"/>
      <c r="AQ171" s="208"/>
    </row>
    <row r="172" customFormat="false" ht="13.5" hidden="false" customHeight="true" outlineLevel="0" collapsed="false">
      <c r="A172" s="1"/>
      <c r="B172" s="1"/>
      <c r="C172" s="1"/>
      <c r="D172" s="1"/>
      <c r="E172" s="1"/>
      <c r="F172" s="1"/>
      <c r="G172" s="1"/>
      <c r="H172" s="208"/>
      <c r="I172" s="208"/>
      <c r="J172" s="208"/>
      <c r="K172" s="208"/>
      <c r="L172" s="208"/>
      <c r="M172" s="208"/>
      <c r="N172" s="208"/>
      <c r="O172" s="208"/>
      <c r="P172" s="208"/>
      <c r="Q172" s="208"/>
      <c r="R172" s="208"/>
      <c r="S172" s="208"/>
      <c r="T172" s="208"/>
      <c r="U172" s="208"/>
      <c r="V172" s="208"/>
      <c r="W172" s="208"/>
      <c r="X172" s="208"/>
      <c r="Y172" s="208"/>
      <c r="Z172" s="208"/>
      <c r="AA172" s="208"/>
      <c r="AB172" s="208"/>
      <c r="AC172" s="208"/>
      <c r="AD172" s="208"/>
      <c r="AE172" s="208"/>
      <c r="AF172" s="208"/>
      <c r="AG172" s="208"/>
      <c r="AH172" s="208"/>
      <c r="AI172" s="208"/>
      <c r="AJ172" s="208"/>
      <c r="AK172" s="208"/>
      <c r="AL172" s="208"/>
      <c r="AM172" s="208"/>
      <c r="AN172" s="208"/>
      <c r="AO172" s="208"/>
      <c r="AP172" s="208"/>
      <c r="AQ172" s="208"/>
    </row>
    <row r="173" customFormat="false" ht="13.5" hidden="false" customHeight="true" outlineLevel="0" collapsed="false">
      <c r="A173" s="1"/>
      <c r="B173" s="1"/>
      <c r="C173" s="1"/>
      <c r="D173" s="1"/>
      <c r="E173" s="1"/>
      <c r="F173" s="1"/>
      <c r="G173" s="1"/>
      <c r="H173" s="208"/>
      <c r="I173" s="208"/>
      <c r="J173" s="208"/>
      <c r="K173" s="208"/>
      <c r="L173" s="208"/>
      <c r="M173" s="208"/>
      <c r="N173" s="208"/>
      <c r="O173" s="208"/>
      <c r="P173" s="208"/>
      <c r="Q173" s="208"/>
      <c r="R173" s="208"/>
      <c r="S173" s="208"/>
      <c r="T173" s="208"/>
      <c r="U173" s="208"/>
      <c r="V173" s="208"/>
      <c r="W173" s="208"/>
      <c r="X173" s="208"/>
      <c r="Y173" s="208"/>
      <c r="Z173" s="208"/>
      <c r="AA173" s="208"/>
      <c r="AB173" s="208"/>
      <c r="AC173" s="208"/>
      <c r="AD173" s="208"/>
      <c r="AE173" s="208"/>
      <c r="AF173" s="208"/>
      <c r="AG173" s="208"/>
      <c r="AH173" s="208"/>
      <c r="AI173" s="208"/>
      <c r="AJ173" s="208"/>
      <c r="AK173" s="208"/>
      <c r="AL173" s="208"/>
      <c r="AM173" s="208"/>
      <c r="AN173" s="208"/>
      <c r="AO173" s="208"/>
      <c r="AP173" s="208"/>
      <c r="AQ173" s="208"/>
    </row>
    <row r="174" customFormat="false" ht="13.5" hidden="false" customHeight="true" outlineLevel="0" collapsed="false">
      <c r="A174" s="1"/>
      <c r="B174" s="1"/>
      <c r="C174" s="1"/>
      <c r="D174" s="1"/>
      <c r="E174" s="1"/>
      <c r="F174" s="1"/>
      <c r="G174" s="1"/>
      <c r="H174" s="208"/>
      <c r="I174" s="208"/>
      <c r="J174" s="208"/>
      <c r="K174" s="208"/>
      <c r="L174" s="208"/>
      <c r="M174" s="208"/>
      <c r="N174" s="208"/>
      <c r="O174" s="208"/>
      <c r="P174" s="208"/>
      <c r="Q174" s="208"/>
      <c r="R174" s="208"/>
      <c r="S174" s="208"/>
      <c r="T174" s="208"/>
      <c r="U174" s="208"/>
      <c r="V174" s="208"/>
      <c r="W174" s="208"/>
      <c r="X174" s="208"/>
      <c r="Y174" s="208"/>
      <c r="Z174" s="208"/>
      <c r="AA174" s="208"/>
      <c r="AB174" s="208"/>
      <c r="AC174" s="208"/>
      <c r="AD174" s="208"/>
      <c r="AE174" s="208"/>
      <c r="AF174" s="208"/>
      <c r="AG174" s="208"/>
      <c r="AH174" s="208"/>
      <c r="AI174" s="208"/>
      <c r="AJ174" s="208"/>
      <c r="AK174" s="208"/>
      <c r="AL174" s="208"/>
      <c r="AM174" s="208"/>
      <c r="AN174" s="208"/>
      <c r="AO174" s="208"/>
      <c r="AP174" s="208"/>
      <c r="AQ174" s="208"/>
    </row>
    <row r="175" customFormat="false" ht="13.5" hidden="false" customHeight="true" outlineLevel="0" collapsed="false">
      <c r="A175" s="1"/>
      <c r="B175" s="1"/>
      <c r="C175" s="1"/>
      <c r="D175" s="1"/>
      <c r="E175" s="1"/>
      <c r="F175" s="1"/>
      <c r="G175" s="1"/>
      <c r="H175" s="208"/>
      <c r="I175" s="208"/>
      <c r="J175" s="208"/>
      <c r="K175" s="208"/>
      <c r="L175" s="208"/>
      <c r="M175" s="208"/>
      <c r="N175" s="208"/>
      <c r="O175" s="208"/>
      <c r="P175" s="208"/>
      <c r="Q175" s="208"/>
      <c r="R175" s="208"/>
      <c r="S175" s="208"/>
      <c r="T175" s="208"/>
      <c r="U175" s="208"/>
      <c r="V175" s="208"/>
      <c r="W175" s="208"/>
      <c r="X175" s="208"/>
      <c r="Y175" s="208"/>
      <c r="Z175" s="208"/>
      <c r="AA175" s="208"/>
      <c r="AB175" s="208"/>
      <c r="AC175" s="208"/>
      <c r="AD175" s="208"/>
      <c r="AE175" s="208"/>
      <c r="AF175" s="208"/>
      <c r="AG175" s="208"/>
      <c r="AH175" s="208"/>
      <c r="AI175" s="208"/>
      <c r="AJ175" s="208"/>
      <c r="AK175" s="208"/>
      <c r="AL175" s="208"/>
      <c r="AM175" s="208"/>
      <c r="AN175" s="208"/>
      <c r="AO175" s="208"/>
      <c r="AP175" s="208"/>
      <c r="AQ175" s="208"/>
    </row>
    <row r="176" customFormat="false" ht="13.5" hidden="false" customHeight="true" outlineLevel="0" collapsed="false">
      <c r="A176" s="1"/>
      <c r="B176" s="1"/>
      <c r="C176" s="1"/>
      <c r="D176" s="1"/>
      <c r="E176" s="1"/>
      <c r="F176" s="1"/>
      <c r="G176" s="1"/>
      <c r="H176" s="208"/>
      <c r="I176" s="208"/>
      <c r="J176" s="208"/>
      <c r="K176" s="208"/>
      <c r="L176" s="208"/>
      <c r="M176" s="208"/>
      <c r="N176" s="208"/>
      <c r="O176" s="208"/>
      <c r="P176" s="208"/>
      <c r="Q176" s="208"/>
      <c r="R176" s="208"/>
      <c r="S176" s="208"/>
      <c r="T176" s="208"/>
      <c r="U176" s="208"/>
      <c r="V176" s="208"/>
      <c r="W176" s="208"/>
      <c r="X176" s="208"/>
      <c r="Y176" s="208"/>
      <c r="Z176" s="208"/>
      <c r="AA176" s="208"/>
      <c r="AB176" s="208"/>
      <c r="AC176" s="208"/>
      <c r="AD176" s="208"/>
      <c r="AE176" s="208"/>
      <c r="AF176" s="208"/>
      <c r="AG176" s="208"/>
      <c r="AH176" s="208"/>
      <c r="AI176" s="208"/>
      <c r="AJ176" s="208"/>
      <c r="AK176" s="208"/>
      <c r="AL176" s="208"/>
      <c r="AM176" s="208"/>
      <c r="AN176" s="208"/>
      <c r="AO176" s="208"/>
      <c r="AP176" s="208"/>
      <c r="AQ176" s="208"/>
    </row>
    <row r="177" customFormat="false" ht="13.5" hidden="false" customHeight="true" outlineLevel="0" collapsed="false">
      <c r="A177" s="1"/>
      <c r="B177" s="1"/>
      <c r="C177" s="1"/>
      <c r="D177" s="1"/>
      <c r="E177" s="1"/>
      <c r="F177" s="1"/>
      <c r="G177" s="1"/>
      <c r="H177" s="208"/>
      <c r="I177" s="208"/>
      <c r="J177" s="208"/>
      <c r="K177" s="208"/>
      <c r="L177" s="208"/>
      <c r="M177" s="208"/>
      <c r="N177" s="208"/>
      <c r="O177" s="208"/>
      <c r="P177" s="208"/>
      <c r="Q177" s="208"/>
      <c r="R177" s="208"/>
      <c r="S177" s="208"/>
      <c r="T177" s="208"/>
      <c r="U177" s="208"/>
      <c r="V177" s="208"/>
      <c r="W177" s="208"/>
      <c r="X177" s="208"/>
      <c r="Y177" s="208"/>
      <c r="Z177" s="208"/>
      <c r="AA177" s="208"/>
      <c r="AB177" s="208"/>
      <c r="AC177" s="208"/>
      <c r="AD177" s="208"/>
      <c r="AE177" s="208"/>
      <c r="AF177" s="208"/>
      <c r="AG177" s="208"/>
      <c r="AH177" s="208"/>
      <c r="AI177" s="208"/>
      <c r="AJ177" s="208"/>
      <c r="AK177" s="208"/>
      <c r="AL177" s="208"/>
      <c r="AM177" s="208"/>
      <c r="AN177" s="208"/>
      <c r="AO177" s="208"/>
      <c r="AP177" s="208"/>
      <c r="AQ177" s="208"/>
    </row>
    <row r="178" customFormat="false" ht="13.5" hidden="false" customHeight="true" outlineLevel="0" collapsed="false">
      <c r="A178" s="1"/>
      <c r="B178" s="1"/>
      <c r="C178" s="1"/>
      <c r="D178" s="1"/>
      <c r="E178" s="1"/>
      <c r="F178" s="1"/>
      <c r="G178" s="1"/>
      <c r="H178" s="208"/>
      <c r="I178" s="208"/>
      <c r="J178" s="208"/>
      <c r="K178" s="208"/>
      <c r="L178" s="208"/>
      <c r="M178" s="208"/>
      <c r="N178" s="208"/>
      <c r="O178" s="208"/>
      <c r="P178" s="208"/>
      <c r="Q178" s="208"/>
      <c r="R178" s="208"/>
      <c r="S178" s="208"/>
      <c r="T178" s="208"/>
      <c r="U178" s="208"/>
      <c r="V178" s="208"/>
      <c r="W178" s="208"/>
      <c r="X178" s="208"/>
      <c r="Y178" s="208"/>
      <c r="Z178" s="208"/>
      <c r="AA178" s="208"/>
      <c r="AB178" s="208"/>
      <c r="AC178" s="208"/>
      <c r="AD178" s="208"/>
      <c r="AE178" s="208"/>
      <c r="AF178" s="208"/>
      <c r="AG178" s="208"/>
      <c r="AH178" s="208"/>
      <c r="AI178" s="208"/>
      <c r="AJ178" s="208"/>
      <c r="AK178" s="208"/>
      <c r="AL178" s="208"/>
      <c r="AM178" s="208"/>
      <c r="AN178" s="208"/>
      <c r="AO178" s="208"/>
      <c r="AP178" s="208"/>
      <c r="AQ178" s="208"/>
    </row>
    <row r="179" customFormat="false" ht="13.5" hidden="false" customHeight="true" outlineLevel="0" collapsed="false">
      <c r="A179" s="1"/>
      <c r="B179" s="1"/>
      <c r="C179" s="1"/>
      <c r="D179" s="1"/>
      <c r="E179" s="1"/>
      <c r="F179" s="1"/>
      <c r="G179" s="1"/>
      <c r="H179" s="208"/>
      <c r="I179" s="208"/>
      <c r="J179" s="208"/>
      <c r="K179" s="208"/>
      <c r="L179" s="208"/>
      <c r="M179" s="208"/>
      <c r="N179" s="208"/>
      <c r="O179" s="208"/>
      <c r="P179" s="208"/>
      <c r="Q179" s="208"/>
      <c r="R179" s="208"/>
      <c r="S179" s="208"/>
      <c r="T179" s="208"/>
      <c r="U179" s="208"/>
      <c r="V179" s="208"/>
      <c r="W179" s="208"/>
      <c r="X179" s="208"/>
      <c r="Y179" s="208"/>
      <c r="Z179" s="208"/>
      <c r="AA179" s="208"/>
      <c r="AB179" s="208"/>
      <c r="AC179" s="208"/>
      <c r="AD179" s="208"/>
      <c r="AE179" s="208"/>
      <c r="AF179" s="208"/>
      <c r="AG179" s="208"/>
      <c r="AH179" s="208"/>
      <c r="AI179" s="208"/>
      <c r="AJ179" s="208"/>
      <c r="AK179" s="208"/>
      <c r="AL179" s="208"/>
      <c r="AM179" s="208"/>
      <c r="AN179" s="208"/>
      <c r="AO179" s="208"/>
      <c r="AP179" s="208"/>
      <c r="AQ179" s="208"/>
    </row>
    <row r="180" customFormat="false" ht="13.5" hidden="false" customHeight="true" outlineLevel="0" collapsed="false">
      <c r="A180" s="1"/>
      <c r="B180" s="1"/>
      <c r="C180" s="1"/>
      <c r="D180" s="1"/>
      <c r="E180" s="1"/>
      <c r="F180" s="1"/>
      <c r="G180" s="1"/>
      <c r="H180" s="208"/>
      <c r="I180" s="208"/>
      <c r="J180" s="208"/>
      <c r="K180" s="208"/>
      <c r="L180" s="208"/>
      <c r="M180" s="208"/>
      <c r="N180" s="208"/>
      <c r="O180" s="208"/>
      <c r="P180" s="208"/>
      <c r="Q180" s="208"/>
      <c r="R180" s="208"/>
      <c r="S180" s="208"/>
      <c r="T180" s="208"/>
      <c r="U180" s="208"/>
      <c r="V180" s="208"/>
      <c r="W180" s="208"/>
      <c r="X180" s="208"/>
      <c r="Y180" s="208"/>
      <c r="Z180" s="208"/>
      <c r="AA180" s="208"/>
      <c r="AB180" s="208"/>
      <c r="AC180" s="208"/>
      <c r="AD180" s="208"/>
      <c r="AE180" s="208"/>
      <c r="AF180" s="208"/>
      <c r="AG180" s="208"/>
      <c r="AH180" s="208"/>
      <c r="AI180" s="208"/>
      <c r="AJ180" s="208"/>
      <c r="AK180" s="208"/>
      <c r="AL180" s="208"/>
      <c r="AM180" s="208"/>
      <c r="AN180" s="208"/>
      <c r="AO180" s="208"/>
      <c r="AP180" s="208"/>
      <c r="AQ180" s="208"/>
    </row>
    <row r="181" customFormat="false" ht="13.5" hidden="false" customHeight="true" outlineLevel="0" collapsed="false">
      <c r="A181" s="1"/>
      <c r="B181" s="1"/>
      <c r="C181" s="1"/>
      <c r="D181" s="1"/>
      <c r="E181" s="1"/>
      <c r="F181" s="1"/>
      <c r="G181" s="1"/>
      <c r="H181" s="208"/>
      <c r="I181" s="208"/>
      <c r="J181" s="208"/>
      <c r="K181" s="208"/>
      <c r="L181" s="208"/>
      <c r="M181" s="208"/>
      <c r="N181" s="208"/>
      <c r="O181" s="208"/>
      <c r="P181" s="208"/>
      <c r="Q181" s="208"/>
      <c r="R181" s="208"/>
      <c r="S181" s="208"/>
      <c r="T181" s="208"/>
      <c r="U181" s="208"/>
      <c r="V181" s="208"/>
      <c r="W181" s="208"/>
      <c r="X181" s="208"/>
      <c r="Y181" s="208"/>
      <c r="Z181" s="208"/>
      <c r="AA181" s="208"/>
      <c r="AB181" s="208"/>
      <c r="AC181" s="208"/>
      <c r="AD181" s="208"/>
      <c r="AE181" s="208"/>
      <c r="AF181" s="208"/>
      <c r="AG181" s="208"/>
      <c r="AH181" s="208"/>
      <c r="AI181" s="208"/>
      <c r="AJ181" s="208"/>
      <c r="AK181" s="208"/>
      <c r="AL181" s="208"/>
      <c r="AM181" s="208"/>
      <c r="AN181" s="208"/>
      <c r="AO181" s="208"/>
      <c r="AP181" s="208"/>
      <c r="AQ181" s="208"/>
    </row>
    <row r="182" customFormat="false" ht="13.5" hidden="false" customHeight="true" outlineLevel="0" collapsed="false">
      <c r="A182" s="1"/>
      <c r="B182" s="1"/>
      <c r="C182" s="1"/>
      <c r="D182" s="1"/>
      <c r="E182" s="1"/>
      <c r="F182" s="1"/>
      <c r="G182" s="1"/>
      <c r="H182" s="208"/>
      <c r="I182" s="208"/>
      <c r="J182" s="208"/>
      <c r="K182" s="208"/>
      <c r="L182" s="208"/>
      <c r="M182" s="208"/>
      <c r="N182" s="208"/>
      <c r="O182" s="208"/>
      <c r="P182" s="208"/>
      <c r="Q182" s="208"/>
      <c r="R182" s="208"/>
      <c r="S182" s="208"/>
      <c r="T182" s="208"/>
      <c r="U182" s="208"/>
      <c r="V182" s="208"/>
      <c r="W182" s="208"/>
      <c r="X182" s="208"/>
      <c r="Y182" s="208"/>
      <c r="Z182" s="208"/>
      <c r="AA182" s="208"/>
      <c r="AB182" s="208"/>
      <c r="AC182" s="208"/>
      <c r="AD182" s="208"/>
      <c r="AE182" s="208"/>
      <c r="AF182" s="208"/>
      <c r="AG182" s="208"/>
      <c r="AH182" s="208"/>
      <c r="AI182" s="208"/>
      <c r="AJ182" s="208"/>
      <c r="AK182" s="208"/>
      <c r="AL182" s="208"/>
      <c r="AM182" s="208"/>
      <c r="AN182" s="208"/>
      <c r="AO182" s="208"/>
      <c r="AP182" s="208"/>
      <c r="AQ182" s="208"/>
    </row>
    <row r="183" customFormat="false" ht="13.5" hidden="false" customHeight="true" outlineLevel="0" collapsed="false">
      <c r="A183" s="1"/>
      <c r="B183" s="1"/>
      <c r="C183" s="1"/>
      <c r="D183" s="1"/>
      <c r="E183" s="1"/>
      <c r="F183" s="1"/>
      <c r="G183" s="1"/>
      <c r="H183" s="208"/>
      <c r="I183" s="208"/>
      <c r="J183" s="208"/>
      <c r="K183" s="208"/>
      <c r="L183" s="208"/>
      <c r="M183" s="208"/>
      <c r="N183" s="208"/>
      <c r="O183" s="208"/>
      <c r="P183" s="208"/>
      <c r="Q183" s="208"/>
      <c r="R183" s="208"/>
      <c r="S183" s="208"/>
      <c r="T183" s="208"/>
      <c r="U183" s="208"/>
      <c r="V183" s="208"/>
      <c r="W183" s="208"/>
      <c r="X183" s="208"/>
      <c r="Y183" s="208"/>
      <c r="Z183" s="208"/>
      <c r="AA183" s="208"/>
      <c r="AB183" s="208"/>
      <c r="AC183" s="208"/>
      <c r="AD183" s="208"/>
      <c r="AE183" s="208"/>
      <c r="AF183" s="208"/>
      <c r="AG183" s="208"/>
      <c r="AH183" s="208"/>
      <c r="AI183" s="208"/>
      <c r="AJ183" s="208"/>
      <c r="AK183" s="208"/>
      <c r="AL183" s="208"/>
      <c r="AM183" s="208"/>
      <c r="AN183" s="208"/>
      <c r="AO183" s="208"/>
      <c r="AP183" s="208"/>
      <c r="AQ183" s="208"/>
    </row>
    <row r="184" customFormat="false" ht="13.5" hidden="false" customHeight="true" outlineLevel="0" collapsed="false">
      <c r="A184" s="1"/>
      <c r="B184" s="1"/>
      <c r="C184" s="1"/>
      <c r="D184" s="1"/>
      <c r="E184" s="1"/>
      <c r="F184" s="1"/>
      <c r="G184" s="1"/>
      <c r="H184" s="208"/>
      <c r="I184" s="208"/>
      <c r="J184" s="208"/>
      <c r="K184" s="208"/>
      <c r="L184" s="208"/>
      <c r="M184" s="208"/>
      <c r="N184" s="208"/>
      <c r="O184" s="208"/>
      <c r="P184" s="208"/>
      <c r="Q184" s="208"/>
      <c r="R184" s="208"/>
      <c r="S184" s="208"/>
      <c r="T184" s="208"/>
      <c r="U184" s="208"/>
      <c r="V184" s="208"/>
      <c r="W184" s="208"/>
      <c r="X184" s="208"/>
      <c r="Y184" s="208"/>
      <c r="Z184" s="208"/>
      <c r="AA184" s="208"/>
      <c r="AB184" s="208"/>
      <c r="AC184" s="208"/>
      <c r="AD184" s="208"/>
      <c r="AE184" s="208"/>
      <c r="AF184" s="208"/>
      <c r="AG184" s="208"/>
      <c r="AH184" s="208"/>
      <c r="AI184" s="208"/>
      <c r="AJ184" s="208"/>
      <c r="AK184" s="208"/>
      <c r="AL184" s="208"/>
      <c r="AM184" s="208"/>
      <c r="AN184" s="208"/>
      <c r="AO184" s="208"/>
      <c r="AP184" s="208"/>
      <c r="AQ184" s="208"/>
    </row>
    <row r="185" customFormat="false" ht="13.5" hidden="false" customHeight="true" outlineLevel="0" collapsed="false">
      <c r="A185" s="1"/>
      <c r="B185" s="1"/>
      <c r="C185" s="1"/>
      <c r="D185" s="1"/>
      <c r="E185" s="1"/>
      <c r="F185" s="1"/>
      <c r="G185" s="1"/>
      <c r="H185" s="208"/>
      <c r="I185" s="208"/>
      <c r="J185" s="208"/>
      <c r="K185" s="208"/>
      <c r="L185" s="208"/>
      <c r="M185" s="208"/>
      <c r="N185" s="208"/>
      <c r="O185" s="208"/>
      <c r="P185" s="208"/>
      <c r="Q185" s="208"/>
      <c r="R185" s="208"/>
      <c r="S185" s="208"/>
      <c r="T185" s="208"/>
      <c r="U185" s="208"/>
      <c r="V185" s="208"/>
      <c r="W185" s="208"/>
      <c r="X185" s="208"/>
      <c r="Y185" s="208"/>
      <c r="Z185" s="208"/>
      <c r="AA185" s="208"/>
      <c r="AB185" s="208"/>
      <c r="AC185" s="208"/>
      <c r="AD185" s="208"/>
      <c r="AE185" s="208"/>
      <c r="AF185" s="208"/>
      <c r="AG185" s="208"/>
      <c r="AH185" s="208"/>
      <c r="AI185" s="208"/>
      <c r="AJ185" s="208"/>
      <c r="AK185" s="208"/>
      <c r="AL185" s="208"/>
      <c r="AM185" s="208"/>
      <c r="AN185" s="208"/>
      <c r="AO185" s="208"/>
      <c r="AP185" s="208"/>
      <c r="AQ185" s="208"/>
    </row>
    <row r="186" customFormat="false" ht="13.5" hidden="false" customHeight="true" outlineLevel="0" collapsed="false">
      <c r="A186" s="1"/>
      <c r="B186" s="1"/>
      <c r="C186" s="1"/>
      <c r="D186" s="1"/>
      <c r="E186" s="1"/>
      <c r="F186" s="1"/>
      <c r="G186" s="1"/>
      <c r="H186" s="208"/>
      <c r="I186" s="208"/>
      <c r="J186" s="208"/>
      <c r="K186" s="208"/>
      <c r="L186" s="208"/>
      <c r="M186" s="208"/>
      <c r="N186" s="208"/>
      <c r="O186" s="208"/>
      <c r="P186" s="208"/>
      <c r="Q186" s="208"/>
      <c r="R186" s="208"/>
      <c r="S186" s="208"/>
      <c r="T186" s="208"/>
      <c r="U186" s="208"/>
      <c r="V186" s="208"/>
      <c r="W186" s="208"/>
      <c r="X186" s="208"/>
      <c r="Y186" s="208"/>
      <c r="Z186" s="208"/>
      <c r="AA186" s="208"/>
      <c r="AB186" s="208"/>
      <c r="AC186" s="208"/>
      <c r="AD186" s="208"/>
      <c r="AE186" s="208"/>
      <c r="AF186" s="208"/>
      <c r="AG186" s="208"/>
      <c r="AH186" s="208"/>
      <c r="AI186" s="208"/>
      <c r="AJ186" s="208"/>
      <c r="AK186" s="208"/>
      <c r="AL186" s="208"/>
      <c r="AM186" s="208"/>
      <c r="AN186" s="208"/>
      <c r="AO186" s="208"/>
      <c r="AP186" s="208"/>
      <c r="AQ186" s="208"/>
    </row>
    <row r="187" customFormat="false" ht="13.5" hidden="false" customHeight="true" outlineLevel="0" collapsed="false">
      <c r="A187" s="1"/>
      <c r="B187" s="1"/>
      <c r="C187" s="1"/>
      <c r="D187" s="1"/>
      <c r="E187" s="1"/>
      <c r="F187" s="1"/>
      <c r="G187" s="1"/>
      <c r="H187" s="208"/>
      <c r="I187" s="208"/>
      <c r="J187" s="208"/>
      <c r="K187" s="208"/>
      <c r="L187" s="208"/>
      <c r="M187" s="208"/>
      <c r="N187" s="208"/>
      <c r="O187" s="208"/>
      <c r="P187" s="208"/>
      <c r="Q187" s="208"/>
      <c r="R187" s="208"/>
      <c r="S187" s="208"/>
      <c r="T187" s="208"/>
      <c r="U187" s="208"/>
      <c r="V187" s="208"/>
      <c r="W187" s="208"/>
      <c r="X187" s="208"/>
      <c r="Y187" s="208"/>
      <c r="Z187" s="208"/>
      <c r="AA187" s="208"/>
      <c r="AB187" s="208"/>
      <c r="AC187" s="208"/>
      <c r="AD187" s="208"/>
      <c r="AE187" s="208"/>
      <c r="AF187" s="208"/>
      <c r="AG187" s="208"/>
      <c r="AH187" s="208"/>
      <c r="AI187" s="208"/>
      <c r="AJ187" s="208"/>
      <c r="AK187" s="208"/>
      <c r="AL187" s="208"/>
      <c r="AM187" s="208"/>
      <c r="AN187" s="208"/>
      <c r="AO187" s="208"/>
      <c r="AP187" s="208"/>
      <c r="AQ187" s="208"/>
    </row>
    <row r="188" customFormat="false" ht="13.5" hidden="false" customHeight="true" outlineLevel="0" collapsed="false">
      <c r="A188" s="1"/>
      <c r="B188" s="1"/>
      <c r="C188" s="1"/>
      <c r="D188" s="1"/>
      <c r="E188" s="1"/>
      <c r="F188" s="1"/>
      <c r="G188" s="1"/>
      <c r="H188" s="208"/>
      <c r="I188" s="208"/>
      <c r="J188" s="208"/>
      <c r="K188" s="208"/>
      <c r="L188" s="208"/>
      <c r="M188" s="208"/>
      <c r="N188" s="208"/>
      <c r="O188" s="208"/>
      <c r="P188" s="208"/>
      <c r="Q188" s="208"/>
      <c r="R188" s="208"/>
      <c r="S188" s="208"/>
      <c r="T188" s="208"/>
      <c r="U188" s="208"/>
      <c r="V188" s="208"/>
      <c r="W188" s="208"/>
      <c r="X188" s="208"/>
      <c r="Y188" s="208"/>
      <c r="Z188" s="208"/>
      <c r="AA188" s="208"/>
      <c r="AB188" s="208"/>
      <c r="AC188" s="208"/>
      <c r="AD188" s="208"/>
      <c r="AE188" s="208"/>
      <c r="AF188" s="208"/>
      <c r="AG188" s="208"/>
      <c r="AH188" s="208"/>
      <c r="AI188" s="208"/>
      <c r="AJ188" s="208"/>
      <c r="AK188" s="208"/>
      <c r="AL188" s="208"/>
      <c r="AM188" s="208"/>
      <c r="AN188" s="208"/>
      <c r="AO188" s="208"/>
      <c r="AP188" s="208"/>
      <c r="AQ188" s="208"/>
    </row>
    <row r="189" customFormat="false" ht="13.5" hidden="false" customHeight="true" outlineLevel="0" collapsed="false">
      <c r="A189" s="1"/>
      <c r="B189" s="1"/>
      <c r="C189" s="1"/>
      <c r="D189" s="1"/>
      <c r="E189" s="1"/>
      <c r="F189" s="1"/>
      <c r="G189" s="1"/>
      <c r="H189" s="208"/>
      <c r="I189" s="208"/>
      <c r="J189" s="208"/>
      <c r="K189" s="208"/>
      <c r="L189" s="208"/>
      <c r="M189" s="208"/>
      <c r="N189" s="208"/>
      <c r="O189" s="208"/>
      <c r="P189" s="208"/>
      <c r="Q189" s="208"/>
      <c r="R189" s="208"/>
      <c r="S189" s="208"/>
      <c r="T189" s="208"/>
      <c r="U189" s="208"/>
      <c r="V189" s="208"/>
      <c r="W189" s="208"/>
      <c r="X189" s="208"/>
      <c r="Y189" s="208"/>
      <c r="Z189" s="208"/>
      <c r="AA189" s="208"/>
      <c r="AB189" s="208"/>
      <c r="AC189" s="208"/>
      <c r="AD189" s="208"/>
      <c r="AE189" s="208"/>
      <c r="AF189" s="208"/>
      <c r="AG189" s="208"/>
      <c r="AH189" s="208"/>
      <c r="AI189" s="208"/>
      <c r="AJ189" s="208"/>
      <c r="AK189" s="208"/>
      <c r="AL189" s="208"/>
      <c r="AM189" s="208"/>
      <c r="AN189" s="208"/>
      <c r="AO189" s="208"/>
      <c r="AP189" s="208"/>
      <c r="AQ189" s="208"/>
    </row>
    <row r="190" customFormat="false" ht="13.5" hidden="false" customHeight="true" outlineLevel="0" collapsed="false">
      <c r="A190" s="1"/>
      <c r="B190" s="1"/>
      <c r="C190" s="1"/>
      <c r="D190" s="1"/>
      <c r="E190" s="1"/>
      <c r="F190" s="1"/>
      <c r="G190" s="1"/>
      <c r="H190" s="208"/>
      <c r="I190" s="208"/>
      <c r="J190" s="208"/>
      <c r="K190" s="208"/>
      <c r="L190" s="208"/>
      <c r="M190" s="208"/>
      <c r="N190" s="208"/>
      <c r="O190" s="208"/>
      <c r="P190" s="208"/>
      <c r="Q190" s="208"/>
      <c r="R190" s="208"/>
      <c r="S190" s="208"/>
      <c r="T190" s="208"/>
      <c r="U190" s="208"/>
      <c r="V190" s="208"/>
      <c r="W190" s="208"/>
      <c r="X190" s="208"/>
      <c r="Y190" s="208"/>
      <c r="Z190" s="208"/>
      <c r="AA190" s="208"/>
      <c r="AB190" s="208"/>
      <c r="AC190" s="208"/>
      <c r="AD190" s="208"/>
      <c r="AE190" s="208"/>
      <c r="AF190" s="208"/>
      <c r="AG190" s="208"/>
      <c r="AH190" s="208"/>
      <c r="AI190" s="208"/>
      <c r="AJ190" s="208"/>
      <c r="AK190" s="208"/>
      <c r="AL190" s="208"/>
      <c r="AM190" s="208"/>
      <c r="AN190" s="208"/>
      <c r="AO190" s="208"/>
      <c r="AP190" s="208"/>
      <c r="AQ190" s="208"/>
    </row>
    <row r="191" customFormat="false" ht="13.5" hidden="false" customHeight="true" outlineLevel="0" collapsed="false">
      <c r="A191" s="1"/>
      <c r="B191" s="1"/>
      <c r="C191" s="1"/>
      <c r="D191" s="1"/>
      <c r="E191" s="1"/>
      <c r="F191" s="1"/>
      <c r="G191" s="1"/>
      <c r="H191" s="208"/>
      <c r="I191" s="208"/>
      <c r="J191" s="208"/>
      <c r="K191" s="208"/>
      <c r="L191" s="208"/>
      <c r="M191" s="208"/>
      <c r="N191" s="208"/>
      <c r="O191" s="208"/>
      <c r="P191" s="208"/>
      <c r="Q191" s="208"/>
      <c r="R191" s="208"/>
      <c r="S191" s="208"/>
      <c r="T191" s="208"/>
      <c r="U191" s="208"/>
      <c r="V191" s="208"/>
      <c r="W191" s="208"/>
      <c r="X191" s="208"/>
      <c r="Y191" s="208"/>
      <c r="Z191" s="208"/>
      <c r="AA191" s="208"/>
      <c r="AB191" s="208"/>
      <c r="AC191" s="208"/>
      <c r="AD191" s="208"/>
      <c r="AE191" s="208"/>
      <c r="AF191" s="208"/>
      <c r="AG191" s="208"/>
      <c r="AH191" s="208"/>
      <c r="AI191" s="208"/>
      <c r="AJ191" s="208"/>
      <c r="AK191" s="208"/>
      <c r="AL191" s="208"/>
      <c r="AM191" s="208"/>
      <c r="AN191" s="208"/>
      <c r="AO191" s="208"/>
      <c r="AP191" s="208"/>
      <c r="AQ191" s="208"/>
    </row>
    <row r="192" customFormat="false" ht="13.5" hidden="false" customHeight="true" outlineLevel="0" collapsed="false">
      <c r="A192" s="1"/>
      <c r="B192" s="1"/>
      <c r="C192" s="1"/>
      <c r="D192" s="1"/>
      <c r="E192" s="1"/>
      <c r="F192" s="1"/>
      <c r="G192" s="1"/>
      <c r="H192" s="208"/>
      <c r="I192" s="208"/>
      <c r="J192" s="208"/>
      <c r="K192" s="208"/>
      <c r="L192" s="208"/>
      <c r="M192" s="208"/>
      <c r="N192" s="208"/>
      <c r="O192" s="208"/>
      <c r="P192" s="208"/>
      <c r="Q192" s="208"/>
      <c r="R192" s="208"/>
      <c r="S192" s="208"/>
      <c r="T192" s="208"/>
      <c r="U192" s="208"/>
      <c r="V192" s="208"/>
      <c r="W192" s="208"/>
      <c r="X192" s="208"/>
      <c r="Y192" s="208"/>
      <c r="Z192" s="208"/>
      <c r="AA192" s="208"/>
      <c r="AB192" s="208"/>
      <c r="AC192" s="208"/>
      <c r="AD192" s="208"/>
      <c r="AE192" s="208"/>
      <c r="AF192" s="208"/>
      <c r="AG192" s="208"/>
      <c r="AH192" s="208"/>
      <c r="AI192" s="208"/>
      <c r="AJ192" s="208"/>
      <c r="AK192" s="208"/>
      <c r="AL192" s="208"/>
      <c r="AM192" s="208"/>
      <c r="AN192" s="208"/>
      <c r="AO192" s="208"/>
      <c r="AP192" s="208"/>
      <c r="AQ192" s="208"/>
    </row>
    <row r="193" customFormat="false" ht="13.5" hidden="false" customHeight="true" outlineLevel="0" collapsed="false">
      <c r="A193" s="1"/>
      <c r="B193" s="1"/>
      <c r="C193" s="1"/>
      <c r="D193" s="1"/>
      <c r="E193" s="1"/>
      <c r="F193" s="1"/>
      <c r="G193" s="1"/>
      <c r="H193" s="208"/>
      <c r="I193" s="208"/>
      <c r="J193" s="208"/>
      <c r="K193" s="208"/>
      <c r="L193" s="208"/>
      <c r="M193" s="208"/>
      <c r="N193" s="208"/>
      <c r="O193" s="208"/>
      <c r="P193" s="208"/>
      <c r="Q193" s="208"/>
      <c r="R193" s="208"/>
      <c r="S193" s="208"/>
      <c r="T193" s="208"/>
      <c r="U193" s="208"/>
      <c r="V193" s="208"/>
      <c r="W193" s="208"/>
      <c r="X193" s="208"/>
      <c r="Y193" s="208"/>
      <c r="Z193" s="208"/>
      <c r="AA193" s="208"/>
      <c r="AB193" s="208"/>
      <c r="AC193" s="208"/>
      <c r="AD193" s="208"/>
      <c r="AE193" s="208"/>
      <c r="AF193" s="208"/>
      <c r="AG193" s="208"/>
      <c r="AH193" s="208"/>
      <c r="AI193" s="208"/>
      <c r="AJ193" s="208"/>
      <c r="AK193" s="208"/>
      <c r="AL193" s="208"/>
      <c r="AM193" s="208"/>
      <c r="AN193" s="208"/>
      <c r="AO193" s="208"/>
      <c r="AP193" s="208"/>
      <c r="AQ193" s="208"/>
    </row>
    <row r="194" customFormat="false" ht="13.5" hidden="false" customHeight="true" outlineLevel="0" collapsed="false">
      <c r="A194" s="1"/>
      <c r="B194" s="1"/>
      <c r="C194" s="1"/>
      <c r="D194" s="1"/>
      <c r="E194" s="1"/>
      <c r="F194" s="1"/>
      <c r="G194" s="1"/>
      <c r="H194" s="208"/>
      <c r="I194" s="208"/>
      <c r="J194" s="208"/>
      <c r="K194" s="208"/>
      <c r="L194" s="208"/>
      <c r="M194" s="208"/>
      <c r="N194" s="208"/>
      <c r="O194" s="208"/>
      <c r="P194" s="208"/>
      <c r="Q194" s="208"/>
      <c r="R194" s="208"/>
      <c r="S194" s="208"/>
      <c r="T194" s="208"/>
      <c r="U194" s="208"/>
      <c r="V194" s="208"/>
      <c r="W194" s="208"/>
      <c r="X194" s="208"/>
      <c r="Y194" s="208"/>
      <c r="Z194" s="208"/>
      <c r="AA194" s="208"/>
      <c r="AB194" s="208"/>
      <c r="AC194" s="208"/>
      <c r="AD194" s="208"/>
      <c r="AE194" s="208"/>
      <c r="AF194" s="208"/>
      <c r="AG194" s="208"/>
      <c r="AH194" s="208"/>
      <c r="AI194" s="208"/>
      <c r="AJ194" s="208"/>
      <c r="AK194" s="208"/>
      <c r="AL194" s="208"/>
      <c r="AM194" s="208"/>
      <c r="AN194" s="208"/>
      <c r="AO194" s="208"/>
      <c r="AP194" s="208"/>
      <c r="AQ194" s="208"/>
    </row>
    <row r="195" customFormat="false" ht="13.5" hidden="false" customHeight="true" outlineLevel="0" collapsed="false">
      <c r="A195" s="1"/>
      <c r="B195" s="1"/>
      <c r="C195" s="1"/>
      <c r="D195" s="1"/>
      <c r="E195" s="1"/>
      <c r="F195" s="1"/>
      <c r="G195" s="1"/>
      <c r="H195" s="208"/>
      <c r="I195" s="208"/>
      <c r="J195" s="208"/>
      <c r="K195" s="208"/>
      <c r="L195" s="208"/>
      <c r="M195" s="208"/>
      <c r="N195" s="208"/>
      <c r="O195" s="208"/>
      <c r="P195" s="208"/>
      <c r="Q195" s="208"/>
      <c r="R195" s="208"/>
      <c r="S195" s="208"/>
      <c r="T195" s="208"/>
      <c r="U195" s="208"/>
      <c r="V195" s="208"/>
      <c r="W195" s="208"/>
      <c r="X195" s="208"/>
      <c r="Y195" s="208"/>
      <c r="Z195" s="208"/>
      <c r="AA195" s="208"/>
      <c r="AB195" s="208"/>
      <c r="AC195" s="208"/>
      <c r="AD195" s="208"/>
      <c r="AE195" s="208"/>
      <c r="AF195" s="208"/>
      <c r="AG195" s="208"/>
      <c r="AH195" s="208"/>
      <c r="AI195" s="208"/>
      <c r="AJ195" s="208"/>
      <c r="AK195" s="208"/>
      <c r="AL195" s="208"/>
      <c r="AM195" s="208"/>
      <c r="AN195" s="208"/>
      <c r="AO195" s="208"/>
      <c r="AP195" s="208"/>
      <c r="AQ195" s="208"/>
    </row>
    <row r="196" customFormat="false" ht="13.5" hidden="false" customHeight="true" outlineLevel="0" collapsed="false">
      <c r="A196" s="1"/>
      <c r="B196" s="1"/>
      <c r="C196" s="1"/>
      <c r="D196" s="1"/>
      <c r="E196" s="1"/>
      <c r="F196" s="1"/>
      <c r="G196" s="1"/>
      <c r="H196" s="208"/>
      <c r="I196" s="208"/>
      <c r="J196" s="208"/>
      <c r="K196" s="208"/>
      <c r="L196" s="208"/>
      <c r="M196" s="208"/>
      <c r="N196" s="208"/>
      <c r="O196" s="208"/>
      <c r="P196" s="208"/>
      <c r="Q196" s="208"/>
      <c r="R196" s="208"/>
      <c r="S196" s="208"/>
      <c r="T196" s="208"/>
      <c r="U196" s="208"/>
      <c r="V196" s="208"/>
      <c r="W196" s="208"/>
      <c r="X196" s="208"/>
      <c r="Y196" s="208"/>
      <c r="Z196" s="208"/>
      <c r="AA196" s="208"/>
      <c r="AB196" s="208"/>
      <c r="AC196" s="208"/>
      <c r="AD196" s="208"/>
      <c r="AE196" s="208"/>
      <c r="AF196" s="208"/>
      <c r="AG196" s="208"/>
      <c r="AH196" s="208"/>
      <c r="AI196" s="208"/>
      <c r="AJ196" s="208"/>
      <c r="AK196" s="208"/>
      <c r="AL196" s="208"/>
      <c r="AM196" s="208"/>
      <c r="AN196" s="208"/>
      <c r="AO196" s="208"/>
      <c r="AP196" s="208"/>
      <c r="AQ196" s="208"/>
    </row>
    <row r="197" customFormat="false" ht="13.5" hidden="false" customHeight="true" outlineLevel="0" collapsed="false">
      <c r="A197" s="1"/>
      <c r="B197" s="1"/>
      <c r="C197" s="1"/>
      <c r="D197" s="1"/>
      <c r="E197" s="1"/>
      <c r="F197" s="1"/>
      <c r="G197" s="1"/>
      <c r="H197" s="208"/>
      <c r="I197" s="208"/>
      <c r="J197" s="208"/>
      <c r="K197" s="208"/>
      <c r="L197" s="208"/>
      <c r="M197" s="208"/>
      <c r="N197" s="208"/>
      <c r="O197" s="208"/>
      <c r="P197" s="208"/>
      <c r="Q197" s="208"/>
      <c r="R197" s="208"/>
      <c r="S197" s="208"/>
      <c r="T197" s="208"/>
      <c r="U197" s="208"/>
      <c r="V197" s="208"/>
      <c r="W197" s="208"/>
      <c r="X197" s="208"/>
      <c r="Y197" s="208"/>
      <c r="Z197" s="208"/>
      <c r="AA197" s="208"/>
      <c r="AB197" s="208"/>
      <c r="AC197" s="208"/>
      <c r="AD197" s="208"/>
      <c r="AE197" s="208"/>
      <c r="AF197" s="208"/>
      <c r="AG197" s="208"/>
      <c r="AH197" s="208"/>
      <c r="AI197" s="208"/>
      <c r="AJ197" s="208"/>
      <c r="AK197" s="208"/>
      <c r="AL197" s="208"/>
      <c r="AM197" s="208"/>
      <c r="AN197" s="208"/>
      <c r="AO197" s="208"/>
      <c r="AP197" s="208"/>
      <c r="AQ197" s="208"/>
    </row>
    <row r="198" customFormat="false" ht="13.5" hidden="false" customHeight="true" outlineLevel="0" collapsed="false">
      <c r="A198" s="1"/>
      <c r="B198" s="1"/>
      <c r="C198" s="1"/>
      <c r="D198" s="1"/>
      <c r="E198" s="1"/>
      <c r="F198" s="1"/>
      <c r="G198" s="1"/>
      <c r="H198" s="208"/>
      <c r="I198" s="208"/>
      <c r="J198" s="208"/>
      <c r="K198" s="208"/>
      <c r="L198" s="208"/>
      <c r="M198" s="208"/>
      <c r="N198" s="208"/>
      <c r="O198" s="208"/>
      <c r="P198" s="208"/>
      <c r="Q198" s="208"/>
      <c r="R198" s="208"/>
      <c r="S198" s="208"/>
      <c r="T198" s="208"/>
      <c r="U198" s="208"/>
      <c r="V198" s="208"/>
      <c r="W198" s="208"/>
      <c r="X198" s="208"/>
      <c r="Y198" s="208"/>
      <c r="Z198" s="208"/>
      <c r="AA198" s="208"/>
      <c r="AB198" s="208"/>
      <c r="AC198" s="208"/>
      <c r="AD198" s="208"/>
      <c r="AE198" s="208"/>
      <c r="AF198" s="208"/>
      <c r="AG198" s="208"/>
      <c r="AH198" s="208"/>
      <c r="AI198" s="208"/>
      <c r="AJ198" s="208"/>
      <c r="AK198" s="208"/>
      <c r="AL198" s="208"/>
      <c r="AM198" s="208"/>
      <c r="AN198" s="208"/>
      <c r="AO198" s="208"/>
      <c r="AP198" s="208"/>
      <c r="AQ198" s="208"/>
    </row>
    <row r="199" customFormat="false" ht="13.5" hidden="false" customHeight="true" outlineLevel="0" collapsed="false">
      <c r="A199" s="1"/>
      <c r="B199" s="1"/>
      <c r="C199" s="1"/>
      <c r="D199" s="1"/>
      <c r="E199" s="1"/>
      <c r="F199" s="1"/>
      <c r="G199" s="1"/>
      <c r="H199" s="208"/>
      <c r="I199" s="208"/>
      <c r="J199" s="208"/>
      <c r="K199" s="208"/>
      <c r="L199" s="208"/>
      <c r="M199" s="208"/>
      <c r="N199" s="208"/>
      <c r="O199" s="208"/>
      <c r="P199" s="208"/>
      <c r="Q199" s="208"/>
      <c r="R199" s="208"/>
      <c r="S199" s="208"/>
      <c r="T199" s="208"/>
      <c r="U199" s="208"/>
      <c r="V199" s="208"/>
      <c r="W199" s="208"/>
      <c r="X199" s="208"/>
      <c r="Y199" s="208"/>
      <c r="Z199" s="208"/>
      <c r="AA199" s="208"/>
      <c r="AB199" s="208"/>
      <c r="AC199" s="208"/>
      <c r="AD199" s="208"/>
      <c r="AE199" s="208"/>
      <c r="AF199" s="208"/>
      <c r="AG199" s="208"/>
      <c r="AH199" s="208"/>
      <c r="AI199" s="208"/>
      <c r="AJ199" s="208"/>
      <c r="AK199" s="208"/>
      <c r="AL199" s="208"/>
      <c r="AM199" s="208"/>
      <c r="AN199" s="208"/>
      <c r="AO199" s="208"/>
      <c r="AP199" s="208"/>
      <c r="AQ199" s="208"/>
    </row>
    <row r="200" customFormat="false" ht="13.5" hidden="false" customHeight="true" outlineLevel="0" collapsed="false">
      <c r="A200" s="1"/>
      <c r="B200" s="1"/>
      <c r="C200" s="1"/>
      <c r="D200" s="1"/>
      <c r="E200" s="1"/>
      <c r="F200" s="1"/>
      <c r="G200" s="1"/>
      <c r="H200" s="208"/>
      <c r="I200" s="208"/>
      <c r="J200" s="208"/>
      <c r="K200" s="208"/>
      <c r="L200" s="208"/>
      <c r="M200" s="208"/>
      <c r="N200" s="208"/>
      <c r="O200" s="208"/>
      <c r="P200" s="208"/>
      <c r="Q200" s="208"/>
      <c r="R200" s="208"/>
      <c r="S200" s="208"/>
      <c r="T200" s="208"/>
      <c r="U200" s="208"/>
      <c r="V200" s="208"/>
      <c r="W200" s="208"/>
      <c r="X200" s="208"/>
      <c r="Y200" s="208"/>
      <c r="Z200" s="208"/>
      <c r="AA200" s="208"/>
      <c r="AB200" s="208"/>
      <c r="AC200" s="208"/>
      <c r="AD200" s="208"/>
      <c r="AE200" s="208"/>
      <c r="AF200" s="208"/>
      <c r="AG200" s="208"/>
      <c r="AH200" s="208"/>
      <c r="AI200" s="208"/>
      <c r="AJ200" s="208"/>
      <c r="AK200" s="208"/>
      <c r="AL200" s="208"/>
      <c r="AM200" s="208"/>
      <c r="AN200" s="208"/>
      <c r="AO200" s="208"/>
      <c r="AP200" s="208"/>
      <c r="AQ200" s="208"/>
    </row>
    <row r="201" customFormat="false" ht="13.5" hidden="false" customHeight="true" outlineLevel="0" collapsed="false">
      <c r="A201" s="1"/>
      <c r="B201" s="1"/>
      <c r="C201" s="1"/>
      <c r="D201" s="1"/>
      <c r="E201" s="1"/>
      <c r="F201" s="1"/>
      <c r="G201" s="1"/>
      <c r="H201" s="208"/>
      <c r="I201" s="208"/>
      <c r="J201" s="208"/>
      <c r="K201" s="208"/>
      <c r="L201" s="208"/>
      <c r="M201" s="208"/>
      <c r="N201" s="208"/>
      <c r="O201" s="208"/>
      <c r="P201" s="208"/>
      <c r="Q201" s="208"/>
      <c r="R201" s="208"/>
      <c r="S201" s="208"/>
      <c r="T201" s="208"/>
      <c r="U201" s="208"/>
      <c r="V201" s="208"/>
      <c r="W201" s="208"/>
      <c r="X201" s="208"/>
      <c r="Y201" s="208"/>
      <c r="Z201" s="208"/>
      <c r="AA201" s="208"/>
      <c r="AB201" s="208"/>
      <c r="AC201" s="208"/>
      <c r="AD201" s="208"/>
      <c r="AE201" s="208"/>
      <c r="AF201" s="208"/>
      <c r="AG201" s="208"/>
      <c r="AH201" s="208"/>
      <c r="AI201" s="208"/>
      <c r="AJ201" s="208"/>
      <c r="AK201" s="208"/>
      <c r="AL201" s="208"/>
      <c r="AM201" s="208"/>
      <c r="AN201" s="208"/>
      <c r="AO201" s="208"/>
      <c r="AP201" s="208"/>
      <c r="AQ201" s="208"/>
    </row>
    <row r="202" customFormat="false" ht="13.5" hidden="false" customHeight="true" outlineLevel="0" collapsed="false">
      <c r="A202" s="1"/>
      <c r="B202" s="1"/>
      <c r="C202" s="1"/>
      <c r="D202" s="1"/>
      <c r="E202" s="1"/>
      <c r="F202" s="1"/>
      <c r="G202" s="1"/>
      <c r="H202" s="208"/>
      <c r="I202" s="208"/>
      <c r="J202" s="208"/>
      <c r="K202" s="208"/>
      <c r="L202" s="208"/>
      <c r="M202" s="208"/>
      <c r="N202" s="208"/>
      <c r="O202" s="208"/>
      <c r="P202" s="208"/>
      <c r="Q202" s="208"/>
      <c r="R202" s="208"/>
      <c r="S202" s="208"/>
      <c r="T202" s="208"/>
      <c r="U202" s="208"/>
      <c r="V202" s="208"/>
      <c r="W202" s="208"/>
      <c r="X202" s="208"/>
      <c r="Y202" s="208"/>
      <c r="Z202" s="208"/>
      <c r="AA202" s="208"/>
      <c r="AB202" s="208"/>
      <c r="AC202" s="208"/>
      <c r="AD202" s="208"/>
      <c r="AE202" s="208"/>
      <c r="AF202" s="208"/>
      <c r="AG202" s="208"/>
      <c r="AH202" s="208"/>
      <c r="AI202" s="208"/>
      <c r="AJ202" s="208"/>
      <c r="AK202" s="208"/>
      <c r="AL202" s="208"/>
      <c r="AM202" s="208"/>
      <c r="AN202" s="208"/>
      <c r="AO202" s="208"/>
      <c r="AP202" s="208"/>
      <c r="AQ202" s="208"/>
    </row>
    <row r="203" customFormat="false" ht="13.5" hidden="false" customHeight="true" outlineLevel="0" collapsed="false">
      <c r="A203" s="1"/>
      <c r="B203" s="1"/>
      <c r="C203" s="1"/>
      <c r="D203" s="1"/>
      <c r="E203" s="1"/>
      <c r="F203" s="1"/>
      <c r="G203" s="1"/>
      <c r="H203" s="208"/>
      <c r="I203" s="208"/>
      <c r="J203" s="208"/>
      <c r="K203" s="208"/>
      <c r="L203" s="208"/>
      <c r="M203" s="208"/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  <c r="AA203" s="208"/>
      <c r="AB203" s="208"/>
      <c r="AC203" s="208"/>
      <c r="AD203" s="208"/>
      <c r="AE203" s="208"/>
      <c r="AF203" s="208"/>
      <c r="AG203" s="208"/>
      <c r="AH203" s="208"/>
      <c r="AI203" s="208"/>
      <c r="AJ203" s="208"/>
      <c r="AK203" s="208"/>
      <c r="AL203" s="208"/>
      <c r="AM203" s="208"/>
      <c r="AN203" s="208"/>
      <c r="AO203" s="208"/>
      <c r="AP203" s="208"/>
      <c r="AQ203" s="208"/>
    </row>
    <row r="204" customFormat="false" ht="13.5" hidden="false" customHeight="true" outlineLevel="0" collapsed="false">
      <c r="A204" s="1"/>
      <c r="B204" s="1"/>
      <c r="C204" s="1"/>
      <c r="D204" s="1"/>
      <c r="E204" s="1"/>
      <c r="F204" s="1"/>
      <c r="G204" s="1"/>
      <c r="H204" s="208"/>
      <c r="I204" s="208"/>
      <c r="J204" s="208"/>
      <c r="K204" s="208"/>
      <c r="L204" s="208"/>
      <c r="M204" s="208"/>
      <c r="N204" s="208"/>
      <c r="O204" s="208"/>
      <c r="P204" s="208"/>
      <c r="Q204" s="208"/>
      <c r="R204" s="208"/>
      <c r="S204" s="208"/>
      <c r="T204" s="208"/>
      <c r="U204" s="208"/>
      <c r="V204" s="208"/>
      <c r="W204" s="208"/>
      <c r="X204" s="208"/>
      <c r="Y204" s="208"/>
      <c r="Z204" s="208"/>
      <c r="AA204" s="208"/>
      <c r="AB204" s="208"/>
      <c r="AC204" s="208"/>
      <c r="AD204" s="208"/>
      <c r="AE204" s="208"/>
      <c r="AF204" s="208"/>
      <c r="AG204" s="208"/>
      <c r="AH204" s="208"/>
      <c r="AI204" s="208"/>
      <c r="AJ204" s="208"/>
      <c r="AK204" s="208"/>
      <c r="AL204" s="208"/>
      <c r="AM204" s="208"/>
      <c r="AN204" s="208"/>
      <c r="AO204" s="208"/>
      <c r="AP204" s="208"/>
      <c r="AQ204" s="208"/>
    </row>
    <row r="205" customFormat="false" ht="13.5" hidden="false" customHeight="true" outlineLevel="0" collapsed="false">
      <c r="A205" s="1"/>
      <c r="B205" s="1"/>
      <c r="C205" s="1"/>
      <c r="D205" s="1"/>
      <c r="E205" s="1"/>
      <c r="F205" s="1"/>
      <c r="G205" s="1"/>
      <c r="H205" s="208"/>
      <c r="I205" s="208"/>
      <c r="J205" s="208"/>
      <c r="K205" s="208"/>
      <c r="L205" s="208"/>
      <c r="M205" s="208"/>
      <c r="N205" s="208"/>
      <c r="O205" s="208"/>
      <c r="P205" s="208"/>
      <c r="Q205" s="208"/>
      <c r="R205" s="208"/>
      <c r="S205" s="208"/>
      <c r="T205" s="208"/>
      <c r="U205" s="208"/>
      <c r="V205" s="208"/>
      <c r="W205" s="208"/>
      <c r="X205" s="208"/>
      <c r="Y205" s="208"/>
      <c r="Z205" s="208"/>
      <c r="AA205" s="208"/>
      <c r="AB205" s="208"/>
      <c r="AC205" s="208"/>
      <c r="AD205" s="208"/>
      <c r="AE205" s="208"/>
      <c r="AF205" s="208"/>
      <c r="AG205" s="208"/>
      <c r="AH205" s="208"/>
      <c r="AI205" s="208"/>
      <c r="AJ205" s="208"/>
      <c r="AK205" s="208"/>
      <c r="AL205" s="208"/>
      <c r="AM205" s="208"/>
      <c r="AN205" s="208"/>
      <c r="AO205" s="208"/>
      <c r="AP205" s="208"/>
      <c r="AQ205" s="208"/>
    </row>
    <row r="206" customFormat="false" ht="13.5" hidden="false" customHeight="true" outlineLevel="0" collapsed="false">
      <c r="A206" s="1"/>
      <c r="B206" s="1"/>
      <c r="C206" s="1"/>
      <c r="D206" s="1"/>
      <c r="E206" s="1"/>
      <c r="F206" s="1"/>
      <c r="G206" s="1"/>
      <c r="H206" s="208"/>
      <c r="I206" s="208"/>
      <c r="J206" s="208"/>
      <c r="K206" s="208"/>
      <c r="L206" s="208"/>
      <c r="M206" s="208"/>
      <c r="N206" s="208"/>
      <c r="O206" s="208"/>
      <c r="P206" s="208"/>
      <c r="Q206" s="208"/>
      <c r="R206" s="208"/>
      <c r="S206" s="208"/>
      <c r="T206" s="208"/>
      <c r="U206" s="208"/>
      <c r="V206" s="208"/>
      <c r="W206" s="208"/>
      <c r="X206" s="208"/>
      <c r="Y206" s="208"/>
      <c r="Z206" s="208"/>
      <c r="AA206" s="208"/>
      <c r="AB206" s="208"/>
      <c r="AC206" s="208"/>
      <c r="AD206" s="208"/>
      <c r="AE206" s="208"/>
      <c r="AF206" s="208"/>
      <c r="AG206" s="208"/>
      <c r="AH206" s="208"/>
      <c r="AI206" s="208"/>
      <c r="AJ206" s="208"/>
      <c r="AK206" s="208"/>
      <c r="AL206" s="208"/>
      <c r="AM206" s="208"/>
      <c r="AN206" s="208"/>
      <c r="AO206" s="208"/>
      <c r="AP206" s="208"/>
      <c r="AQ206" s="208"/>
    </row>
    <row r="207" customFormat="false" ht="13.5" hidden="false" customHeight="true" outlineLevel="0" collapsed="false">
      <c r="A207" s="1"/>
      <c r="B207" s="1"/>
      <c r="C207" s="1"/>
      <c r="D207" s="1"/>
      <c r="E207" s="1"/>
      <c r="F207" s="1"/>
      <c r="G207" s="1"/>
      <c r="H207" s="208"/>
      <c r="I207" s="208"/>
      <c r="J207" s="208"/>
      <c r="K207" s="208"/>
      <c r="L207" s="208"/>
      <c r="M207" s="208"/>
      <c r="N207" s="208"/>
      <c r="O207" s="208"/>
      <c r="P207" s="208"/>
      <c r="Q207" s="208"/>
      <c r="R207" s="208"/>
      <c r="S207" s="208"/>
      <c r="T207" s="208"/>
      <c r="U207" s="208"/>
      <c r="V207" s="208"/>
      <c r="W207" s="208"/>
      <c r="X207" s="208"/>
      <c r="Y207" s="208"/>
      <c r="Z207" s="208"/>
      <c r="AA207" s="208"/>
      <c r="AB207" s="208"/>
      <c r="AC207" s="208"/>
      <c r="AD207" s="208"/>
      <c r="AE207" s="208"/>
      <c r="AF207" s="208"/>
      <c r="AG207" s="208"/>
      <c r="AH207" s="208"/>
      <c r="AI207" s="208"/>
      <c r="AJ207" s="208"/>
      <c r="AK207" s="208"/>
      <c r="AL207" s="208"/>
      <c r="AM207" s="208"/>
      <c r="AN207" s="208"/>
      <c r="AO207" s="208"/>
      <c r="AP207" s="208"/>
      <c r="AQ207" s="208"/>
    </row>
    <row r="208" customFormat="false" ht="13.5" hidden="false" customHeight="true" outlineLevel="0" collapsed="false">
      <c r="A208" s="1"/>
      <c r="B208" s="1"/>
      <c r="C208" s="1"/>
      <c r="D208" s="1"/>
      <c r="E208" s="1"/>
      <c r="F208" s="1"/>
      <c r="G208" s="1"/>
      <c r="H208" s="208"/>
      <c r="I208" s="208"/>
      <c r="J208" s="208"/>
      <c r="K208" s="208"/>
      <c r="L208" s="208"/>
      <c r="M208" s="208"/>
      <c r="N208" s="208"/>
      <c r="O208" s="208"/>
      <c r="P208" s="208"/>
      <c r="Q208" s="208"/>
      <c r="R208" s="208"/>
      <c r="S208" s="208"/>
      <c r="T208" s="208"/>
      <c r="U208" s="208"/>
      <c r="V208" s="208"/>
      <c r="W208" s="208"/>
      <c r="X208" s="208"/>
      <c r="Y208" s="208"/>
      <c r="Z208" s="208"/>
      <c r="AA208" s="208"/>
      <c r="AB208" s="208"/>
      <c r="AC208" s="208"/>
      <c r="AD208" s="208"/>
      <c r="AE208" s="208"/>
      <c r="AF208" s="208"/>
      <c r="AG208" s="208"/>
      <c r="AH208" s="208"/>
      <c r="AI208" s="208"/>
      <c r="AJ208" s="208"/>
      <c r="AK208" s="208"/>
      <c r="AL208" s="208"/>
      <c r="AM208" s="208"/>
      <c r="AN208" s="208"/>
      <c r="AO208" s="208"/>
      <c r="AP208" s="208"/>
      <c r="AQ208" s="208"/>
    </row>
    <row r="209" customFormat="false" ht="13.5" hidden="false" customHeight="true" outlineLevel="0" collapsed="false">
      <c r="A209" s="1"/>
      <c r="B209" s="1"/>
      <c r="C209" s="1"/>
      <c r="D209" s="1"/>
      <c r="E209" s="1"/>
      <c r="F209" s="1"/>
      <c r="G209" s="1"/>
      <c r="H209" s="208"/>
      <c r="I209" s="208"/>
      <c r="J209" s="208"/>
      <c r="K209" s="208"/>
      <c r="L209" s="208"/>
      <c r="M209" s="208"/>
      <c r="N209" s="208"/>
      <c r="O209" s="208"/>
      <c r="P209" s="208"/>
      <c r="Q209" s="208"/>
      <c r="R209" s="208"/>
      <c r="S209" s="208"/>
      <c r="T209" s="208"/>
      <c r="U209" s="208"/>
      <c r="V209" s="208"/>
      <c r="W209" s="208"/>
      <c r="X209" s="208"/>
      <c r="Y209" s="208"/>
      <c r="Z209" s="208"/>
      <c r="AA209" s="208"/>
      <c r="AB209" s="208"/>
      <c r="AC209" s="208"/>
      <c r="AD209" s="208"/>
      <c r="AE209" s="208"/>
      <c r="AF209" s="208"/>
      <c r="AG209" s="208"/>
      <c r="AH209" s="208"/>
      <c r="AI209" s="208"/>
      <c r="AJ209" s="208"/>
      <c r="AK209" s="208"/>
      <c r="AL209" s="208"/>
      <c r="AM209" s="208"/>
      <c r="AN209" s="208"/>
      <c r="AO209" s="208"/>
      <c r="AP209" s="208"/>
      <c r="AQ209" s="208"/>
    </row>
    <row r="210" customFormat="false" ht="13.5" hidden="false" customHeight="true" outlineLevel="0" collapsed="false">
      <c r="A210" s="1"/>
      <c r="B210" s="1"/>
      <c r="C210" s="1"/>
      <c r="D210" s="1"/>
      <c r="E210" s="1"/>
      <c r="F210" s="1"/>
      <c r="G210" s="1"/>
      <c r="H210" s="208"/>
      <c r="I210" s="208"/>
      <c r="J210" s="208"/>
      <c r="K210" s="208"/>
      <c r="L210" s="208"/>
      <c r="M210" s="208"/>
      <c r="N210" s="208"/>
      <c r="O210" s="208"/>
      <c r="P210" s="208"/>
      <c r="Q210" s="208"/>
      <c r="R210" s="208"/>
      <c r="S210" s="208"/>
      <c r="T210" s="208"/>
      <c r="U210" s="208"/>
      <c r="V210" s="208"/>
      <c r="W210" s="208"/>
      <c r="X210" s="208"/>
      <c r="Y210" s="208"/>
      <c r="Z210" s="208"/>
      <c r="AA210" s="208"/>
      <c r="AB210" s="208"/>
      <c r="AC210" s="208"/>
      <c r="AD210" s="208"/>
      <c r="AE210" s="208"/>
      <c r="AF210" s="208"/>
      <c r="AG210" s="208"/>
      <c r="AH210" s="208"/>
      <c r="AI210" s="208"/>
      <c r="AJ210" s="208"/>
      <c r="AK210" s="208"/>
      <c r="AL210" s="208"/>
      <c r="AM210" s="208"/>
      <c r="AN210" s="208"/>
      <c r="AO210" s="208"/>
      <c r="AP210" s="208"/>
      <c r="AQ210" s="208"/>
    </row>
    <row r="211" customFormat="false" ht="13.5" hidden="false" customHeight="true" outlineLevel="0" collapsed="false">
      <c r="A211" s="1"/>
      <c r="B211" s="1"/>
      <c r="C211" s="1"/>
      <c r="D211" s="1"/>
      <c r="E211" s="1"/>
      <c r="F211" s="1"/>
      <c r="G211" s="1"/>
      <c r="H211" s="208"/>
      <c r="I211" s="208"/>
      <c r="J211" s="208"/>
      <c r="K211" s="208"/>
      <c r="L211" s="208"/>
      <c r="M211" s="208"/>
      <c r="N211" s="208"/>
      <c r="O211" s="208"/>
      <c r="P211" s="208"/>
      <c r="Q211" s="208"/>
      <c r="R211" s="208"/>
      <c r="S211" s="208"/>
      <c r="T211" s="208"/>
      <c r="U211" s="208"/>
      <c r="V211" s="208"/>
      <c r="W211" s="208"/>
      <c r="X211" s="208"/>
      <c r="Y211" s="208"/>
      <c r="Z211" s="208"/>
      <c r="AA211" s="208"/>
      <c r="AB211" s="208"/>
      <c r="AC211" s="208"/>
      <c r="AD211" s="208"/>
      <c r="AE211" s="208"/>
      <c r="AF211" s="208"/>
      <c r="AG211" s="208"/>
      <c r="AH211" s="208"/>
      <c r="AI211" s="208"/>
      <c r="AJ211" s="208"/>
      <c r="AK211" s="208"/>
      <c r="AL211" s="208"/>
      <c r="AM211" s="208"/>
      <c r="AN211" s="208"/>
      <c r="AO211" s="208"/>
      <c r="AP211" s="208"/>
      <c r="AQ211" s="208"/>
    </row>
    <row r="212" customFormat="false" ht="13.5" hidden="false" customHeight="true" outlineLevel="0" collapsed="false">
      <c r="A212" s="1"/>
      <c r="B212" s="1"/>
      <c r="C212" s="1"/>
      <c r="D212" s="1"/>
      <c r="E212" s="1"/>
      <c r="F212" s="1"/>
      <c r="G212" s="1"/>
      <c r="H212" s="208"/>
      <c r="I212" s="208"/>
      <c r="J212" s="208"/>
      <c r="K212" s="208"/>
      <c r="L212" s="208"/>
      <c r="M212" s="208"/>
      <c r="N212" s="208"/>
      <c r="O212" s="208"/>
      <c r="P212" s="208"/>
      <c r="Q212" s="208"/>
      <c r="R212" s="208"/>
      <c r="S212" s="208"/>
      <c r="T212" s="208"/>
      <c r="U212" s="208"/>
      <c r="V212" s="208"/>
      <c r="W212" s="208"/>
      <c r="X212" s="208"/>
      <c r="Y212" s="208"/>
      <c r="Z212" s="208"/>
      <c r="AA212" s="208"/>
      <c r="AB212" s="208"/>
      <c r="AC212" s="208"/>
      <c r="AD212" s="208"/>
      <c r="AE212" s="208"/>
      <c r="AF212" s="208"/>
      <c r="AG212" s="208"/>
      <c r="AH212" s="208"/>
      <c r="AI212" s="208"/>
      <c r="AJ212" s="208"/>
      <c r="AK212" s="208"/>
      <c r="AL212" s="208"/>
      <c r="AM212" s="208"/>
      <c r="AN212" s="208"/>
      <c r="AO212" s="208"/>
      <c r="AP212" s="208"/>
      <c r="AQ212" s="208"/>
    </row>
    <row r="213" customFormat="false" ht="13.5" hidden="false" customHeight="true" outlineLevel="0" collapsed="false">
      <c r="A213" s="1"/>
      <c r="B213" s="1"/>
      <c r="C213" s="1"/>
      <c r="D213" s="1"/>
      <c r="E213" s="1"/>
      <c r="F213" s="1"/>
      <c r="G213" s="1"/>
      <c r="H213" s="208"/>
      <c r="I213" s="208"/>
      <c r="J213" s="208"/>
      <c r="K213" s="208"/>
      <c r="L213" s="208"/>
      <c r="M213" s="208"/>
      <c r="N213" s="208"/>
      <c r="O213" s="208"/>
      <c r="P213" s="208"/>
      <c r="Q213" s="208"/>
      <c r="R213" s="208"/>
      <c r="S213" s="208"/>
      <c r="T213" s="208"/>
      <c r="U213" s="208"/>
      <c r="V213" s="208"/>
      <c r="W213" s="208"/>
      <c r="X213" s="208"/>
      <c r="Y213" s="208"/>
      <c r="Z213" s="208"/>
      <c r="AA213" s="208"/>
      <c r="AB213" s="208"/>
      <c r="AC213" s="208"/>
      <c r="AD213" s="208"/>
      <c r="AE213" s="208"/>
      <c r="AF213" s="208"/>
      <c r="AG213" s="208"/>
      <c r="AH213" s="208"/>
      <c r="AI213" s="208"/>
      <c r="AJ213" s="208"/>
      <c r="AK213" s="208"/>
      <c r="AL213" s="208"/>
      <c r="AM213" s="208"/>
      <c r="AN213" s="208"/>
      <c r="AO213" s="208"/>
      <c r="AP213" s="208"/>
      <c r="AQ213" s="208"/>
    </row>
    <row r="214" customFormat="false" ht="13.5" hidden="false" customHeight="true" outlineLevel="0" collapsed="false">
      <c r="A214" s="1"/>
      <c r="B214" s="1"/>
      <c r="C214" s="1"/>
      <c r="D214" s="1"/>
      <c r="E214" s="1"/>
      <c r="F214" s="1"/>
      <c r="G214" s="1"/>
      <c r="H214" s="208"/>
      <c r="I214" s="208"/>
      <c r="J214" s="208"/>
      <c r="K214" s="208"/>
      <c r="L214" s="208"/>
      <c r="M214" s="208"/>
      <c r="N214" s="208"/>
      <c r="O214" s="208"/>
      <c r="P214" s="208"/>
      <c r="Q214" s="208"/>
      <c r="R214" s="208"/>
      <c r="S214" s="208"/>
      <c r="T214" s="208"/>
      <c r="U214" s="208"/>
      <c r="V214" s="208"/>
      <c r="W214" s="208"/>
      <c r="X214" s="208"/>
      <c r="Y214" s="208"/>
      <c r="Z214" s="208"/>
      <c r="AA214" s="208"/>
      <c r="AB214" s="208"/>
      <c r="AC214" s="208"/>
      <c r="AD214" s="208"/>
      <c r="AE214" s="208"/>
      <c r="AF214" s="208"/>
      <c r="AG214" s="208"/>
      <c r="AH214" s="208"/>
      <c r="AI214" s="208"/>
      <c r="AJ214" s="208"/>
      <c r="AK214" s="208"/>
      <c r="AL214" s="208"/>
      <c r="AM214" s="208"/>
      <c r="AN214" s="208"/>
      <c r="AO214" s="208"/>
      <c r="AP214" s="208"/>
      <c r="AQ214" s="208"/>
    </row>
    <row r="215" customFormat="false" ht="13.5" hidden="false" customHeight="true" outlineLevel="0" collapsed="false">
      <c r="A215" s="1"/>
      <c r="B215" s="1"/>
      <c r="C215" s="1"/>
      <c r="D215" s="1"/>
      <c r="E215" s="1"/>
      <c r="F215" s="1"/>
      <c r="G215" s="1"/>
      <c r="H215" s="208"/>
      <c r="I215" s="208"/>
      <c r="J215" s="208"/>
      <c r="K215" s="208"/>
      <c r="L215" s="208"/>
      <c r="M215" s="208"/>
      <c r="N215" s="208"/>
      <c r="O215" s="208"/>
      <c r="P215" s="208"/>
      <c r="Q215" s="208"/>
      <c r="R215" s="208"/>
      <c r="S215" s="208"/>
      <c r="T215" s="208"/>
      <c r="U215" s="208"/>
      <c r="V215" s="208"/>
      <c r="W215" s="208"/>
      <c r="X215" s="208"/>
      <c r="Y215" s="208"/>
      <c r="Z215" s="208"/>
      <c r="AA215" s="208"/>
      <c r="AB215" s="208"/>
      <c r="AC215" s="208"/>
      <c r="AD215" s="208"/>
      <c r="AE215" s="208"/>
      <c r="AF215" s="208"/>
      <c r="AG215" s="208"/>
      <c r="AH215" s="208"/>
      <c r="AI215" s="208"/>
      <c r="AJ215" s="208"/>
      <c r="AK215" s="208"/>
      <c r="AL215" s="208"/>
      <c r="AM215" s="208"/>
      <c r="AN215" s="208"/>
      <c r="AO215" s="208"/>
      <c r="AP215" s="208"/>
      <c r="AQ215" s="208"/>
    </row>
    <row r="216" customFormat="false" ht="13.5" hidden="false" customHeight="true" outlineLevel="0" collapsed="false">
      <c r="A216" s="1"/>
      <c r="B216" s="1"/>
      <c r="C216" s="1"/>
      <c r="D216" s="1"/>
      <c r="E216" s="1"/>
      <c r="F216" s="1"/>
      <c r="G216" s="1"/>
      <c r="H216" s="208"/>
      <c r="I216" s="208"/>
      <c r="J216" s="208"/>
      <c r="K216" s="208"/>
      <c r="L216" s="208"/>
      <c r="M216" s="208"/>
      <c r="N216" s="208"/>
      <c r="O216" s="208"/>
      <c r="P216" s="208"/>
      <c r="Q216" s="208"/>
      <c r="R216" s="208"/>
      <c r="S216" s="208"/>
      <c r="T216" s="208"/>
      <c r="U216" s="208"/>
      <c r="V216" s="208"/>
      <c r="W216" s="208"/>
      <c r="X216" s="208"/>
      <c r="Y216" s="208"/>
      <c r="Z216" s="208"/>
      <c r="AA216" s="208"/>
      <c r="AB216" s="208"/>
      <c r="AC216" s="208"/>
      <c r="AD216" s="208"/>
      <c r="AE216" s="208"/>
      <c r="AF216" s="208"/>
      <c r="AG216" s="208"/>
      <c r="AH216" s="208"/>
      <c r="AI216" s="208"/>
      <c r="AJ216" s="208"/>
      <c r="AK216" s="208"/>
      <c r="AL216" s="208"/>
      <c r="AM216" s="208"/>
      <c r="AN216" s="208"/>
      <c r="AO216" s="208"/>
      <c r="AP216" s="208"/>
      <c r="AQ216" s="208"/>
    </row>
    <row r="217" customFormat="false" ht="13.5" hidden="false" customHeight="true" outlineLevel="0" collapsed="false">
      <c r="A217" s="1"/>
      <c r="B217" s="1"/>
      <c r="C217" s="1"/>
      <c r="D217" s="1"/>
      <c r="E217" s="1"/>
      <c r="F217" s="1"/>
      <c r="G217" s="1"/>
      <c r="H217" s="208"/>
      <c r="I217" s="208"/>
      <c r="J217" s="208"/>
      <c r="K217" s="208"/>
      <c r="L217" s="208"/>
      <c r="M217" s="208"/>
      <c r="N217" s="208"/>
      <c r="O217" s="208"/>
      <c r="P217" s="208"/>
      <c r="Q217" s="208"/>
      <c r="R217" s="208"/>
      <c r="S217" s="208"/>
      <c r="T217" s="208"/>
      <c r="U217" s="208"/>
      <c r="V217" s="208"/>
      <c r="W217" s="208"/>
      <c r="X217" s="208"/>
      <c r="Y217" s="208"/>
      <c r="Z217" s="208"/>
      <c r="AA217" s="208"/>
      <c r="AB217" s="208"/>
      <c r="AC217" s="208"/>
      <c r="AD217" s="208"/>
      <c r="AE217" s="208"/>
      <c r="AF217" s="208"/>
      <c r="AG217" s="208"/>
      <c r="AH217" s="208"/>
      <c r="AI217" s="208"/>
      <c r="AJ217" s="208"/>
      <c r="AK217" s="208"/>
      <c r="AL217" s="208"/>
      <c r="AM217" s="208"/>
      <c r="AN217" s="208"/>
      <c r="AO217" s="208"/>
      <c r="AP217" s="208"/>
      <c r="AQ217" s="208"/>
    </row>
    <row r="218" customFormat="false" ht="13.5" hidden="false" customHeight="true" outlineLevel="0" collapsed="false">
      <c r="A218" s="1"/>
      <c r="B218" s="1"/>
      <c r="C218" s="1"/>
      <c r="D218" s="1"/>
      <c r="E218" s="1"/>
      <c r="F218" s="1"/>
      <c r="G218" s="1"/>
      <c r="H218" s="208"/>
      <c r="I218" s="208"/>
      <c r="J218" s="208"/>
      <c r="K218" s="208"/>
      <c r="L218" s="208"/>
      <c r="M218" s="208"/>
      <c r="N218" s="208"/>
      <c r="O218" s="208"/>
      <c r="P218" s="208"/>
      <c r="Q218" s="208"/>
      <c r="R218" s="208"/>
      <c r="S218" s="208"/>
      <c r="T218" s="208"/>
      <c r="U218" s="208"/>
      <c r="V218" s="208"/>
      <c r="W218" s="208"/>
      <c r="X218" s="208"/>
      <c r="Y218" s="208"/>
      <c r="Z218" s="208"/>
      <c r="AA218" s="208"/>
      <c r="AB218" s="208"/>
      <c r="AC218" s="208"/>
      <c r="AD218" s="208"/>
      <c r="AE218" s="208"/>
      <c r="AF218" s="208"/>
      <c r="AG218" s="208"/>
      <c r="AH218" s="208"/>
      <c r="AI218" s="208"/>
      <c r="AJ218" s="208"/>
      <c r="AK218" s="208"/>
      <c r="AL218" s="208"/>
      <c r="AM218" s="208"/>
      <c r="AN218" s="208"/>
      <c r="AO218" s="208"/>
      <c r="AP218" s="208"/>
      <c r="AQ218" s="208"/>
    </row>
    <row r="219" customFormat="false" ht="13.5" hidden="false" customHeight="true" outlineLevel="0" collapsed="false">
      <c r="A219" s="1"/>
      <c r="B219" s="1"/>
      <c r="C219" s="1"/>
      <c r="D219" s="1"/>
      <c r="E219" s="1"/>
      <c r="F219" s="1"/>
      <c r="G219" s="1"/>
      <c r="H219" s="208"/>
      <c r="I219" s="208"/>
      <c r="J219" s="208"/>
      <c r="K219" s="208"/>
      <c r="L219" s="208"/>
      <c r="M219" s="208"/>
      <c r="N219" s="208"/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</row>
    <row r="220" customFormat="false" ht="13.5" hidden="false" customHeight="true" outlineLevel="0" collapsed="false">
      <c r="A220" s="1"/>
      <c r="B220" s="1"/>
      <c r="C220" s="1"/>
      <c r="D220" s="1"/>
      <c r="E220" s="1"/>
      <c r="F220" s="1"/>
      <c r="G220" s="1"/>
      <c r="H220" s="208"/>
      <c r="I220" s="208"/>
      <c r="J220" s="208"/>
      <c r="K220" s="208"/>
      <c r="L220" s="208"/>
      <c r="M220" s="208"/>
      <c r="N220" s="208"/>
      <c r="O220" s="208"/>
      <c r="P220" s="208"/>
      <c r="Q220" s="208"/>
      <c r="R220" s="208"/>
      <c r="S220" s="208"/>
      <c r="T220" s="208"/>
      <c r="U220" s="208"/>
      <c r="V220" s="208"/>
      <c r="W220" s="208"/>
      <c r="X220" s="208"/>
      <c r="Y220" s="208"/>
      <c r="Z220" s="208"/>
      <c r="AA220" s="208"/>
      <c r="AB220" s="208"/>
      <c r="AC220" s="208"/>
      <c r="AD220" s="208"/>
      <c r="AE220" s="208"/>
      <c r="AF220" s="208"/>
      <c r="AG220" s="208"/>
      <c r="AH220" s="208"/>
      <c r="AI220" s="208"/>
      <c r="AJ220" s="208"/>
      <c r="AK220" s="208"/>
      <c r="AL220" s="208"/>
      <c r="AM220" s="208"/>
      <c r="AN220" s="208"/>
      <c r="AO220" s="208"/>
      <c r="AP220" s="208"/>
      <c r="AQ220" s="208"/>
    </row>
    <row r="221" customFormat="false" ht="13.5" hidden="false" customHeight="true" outlineLevel="0" collapsed="false">
      <c r="A221" s="1"/>
      <c r="B221" s="1"/>
      <c r="C221" s="1"/>
      <c r="D221" s="1"/>
      <c r="E221" s="1"/>
      <c r="F221" s="1"/>
      <c r="G221" s="1"/>
      <c r="H221" s="208"/>
      <c r="I221" s="208"/>
      <c r="J221" s="208"/>
      <c r="K221" s="208"/>
      <c r="L221" s="208"/>
      <c r="M221" s="208"/>
      <c r="N221" s="208"/>
      <c r="O221" s="208"/>
      <c r="P221" s="208"/>
      <c r="Q221" s="208"/>
      <c r="R221" s="208"/>
      <c r="S221" s="208"/>
      <c r="T221" s="208"/>
      <c r="U221" s="208"/>
      <c r="V221" s="208"/>
      <c r="W221" s="208"/>
      <c r="X221" s="208"/>
      <c r="Y221" s="208"/>
      <c r="Z221" s="208"/>
      <c r="AA221" s="208"/>
      <c r="AB221" s="208"/>
      <c r="AC221" s="208"/>
      <c r="AD221" s="208"/>
      <c r="AE221" s="208"/>
      <c r="AF221" s="208"/>
      <c r="AG221" s="208"/>
      <c r="AH221" s="208"/>
      <c r="AI221" s="208"/>
      <c r="AJ221" s="208"/>
      <c r="AK221" s="208"/>
      <c r="AL221" s="208"/>
      <c r="AM221" s="208"/>
      <c r="AN221" s="208"/>
      <c r="AO221" s="208"/>
      <c r="AP221" s="208"/>
      <c r="AQ221" s="208"/>
    </row>
    <row r="222" customFormat="false" ht="13.5" hidden="false" customHeight="true" outlineLevel="0" collapsed="false">
      <c r="A222" s="1"/>
      <c r="B222" s="1"/>
      <c r="C222" s="1"/>
      <c r="D222" s="1"/>
      <c r="E222" s="1"/>
      <c r="F222" s="1"/>
      <c r="G222" s="1"/>
      <c r="H222" s="208"/>
      <c r="I222" s="208"/>
      <c r="J222" s="208"/>
      <c r="K222" s="208"/>
      <c r="L222" s="208"/>
      <c r="M222" s="208"/>
      <c r="N222" s="208"/>
      <c r="O222" s="208"/>
      <c r="P222" s="208"/>
      <c r="Q222" s="208"/>
      <c r="R222" s="208"/>
      <c r="S222" s="208"/>
      <c r="T222" s="208"/>
      <c r="U222" s="208"/>
      <c r="V222" s="208"/>
      <c r="W222" s="208"/>
      <c r="X222" s="208"/>
      <c r="Y222" s="208"/>
      <c r="Z222" s="208"/>
      <c r="AA222" s="208"/>
      <c r="AB222" s="208"/>
      <c r="AC222" s="208"/>
      <c r="AD222" s="208"/>
      <c r="AE222" s="208"/>
      <c r="AF222" s="208"/>
      <c r="AG222" s="208"/>
      <c r="AH222" s="208"/>
      <c r="AI222" s="208"/>
      <c r="AJ222" s="208"/>
      <c r="AK222" s="208"/>
      <c r="AL222" s="208"/>
      <c r="AM222" s="208"/>
      <c r="AN222" s="208"/>
      <c r="AO222" s="208"/>
      <c r="AP222" s="208"/>
      <c r="AQ222" s="208"/>
    </row>
    <row r="223" customFormat="false" ht="13.5" hidden="false" customHeight="true" outlineLevel="0" collapsed="false">
      <c r="A223" s="1"/>
      <c r="B223" s="1"/>
      <c r="C223" s="1"/>
      <c r="D223" s="1"/>
      <c r="E223" s="1"/>
      <c r="F223" s="1"/>
      <c r="G223" s="1"/>
      <c r="H223" s="208"/>
      <c r="I223" s="208"/>
      <c r="J223" s="208"/>
      <c r="K223" s="208"/>
      <c r="L223" s="208"/>
      <c r="M223" s="208"/>
      <c r="N223" s="208"/>
      <c r="O223" s="208"/>
      <c r="P223" s="208"/>
      <c r="Q223" s="208"/>
      <c r="R223" s="208"/>
      <c r="S223" s="208"/>
      <c r="T223" s="208"/>
      <c r="U223" s="208"/>
      <c r="V223" s="208"/>
      <c r="W223" s="208"/>
      <c r="X223" s="208"/>
      <c r="Y223" s="208"/>
      <c r="Z223" s="208"/>
      <c r="AA223" s="208"/>
      <c r="AB223" s="208"/>
      <c r="AC223" s="208"/>
      <c r="AD223" s="208"/>
      <c r="AE223" s="208"/>
      <c r="AF223" s="208"/>
      <c r="AG223" s="208"/>
      <c r="AH223" s="208"/>
      <c r="AI223" s="208"/>
      <c r="AJ223" s="208"/>
      <c r="AK223" s="208"/>
      <c r="AL223" s="208"/>
      <c r="AM223" s="208"/>
      <c r="AN223" s="208"/>
      <c r="AO223" s="208"/>
      <c r="AP223" s="208"/>
      <c r="AQ223" s="208"/>
    </row>
    <row r="224" customFormat="false" ht="13.5" hidden="false" customHeight="true" outlineLevel="0" collapsed="false">
      <c r="A224" s="1"/>
      <c r="B224" s="1"/>
      <c r="C224" s="1"/>
      <c r="D224" s="1"/>
      <c r="E224" s="1"/>
      <c r="F224" s="1"/>
      <c r="G224" s="1"/>
      <c r="H224" s="208"/>
      <c r="I224" s="208"/>
      <c r="J224" s="208"/>
      <c r="K224" s="208"/>
      <c r="L224" s="208"/>
      <c r="M224" s="208"/>
      <c r="N224" s="208"/>
      <c r="O224" s="208"/>
      <c r="P224" s="208"/>
      <c r="Q224" s="208"/>
      <c r="R224" s="208"/>
      <c r="S224" s="208"/>
      <c r="T224" s="208"/>
      <c r="U224" s="208"/>
      <c r="V224" s="208"/>
      <c r="W224" s="208"/>
      <c r="X224" s="208"/>
      <c r="Y224" s="208"/>
      <c r="Z224" s="208"/>
      <c r="AA224" s="208"/>
      <c r="AB224" s="208"/>
      <c r="AC224" s="208"/>
      <c r="AD224" s="208"/>
      <c r="AE224" s="208"/>
      <c r="AF224" s="208"/>
      <c r="AG224" s="208"/>
      <c r="AH224" s="208"/>
      <c r="AI224" s="208"/>
      <c r="AJ224" s="208"/>
      <c r="AK224" s="208"/>
      <c r="AL224" s="208"/>
      <c r="AM224" s="208"/>
      <c r="AN224" s="208"/>
      <c r="AO224" s="208"/>
      <c r="AP224" s="208"/>
      <c r="AQ224" s="208"/>
    </row>
    <row r="225" customFormat="false" ht="13.5" hidden="false" customHeight="true" outlineLevel="0" collapsed="false">
      <c r="A225" s="1"/>
      <c r="B225" s="1"/>
      <c r="C225" s="1"/>
      <c r="D225" s="1"/>
      <c r="E225" s="1"/>
      <c r="F225" s="1"/>
      <c r="G225" s="1"/>
      <c r="H225" s="208"/>
      <c r="I225" s="208"/>
      <c r="J225" s="208"/>
      <c r="K225" s="208"/>
      <c r="L225" s="208"/>
      <c r="M225" s="208"/>
      <c r="N225" s="208"/>
      <c r="O225" s="208"/>
      <c r="P225" s="208"/>
      <c r="Q225" s="208"/>
      <c r="R225" s="208"/>
      <c r="S225" s="208"/>
      <c r="T225" s="208"/>
      <c r="U225" s="208"/>
      <c r="V225" s="208"/>
      <c r="W225" s="208"/>
      <c r="X225" s="208"/>
      <c r="Y225" s="208"/>
      <c r="Z225" s="208"/>
      <c r="AA225" s="208"/>
      <c r="AB225" s="208"/>
      <c r="AC225" s="208"/>
      <c r="AD225" s="208"/>
      <c r="AE225" s="208"/>
      <c r="AF225" s="208"/>
      <c r="AG225" s="208"/>
      <c r="AH225" s="208"/>
      <c r="AI225" s="208"/>
      <c r="AJ225" s="208"/>
      <c r="AK225" s="208"/>
      <c r="AL225" s="208"/>
      <c r="AM225" s="208"/>
      <c r="AN225" s="208"/>
      <c r="AO225" s="208"/>
      <c r="AP225" s="208"/>
      <c r="AQ225" s="208"/>
    </row>
    <row r="226" customFormat="false" ht="13.5" hidden="false" customHeight="true" outlineLevel="0" collapsed="false">
      <c r="A226" s="1"/>
      <c r="B226" s="1"/>
      <c r="C226" s="1"/>
      <c r="D226" s="1"/>
      <c r="E226" s="1"/>
      <c r="F226" s="1"/>
      <c r="G226" s="1"/>
      <c r="H226" s="208"/>
      <c r="I226" s="208"/>
      <c r="J226" s="208"/>
      <c r="K226" s="208"/>
      <c r="L226" s="208"/>
      <c r="M226" s="208"/>
      <c r="N226" s="208"/>
      <c r="O226" s="208"/>
      <c r="P226" s="208"/>
      <c r="Q226" s="208"/>
      <c r="R226" s="208"/>
      <c r="S226" s="208"/>
      <c r="T226" s="208"/>
      <c r="U226" s="208"/>
      <c r="V226" s="208"/>
      <c r="W226" s="208"/>
      <c r="X226" s="208"/>
      <c r="Y226" s="208"/>
      <c r="Z226" s="208"/>
      <c r="AA226" s="208"/>
      <c r="AB226" s="208"/>
      <c r="AC226" s="208"/>
      <c r="AD226" s="208"/>
      <c r="AE226" s="208"/>
      <c r="AF226" s="208"/>
      <c r="AG226" s="208"/>
      <c r="AH226" s="208"/>
      <c r="AI226" s="208"/>
      <c r="AJ226" s="208"/>
      <c r="AK226" s="208"/>
      <c r="AL226" s="208"/>
      <c r="AM226" s="208"/>
      <c r="AN226" s="208"/>
      <c r="AO226" s="208"/>
      <c r="AP226" s="208"/>
      <c r="AQ226" s="208"/>
    </row>
    <row r="227" customFormat="false" ht="13.5" hidden="false" customHeight="true" outlineLevel="0" collapsed="false">
      <c r="A227" s="1"/>
      <c r="B227" s="1"/>
      <c r="C227" s="1"/>
      <c r="D227" s="1"/>
      <c r="E227" s="1"/>
      <c r="F227" s="1"/>
      <c r="G227" s="1"/>
      <c r="H227" s="208"/>
      <c r="I227" s="208"/>
      <c r="J227" s="208"/>
      <c r="K227" s="208"/>
      <c r="L227" s="208"/>
      <c r="M227" s="208"/>
      <c r="N227" s="208"/>
      <c r="O227" s="208"/>
      <c r="P227" s="208"/>
      <c r="Q227" s="208"/>
      <c r="R227" s="208"/>
      <c r="S227" s="208"/>
      <c r="T227" s="208"/>
      <c r="U227" s="208"/>
      <c r="V227" s="208"/>
      <c r="W227" s="208"/>
      <c r="X227" s="208"/>
      <c r="Y227" s="208"/>
      <c r="Z227" s="208"/>
      <c r="AA227" s="208"/>
      <c r="AB227" s="208"/>
      <c r="AC227" s="208"/>
      <c r="AD227" s="208"/>
      <c r="AE227" s="208"/>
      <c r="AF227" s="208"/>
      <c r="AG227" s="208"/>
      <c r="AH227" s="208"/>
      <c r="AI227" s="208"/>
      <c r="AJ227" s="208"/>
      <c r="AK227" s="208"/>
      <c r="AL227" s="208"/>
      <c r="AM227" s="208"/>
      <c r="AN227" s="208"/>
      <c r="AO227" s="208"/>
      <c r="AP227" s="208"/>
      <c r="AQ227" s="208"/>
    </row>
    <row r="228" customFormat="false" ht="13.5" hidden="false" customHeight="true" outlineLevel="0" collapsed="false">
      <c r="A228" s="1"/>
      <c r="B228" s="1"/>
      <c r="C228" s="1"/>
      <c r="D228" s="1"/>
      <c r="E228" s="1"/>
      <c r="F228" s="1"/>
      <c r="G228" s="1"/>
      <c r="H228" s="208"/>
      <c r="I228" s="208"/>
      <c r="J228" s="208"/>
      <c r="K228" s="208"/>
      <c r="L228" s="208"/>
      <c r="M228" s="208"/>
      <c r="N228" s="208"/>
      <c r="O228" s="208"/>
      <c r="P228" s="208"/>
      <c r="Q228" s="208"/>
      <c r="R228" s="208"/>
      <c r="S228" s="208"/>
      <c r="T228" s="208"/>
      <c r="U228" s="208"/>
      <c r="V228" s="208"/>
      <c r="W228" s="208"/>
      <c r="X228" s="208"/>
      <c r="Y228" s="208"/>
      <c r="Z228" s="208"/>
      <c r="AA228" s="208"/>
      <c r="AB228" s="208"/>
      <c r="AC228" s="208"/>
      <c r="AD228" s="208"/>
      <c r="AE228" s="208"/>
      <c r="AF228" s="208"/>
      <c r="AG228" s="208"/>
      <c r="AH228" s="208"/>
      <c r="AI228" s="208"/>
      <c r="AJ228" s="208"/>
      <c r="AK228" s="208"/>
      <c r="AL228" s="208"/>
      <c r="AM228" s="208"/>
      <c r="AN228" s="208"/>
      <c r="AO228" s="208"/>
      <c r="AP228" s="208"/>
      <c r="AQ228" s="208"/>
    </row>
    <row r="229" customFormat="false" ht="13.5" hidden="false" customHeight="true" outlineLevel="0" collapsed="false">
      <c r="A229" s="1"/>
      <c r="B229" s="1"/>
      <c r="C229" s="1"/>
      <c r="D229" s="1"/>
      <c r="E229" s="1"/>
      <c r="F229" s="1"/>
      <c r="G229" s="1"/>
      <c r="H229" s="208"/>
      <c r="I229" s="208"/>
      <c r="J229" s="208"/>
      <c r="K229" s="208"/>
      <c r="L229" s="208"/>
      <c r="M229" s="208"/>
      <c r="N229" s="208"/>
      <c r="O229" s="208"/>
      <c r="P229" s="208"/>
      <c r="Q229" s="208"/>
      <c r="R229" s="208"/>
      <c r="S229" s="208"/>
      <c r="T229" s="208"/>
      <c r="U229" s="208"/>
      <c r="V229" s="208"/>
      <c r="W229" s="208"/>
      <c r="X229" s="208"/>
      <c r="Y229" s="208"/>
      <c r="Z229" s="208"/>
      <c r="AA229" s="208"/>
      <c r="AB229" s="208"/>
      <c r="AC229" s="208"/>
      <c r="AD229" s="208"/>
      <c r="AE229" s="208"/>
      <c r="AF229" s="208"/>
      <c r="AG229" s="208"/>
      <c r="AH229" s="208"/>
      <c r="AI229" s="208"/>
      <c r="AJ229" s="208"/>
      <c r="AK229" s="208"/>
      <c r="AL229" s="208"/>
      <c r="AM229" s="208"/>
      <c r="AN229" s="208"/>
      <c r="AO229" s="208"/>
      <c r="AP229" s="208"/>
      <c r="AQ229" s="208"/>
    </row>
    <row r="230" customFormat="false" ht="13.5" hidden="false" customHeight="true" outlineLevel="0" collapsed="false">
      <c r="A230" s="1"/>
      <c r="B230" s="1"/>
      <c r="C230" s="1"/>
      <c r="D230" s="1"/>
      <c r="E230" s="1"/>
      <c r="F230" s="1"/>
      <c r="G230" s="1"/>
      <c r="H230" s="208"/>
      <c r="I230" s="208"/>
      <c r="J230" s="208"/>
      <c r="K230" s="208"/>
      <c r="L230" s="208"/>
      <c r="M230" s="208"/>
      <c r="N230" s="208"/>
      <c r="O230" s="208"/>
      <c r="P230" s="208"/>
      <c r="Q230" s="208"/>
      <c r="R230" s="208"/>
      <c r="S230" s="208"/>
      <c r="T230" s="208"/>
      <c r="U230" s="208"/>
      <c r="V230" s="208"/>
      <c r="W230" s="208"/>
      <c r="X230" s="208"/>
      <c r="Y230" s="208"/>
      <c r="Z230" s="208"/>
      <c r="AA230" s="208"/>
      <c r="AB230" s="208"/>
      <c r="AC230" s="208"/>
      <c r="AD230" s="208"/>
      <c r="AE230" s="208"/>
      <c r="AF230" s="208"/>
      <c r="AG230" s="208"/>
      <c r="AH230" s="208"/>
      <c r="AI230" s="208"/>
      <c r="AJ230" s="208"/>
      <c r="AK230" s="208"/>
      <c r="AL230" s="208"/>
      <c r="AM230" s="208"/>
      <c r="AN230" s="208"/>
      <c r="AO230" s="208"/>
      <c r="AP230" s="208"/>
      <c r="AQ230" s="208"/>
    </row>
    <row r="231" customFormat="false" ht="13.5" hidden="false" customHeight="true" outlineLevel="0" collapsed="false">
      <c r="A231" s="1"/>
      <c r="B231" s="1"/>
      <c r="C231" s="1"/>
      <c r="D231" s="1"/>
      <c r="E231" s="1"/>
      <c r="F231" s="1"/>
      <c r="G231" s="1"/>
      <c r="H231" s="208"/>
      <c r="I231" s="208"/>
      <c r="J231" s="208"/>
      <c r="K231" s="208"/>
      <c r="L231" s="208"/>
      <c r="M231" s="208"/>
      <c r="N231" s="208"/>
      <c r="O231" s="208"/>
      <c r="P231" s="208"/>
      <c r="Q231" s="208"/>
      <c r="R231" s="208"/>
      <c r="S231" s="208"/>
      <c r="T231" s="208"/>
      <c r="U231" s="208"/>
      <c r="V231" s="208"/>
      <c r="W231" s="208"/>
      <c r="X231" s="208"/>
      <c r="Y231" s="208"/>
      <c r="Z231" s="208"/>
      <c r="AA231" s="208"/>
      <c r="AB231" s="208"/>
      <c r="AC231" s="208"/>
      <c r="AD231" s="208"/>
      <c r="AE231" s="208"/>
      <c r="AF231" s="208"/>
      <c r="AG231" s="208"/>
      <c r="AH231" s="208"/>
      <c r="AI231" s="208"/>
      <c r="AJ231" s="208"/>
      <c r="AK231" s="208"/>
      <c r="AL231" s="208"/>
      <c r="AM231" s="208"/>
      <c r="AN231" s="208"/>
      <c r="AO231" s="208"/>
      <c r="AP231" s="208"/>
      <c r="AQ231" s="208"/>
    </row>
    <row r="232" customFormat="false" ht="13.5" hidden="false" customHeight="true" outlineLevel="0" collapsed="false">
      <c r="A232" s="1"/>
      <c r="B232" s="1"/>
      <c r="C232" s="1"/>
      <c r="D232" s="1"/>
      <c r="E232" s="1"/>
      <c r="F232" s="1"/>
      <c r="G232" s="1"/>
      <c r="H232" s="208"/>
      <c r="I232" s="208"/>
      <c r="J232" s="208"/>
      <c r="K232" s="208"/>
      <c r="L232" s="208"/>
      <c r="M232" s="208"/>
      <c r="N232" s="208"/>
      <c r="O232" s="208"/>
      <c r="P232" s="208"/>
      <c r="Q232" s="208"/>
      <c r="R232" s="208"/>
      <c r="S232" s="208"/>
      <c r="T232" s="208"/>
      <c r="U232" s="208"/>
      <c r="V232" s="208"/>
      <c r="W232" s="208"/>
      <c r="X232" s="208"/>
      <c r="Y232" s="208"/>
      <c r="Z232" s="208"/>
      <c r="AA232" s="208"/>
      <c r="AB232" s="208"/>
      <c r="AC232" s="208"/>
      <c r="AD232" s="208"/>
      <c r="AE232" s="208"/>
      <c r="AF232" s="208"/>
      <c r="AG232" s="208"/>
      <c r="AH232" s="208"/>
      <c r="AI232" s="208"/>
      <c r="AJ232" s="208"/>
      <c r="AK232" s="208"/>
      <c r="AL232" s="208"/>
      <c r="AM232" s="208"/>
      <c r="AN232" s="208"/>
      <c r="AO232" s="208"/>
      <c r="AP232" s="208"/>
      <c r="AQ232" s="208"/>
    </row>
    <row r="233" customFormat="false" ht="13.5" hidden="false" customHeight="true" outlineLevel="0" collapsed="false">
      <c r="A233" s="1"/>
      <c r="B233" s="1"/>
      <c r="C233" s="1"/>
      <c r="D233" s="1"/>
      <c r="E233" s="1"/>
      <c r="F233" s="1"/>
      <c r="G233" s="1"/>
      <c r="H233" s="208"/>
      <c r="I233" s="208"/>
      <c r="J233" s="208"/>
      <c r="K233" s="208"/>
      <c r="L233" s="208"/>
      <c r="M233" s="208"/>
      <c r="N233" s="208"/>
      <c r="O233" s="208"/>
      <c r="P233" s="208"/>
      <c r="Q233" s="208"/>
      <c r="R233" s="208"/>
      <c r="S233" s="208"/>
      <c r="T233" s="208"/>
      <c r="U233" s="208"/>
      <c r="V233" s="208"/>
      <c r="W233" s="208"/>
      <c r="X233" s="208"/>
      <c r="Y233" s="208"/>
      <c r="Z233" s="208"/>
      <c r="AA233" s="208"/>
      <c r="AB233" s="208"/>
      <c r="AC233" s="208"/>
      <c r="AD233" s="208"/>
      <c r="AE233" s="208"/>
      <c r="AF233" s="208"/>
      <c r="AG233" s="208"/>
      <c r="AH233" s="208"/>
      <c r="AI233" s="208"/>
      <c r="AJ233" s="208"/>
      <c r="AK233" s="208"/>
      <c r="AL233" s="208"/>
      <c r="AM233" s="208"/>
      <c r="AN233" s="208"/>
      <c r="AO233" s="208"/>
      <c r="AP233" s="208"/>
      <c r="AQ233" s="208"/>
    </row>
    <row r="234" customFormat="false" ht="13.5" hidden="false" customHeight="true" outlineLevel="0" collapsed="false">
      <c r="A234" s="1"/>
      <c r="B234" s="1"/>
      <c r="C234" s="1"/>
      <c r="D234" s="1"/>
      <c r="E234" s="1"/>
      <c r="F234" s="1"/>
      <c r="G234" s="1"/>
      <c r="H234" s="208"/>
      <c r="I234" s="208"/>
      <c r="J234" s="208"/>
      <c r="K234" s="208"/>
      <c r="L234" s="208"/>
      <c r="M234" s="208"/>
      <c r="N234" s="208"/>
      <c r="O234" s="208"/>
      <c r="P234" s="208"/>
      <c r="Q234" s="208"/>
      <c r="R234" s="208"/>
      <c r="S234" s="208"/>
      <c r="T234" s="208"/>
      <c r="U234" s="208"/>
      <c r="V234" s="208"/>
      <c r="W234" s="208"/>
      <c r="X234" s="208"/>
      <c r="Y234" s="208"/>
      <c r="Z234" s="208"/>
      <c r="AA234" s="208"/>
      <c r="AB234" s="208"/>
      <c r="AC234" s="208"/>
      <c r="AD234" s="208"/>
      <c r="AE234" s="208"/>
      <c r="AF234" s="208"/>
      <c r="AG234" s="208"/>
      <c r="AH234" s="208"/>
      <c r="AI234" s="208"/>
      <c r="AJ234" s="208"/>
      <c r="AK234" s="208"/>
      <c r="AL234" s="208"/>
      <c r="AM234" s="208"/>
      <c r="AN234" s="208"/>
      <c r="AO234" s="208"/>
      <c r="AP234" s="208"/>
      <c r="AQ234" s="208"/>
    </row>
    <row r="235" customFormat="false" ht="13.5" hidden="false" customHeight="true" outlineLevel="0" collapsed="false">
      <c r="A235" s="1"/>
      <c r="B235" s="1"/>
      <c r="C235" s="1"/>
      <c r="D235" s="1"/>
      <c r="E235" s="1"/>
      <c r="F235" s="1"/>
      <c r="G235" s="1"/>
      <c r="H235" s="208"/>
      <c r="I235" s="208"/>
      <c r="J235" s="208"/>
      <c r="K235" s="208"/>
      <c r="L235" s="208"/>
      <c r="M235" s="208"/>
      <c r="N235" s="208"/>
      <c r="O235" s="208"/>
      <c r="P235" s="208"/>
      <c r="Q235" s="208"/>
      <c r="R235" s="208"/>
      <c r="S235" s="208"/>
      <c r="T235" s="208"/>
      <c r="U235" s="208"/>
      <c r="V235" s="208"/>
      <c r="W235" s="208"/>
      <c r="X235" s="208"/>
      <c r="Y235" s="208"/>
      <c r="Z235" s="208"/>
      <c r="AA235" s="208"/>
      <c r="AB235" s="208"/>
      <c r="AC235" s="208"/>
      <c r="AD235" s="208"/>
      <c r="AE235" s="208"/>
      <c r="AF235" s="208"/>
      <c r="AG235" s="208"/>
      <c r="AH235" s="208"/>
      <c r="AI235" s="208"/>
      <c r="AJ235" s="208"/>
      <c r="AK235" s="208"/>
      <c r="AL235" s="208"/>
      <c r="AM235" s="208"/>
      <c r="AN235" s="208"/>
      <c r="AO235" s="208"/>
      <c r="AP235" s="208"/>
      <c r="AQ235" s="208"/>
    </row>
    <row r="236" customFormat="false" ht="13.5" hidden="false" customHeight="true" outlineLevel="0" collapsed="false">
      <c r="A236" s="1"/>
      <c r="B236" s="1"/>
      <c r="C236" s="1"/>
      <c r="D236" s="1"/>
      <c r="E236" s="1"/>
      <c r="F236" s="1"/>
      <c r="G236" s="1"/>
      <c r="H236" s="208"/>
      <c r="I236" s="208"/>
      <c r="J236" s="208"/>
      <c r="K236" s="208"/>
      <c r="L236" s="208"/>
      <c r="M236" s="208"/>
      <c r="N236" s="208"/>
      <c r="O236" s="208"/>
      <c r="P236" s="208"/>
      <c r="Q236" s="208"/>
      <c r="R236" s="208"/>
      <c r="S236" s="208"/>
      <c r="T236" s="208"/>
      <c r="U236" s="208"/>
      <c r="V236" s="208"/>
      <c r="W236" s="208"/>
      <c r="X236" s="208"/>
      <c r="Y236" s="208"/>
      <c r="Z236" s="208"/>
      <c r="AA236" s="208"/>
      <c r="AB236" s="208"/>
      <c r="AC236" s="208"/>
      <c r="AD236" s="208"/>
      <c r="AE236" s="208"/>
      <c r="AF236" s="208"/>
      <c r="AG236" s="208"/>
      <c r="AH236" s="208"/>
      <c r="AI236" s="208"/>
      <c r="AJ236" s="208"/>
      <c r="AK236" s="208"/>
      <c r="AL236" s="208"/>
      <c r="AM236" s="208"/>
      <c r="AN236" s="208"/>
      <c r="AO236" s="208"/>
      <c r="AP236" s="208"/>
      <c r="AQ236" s="208"/>
    </row>
    <row r="237" customFormat="false" ht="13.5" hidden="false" customHeight="true" outlineLevel="0" collapsed="false">
      <c r="A237" s="1"/>
      <c r="B237" s="1"/>
      <c r="C237" s="1"/>
      <c r="D237" s="1"/>
      <c r="E237" s="1"/>
      <c r="F237" s="1"/>
      <c r="G237" s="1"/>
      <c r="H237" s="208"/>
      <c r="I237" s="208"/>
      <c r="J237" s="208"/>
      <c r="K237" s="208"/>
      <c r="L237" s="208"/>
      <c r="M237" s="208"/>
      <c r="N237" s="208"/>
      <c r="O237" s="208"/>
      <c r="P237" s="208"/>
      <c r="Q237" s="208"/>
      <c r="R237" s="208"/>
      <c r="S237" s="208"/>
      <c r="T237" s="208"/>
      <c r="U237" s="208"/>
      <c r="V237" s="208"/>
      <c r="W237" s="208"/>
      <c r="X237" s="208"/>
      <c r="Y237" s="208"/>
      <c r="Z237" s="208"/>
      <c r="AA237" s="208"/>
      <c r="AB237" s="208"/>
      <c r="AC237" s="208"/>
      <c r="AD237" s="208"/>
      <c r="AE237" s="208"/>
      <c r="AF237" s="208"/>
      <c r="AG237" s="208"/>
      <c r="AH237" s="208"/>
      <c r="AI237" s="208"/>
      <c r="AJ237" s="208"/>
      <c r="AK237" s="208"/>
      <c r="AL237" s="208"/>
      <c r="AM237" s="208"/>
      <c r="AN237" s="208"/>
      <c r="AO237" s="208"/>
      <c r="AP237" s="208"/>
      <c r="AQ237" s="208"/>
    </row>
    <row r="238" customFormat="false" ht="13.5" hidden="false" customHeight="true" outlineLevel="0" collapsed="false">
      <c r="A238" s="1"/>
      <c r="B238" s="1"/>
      <c r="C238" s="1"/>
      <c r="D238" s="1"/>
      <c r="E238" s="1"/>
      <c r="F238" s="1"/>
      <c r="G238" s="1"/>
      <c r="H238" s="208"/>
      <c r="I238" s="208"/>
      <c r="J238" s="208"/>
      <c r="K238" s="208"/>
      <c r="L238" s="208"/>
      <c r="M238" s="208"/>
      <c r="N238" s="208"/>
      <c r="O238" s="208"/>
      <c r="P238" s="208"/>
      <c r="Q238" s="208"/>
      <c r="R238" s="208"/>
      <c r="S238" s="208"/>
      <c r="T238" s="208"/>
      <c r="U238" s="208"/>
      <c r="V238" s="208"/>
      <c r="W238" s="208"/>
      <c r="X238" s="208"/>
      <c r="Y238" s="208"/>
      <c r="Z238" s="208"/>
      <c r="AA238" s="208"/>
      <c r="AB238" s="208"/>
      <c r="AC238" s="208"/>
      <c r="AD238" s="208"/>
      <c r="AE238" s="208"/>
      <c r="AF238" s="208"/>
      <c r="AG238" s="208"/>
      <c r="AH238" s="208"/>
      <c r="AI238" s="208"/>
      <c r="AJ238" s="208"/>
      <c r="AK238" s="208"/>
      <c r="AL238" s="208"/>
      <c r="AM238" s="208"/>
      <c r="AN238" s="208"/>
      <c r="AO238" s="208"/>
      <c r="AP238" s="208"/>
      <c r="AQ238" s="208"/>
    </row>
    <row r="239" customFormat="false" ht="13.5" hidden="false" customHeight="true" outlineLevel="0" collapsed="false">
      <c r="A239" s="1"/>
      <c r="B239" s="1"/>
      <c r="C239" s="1"/>
      <c r="D239" s="1"/>
      <c r="E239" s="1"/>
      <c r="F239" s="1"/>
      <c r="G239" s="1"/>
      <c r="H239" s="208"/>
      <c r="I239" s="208"/>
      <c r="J239" s="208"/>
      <c r="K239" s="208"/>
      <c r="L239" s="208"/>
      <c r="M239" s="208"/>
      <c r="N239" s="208"/>
      <c r="O239" s="208"/>
      <c r="P239" s="208"/>
      <c r="Q239" s="208"/>
      <c r="R239" s="208"/>
      <c r="S239" s="208"/>
      <c r="T239" s="208"/>
      <c r="U239" s="208"/>
      <c r="V239" s="208"/>
      <c r="W239" s="208"/>
      <c r="X239" s="208"/>
      <c r="Y239" s="208"/>
      <c r="Z239" s="208"/>
      <c r="AA239" s="208"/>
      <c r="AB239" s="208"/>
      <c r="AC239" s="208"/>
      <c r="AD239" s="208"/>
      <c r="AE239" s="208"/>
      <c r="AF239" s="208"/>
      <c r="AG239" s="208"/>
      <c r="AH239" s="208"/>
      <c r="AI239" s="208"/>
      <c r="AJ239" s="208"/>
      <c r="AK239" s="208"/>
      <c r="AL239" s="208"/>
      <c r="AM239" s="208"/>
      <c r="AN239" s="208"/>
      <c r="AO239" s="208"/>
      <c r="AP239" s="208"/>
      <c r="AQ239" s="208"/>
    </row>
    <row r="240" customFormat="false" ht="13.5" hidden="false" customHeight="true" outlineLevel="0" collapsed="false">
      <c r="A240" s="1"/>
      <c r="B240" s="1"/>
      <c r="C240" s="1"/>
      <c r="D240" s="1"/>
      <c r="E240" s="1"/>
      <c r="F240" s="1"/>
      <c r="G240" s="1"/>
      <c r="H240" s="208"/>
      <c r="I240" s="208"/>
      <c r="J240" s="208"/>
      <c r="K240" s="208"/>
      <c r="L240" s="208"/>
      <c r="M240" s="208"/>
      <c r="N240" s="208"/>
      <c r="O240" s="208"/>
      <c r="P240" s="208"/>
      <c r="Q240" s="208"/>
      <c r="R240" s="208"/>
      <c r="S240" s="208"/>
      <c r="T240" s="208"/>
      <c r="U240" s="208"/>
      <c r="V240" s="208"/>
      <c r="W240" s="208"/>
      <c r="X240" s="208"/>
      <c r="Y240" s="208"/>
      <c r="Z240" s="208"/>
      <c r="AA240" s="208"/>
      <c r="AB240" s="208"/>
      <c r="AC240" s="208"/>
      <c r="AD240" s="208"/>
      <c r="AE240" s="208"/>
      <c r="AF240" s="208"/>
      <c r="AG240" s="208"/>
      <c r="AH240" s="208"/>
      <c r="AI240" s="208"/>
      <c r="AJ240" s="208"/>
      <c r="AK240" s="208"/>
      <c r="AL240" s="208"/>
      <c r="AM240" s="208"/>
      <c r="AN240" s="208"/>
      <c r="AO240" s="208"/>
      <c r="AP240" s="208"/>
      <c r="AQ240" s="208"/>
    </row>
    <row r="241" customFormat="false" ht="13.5" hidden="false" customHeight="true" outlineLevel="0" collapsed="false">
      <c r="A241" s="1"/>
      <c r="B241" s="1"/>
      <c r="C241" s="1"/>
      <c r="D241" s="1"/>
      <c r="E241" s="1"/>
      <c r="F241" s="1"/>
      <c r="G241" s="1"/>
      <c r="H241" s="208"/>
      <c r="I241" s="208"/>
      <c r="J241" s="208"/>
      <c r="K241" s="208"/>
      <c r="L241" s="208"/>
      <c r="M241" s="208"/>
      <c r="N241" s="208"/>
      <c r="O241" s="208"/>
      <c r="P241" s="208"/>
      <c r="Q241" s="208"/>
      <c r="R241" s="208"/>
      <c r="S241" s="208"/>
      <c r="T241" s="208"/>
      <c r="U241" s="208"/>
      <c r="V241" s="208"/>
      <c r="W241" s="208"/>
      <c r="X241" s="208"/>
      <c r="Y241" s="208"/>
      <c r="Z241" s="208"/>
      <c r="AA241" s="208"/>
      <c r="AB241" s="208"/>
      <c r="AC241" s="208"/>
      <c r="AD241" s="208"/>
      <c r="AE241" s="208"/>
      <c r="AF241" s="208"/>
      <c r="AG241" s="208"/>
      <c r="AH241" s="208"/>
      <c r="AI241" s="208"/>
      <c r="AJ241" s="208"/>
      <c r="AK241" s="208"/>
      <c r="AL241" s="208"/>
      <c r="AM241" s="208"/>
      <c r="AN241" s="208"/>
      <c r="AO241" s="208"/>
      <c r="AP241" s="208"/>
      <c r="AQ241" s="208"/>
    </row>
    <row r="242" customFormat="false" ht="13.5" hidden="false" customHeight="true" outlineLevel="0" collapsed="false">
      <c r="A242" s="1"/>
      <c r="B242" s="1"/>
      <c r="C242" s="1"/>
      <c r="D242" s="1"/>
      <c r="E242" s="1"/>
      <c r="F242" s="1"/>
      <c r="G242" s="1"/>
      <c r="H242" s="208"/>
      <c r="I242" s="208"/>
      <c r="J242" s="208"/>
      <c r="K242" s="208"/>
      <c r="L242" s="208"/>
      <c r="M242" s="208"/>
      <c r="N242" s="208"/>
      <c r="O242" s="208"/>
      <c r="P242" s="208"/>
      <c r="Q242" s="208"/>
      <c r="R242" s="208"/>
      <c r="S242" s="208"/>
      <c r="T242" s="208"/>
      <c r="U242" s="208"/>
      <c r="V242" s="208"/>
      <c r="W242" s="208"/>
      <c r="X242" s="208"/>
      <c r="Y242" s="208"/>
      <c r="Z242" s="208"/>
      <c r="AA242" s="208"/>
      <c r="AB242" s="208"/>
      <c r="AC242" s="208"/>
      <c r="AD242" s="208"/>
      <c r="AE242" s="208"/>
      <c r="AF242" s="208"/>
      <c r="AG242" s="208"/>
      <c r="AH242" s="208"/>
      <c r="AI242" s="208"/>
      <c r="AJ242" s="208"/>
      <c r="AK242" s="208"/>
      <c r="AL242" s="208"/>
      <c r="AM242" s="208"/>
      <c r="AN242" s="208"/>
      <c r="AO242" s="208"/>
      <c r="AP242" s="208"/>
      <c r="AQ242" s="208"/>
    </row>
    <row r="243" customFormat="false" ht="13.5" hidden="false" customHeight="true" outlineLevel="0" collapsed="false">
      <c r="A243" s="1"/>
      <c r="B243" s="1"/>
      <c r="C243" s="1"/>
      <c r="D243" s="1"/>
      <c r="E243" s="1"/>
      <c r="F243" s="1"/>
      <c r="G243" s="1"/>
      <c r="H243" s="208"/>
      <c r="I243" s="208"/>
      <c r="J243" s="208"/>
      <c r="K243" s="208"/>
      <c r="L243" s="208"/>
      <c r="M243" s="208"/>
      <c r="N243" s="208"/>
      <c r="O243" s="208"/>
      <c r="P243" s="208"/>
      <c r="Q243" s="208"/>
      <c r="R243" s="208"/>
      <c r="S243" s="208"/>
      <c r="T243" s="208"/>
      <c r="U243" s="208"/>
      <c r="V243" s="208"/>
      <c r="W243" s="208"/>
      <c r="X243" s="208"/>
      <c r="Y243" s="208"/>
      <c r="Z243" s="208"/>
      <c r="AA243" s="208"/>
      <c r="AB243" s="208"/>
      <c r="AC243" s="208"/>
      <c r="AD243" s="208"/>
      <c r="AE243" s="208"/>
      <c r="AF243" s="208"/>
      <c r="AG243" s="208"/>
      <c r="AH243" s="208"/>
      <c r="AI243" s="208"/>
      <c r="AJ243" s="208"/>
      <c r="AK243" s="208"/>
      <c r="AL243" s="208"/>
      <c r="AM243" s="208"/>
      <c r="AN243" s="208"/>
      <c r="AO243" s="208"/>
      <c r="AP243" s="208"/>
      <c r="AQ243" s="208"/>
    </row>
    <row r="244" customFormat="false" ht="13.5" hidden="false" customHeight="true" outlineLevel="0" collapsed="false">
      <c r="A244" s="1"/>
      <c r="B244" s="1"/>
      <c r="C244" s="1"/>
      <c r="D244" s="1"/>
      <c r="E244" s="1"/>
      <c r="F244" s="1"/>
      <c r="G244" s="1"/>
      <c r="H244" s="208"/>
      <c r="I244" s="208"/>
      <c r="J244" s="208"/>
      <c r="K244" s="208"/>
      <c r="L244" s="208"/>
      <c r="M244" s="208"/>
      <c r="N244" s="208"/>
      <c r="O244" s="208"/>
      <c r="P244" s="208"/>
      <c r="Q244" s="208"/>
      <c r="R244" s="208"/>
      <c r="S244" s="208"/>
      <c r="T244" s="208"/>
      <c r="U244" s="208"/>
      <c r="V244" s="208"/>
      <c r="W244" s="208"/>
      <c r="X244" s="208"/>
      <c r="Y244" s="208"/>
      <c r="Z244" s="208"/>
      <c r="AA244" s="208"/>
      <c r="AB244" s="208"/>
      <c r="AC244" s="208"/>
      <c r="AD244" s="208"/>
      <c r="AE244" s="208"/>
      <c r="AF244" s="208"/>
      <c r="AG244" s="208"/>
      <c r="AH244" s="208"/>
      <c r="AI244" s="208"/>
      <c r="AJ244" s="208"/>
      <c r="AK244" s="208"/>
      <c r="AL244" s="208"/>
      <c r="AM244" s="208"/>
      <c r="AN244" s="208"/>
      <c r="AO244" s="208"/>
      <c r="AP244" s="208"/>
      <c r="AQ244" s="208"/>
    </row>
    <row r="245" customFormat="false" ht="13.5" hidden="false" customHeight="true" outlineLevel="0" collapsed="false">
      <c r="A245" s="1"/>
      <c r="B245" s="1"/>
      <c r="C245" s="1"/>
      <c r="D245" s="1"/>
      <c r="E245" s="1"/>
      <c r="F245" s="1"/>
      <c r="G245" s="1"/>
      <c r="H245" s="208"/>
      <c r="I245" s="208"/>
      <c r="J245" s="208"/>
      <c r="K245" s="208"/>
      <c r="L245" s="208"/>
      <c r="M245" s="208"/>
      <c r="N245" s="208"/>
      <c r="O245" s="208"/>
      <c r="P245" s="208"/>
      <c r="Q245" s="208"/>
      <c r="R245" s="208"/>
      <c r="S245" s="208"/>
      <c r="T245" s="208"/>
      <c r="U245" s="208"/>
      <c r="V245" s="208"/>
      <c r="W245" s="208"/>
      <c r="X245" s="208"/>
      <c r="Y245" s="208"/>
      <c r="Z245" s="208"/>
      <c r="AA245" s="208"/>
      <c r="AB245" s="208"/>
      <c r="AC245" s="208"/>
      <c r="AD245" s="208"/>
      <c r="AE245" s="208"/>
      <c r="AF245" s="208"/>
      <c r="AG245" s="208"/>
      <c r="AH245" s="208"/>
      <c r="AI245" s="208"/>
      <c r="AJ245" s="208"/>
      <c r="AK245" s="208"/>
      <c r="AL245" s="208"/>
      <c r="AM245" s="208"/>
      <c r="AN245" s="208"/>
      <c r="AO245" s="208"/>
      <c r="AP245" s="208"/>
      <c r="AQ245" s="208"/>
    </row>
    <row r="246" customFormat="false" ht="13.5" hidden="false" customHeight="true" outlineLevel="0" collapsed="false">
      <c r="A246" s="1"/>
      <c r="B246" s="1"/>
      <c r="C246" s="1"/>
      <c r="D246" s="1"/>
      <c r="E246" s="1"/>
      <c r="F246" s="1"/>
      <c r="G246" s="1"/>
      <c r="H246" s="208"/>
      <c r="I246" s="208"/>
      <c r="J246" s="208"/>
      <c r="K246" s="208"/>
      <c r="L246" s="208"/>
      <c r="M246" s="208"/>
      <c r="N246" s="208"/>
      <c r="O246" s="208"/>
      <c r="P246" s="208"/>
      <c r="Q246" s="208"/>
      <c r="R246" s="208"/>
      <c r="S246" s="208"/>
      <c r="T246" s="208"/>
      <c r="U246" s="208"/>
      <c r="V246" s="208"/>
      <c r="W246" s="208"/>
      <c r="X246" s="208"/>
      <c r="Y246" s="208"/>
      <c r="Z246" s="208"/>
      <c r="AA246" s="208"/>
      <c r="AB246" s="208"/>
      <c r="AC246" s="208"/>
      <c r="AD246" s="208"/>
      <c r="AE246" s="208"/>
      <c r="AF246" s="208"/>
      <c r="AG246" s="208"/>
      <c r="AH246" s="208"/>
      <c r="AI246" s="208"/>
      <c r="AJ246" s="208"/>
      <c r="AK246" s="208"/>
      <c r="AL246" s="208"/>
      <c r="AM246" s="208"/>
      <c r="AN246" s="208"/>
      <c r="AO246" s="208"/>
      <c r="AP246" s="208"/>
      <c r="AQ246" s="208"/>
    </row>
    <row r="247" customFormat="false" ht="13.5" hidden="false" customHeight="true" outlineLevel="0" collapsed="false">
      <c r="A247" s="1"/>
      <c r="B247" s="1"/>
      <c r="C247" s="1"/>
      <c r="D247" s="1"/>
      <c r="E247" s="1"/>
      <c r="F247" s="1"/>
      <c r="G247" s="1"/>
      <c r="H247" s="208"/>
      <c r="I247" s="208"/>
      <c r="J247" s="208"/>
      <c r="K247" s="208"/>
      <c r="L247" s="208"/>
      <c r="M247" s="208"/>
      <c r="N247" s="208"/>
      <c r="O247" s="208"/>
      <c r="P247" s="208"/>
      <c r="Q247" s="208"/>
      <c r="R247" s="208"/>
      <c r="S247" s="208"/>
      <c r="T247" s="208"/>
      <c r="U247" s="208"/>
      <c r="V247" s="208"/>
      <c r="W247" s="208"/>
      <c r="X247" s="208"/>
      <c r="Y247" s="208"/>
      <c r="Z247" s="208"/>
      <c r="AA247" s="208"/>
      <c r="AB247" s="208"/>
      <c r="AC247" s="208"/>
      <c r="AD247" s="208"/>
      <c r="AE247" s="208"/>
      <c r="AF247" s="208"/>
      <c r="AG247" s="208"/>
      <c r="AH247" s="208"/>
      <c r="AI247" s="208"/>
      <c r="AJ247" s="208"/>
      <c r="AK247" s="208"/>
      <c r="AL247" s="208"/>
      <c r="AM247" s="208"/>
      <c r="AN247" s="208"/>
      <c r="AO247" s="208"/>
      <c r="AP247" s="208"/>
      <c r="AQ247" s="208"/>
    </row>
    <row r="248" customFormat="false" ht="13.5" hidden="false" customHeight="true" outlineLevel="0" collapsed="false">
      <c r="A248" s="1"/>
      <c r="B248" s="1"/>
      <c r="C248" s="1"/>
      <c r="D248" s="1"/>
      <c r="E248" s="1"/>
      <c r="F248" s="1"/>
      <c r="G248" s="1"/>
      <c r="H248" s="208"/>
      <c r="I248" s="208"/>
      <c r="J248" s="208"/>
      <c r="K248" s="208"/>
      <c r="L248" s="208"/>
      <c r="M248" s="208"/>
      <c r="N248" s="208"/>
      <c r="O248" s="208"/>
      <c r="P248" s="208"/>
      <c r="Q248" s="208"/>
      <c r="R248" s="208"/>
      <c r="S248" s="208"/>
      <c r="T248" s="208"/>
      <c r="U248" s="208"/>
      <c r="V248" s="208"/>
      <c r="W248" s="208"/>
      <c r="X248" s="208"/>
      <c r="Y248" s="208"/>
      <c r="Z248" s="208"/>
      <c r="AA248" s="208"/>
      <c r="AB248" s="208"/>
      <c r="AC248" s="208"/>
      <c r="AD248" s="208"/>
      <c r="AE248" s="208"/>
      <c r="AF248" s="208"/>
      <c r="AG248" s="208"/>
      <c r="AH248" s="208"/>
      <c r="AI248" s="208"/>
      <c r="AJ248" s="208"/>
      <c r="AK248" s="208"/>
      <c r="AL248" s="208"/>
      <c r="AM248" s="208"/>
      <c r="AN248" s="208"/>
      <c r="AO248" s="208"/>
      <c r="AP248" s="208"/>
      <c r="AQ248" s="208"/>
    </row>
    <row r="249" customFormat="false" ht="13.5" hidden="false" customHeight="true" outlineLevel="0" collapsed="false">
      <c r="A249" s="1"/>
      <c r="B249" s="1"/>
      <c r="C249" s="1"/>
      <c r="D249" s="1"/>
      <c r="E249" s="1"/>
      <c r="F249" s="1"/>
      <c r="G249" s="1"/>
      <c r="H249" s="208"/>
      <c r="I249" s="208"/>
      <c r="J249" s="208"/>
      <c r="K249" s="208"/>
      <c r="L249" s="208"/>
      <c r="M249" s="208"/>
      <c r="N249" s="208"/>
      <c r="O249" s="208"/>
      <c r="P249" s="208"/>
      <c r="Q249" s="208"/>
      <c r="R249" s="208"/>
      <c r="S249" s="208"/>
      <c r="T249" s="208"/>
      <c r="U249" s="208"/>
      <c r="V249" s="208"/>
      <c r="W249" s="208"/>
      <c r="X249" s="208"/>
      <c r="Y249" s="208"/>
      <c r="Z249" s="208"/>
      <c r="AA249" s="208"/>
      <c r="AB249" s="208"/>
      <c r="AC249" s="208"/>
      <c r="AD249" s="208"/>
      <c r="AE249" s="208"/>
      <c r="AF249" s="208"/>
      <c r="AG249" s="208"/>
      <c r="AH249" s="208"/>
      <c r="AI249" s="208"/>
      <c r="AJ249" s="208"/>
      <c r="AK249" s="208"/>
      <c r="AL249" s="208"/>
      <c r="AM249" s="208"/>
      <c r="AN249" s="208"/>
      <c r="AO249" s="208"/>
      <c r="AP249" s="208"/>
      <c r="AQ249" s="208"/>
    </row>
    <row r="250" customFormat="false" ht="13.5" hidden="false" customHeight="true" outlineLevel="0" collapsed="false">
      <c r="A250" s="1"/>
      <c r="B250" s="1"/>
      <c r="C250" s="1"/>
      <c r="D250" s="1"/>
      <c r="E250" s="1"/>
      <c r="F250" s="1"/>
      <c r="G250" s="1"/>
      <c r="H250" s="208"/>
      <c r="I250" s="208"/>
      <c r="J250" s="208"/>
      <c r="K250" s="208"/>
      <c r="L250" s="208"/>
      <c r="M250" s="208"/>
      <c r="N250" s="208"/>
      <c r="O250" s="208"/>
      <c r="P250" s="208"/>
      <c r="Q250" s="208"/>
      <c r="R250" s="208"/>
      <c r="S250" s="208"/>
      <c r="T250" s="208"/>
      <c r="U250" s="208"/>
      <c r="V250" s="208"/>
      <c r="W250" s="208"/>
      <c r="X250" s="208"/>
      <c r="Y250" s="208"/>
      <c r="Z250" s="208"/>
      <c r="AA250" s="208"/>
      <c r="AB250" s="208"/>
      <c r="AC250" s="208"/>
      <c r="AD250" s="208"/>
      <c r="AE250" s="208"/>
      <c r="AF250" s="208"/>
      <c r="AG250" s="208"/>
      <c r="AH250" s="208"/>
      <c r="AI250" s="208"/>
      <c r="AJ250" s="208"/>
      <c r="AK250" s="208"/>
      <c r="AL250" s="208"/>
      <c r="AM250" s="208"/>
      <c r="AN250" s="208"/>
      <c r="AO250" s="208"/>
      <c r="AP250" s="208"/>
      <c r="AQ250" s="208"/>
    </row>
    <row r="251" customFormat="false" ht="13.5" hidden="false" customHeight="true" outlineLevel="0" collapsed="false">
      <c r="A251" s="1"/>
      <c r="B251" s="1"/>
      <c r="C251" s="1"/>
      <c r="D251" s="1"/>
      <c r="E251" s="1"/>
      <c r="F251" s="1"/>
      <c r="G251" s="1"/>
      <c r="H251" s="208"/>
      <c r="I251" s="208"/>
      <c r="J251" s="208"/>
      <c r="K251" s="208"/>
      <c r="L251" s="208"/>
      <c r="M251" s="208"/>
      <c r="N251" s="208"/>
      <c r="O251" s="208"/>
      <c r="P251" s="208"/>
      <c r="Q251" s="208"/>
      <c r="R251" s="208"/>
      <c r="S251" s="208"/>
      <c r="T251" s="208"/>
      <c r="U251" s="208"/>
      <c r="V251" s="208"/>
      <c r="W251" s="208"/>
      <c r="X251" s="208"/>
      <c r="Y251" s="208"/>
      <c r="Z251" s="208"/>
      <c r="AA251" s="208"/>
      <c r="AB251" s="208"/>
      <c r="AC251" s="208"/>
      <c r="AD251" s="208"/>
      <c r="AE251" s="208"/>
      <c r="AF251" s="208"/>
      <c r="AG251" s="208"/>
      <c r="AH251" s="208"/>
      <c r="AI251" s="208"/>
      <c r="AJ251" s="208"/>
      <c r="AK251" s="208"/>
      <c r="AL251" s="208"/>
      <c r="AM251" s="208"/>
      <c r="AN251" s="208"/>
      <c r="AO251" s="208"/>
      <c r="AP251" s="208"/>
      <c r="AQ251" s="208"/>
    </row>
    <row r="252" customFormat="false" ht="13.5" hidden="false" customHeight="true" outlineLevel="0" collapsed="false">
      <c r="A252" s="1"/>
      <c r="B252" s="1"/>
      <c r="C252" s="1"/>
      <c r="D252" s="1"/>
      <c r="E252" s="1"/>
      <c r="F252" s="1"/>
      <c r="G252" s="1"/>
      <c r="H252" s="208"/>
      <c r="I252" s="208"/>
      <c r="J252" s="208"/>
      <c r="K252" s="208"/>
      <c r="L252" s="208"/>
      <c r="M252" s="208"/>
      <c r="N252" s="208"/>
      <c r="O252" s="208"/>
      <c r="P252" s="208"/>
      <c r="Q252" s="208"/>
      <c r="R252" s="208"/>
      <c r="S252" s="208"/>
      <c r="T252" s="208"/>
      <c r="U252" s="208"/>
      <c r="V252" s="208"/>
      <c r="W252" s="208"/>
      <c r="X252" s="208"/>
      <c r="Y252" s="208"/>
      <c r="Z252" s="208"/>
      <c r="AA252" s="208"/>
      <c r="AB252" s="208"/>
      <c r="AC252" s="208"/>
      <c r="AD252" s="208"/>
      <c r="AE252" s="208"/>
      <c r="AF252" s="208"/>
      <c r="AG252" s="208"/>
      <c r="AH252" s="208"/>
      <c r="AI252" s="208"/>
      <c r="AJ252" s="208"/>
      <c r="AK252" s="208"/>
      <c r="AL252" s="208"/>
      <c r="AM252" s="208"/>
      <c r="AN252" s="208"/>
      <c r="AO252" s="208"/>
      <c r="AP252" s="208"/>
      <c r="AQ252" s="208"/>
    </row>
    <row r="253" customFormat="false" ht="13.5" hidden="false" customHeight="true" outlineLevel="0" collapsed="false">
      <c r="A253" s="1"/>
      <c r="B253" s="1"/>
      <c r="C253" s="1"/>
      <c r="D253" s="1"/>
      <c r="E253" s="1"/>
      <c r="F253" s="1"/>
      <c r="G253" s="1"/>
      <c r="H253" s="208"/>
      <c r="I253" s="208"/>
      <c r="J253" s="208"/>
      <c r="K253" s="208"/>
      <c r="L253" s="208"/>
      <c r="M253" s="208"/>
      <c r="N253" s="208"/>
      <c r="O253" s="208"/>
      <c r="P253" s="208"/>
      <c r="Q253" s="208"/>
      <c r="R253" s="208"/>
      <c r="S253" s="208"/>
      <c r="T253" s="208"/>
      <c r="U253" s="208"/>
      <c r="V253" s="208"/>
      <c r="W253" s="208"/>
      <c r="X253" s="208"/>
      <c r="Y253" s="208"/>
      <c r="Z253" s="208"/>
      <c r="AA253" s="208"/>
      <c r="AB253" s="208"/>
      <c r="AC253" s="208"/>
      <c r="AD253" s="208"/>
      <c r="AE253" s="208"/>
      <c r="AF253" s="208"/>
      <c r="AG253" s="208"/>
      <c r="AH253" s="208"/>
      <c r="AI253" s="208"/>
      <c r="AJ253" s="208"/>
      <c r="AK253" s="208"/>
      <c r="AL253" s="208"/>
      <c r="AM253" s="208"/>
      <c r="AN253" s="208"/>
      <c r="AO253" s="208"/>
      <c r="AP253" s="208"/>
      <c r="AQ253" s="208"/>
    </row>
    <row r="254" customFormat="false" ht="13.5" hidden="false" customHeight="true" outlineLevel="0" collapsed="false">
      <c r="A254" s="1"/>
      <c r="B254" s="1"/>
      <c r="C254" s="1"/>
      <c r="D254" s="1"/>
      <c r="E254" s="1"/>
      <c r="F254" s="1"/>
      <c r="G254" s="1"/>
      <c r="H254" s="208"/>
      <c r="I254" s="208"/>
      <c r="J254" s="208"/>
      <c r="K254" s="208"/>
      <c r="L254" s="208"/>
      <c r="M254" s="208"/>
      <c r="N254" s="208"/>
      <c r="O254" s="208"/>
      <c r="P254" s="208"/>
      <c r="Q254" s="208"/>
      <c r="R254" s="208"/>
      <c r="S254" s="208"/>
      <c r="T254" s="208"/>
      <c r="U254" s="208"/>
      <c r="V254" s="208"/>
      <c r="W254" s="208"/>
      <c r="X254" s="208"/>
      <c r="Y254" s="208"/>
      <c r="Z254" s="208"/>
      <c r="AA254" s="208"/>
      <c r="AB254" s="208"/>
      <c r="AC254" s="208"/>
      <c r="AD254" s="208"/>
      <c r="AE254" s="208"/>
      <c r="AF254" s="208"/>
      <c r="AG254" s="208"/>
      <c r="AH254" s="208"/>
      <c r="AI254" s="208"/>
      <c r="AJ254" s="208"/>
      <c r="AK254" s="208"/>
      <c r="AL254" s="208"/>
      <c r="AM254" s="208"/>
      <c r="AN254" s="208"/>
      <c r="AO254" s="208"/>
      <c r="AP254" s="208"/>
      <c r="AQ254" s="208"/>
    </row>
    <row r="255" customFormat="false" ht="13.5" hidden="false" customHeight="true" outlineLevel="0" collapsed="false">
      <c r="A255" s="1"/>
      <c r="B255" s="1"/>
      <c r="C255" s="1"/>
      <c r="D255" s="1"/>
      <c r="E255" s="1"/>
      <c r="F255" s="1"/>
      <c r="G255" s="1"/>
      <c r="H255" s="208"/>
      <c r="I255" s="208"/>
      <c r="J255" s="208"/>
      <c r="K255" s="208"/>
      <c r="L255" s="208"/>
      <c r="M255" s="208"/>
      <c r="N255" s="208"/>
      <c r="O255" s="208"/>
      <c r="P255" s="208"/>
      <c r="Q255" s="208"/>
      <c r="R255" s="208"/>
      <c r="S255" s="208"/>
      <c r="T255" s="208"/>
      <c r="U255" s="208"/>
      <c r="V255" s="208"/>
      <c r="W255" s="208"/>
      <c r="X255" s="208"/>
      <c r="Y255" s="208"/>
      <c r="Z255" s="208"/>
      <c r="AA255" s="208"/>
      <c r="AB255" s="208"/>
      <c r="AC255" s="208"/>
      <c r="AD255" s="208"/>
      <c r="AE255" s="208"/>
      <c r="AF255" s="208"/>
      <c r="AG255" s="208"/>
      <c r="AH255" s="208"/>
      <c r="AI255" s="208"/>
      <c r="AJ255" s="208"/>
      <c r="AK255" s="208"/>
      <c r="AL255" s="208"/>
      <c r="AM255" s="208"/>
      <c r="AN255" s="208"/>
      <c r="AO255" s="208"/>
      <c r="AP255" s="208"/>
      <c r="AQ255" s="208"/>
    </row>
    <row r="256" customFormat="false" ht="13.5" hidden="false" customHeight="true" outlineLevel="0" collapsed="false">
      <c r="A256" s="1"/>
      <c r="B256" s="1"/>
      <c r="C256" s="1"/>
      <c r="D256" s="1"/>
      <c r="E256" s="1"/>
      <c r="F256" s="1"/>
      <c r="G256" s="1"/>
      <c r="H256" s="208"/>
      <c r="I256" s="208"/>
      <c r="J256" s="208"/>
      <c r="K256" s="208"/>
      <c r="L256" s="208"/>
      <c r="M256" s="208"/>
      <c r="N256" s="208"/>
      <c r="O256" s="208"/>
      <c r="P256" s="208"/>
      <c r="Q256" s="208"/>
      <c r="R256" s="208"/>
      <c r="S256" s="208"/>
      <c r="T256" s="208"/>
      <c r="U256" s="208"/>
      <c r="V256" s="208"/>
      <c r="W256" s="208"/>
      <c r="X256" s="208"/>
      <c r="Y256" s="208"/>
      <c r="Z256" s="208"/>
      <c r="AA256" s="208"/>
      <c r="AB256" s="208"/>
      <c r="AC256" s="208"/>
      <c r="AD256" s="208"/>
      <c r="AE256" s="208"/>
      <c r="AF256" s="208"/>
      <c r="AG256" s="208"/>
      <c r="AH256" s="208"/>
      <c r="AI256" s="208"/>
      <c r="AJ256" s="208"/>
      <c r="AK256" s="208"/>
      <c r="AL256" s="208"/>
      <c r="AM256" s="208"/>
      <c r="AN256" s="208"/>
      <c r="AO256" s="208"/>
      <c r="AP256" s="208"/>
      <c r="AQ256" s="208"/>
    </row>
    <row r="257" customFormat="false" ht="13.5" hidden="false" customHeight="true" outlineLevel="0" collapsed="false">
      <c r="A257" s="1"/>
      <c r="B257" s="1"/>
      <c r="C257" s="1"/>
      <c r="D257" s="1"/>
      <c r="E257" s="1"/>
      <c r="F257" s="1"/>
      <c r="G257" s="1"/>
      <c r="H257" s="208"/>
      <c r="I257" s="208"/>
      <c r="J257" s="208"/>
      <c r="K257" s="208"/>
      <c r="L257" s="208"/>
      <c r="M257" s="208"/>
      <c r="N257" s="208"/>
      <c r="O257" s="208"/>
      <c r="P257" s="208"/>
      <c r="Q257" s="208"/>
      <c r="R257" s="208"/>
      <c r="S257" s="208"/>
      <c r="T257" s="208"/>
      <c r="U257" s="208"/>
      <c r="V257" s="208"/>
      <c r="W257" s="208"/>
      <c r="X257" s="208"/>
      <c r="Y257" s="208"/>
      <c r="Z257" s="208"/>
      <c r="AA257" s="208"/>
      <c r="AB257" s="208"/>
      <c r="AC257" s="208"/>
      <c r="AD257" s="208"/>
      <c r="AE257" s="208"/>
      <c r="AF257" s="208"/>
      <c r="AG257" s="208"/>
      <c r="AH257" s="208"/>
      <c r="AI257" s="208"/>
      <c r="AJ257" s="208"/>
      <c r="AK257" s="208"/>
      <c r="AL257" s="208"/>
      <c r="AM257" s="208"/>
      <c r="AN257" s="208"/>
      <c r="AO257" s="208"/>
      <c r="AP257" s="208"/>
      <c r="AQ257" s="208"/>
    </row>
    <row r="258" customFormat="false" ht="13.5" hidden="false" customHeight="true" outlineLevel="0" collapsed="false">
      <c r="A258" s="1"/>
      <c r="B258" s="1"/>
      <c r="C258" s="1"/>
      <c r="D258" s="1"/>
      <c r="E258" s="1"/>
      <c r="F258" s="1"/>
      <c r="G258" s="1"/>
      <c r="H258" s="208"/>
      <c r="I258" s="208"/>
      <c r="J258" s="208"/>
      <c r="K258" s="208"/>
      <c r="L258" s="208"/>
      <c r="M258" s="208"/>
      <c r="N258" s="208"/>
      <c r="O258" s="208"/>
      <c r="P258" s="208"/>
      <c r="Q258" s="208"/>
      <c r="R258" s="208"/>
      <c r="S258" s="208"/>
      <c r="T258" s="208"/>
      <c r="U258" s="208"/>
      <c r="V258" s="208"/>
      <c r="W258" s="208"/>
      <c r="X258" s="208"/>
      <c r="Y258" s="208"/>
      <c r="Z258" s="208"/>
      <c r="AA258" s="208"/>
      <c r="AB258" s="208"/>
      <c r="AC258" s="208"/>
      <c r="AD258" s="208"/>
      <c r="AE258" s="208"/>
      <c r="AF258" s="208"/>
      <c r="AG258" s="208"/>
      <c r="AH258" s="208"/>
      <c r="AI258" s="208"/>
      <c r="AJ258" s="208"/>
      <c r="AK258" s="208"/>
      <c r="AL258" s="208"/>
      <c r="AM258" s="208"/>
      <c r="AN258" s="208"/>
      <c r="AO258" s="208"/>
      <c r="AP258" s="208"/>
      <c r="AQ258" s="208"/>
    </row>
    <row r="259" customFormat="false" ht="13.5" hidden="false" customHeight="true" outlineLevel="0" collapsed="false">
      <c r="A259" s="1"/>
      <c r="B259" s="1"/>
      <c r="C259" s="1"/>
      <c r="D259" s="1"/>
      <c r="E259" s="1"/>
      <c r="F259" s="1"/>
      <c r="G259" s="1"/>
      <c r="H259" s="208"/>
      <c r="I259" s="208"/>
      <c r="J259" s="208"/>
      <c r="K259" s="208"/>
      <c r="L259" s="208"/>
      <c r="M259" s="208"/>
      <c r="N259" s="208"/>
      <c r="O259" s="208"/>
      <c r="P259" s="208"/>
      <c r="Q259" s="208"/>
      <c r="R259" s="208"/>
      <c r="S259" s="208"/>
      <c r="T259" s="208"/>
      <c r="U259" s="208"/>
      <c r="V259" s="208"/>
      <c r="W259" s="208"/>
      <c r="X259" s="208"/>
      <c r="Y259" s="208"/>
      <c r="Z259" s="208"/>
      <c r="AA259" s="208"/>
      <c r="AB259" s="208"/>
      <c r="AC259" s="208"/>
      <c r="AD259" s="208"/>
      <c r="AE259" s="208"/>
      <c r="AF259" s="208"/>
      <c r="AG259" s="208"/>
      <c r="AH259" s="208"/>
      <c r="AI259" s="208"/>
      <c r="AJ259" s="208"/>
      <c r="AK259" s="208"/>
      <c r="AL259" s="208"/>
      <c r="AM259" s="208"/>
      <c r="AN259" s="208"/>
      <c r="AO259" s="208"/>
      <c r="AP259" s="208"/>
      <c r="AQ259" s="208"/>
    </row>
    <row r="260" customFormat="false" ht="13.5" hidden="false" customHeight="true" outlineLevel="0" collapsed="false">
      <c r="A260" s="1"/>
      <c r="B260" s="1"/>
      <c r="C260" s="1"/>
      <c r="D260" s="1"/>
      <c r="E260" s="1"/>
      <c r="F260" s="1"/>
      <c r="G260" s="1"/>
      <c r="H260" s="208"/>
      <c r="I260" s="208"/>
      <c r="J260" s="208"/>
      <c r="K260" s="208"/>
      <c r="L260" s="208"/>
      <c r="M260" s="208"/>
      <c r="N260" s="208"/>
      <c r="O260" s="208"/>
      <c r="P260" s="208"/>
      <c r="Q260" s="208"/>
      <c r="R260" s="208"/>
      <c r="S260" s="208"/>
      <c r="T260" s="208"/>
      <c r="U260" s="208"/>
      <c r="V260" s="208"/>
      <c r="W260" s="208"/>
      <c r="X260" s="208"/>
      <c r="Y260" s="208"/>
      <c r="Z260" s="208"/>
      <c r="AA260" s="208"/>
      <c r="AB260" s="208"/>
      <c r="AC260" s="208"/>
      <c r="AD260" s="208"/>
      <c r="AE260" s="208"/>
      <c r="AF260" s="208"/>
      <c r="AG260" s="208"/>
      <c r="AH260" s="208"/>
      <c r="AI260" s="208"/>
      <c r="AJ260" s="208"/>
      <c r="AK260" s="208"/>
      <c r="AL260" s="208"/>
      <c r="AM260" s="208"/>
      <c r="AN260" s="208"/>
      <c r="AO260" s="208"/>
      <c r="AP260" s="208"/>
      <c r="AQ260" s="208"/>
    </row>
    <row r="261" customFormat="false" ht="13.5" hidden="false" customHeight="true" outlineLevel="0" collapsed="false">
      <c r="A261" s="1"/>
      <c r="B261" s="1"/>
      <c r="C261" s="1"/>
      <c r="D261" s="1"/>
      <c r="E261" s="1"/>
      <c r="F261" s="1"/>
      <c r="G261" s="1"/>
      <c r="H261" s="208"/>
      <c r="I261" s="208"/>
      <c r="J261" s="208"/>
      <c r="K261" s="208"/>
      <c r="L261" s="208"/>
      <c r="M261" s="208"/>
      <c r="N261" s="208"/>
      <c r="O261" s="208"/>
      <c r="P261" s="208"/>
      <c r="Q261" s="208"/>
      <c r="R261" s="208"/>
      <c r="S261" s="208"/>
      <c r="T261" s="208"/>
      <c r="U261" s="208"/>
      <c r="V261" s="208"/>
      <c r="W261" s="208"/>
      <c r="X261" s="208"/>
      <c r="Y261" s="208"/>
      <c r="Z261" s="208"/>
      <c r="AA261" s="208"/>
      <c r="AB261" s="208"/>
      <c r="AC261" s="208"/>
      <c r="AD261" s="208"/>
      <c r="AE261" s="208"/>
      <c r="AF261" s="208"/>
      <c r="AG261" s="208"/>
      <c r="AH261" s="208"/>
      <c r="AI261" s="208"/>
      <c r="AJ261" s="208"/>
      <c r="AK261" s="208"/>
      <c r="AL261" s="208"/>
      <c r="AM261" s="208"/>
      <c r="AN261" s="208"/>
      <c r="AO261" s="208"/>
      <c r="AP261" s="208"/>
      <c r="AQ261" s="208"/>
    </row>
    <row r="262" customFormat="false" ht="13.5" hidden="false" customHeight="true" outlineLevel="0" collapsed="false">
      <c r="A262" s="1"/>
      <c r="B262" s="1"/>
      <c r="C262" s="1"/>
      <c r="D262" s="1"/>
      <c r="E262" s="1"/>
      <c r="F262" s="1"/>
      <c r="G262" s="1"/>
      <c r="H262" s="208"/>
      <c r="I262" s="208"/>
      <c r="J262" s="208"/>
      <c r="K262" s="208"/>
      <c r="L262" s="208"/>
      <c r="M262" s="208"/>
      <c r="N262" s="208"/>
      <c r="O262" s="208"/>
      <c r="P262" s="208"/>
      <c r="Q262" s="208"/>
      <c r="R262" s="208"/>
      <c r="S262" s="208"/>
      <c r="T262" s="208"/>
      <c r="U262" s="208"/>
      <c r="V262" s="208"/>
      <c r="W262" s="208"/>
      <c r="X262" s="208"/>
      <c r="Y262" s="208"/>
      <c r="Z262" s="208"/>
      <c r="AA262" s="208"/>
      <c r="AB262" s="208"/>
      <c r="AC262" s="208"/>
      <c r="AD262" s="208"/>
      <c r="AE262" s="208"/>
      <c r="AF262" s="208"/>
      <c r="AG262" s="208"/>
      <c r="AH262" s="208"/>
      <c r="AI262" s="208"/>
      <c r="AJ262" s="208"/>
      <c r="AK262" s="208"/>
      <c r="AL262" s="208"/>
      <c r="AM262" s="208"/>
      <c r="AN262" s="208"/>
      <c r="AO262" s="208"/>
      <c r="AP262" s="208"/>
      <c r="AQ262" s="208"/>
    </row>
    <row r="263" customFormat="false" ht="13.5" hidden="false" customHeight="true" outlineLevel="0" collapsed="false">
      <c r="A263" s="1"/>
      <c r="B263" s="1"/>
      <c r="C263" s="1"/>
      <c r="D263" s="1"/>
      <c r="E263" s="1"/>
      <c r="F263" s="1"/>
      <c r="G263" s="1"/>
      <c r="H263" s="208"/>
      <c r="I263" s="208"/>
      <c r="J263" s="208"/>
      <c r="K263" s="208"/>
      <c r="L263" s="208"/>
      <c r="M263" s="208"/>
      <c r="N263" s="208"/>
      <c r="O263" s="208"/>
      <c r="P263" s="208"/>
      <c r="Q263" s="208"/>
      <c r="R263" s="208"/>
      <c r="S263" s="208"/>
      <c r="T263" s="208"/>
      <c r="U263" s="208"/>
      <c r="V263" s="208"/>
      <c r="W263" s="208"/>
      <c r="X263" s="208"/>
      <c r="Y263" s="208"/>
      <c r="Z263" s="208"/>
      <c r="AA263" s="208"/>
      <c r="AB263" s="208"/>
      <c r="AC263" s="208"/>
      <c r="AD263" s="208"/>
      <c r="AE263" s="208"/>
      <c r="AF263" s="208"/>
      <c r="AG263" s="208"/>
      <c r="AH263" s="208"/>
      <c r="AI263" s="208"/>
      <c r="AJ263" s="208"/>
      <c r="AK263" s="208"/>
      <c r="AL263" s="208"/>
      <c r="AM263" s="208"/>
      <c r="AN263" s="208"/>
      <c r="AO263" s="208"/>
      <c r="AP263" s="208"/>
      <c r="AQ263" s="208"/>
    </row>
    <row r="264" customFormat="false" ht="13.5" hidden="false" customHeight="true" outlineLevel="0" collapsed="false">
      <c r="A264" s="1"/>
      <c r="B264" s="1"/>
      <c r="C264" s="1"/>
      <c r="D264" s="1"/>
      <c r="E264" s="1"/>
      <c r="F264" s="1"/>
      <c r="G264" s="1"/>
      <c r="H264" s="208"/>
      <c r="I264" s="208"/>
      <c r="J264" s="208"/>
      <c r="K264" s="208"/>
      <c r="L264" s="208"/>
      <c r="M264" s="208"/>
      <c r="N264" s="208"/>
      <c r="O264" s="208"/>
      <c r="P264" s="208"/>
      <c r="Q264" s="208"/>
      <c r="R264" s="208"/>
      <c r="S264" s="208"/>
      <c r="T264" s="208"/>
      <c r="U264" s="208"/>
      <c r="V264" s="208"/>
      <c r="W264" s="208"/>
      <c r="X264" s="208"/>
      <c r="Y264" s="208"/>
      <c r="Z264" s="208"/>
      <c r="AA264" s="208"/>
      <c r="AB264" s="208"/>
      <c r="AC264" s="208"/>
      <c r="AD264" s="208"/>
      <c r="AE264" s="208"/>
      <c r="AF264" s="208"/>
      <c r="AG264" s="208"/>
      <c r="AH264" s="208"/>
      <c r="AI264" s="208"/>
      <c r="AJ264" s="208"/>
      <c r="AK264" s="208"/>
      <c r="AL264" s="208"/>
      <c r="AM264" s="208"/>
      <c r="AN264" s="208"/>
      <c r="AO264" s="208"/>
      <c r="AP264" s="208"/>
      <c r="AQ264" s="208"/>
    </row>
    <row r="265" customFormat="false" ht="13.5" hidden="false" customHeight="true" outlineLevel="0" collapsed="false">
      <c r="A265" s="1"/>
      <c r="B265" s="1"/>
      <c r="C265" s="1"/>
      <c r="D265" s="1"/>
      <c r="E265" s="1"/>
      <c r="F265" s="1"/>
      <c r="G265" s="1"/>
      <c r="H265" s="208"/>
      <c r="I265" s="208"/>
      <c r="J265" s="208"/>
      <c r="K265" s="208"/>
      <c r="L265" s="208"/>
      <c r="M265" s="208"/>
      <c r="N265" s="208"/>
      <c r="O265" s="208"/>
      <c r="P265" s="208"/>
      <c r="Q265" s="208"/>
      <c r="R265" s="208"/>
      <c r="S265" s="208"/>
      <c r="T265" s="208"/>
      <c r="U265" s="208"/>
      <c r="V265" s="208"/>
      <c r="W265" s="208"/>
      <c r="X265" s="208"/>
      <c r="Y265" s="208"/>
      <c r="Z265" s="208"/>
      <c r="AA265" s="208"/>
      <c r="AB265" s="208"/>
      <c r="AC265" s="208"/>
      <c r="AD265" s="208"/>
      <c r="AE265" s="208"/>
      <c r="AF265" s="208"/>
      <c r="AG265" s="208"/>
      <c r="AH265" s="208"/>
      <c r="AI265" s="208"/>
      <c r="AJ265" s="208"/>
      <c r="AK265" s="208"/>
      <c r="AL265" s="208"/>
      <c r="AM265" s="208"/>
      <c r="AN265" s="208"/>
      <c r="AO265" s="208"/>
      <c r="AP265" s="208"/>
      <c r="AQ265" s="208"/>
    </row>
    <row r="266" customFormat="false" ht="13.5" hidden="false" customHeight="true" outlineLevel="0" collapsed="false">
      <c r="A266" s="1"/>
      <c r="B266" s="1"/>
      <c r="C266" s="1"/>
      <c r="D266" s="1"/>
      <c r="E266" s="1"/>
      <c r="F266" s="1"/>
      <c r="G266" s="1"/>
      <c r="H266" s="208"/>
      <c r="I266" s="208"/>
      <c r="J266" s="208"/>
      <c r="K266" s="208"/>
      <c r="L266" s="208"/>
      <c r="M266" s="208"/>
      <c r="N266" s="208"/>
      <c r="O266" s="208"/>
      <c r="P266" s="208"/>
      <c r="Q266" s="208"/>
      <c r="R266" s="208"/>
      <c r="S266" s="208"/>
      <c r="T266" s="208"/>
      <c r="U266" s="208"/>
      <c r="V266" s="208"/>
      <c r="W266" s="208"/>
      <c r="X266" s="208"/>
      <c r="Y266" s="208"/>
      <c r="Z266" s="208"/>
      <c r="AA266" s="208"/>
      <c r="AB266" s="208"/>
      <c r="AC266" s="208"/>
      <c r="AD266" s="208"/>
      <c r="AE266" s="208"/>
      <c r="AF266" s="208"/>
      <c r="AG266" s="208"/>
      <c r="AH266" s="208"/>
      <c r="AI266" s="208"/>
      <c r="AJ266" s="208"/>
      <c r="AK266" s="208"/>
      <c r="AL266" s="208"/>
      <c r="AM266" s="208"/>
      <c r="AN266" s="208"/>
      <c r="AO266" s="208"/>
      <c r="AP266" s="208"/>
      <c r="AQ266" s="208"/>
    </row>
    <row r="267" customFormat="false" ht="13.5" hidden="false" customHeight="true" outlineLevel="0" collapsed="false">
      <c r="A267" s="1"/>
      <c r="B267" s="1"/>
      <c r="C267" s="1"/>
      <c r="D267" s="1"/>
      <c r="E267" s="1"/>
      <c r="F267" s="1"/>
      <c r="G267" s="1"/>
      <c r="H267" s="208"/>
      <c r="I267" s="208"/>
      <c r="J267" s="208"/>
      <c r="K267" s="208"/>
      <c r="L267" s="208"/>
      <c r="M267" s="208"/>
      <c r="N267" s="208"/>
      <c r="O267" s="208"/>
      <c r="P267" s="208"/>
      <c r="Q267" s="208"/>
      <c r="R267" s="208"/>
      <c r="S267" s="208"/>
      <c r="T267" s="208"/>
      <c r="U267" s="208"/>
      <c r="V267" s="208"/>
      <c r="W267" s="208"/>
      <c r="X267" s="208"/>
      <c r="Y267" s="208"/>
      <c r="Z267" s="208"/>
      <c r="AA267" s="208"/>
      <c r="AB267" s="208"/>
      <c r="AC267" s="208"/>
      <c r="AD267" s="208"/>
      <c r="AE267" s="208"/>
      <c r="AF267" s="208"/>
      <c r="AG267" s="208"/>
      <c r="AH267" s="208"/>
      <c r="AI267" s="208"/>
      <c r="AJ267" s="208"/>
      <c r="AK267" s="208"/>
      <c r="AL267" s="208"/>
      <c r="AM267" s="208"/>
      <c r="AN267" s="208"/>
      <c r="AO267" s="208"/>
      <c r="AP267" s="208"/>
      <c r="AQ267" s="208"/>
    </row>
    <row r="268" customFormat="false" ht="13.5" hidden="false" customHeight="true" outlineLevel="0" collapsed="false">
      <c r="A268" s="1"/>
      <c r="B268" s="1"/>
      <c r="C268" s="1"/>
      <c r="D268" s="1"/>
      <c r="E268" s="1"/>
      <c r="F268" s="1"/>
      <c r="G268" s="1"/>
      <c r="H268" s="208"/>
      <c r="I268" s="208"/>
      <c r="J268" s="208"/>
      <c r="K268" s="208"/>
      <c r="L268" s="208"/>
      <c r="M268" s="208"/>
      <c r="N268" s="208"/>
      <c r="O268" s="208"/>
      <c r="P268" s="208"/>
      <c r="Q268" s="208"/>
      <c r="R268" s="208"/>
      <c r="S268" s="208"/>
      <c r="T268" s="208"/>
      <c r="U268" s="208"/>
      <c r="V268" s="208"/>
      <c r="W268" s="208"/>
      <c r="X268" s="208"/>
      <c r="Y268" s="208"/>
      <c r="Z268" s="208"/>
      <c r="AA268" s="208"/>
      <c r="AB268" s="208"/>
      <c r="AC268" s="208"/>
      <c r="AD268" s="208"/>
      <c r="AE268" s="208"/>
      <c r="AF268" s="208"/>
      <c r="AG268" s="208"/>
      <c r="AH268" s="208"/>
      <c r="AI268" s="208"/>
      <c r="AJ268" s="208"/>
      <c r="AK268" s="208"/>
      <c r="AL268" s="208"/>
      <c r="AM268" s="208"/>
      <c r="AN268" s="208"/>
      <c r="AO268" s="208"/>
      <c r="AP268" s="208"/>
      <c r="AQ268" s="208"/>
    </row>
    <row r="269" customFormat="false" ht="13.5" hidden="false" customHeight="true" outlineLevel="0" collapsed="false">
      <c r="A269" s="1"/>
      <c r="B269" s="1"/>
      <c r="C269" s="1"/>
      <c r="D269" s="1"/>
      <c r="E269" s="1"/>
      <c r="F269" s="1"/>
      <c r="G269" s="1"/>
      <c r="H269" s="208"/>
      <c r="I269" s="208"/>
      <c r="J269" s="208"/>
      <c r="K269" s="208"/>
      <c r="L269" s="208"/>
      <c r="M269" s="208"/>
      <c r="N269" s="208"/>
      <c r="O269" s="208"/>
      <c r="P269" s="208"/>
      <c r="Q269" s="208"/>
      <c r="R269" s="208"/>
      <c r="S269" s="208"/>
      <c r="T269" s="208"/>
      <c r="U269" s="208"/>
      <c r="V269" s="208"/>
      <c r="W269" s="208"/>
      <c r="X269" s="208"/>
      <c r="Y269" s="208"/>
      <c r="Z269" s="208"/>
      <c r="AA269" s="208"/>
      <c r="AB269" s="208"/>
      <c r="AC269" s="208"/>
      <c r="AD269" s="208"/>
      <c r="AE269" s="208"/>
      <c r="AF269" s="208"/>
      <c r="AG269" s="208"/>
      <c r="AH269" s="208"/>
      <c r="AI269" s="208"/>
      <c r="AJ269" s="208"/>
      <c r="AK269" s="208"/>
      <c r="AL269" s="208"/>
      <c r="AM269" s="208"/>
      <c r="AN269" s="208"/>
      <c r="AO269" s="208"/>
      <c r="AP269" s="208"/>
      <c r="AQ269" s="208"/>
    </row>
    <row r="270" customFormat="false" ht="13.5" hidden="false" customHeight="true" outlineLevel="0" collapsed="false">
      <c r="A270" s="1"/>
      <c r="B270" s="1"/>
      <c r="C270" s="1"/>
      <c r="D270" s="1"/>
      <c r="E270" s="1"/>
      <c r="F270" s="1"/>
      <c r="G270" s="1"/>
      <c r="H270" s="208"/>
      <c r="I270" s="208"/>
      <c r="J270" s="208"/>
      <c r="K270" s="208"/>
      <c r="L270" s="208"/>
      <c r="M270" s="208"/>
      <c r="N270" s="208"/>
      <c r="O270" s="208"/>
      <c r="P270" s="208"/>
      <c r="Q270" s="208"/>
      <c r="R270" s="208"/>
      <c r="S270" s="208"/>
      <c r="T270" s="208"/>
      <c r="U270" s="208"/>
      <c r="V270" s="208"/>
      <c r="W270" s="208"/>
      <c r="X270" s="208"/>
      <c r="Y270" s="208"/>
      <c r="Z270" s="208"/>
      <c r="AA270" s="208"/>
      <c r="AB270" s="208"/>
      <c r="AC270" s="208"/>
      <c r="AD270" s="208"/>
      <c r="AE270" s="208"/>
      <c r="AF270" s="208"/>
      <c r="AG270" s="208"/>
      <c r="AH270" s="208"/>
      <c r="AI270" s="208"/>
      <c r="AJ270" s="208"/>
      <c r="AK270" s="208"/>
      <c r="AL270" s="208"/>
      <c r="AM270" s="208"/>
      <c r="AN270" s="208"/>
      <c r="AO270" s="208"/>
      <c r="AP270" s="208"/>
      <c r="AQ270" s="208"/>
    </row>
    <row r="271" customFormat="false" ht="13.5" hidden="false" customHeight="true" outlineLevel="0" collapsed="false">
      <c r="A271" s="1"/>
      <c r="B271" s="1"/>
      <c r="C271" s="1"/>
      <c r="D271" s="1"/>
      <c r="E271" s="1"/>
      <c r="F271" s="1"/>
      <c r="G271" s="1"/>
      <c r="H271" s="208"/>
      <c r="I271" s="208"/>
      <c r="J271" s="208"/>
      <c r="K271" s="208"/>
      <c r="L271" s="208"/>
      <c r="M271" s="208"/>
      <c r="N271" s="208"/>
      <c r="O271" s="208"/>
      <c r="P271" s="208"/>
      <c r="Q271" s="208"/>
      <c r="R271" s="208"/>
      <c r="S271" s="208"/>
      <c r="T271" s="208"/>
      <c r="U271" s="208"/>
      <c r="V271" s="208"/>
      <c r="W271" s="208"/>
      <c r="X271" s="208"/>
      <c r="Y271" s="208"/>
      <c r="Z271" s="208"/>
      <c r="AA271" s="208"/>
      <c r="AB271" s="208"/>
      <c r="AC271" s="208"/>
      <c r="AD271" s="208"/>
      <c r="AE271" s="208"/>
      <c r="AF271" s="208"/>
      <c r="AG271" s="208"/>
      <c r="AH271" s="208"/>
      <c r="AI271" s="208"/>
      <c r="AJ271" s="208"/>
      <c r="AK271" s="208"/>
      <c r="AL271" s="208"/>
      <c r="AM271" s="208"/>
      <c r="AN271" s="208"/>
      <c r="AO271" s="208"/>
      <c r="AP271" s="208"/>
      <c r="AQ271" s="208"/>
    </row>
    <row r="272" customFormat="false" ht="13.5" hidden="false" customHeight="true" outlineLevel="0" collapsed="false">
      <c r="A272" s="1"/>
      <c r="B272" s="1"/>
      <c r="C272" s="1"/>
      <c r="D272" s="1"/>
      <c r="E272" s="1"/>
      <c r="F272" s="1"/>
      <c r="G272" s="1"/>
      <c r="H272" s="208"/>
      <c r="I272" s="208"/>
      <c r="J272" s="208"/>
      <c r="K272" s="208"/>
      <c r="L272" s="208"/>
      <c r="M272" s="208"/>
      <c r="N272" s="208"/>
      <c r="O272" s="208"/>
      <c r="P272" s="208"/>
      <c r="Q272" s="208"/>
      <c r="R272" s="208"/>
      <c r="S272" s="208"/>
      <c r="T272" s="208"/>
      <c r="U272" s="208"/>
      <c r="V272" s="208"/>
      <c r="W272" s="208"/>
      <c r="X272" s="208"/>
      <c r="Y272" s="208"/>
      <c r="Z272" s="208"/>
      <c r="AA272" s="208"/>
      <c r="AB272" s="208"/>
      <c r="AC272" s="208"/>
      <c r="AD272" s="208"/>
      <c r="AE272" s="208"/>
      <c r="AF272" s="208"/>
      <c r="AG272" s="208"/>
      <c r="AH272" s="208"/>
      <c r="AI272" s="208"/>
      <c r="AJ272" s="208"/>
      <c r="AK272" s="208"/>
      <c r="AL272" s="208"/>
      <c r="AM272" s="208"/>
      <c r="AN272" s="208"/>
      <c r="AO272" s="208"/>
      <c r="AP272" s="208"/>
      <c r="AQ272" s="208"/>
    </row>
    <row r="273" customFormat="false" ht="13.5" hidden="false" customHeight="true" outlineLevel="0" collapsed="false">
      <c r="A273" s="1"/>
      <c r="B273" s="1"/>
      <c r="C273" s="1"/>
      <c r="D273" s="1"/>
      <c r="E273" s="1"/>
      <c r="F273" s="1"/>
      <c r="G273" s="1"/>
      <c r="H273" s="208"/>
      <c r="I273" s="208"/>
      <c r="J273" s="208"/>
      <c r="K273" s="208"/>
      <c r="L273" s="208"/>
      <c r="M273" s="208"/>
      <c r="N273" s="208"/>
      <c r="O273" s="208"/>
      <c r="P273" s="208"/>
      <c r="Q273" s="208"/>
      <c r="R273" s="208"/>
      <c r="S273" s="208"/>
      <c r="T273" s="208"/>
      <c r="U273" s="208"/>
      <c r="V273" s="208"/>
      <c r="W273" s="208"/>
      <c r="X273" s="208"/>
      <c r="Y273" s="208"/>
      <c r="Z273" s="208"/>
      <c r="AA273" s="208"/>
      <c r="AB273" s="208"/>
      <c r="AC273" s="208"/>
      <c r="AD273" s="208"/>
      <c r="AE273" s="208"/>
      <c r="AF273" s="208"/>
      <c r="AG273" s="208"/>
      <c r="AH273" s="208"/>
      <c r="AI273" s="208"/>
      <c r="AJ273" s="208"/>
      <c r="AK273" s="208"/>
      <c r="AL273" s="208"/>
      <c r="AM273" s="208"/>
      <c r="AN273" s="208"/>
      <c r="AO273" s="208"/>
      <c r="AP273" s="208"/>
      <c r="AQ273" s="208"/>
    </row>
    <row r="274" customFormat="false" ht="13.5" hidden="false" customHeight="true" outlineLevel="0" collapsed="false">
      <c r="A274" s="1"/>
      <c r="B274" s="1"/>
      <c r="C274" s="1"/>
      <c r="D274" s="1"/>
      <c r="E274" s="1"/>
      <c r="F274" s="1"/>
      <c r="G274" s="1"/>
      <c r="H274" s="208"/>
      <c r="I274" s="208"/>
      <c r="J274" s="208"/>
      <c r="K274" s="208"/>
      <c r="L274" s="208"/>
      <c r="M274" s="208"/>
      <c r="N274" s="208"/>
      <c r="O274" s="208"/>
      <c r="P274" s="208"/>
      <c r="Q274" s="208"/>
      <c r="R274" s="208"/>
      <c r="S274" s="208"/>
      <c r="T274" s="208"/>
      <c r="U274" s="208"/>
      <c r="V274" s="208"/>
      <c r="W274" s="208"/>
      <c r="X274" s="208"/>
      <c r="Y274" s="208"/>
      <c r="Z274" s="208"/>
      <c r="AA274" s="208"/>
      <c r="AB274" s="208"/>
      <c r="AC274" s="208"/>
      <c r="AD274" s="208"/>
      <c r="AE274" s="208"/>
      <c r="AF274" s="208"/>
      <c r="AG274" s="208"/>
      <c r="AH274" s="208"/>
      <c r="AI274" s="208"/>
      <c r="AJ274" s="208"/>
      <c r="AK274" s="208"/>
      <c r="AL274" s="208"/>
      <c r="AM274" s="208"/>
      <c r="AN274" s="208"/>
      <c r="AO274" s="208"/>
      <c r="AP274" s="208"/>
      <c r="AQ274" s="208"/>
    </row>
    <row r="275" customFormat="false" ht="13.5" hidden="false" customHeight="true" outlineLevel="0" collapsed="false">
      <c r="A275" s="1"/>
      <c r="B275" s="1"/>
      <c r="C275" s="1"/>
      <c r="D275" s="1"/>
      <c r="E275" s="1"/>
      <c r="F275" s="1"/>
      <c r="G275" s="1"/>
      <c r="H275" s="208"/>
      <c r="I275" s="208"/>
      <c r="J275" s="208"/>
      <c r="K275" s="208"/>
      <c r="L275" s="208"/>
      <c r="M275" s="208"/>
      <c r="N275" s="208"/>
      <c r="O275" s="208"/>
      <c r="P275" s="208"/>
      <c r="Q275" s="208"/>
      <c r="R275" s="208"/>
      <c r="S275" s="208"/>
      <c r="T275" s="208"/>
      <c r="U275" s="208"/>
      <c r="V275" s="208"/>
      <c r="W275" s="208"/>
      <c r="X275" s="208"/>
      <c r="Y275" s="208"/>
      <c r="Z275" s="208"/>
      <c r="AA275" s="208"/>
      <c r="AB275" s="208"/>
      <c r="AC275" s="208"/>
      <c r="AD275" s="208"/>
      <c r="AE275" s="208"/>
      <c r="AF275" s="208"/>
      <c r="AG275" s="208"/>
      <c r="AH275" s="208"/>
      <c r="AI275" s="208"/>
      <c r="AJ275" s="208"/>
      <c r="AK275" s="208"/>
      <c r="AL275" s="208"/>
      <c r="AM275" s="208"/>
      <c r="AN275" s="208"/>
      <c r="AO275" s="208"/>
      <c r="AP275" s="208"/>
      <c r="AQ275" s="208"/>
    </row>
    <row r="276" customFormat="false" ht="13.5" hidden="false" customHeight="true" outlineLevel="0" collapsed="false">
      <c r="A276" s="1"/>
      <c r="B276" s="1"/>
      <c r="C276" s="1"/>
      <c r="D276" s="1"/>
      <c r="E276" s="1"/>
      <c r="F276" s="1"/>
      <c r="G276" s="1"/>
      <c r="H276" s="208"/>
      <c r="I276" s="208"/>
      <c r="J276" s="208"/>
      <c r="K276" s="208"/>
      <c r="L276" s="208"/>
      <c r="M276" s="208"/>
      <c r="N276" s="208"/>
      <c r="O276" s="208"/>
      <c r="P276" s="208"/>
      <c r="Q276" s="208"/>
      <c r="R276" s="208"/>
      <c r="S276" s="208"/>
      <c r="T276" s="208"/>
      <c r="U276" s="208"/>
      <c r="V276" s="208"/>
      <c r="W276" s="208"/>
      <c r="X276" s="208"/>
      <c r="Y276" s="208"/>
      <c r="Z276" s="208"/>
      <c r="AA276" s="208"/>
      <c r="AB276" s="208"/>
      <c r="AC276" s="208"/>
      <c r="AD276" s="208"/>
      <c r="AE276" s="208"/>
      <c r="AF276" s="208"/>
      <c r="AG276" s="208"/>
      <c r="AH276" s="208"/>
      <c r="AI276" s="208"/>
      <c r="AJ276" s="208"/>
      <c r="AK276" s="208"/>
      <c r="AL276" s="208"/>
      <c r="AM276" s="208"/>
      <c r="AN276" s="208"/>
      <c r="AO276" s="208"/>
      <c r="AP276" s="208"/>
      <c r="AQ276" s="208"/>
    </row>
    <row r="277" customFormat="false" ht="13.5" hidden="false" customHeight="true" outlineLevel="0" collapsed="false">
      <c r="A277" s="1"/>
      <c r="B277" s="1"/>
      <c r="C277" s="1"/>
      <c r="D277" s="1"/>
      <c r="E277" s="1"/>
      <c r="F277" s="1"/>
      <c r="G277" s="1"/>
      <c r="H277" s="208"/>
      <c r="I277" s="208"/>
      <c r="J277" s="208"/>
      <c r="K277" s="208"/>
      <c r="L277" s="208"/>
      <c r="M277" s="208"/>
      <c r="N277" s="208"/>
      <c r="O277" s="208"/>
      <c r="P277" s="208"/>
      <c r="Q277" s="208"/>
      <c r="R277" s="208"/>
      <c r="S277" s="208"/>
      <c r="T277" s="208"/>
      <c r="U277" s="208"/>
      <c r="V277" s="208"/>
      <c r="W277" s="208"/>
      <c r="X277" s="208"/>
      <c r="Y277" s="208"/>
      <c r="Z277" s="208"/>
      <c r="AA277" s="208"/>
      <c r="AB277" s="208"/>
      <c r="AC277" s="208"/>
      <c r="AD277" s="208"/>
      <c r="AE277" s="208"/>
      <c r="AF277" s="208"/>
      <c r="AG277" s="208"/>
      <c r="AH277" s="208"/>
      <c r="AI277" s="208"/>
      <c r="AJ277" s="208"/>
      <c r="AK277" s="208"/>
      <c r="AL277" s="208"/>
      <c r="AM277" s="208"/>
      <c r="AN277" s="208"/>
      <c r="AO277" s="208"/>
      <c r="AP277" s="208"/>
      <c r="AQ277" s="208"/>
    </row>
    <row r="278" customFormat="false" ht="13.5" hidden="false" customHeight="true" outlineLevel="0" collapsed="false">
      <c r="A278" s="1"/>
      <c r="B278" s="1"/>
      <c r="C278" s="1"/>
      <c r="D278" s="1"/>
      <c r="E278" s="1"/>
      <c r="F278" s="1"/>
      <c r="G278" s="1"/>
      <c r="H278" s="208"/>
      <c r="I278" s="208"/>
      <c r="J278" s="208"/>
      <c r="K278" s="208"/>
      <c r="L278" s="208"/>
      <c r="M278" s="208"/>
      <c r="N278" s="208"/>
      <c r="O278" s="208"/>
      <c r="P278" s="208"/>
      <c r="Q278" s="208"/>
      <c r="R278" s="208"/>
      <c r="S278" s="208"/>
      <c r="T278" s="208"/>
      <c r="U278" s="208"/>
      <c r="V278" s="208"/>
      <c r="W278" s="208"/>
      <c r="X278" s="208"/>
      <c r="Y278" s="208"/>
      <c r="Z278" s="208"/>
      <c r="AA278" s="208"/>
      <c r="AB278" s="208"/>
      <c r="AC278" s="208"/>
      <c r="AD278" s="208"/>
      <c r="AE278" s="208"/>
      <c r="AF278" s="208"/>
      <c r="AG278" s="208"/>
      <c r="AH278" s="208"/>
      <c r="AI278" s="208"/>
      <c r="AJ278" s="208"/>
      <c r="AK278" s="208"/>
      <c r="AL278" s="208"/>
      <c r="AM278" s="208"/>
      <c r="AN278" s="208"/>
      <c r="AO278" s="208"/>
      <c r="AP278" s="208"/>
      <c r="AQ278" s="208"/>
    </row>
    <row r="279" customFormat="false" ht="13.5" hidden="false" customHeight="true" outlineLevel="0" collapsed="false">
      <c r="A279" s="1"/>
      <c r="B279" s="1"/>
      <c r="C279" s="1"/>
      <c r="D279" s="1"/>
      <c r="E279" s="1"/>
      <c r="F279" s="1"/>
      <c r="G279" s="1"/>
      <c r="H279" s="208"/>
      <c r="I279" s="208"/>
      <c r="J279" s="208"/>
      <c r="K279" s="208"/>
      <c r="L279" s="208"/>
      <c r="M279" s="208"/>
      <c r="N279" s="208"/>
      <c r="O279" s="208"/>
      <c r="P279" s="208"/>
      <c r="Q279" s="208"/>
      <c r="R279" s="208"/>
      <c r="S279" s="208"/>
      <c r="T279" s="208"/>
      <c r="U279" s="208"/>
      <c r="V279" s="208"/>
      <c r="W279" s="208"/>
      <c r="X279" s="208"/>
      <c r="Y279" s="208"/>
      <c r="Z279" s="208"/>
      <c r="AA279" s="208"/>
      <c r="AB279" s="208"/>
      <c r="AC279" s="208"/>
      <c r="AD279" s="208"/>
      <c r="AE279" s="208"/>
      <c r="AF279" s="208"/>
      <c r="AG279" s="208"/>
      <c r="AH279" s="208"/>
      <c r="AI279" s="208"/>
      <c r="AJ279" s="208"/>
      <c r="AK279" s="208"/>
      <c r="AL279" s="208"/>
      <c r="AM279" s="208"/>
      <c r="AN279" s="208"/>
      <c r="AO279" s="208"/>
      <c r="AP279" s="208"/>
      <c r="AQ279" s="208"/>
    </row>
    <row r="280" customFormat="false" ht="13.5" hidden="false" customHeight="true" outlineLevel="0" collapsed="false">
      <c r="A280" s="1"/>
      <c r="B280" s="1"/>
      <c r="C280" s="1"/>
      <c r="D280" s="1"/>
      <c r="E280" s="1"/>
      <c r="F280" s="1"/>
      <c r="G280" s="1"/>
      <c r="H280" s="208"/>
      <c r="I280" s="208"/>
      <c r="J280" s="208"/>
      <c r="K280" s="208"/>
      <c r="L280" s="208"/>
      <c r="M280" s="208"/>
      <c r="N280" s="208"/>
      <c r="O280" s="208"/>
      <c r="P280" s="208"/>
      <c r="Q280" s="208"/>
      <c r="R280" s="208"/>
      <c r="S280" s="208"/>
      <c r="T280" s="208"/>
      <c r="U280" s="208"/>
      <c r="V280" s="208"/>
      <c r="W280" s="208"/>
      <c r="X280" s="208"/>
      <c r="Y280" s="208"/>
      <c r="Z280" s="208"/>
      <c r="AA280" s="208"/>
      <c r="AB280" s="208"/>
      <c r="AC280" s="208"/>
      <c r="AD280" s="208"/>
      <c r="AE280" s="208"/>
      <c r="AF280" s="208"/>
      <c r="AG280" s="208"/>
      <c r="AH280" s="208"/>
      <c r="AI280" s="208"/>
      <c r="AJ280" s="208"/>
      <c r="AK280" s="208"/>
      <c r="AL280" s="208"/>
      <c r="AM280" s="208"/>
      <c r="AN280" s="208"/>
      <c r="AO280" s="208"/>
      <c r="AP280" s="208"/>
      <c r="AQ280" s="208"/>
    </row>
    <row r="281" customFormat="false" ht="13.5" hidden="false" customHeight="true" outlineLevel="0" collapsed="false">
      <c r="A281" s="1"/>
      <c r="B281" s="1"/>
      <c r="C281" s="1"/>
      <c r="D281" s="1"/>
      <c r="E281" s="1"/>
      <c r="F281" s="1"/>
      <c r="G281" s="1"/>
      <c r="H281" s="208"/>
      <c r="I281" s="208"/>
      <c r="J281" s="208"/>
      <c r="K281" s="208"/>
      <c r="L281" s="208"/>
      <c r="M281" s="208"/>
      <c r="N281" s="208"/>
      <c r="O281" s="208"/>
      <c r="P281" s="208"/>
      <c r="Q281" s="208"/>
      <c r="R281" s="208"/>
      <c r="S281" s="208"/>
      <c r="T281" s="208"/>
      <c r="U281" s="208"/>
      <c r="V281" s="208"/>
      <c r="W281" s="208"/>
      <c r="X281" s="208"/>
      <c r="Y281" s="208"/>
      <c r="Z281" s="208"/>
      <c r="AA281" s="208"/>
      <c r="AB281" s="208"/>
      <c r="AC281" s="208"/>
      <c r="AD281" s="208"/>
      <c r="AE281" s="208"/>
      <c r="AF281" s="208"/>
      <c r="AG281" s="208"/>
      <c r="AH281" s="208"/>
      <c r="AI281" s="208"/>
      <c r="AJ281" s="208"/>
      <c r="AK281" s="208"/>
      <c r="AL281" s="208"/>
      <c r="AM281" s="208"/>
      <c r="AN281" s="208"/>
      <c r="AO281" s="208"/>
      <c r="AP281" s="208"/>
      <c r="AQ281" s="208"/>
    </row>
    <row r="282" customFormat="false" ht="13.5" hidden="false" customHeight="true" outlineLevel="0" collapsed="false">
      <c r="A282" s="1"/>
      <c r="B282" s="1"/>
      <c r="C282" s="1"/>
      <c r="D282" s="1"/>
      <c r="E282" s="1"/>
      <c r="F282" s="1"/>
      <c r="G282" s="1"/>
      <c r="H282" s="208"/>
      <c r="I282" s="208"/>
      <c r="J282" s="208"/>
      <c r="K282" s="208"/>
      <c r="L282" s="208"/>
      <c r="M282" s="208"/>
      <c r="N282" s="208"/>
      <c r="O282" s="208"/>
      <c r="P282" s="208"/>
      <c r="Q282" s="208"/>
      <c r="R282" s="208"/>
      <c r="S282" s="208"/>
      <c r="T282" s="208"/>
      <c r="U282" s="208"/>
      <c r="V282" s="208"/>
      <c r="W282" s="208"/>
      <c r="X282" s="208"/>
      <c r="Y282" s="208"/>
      <c r="Z282" s="208"/>
      <c r="AA282" s="208"/>
      <c r="AB282" s="208"/>
      <c r="AC282" s="208"/>
      <c r="AD282" s="208"/>
      <c r="AE282" s="208"/>
      <c r="AF282" s="208"/>
      <c r="AG282" s="208"/>
      <c r="AH282" s="208"/>
      <c r="AI282" s="208"/>
      <c r="AJ282" s="208"/>
      <c r="AK282" s="208"/>
      <c r="AL282" s="208"/>
      <c r="AM282" s="208"/>
      <c r="AN282" s="208"/>
      <c r="AO282" s="208"/>
      <c r="AP282" s="208"/>
      <c r="AQ282" s="208"/>
    </row>
    <row r="283" customFormat="false" ht="13.5" hidden="false" customHeight="true" outlineLevel="0" collapsed="false">
      <c r="A283" s="1"/>
      <c r="B283" s="1"/>
      <c r="C283" s="1"/>
      <c r="D283" s="1"/>
      <c r="E283" s="1"/>
      <c r="F283" s="1"/>
      <c r="G283" s="1"/>
      <c r="H283" s="208"/>
      <c r="I283" s="208"/>
      <c r="J283" s="208"/>
      <c r="K283" s="208"/>
      <c r="L283" s="208"/>
      <c r="M283" s="208"/>
      <c r="N283" s="208"/>
      <c r="O283" s="208"/>
      <c r="P283" s="208"/>
      <c r="Q283" s="208"/>
      <c r="R283" s="208"/>
      <c r="S283" s="208"/>
      <c r="T283" s="208"/>
      <c r="U283" s="208"/>
      <c r="V283" s="208"/>
      <c r="W283" s="208"/>
      <c r="X283" s="208"/>
      <c r="Y283" s="208"/>
      <c r="Z283" s="208"/>
      <c r="AA283" s="208"/>
      <c r="AB283" s="208"/>
      <c r="AC283" s="208"/>
      <c r="AD283" s="208"/>
      <c r="AE283" s="208"/>
      <c r="AF283" s="208"/>
      <c r="AG283" s="208"/>
      <c r="AH283" s="208"/>
      <c r="AI283" s="208"/>
      <c r="AJ283" s="208"/>
      <c r="AK283" s="208"/>
      <c r="AL283" s="208"/>
      <c r="AM283" s="208"/>
      <c r="AN283" s="208"/>
      <c r="AO283" s="208"/>
      <c r="AP283" s="208"/>
      <c r="AQ283" s="208"/>
    </row>
    <row r="284" customFormat="false" ht="13.5" hidden="false" customHeight="true" outlineLevel="0" collapsed="false">
      <c r="A284" s="1"/>
      <c r="B284" s="1"/>
      <c r="C284" s="1"/>
      <c r="D284" s="1"/>
      <c r="E284" s="1"/>
      <c r="F284" s="1"/>
      <c r="G284" s="1"/>
      <c r="H284" s="208"/>
      <c r="I284" s="208"/>
      <c r="J284" s="208"/>
      <c r="K284" s="208"/>
      <c r="L284" s="208"/>
      <c r="M284" s="208"/>
      <c r="N284" s="208"/>
      <c r="O284" s="208"/>
      <c r="P284" s="208"/>
      <c r="Q284" s="208"/>
      <c r="R284" s="208"/>
      <c r="S284" s="208"/>
      <c r="T284" s="208"/>
      <c r="U284" s="208"/>
      <c r="V284" s="208"/>
      <c r="W284" s="208"/>
      <c r="X284" s="208"/>
      <c r="Y284" s="208"/>
      <c r="Z284" s="208"/>
      <c r="AA284" s="208"/>
      <c r="AB284" s="208"/>
      <c r="AC284" s="208"/>
      <c r="AD284" s="208"/>
      <c r="AE284" s="208"/>
      <c r="AF284" s="208"/>
      <c r="AG284" s="208"/>
      <c r="AH284" s="208"/>
      <c r="AI284" s="208"/>
      <c r="AJ284" s="208"/>
      <c r="AK284" s="208"/>
      <c r="AL284" s="208"/>
      <c r="AM284" s="208"/>
      <c r="AN284" s="208"/>
      <c r="AO284" s="208"/>
      <c r="AP284" s="208"/>
      <c r="AQ284" s="208"/>
    </row>
    <row r="285" customFormat="false" ht="13.5" hidden="false" customHeight="true" outlineLevel="0" collapsed="false">
      <c r="A285" s="1"/>
      <c r="B285" s="1"/>
      <c r="C285" s="1"/>
      <c r="D285" s="1"/>
      <c r="E285" s="1"/>
      <c r="F285" s="1"/>
      <c r="G285" s="1"/>
      <c r="H285" s="208"/>
      <c r="I285" s="208"/>
      <c r="J285" s="208"/>
      <c r="K285" s="208"/>
      <c r="L285" s="208"/>
      <c r="M285" s="208"/>
      <c r="N285" s="208"/>
      <c r="O285" s="208"/>
      <c r="P285" s="208"/>
      <c r="Q285" s="208"/>
      <c r="R285" s="208"/>
      <c r="S285" s="208"/>
      <c r="T285" s="208"/>
      <c r="U285" s="208"/>
      <c r="V285" s="208"/>
      <c r="W285" s="208"/>
      <c r="X285" s="208"/>
      <c r="Y285" s="208"/>
      <c r="Z285" s="208"/>
      <c r="AA285" s="208"/>
      <c r="AB285" s="208"/>
      <c r="AC285" s="208"/>
      <c r="AD285" s="208"/>
      <c r="AE285" s="208"/>
      <c r="AF285" s="208"/>
      <c r="AG285" s="208"/>
      <c r="AH285" s="208"/>
      <c r="AI285" s="208"/>
      <c r="AJ285" s="208"/>
      <c r="AK285" s="208"/>
      <c r="AL285" s="208"/>
      <c r="AM285" s="208"/>
      <c r="AN285" s="208"/>
      <c r="AO285" s="208"/>
      <c r="AP285" s="208"/>
      <c r="AQ285" s="208"/>
    </row>
    <row r="286" customFormat="false" ht="13.5" hidden="false" customHeight="true" outlineLevel="0" collapsed="false">
      <c r="A286" s="1"/>
      <c r="B286" s="1"/>
      <c r="C286" s="1"/>
      <c r="D286" s="1"/>
      <c r="E286" s="1"/>
      <c r="F286" s="1"/>
      <c r="G286" s="1"/>
      <c r="H286" s="208"/>
      <c r="I286" s="208"/>
      <c r="J286" s="208"/>
      <c r="K286" s="208"/>
      <c r="L286" s="208"/>
      <c r="M286" s="208"/>
      <c r="N286" s="208"/>
      <c r="O286" s="208"/>
      <c r="P286" s="208"/>
      <c r="Q286" s="208"/>
      <c r="R286" s="208"/>
      <c r="S286" s="208"/>
      <c r="T286" s="208"/>
      <c r="U286" s="208"/>
      <c r="V286" s="208"/>
      <c r="W286" s="208"/>
      <c r="X286" s="208"/>
      <c r="Y286" s="208"/>
      <c r="Z286" s="208"/>
      <c r="AA286" s="208"/>
      <c r="AB286" s="208"/>
      <c r="AC286" s="208"/>
      <c r="AD286" s="208"/>
      <c r="AE286" s="208"/>
      <c r="AF286" s="208"/>
      <c r="AG286" s="208"/>
      <c r="AH286" s="208"/>
      <c r="AI286" s="208"/>
      <c r="AJ286" s="208"/>
      <c r="AK286" s="208"/>
      <c r="AL286" s="208"/>
      <c r="AM286" s="208"/>
      <c r="AN286" s="208"/>
      <c r="AO286" s="208"/>
      <c r="AP286" s="208"/>
      <c r="AQ286" s="208"/>
    </row>
    <row r="287" customFormat="false" ht="13.5" hidden="false" customHeight="true" outlineLevel="0" collapsed="false">
      <c r="A287" s="1"/>
      <c r="B287" s="1"/>
      <c r="C287" s="1"/>
      <c r="D287" s="1"/>
      <c r="E287" s="1"/>
      <c r="F287" s="1"/>
      <c r="G287" s="1"/>
      <c r="H287" s="208"/>
      <c r="I287" s="208"/>
      <c r="J287" s="208"/>
      <c r="K287" s="208"/>
      <c r="L287" s="208"/>
      <c r="M287" s="208"/>
      <c r="N287" s="208"/>
      <c r="O287" s="208"/>
      <c r="P287" s="208"/>
      <c r="Q287" s="208"/>
      <c r="R287" s="208"/>
      <c r="S287" s="208"/>
      <c r="T287" s="208"/>
      <c r="U287" s="208"/>
      <c r="V287" s="208"/>
      <c r="W287" s="208"/>
      <c r="X287" s="208"/>
      <c r="Y287" s="208"/>
      <c r="Z287" s="208"/>
      <c r="AA287" s="208"/>
      <c r="AB287" s="208"/>
      <c r="AC287" s="208"/>
      <c r="AD287" s="208"/>
      <c r="AE287" s="208"/>
      <c r="AF287" s="208"/>
      <c r="AG287" s="208"/>
      <c r="AH287" s="208"/>
      <c r="AI287" s="208"/>
      <c r="AJ287" s="208"/>
      <c r="AK287" s="208"/>
      <c r="AL287" s="208"/>
      <c r="AM287" s="208"/>
      <c r="AN287" s="208"/>
      <c r="AO287" s="208"/>
      <c r="AP287" s="208"/>
      <c r="AQ287" s="208"/>
    </row>
    <row r="288" customFormat="false" ht="13.5" hidden="false" customHeight="true" outlineLevel="0" collapsed="false">
      <c r="A288" s="1"/>
      <c r="B288" s="1"/>
      <c r="C288" s="1"/>
      <c r="D288" s="1"/>
      <c r="E288" s="1"/>
      <c r="F288" s="1"/>
      <c r="G288" s="1"/>
      <c r="H288" s="208"/>
      <c r="I288" s="208"/>
      <c r="J288" s="208"/>
      <c r="K288" s="208"/>
      <c r="L288" s="208"/>
      <c r="M288" s="208"/>
      <c r="N288" s="208"/>
      <c r="O288" s="208"/>
      <c r="P288" s="208"/>
      <c r="Q288" s="208"/>
      <c r="R288" s="208"/>
      <c r="S288" s="208"/>
      <c r="T288" s="208"/>
      <c r="U288" s="208"/>
      <c r="V288" s="208"/>
      <c r="W288" s="208"/>
      <c r="X288" s="208"/>
      <c r="Y288" s="208"/>
      <c r="Z288" s="208"/>
      <c r="AA288" s="208"/>
      <c r="AB288" s="208"/>
      <c r="AC288" s="208"/>
      <c r="AD288" s="208"/>
      <c r="AE288" s="208"/>
      <c r="AF288" s="208"/>
      <c r="AG288" s="208"/>
      <c r="AH288" s="208"/>
      <c r="AI288" s="208"/>
      <c r="AJ288" s="208"/>
      <c r="AK288" s="208"/>
      <c r="AL288" s="208"/>
      <c r="AM288" s="208"/>
      <c r="AN288" s="208"/>
      <c r="AO288" s="208"/>
      <c r="AP288" s="208"/>
      <c r="AQ288" s="208"/>
    </row>
    <row r="289" customFormat="false" ht="13.5" hidden="false" customHeight="true" outlineLevel="0" collapsed="false">
      <c r="A289" s="1"/>
      <c r="B289" s="1"/>
      <c r="C289" s="1"/>
      <c r="D289" s="1"/>
      <c r="E289" s="1"/>
      <c r="F289" s="1"/>
      <c r="G289" s="1"/>
      <c r="H289" s="208"/>
      <c r="I289" s="208"/>
      <c r="J289" s="208"/>
      <c r="K289" s="208"/>
      <c r="L289" s="208"/>
      <c r="M289" s="208"/>
      <c r="N289" s="208"/>
      <c r="O289" s="208"/>
      <c r="P289" s="208"/>
      <c r="Q289" s="208"/>
      <c r="R289" s="208"/>
      <c r="S289" s="208"/>
      <c r="T289" s="208"/>
      <c r="U289" s="208"/>
      <c r="V289" s="208"/>
      <c r="W289" s="208"/>
      <c r="X289" s="208"/>
      <c r="Y289" s="208"/>
      <c r="Z289" s="208"/>
      <c r="AA289" s="208"/>
      <c r="AB289" s="208"/>
      <c r="AC289" s="208"/>
      <c r="AD289" s="208"/>
      <c r="AE289" s="208"/>
      <c r="AF289" s="208"/>
      <c r="AG289" s="208"/>
      <c r="AH289" s="208"/>
      <c r="AI289" s="208"/>
      <c r="AJ289" s="208"/>
      <c r="AK289" s="208"/>
      <c r="AL289" s="208"/>
      <c r="AM289" s="208"/>
      <c r="AN289" s="208"/>
      <c r="AO289" s="208"/>
      <c r="AP289" s="208"/>
      <c r="AQ289" s="208"/>
    </row>
    <row r="290" customFormat="false" ht="13.5" hidden="false" customHeight="true" outlineLevel="0" collapsed="false">
      <c r="A290" s="1"/>
      <c r="B290" s="1"/>
      <c r="C290" s="1"/>
      <c r="D290" s="1"/>
      <c r="E290" s="1"/>
      <c r="F290" s="1"/>
      <c r="G290" s="1"/>
      <c r="H290" s="208"/>
      <c r="I290" s="208"/>
      <c r="J290" s="208"/>
      <c r="K290" s="208"/>
      <c r="L290" s="208"/>
      <c r="M290" s="208"/>
      <c r="N290" s="208"/>
      <c r="O290" s="208"/>
      <c r="P290" s="208"/>
      <c r="Q290" s="208"/>
      <c r="R290" s="208"/>
      <c r="S290" s="208"/>
      <c r="T290" s="208"/>
      <c r="U290" s="208"/>
      <c r="V290" s="208"/>
      <c r="W290" s="208"/>
      <c r="X290" s="208"/>
      <c r="Y290" s="208"/>
      <c r="Z290" s="208"/>
      <c r="AA290" s="208"/>
      <c r="AB290" s="208"/>
      <c r="AC290" s="208"/>
      <c r="AD290" s="208"/>
      <c r="AE290" s="208"/>
      <c r="AF290" s="208"/>
      <c r="AG290" s="208"/>
      <c r="AH290" s="208"/>
      <c r="AI290" s="208"/>
      <c r="AJ290" s="208"/>
      <c r="AK290" s="208"/>
      <c r="AL290" s="208"/>
      <c r="AM290" s="208"/>
      <c r="AN290" s="208"/>
      <c r="AO290" s="208"/>
      <c r="AP290" s="208"/>
      <c r="AQ290" s="208"/>
    </row>
    <row r="291" customFormat="false" ht="13.5" hidden="false" customHeight="true" outlineLevel="0" collapsed="false">
      <c r="A291" s="1"/>
      <c r="B291" s="1"/>
      <c r="C291" s="1"/>
      <c r="D291" s="1"/>
      <c r="E291" s="1"/>
      <c r="F291" s="1"/>
      <c r="G291" s="1"/>
      <c r="H291" s="208"/>
      <c r="I291" s="208"/>
      <c r="J291" s="208"/>
      <c r="K291" s="208"/>
      <c r="L291" s="208"/>
      <c r="M291" s="208"/>
      <c r="N291" s="208"/>
      <c r="O291" s="208"/>
      <c r="P291" s="208"/>
      <c r="Q291" s="208"/>
      <c r="R291" s="208"/>
      <c r="S291" s="208"/>
      <c r="T291" s="208"/>
      <c r="U291" s="208"/>
      <c r="V291" s="208"/>
      <c r="W291" s="208"/>
      <c r="X291" s="208"/>
      <c r="Y291" s="208"/>
      <c r="Z291" s="208"/>
      <c r="AA291" s="208"/>
      <c r="AB291" s="208"/>
      <c r="AC291" s="208"/>
      <c r="AD291" s="208"/>
      <c r="AE291" s="208"/>
      <c r="AF291" s="208"/>
      <c r="AG291" s="208"/>
      <c r="AH291" s="208"/>
      <c r="AI291" s="208"/>
      <c r="AJ291" s="208"/>
      <c r="AK291" s="208"/>
      <c r="AL291" s="208"/>
      <c r="AM291" s="208"/>
      <c r="AN291" s="208"/>
      <c r="AO291" s="208"/>
      <c r="AP291" s="208"/>
      <c r="AQ291" s="208"/>
    </row>
    <row r="292" customFormat="false" ht="13.5" hidden="false" customHeight="true" outlineLevel="0" collapsed="false">
      <c r="A292" s="1"/>
      <c r="B292" s="1"/>
      <c r="C292" s="1"/>
      <c r="D292" s="1"/>
      <c r="E292" s="1"/>
      <c r="F292" s="1"/>
      <c r="G292" s="1"/>
      <c r="H292" s="208"/>
      <c r="I292" s="208"/>
      <c r="J292" s="208"/>
      <c r="K292" s="208"/>
      <c r="L292" s="208"/>
      <c r="M292" s="208"/>
      <c r="N292" s="208"/>
      <c r="O292" s="208"/>
      <c r="P292" s="208"/>
      <c r="Q292" s="208"/>
      <c r="R292" s="208"/>
      <c r="S292" s="208"/>
      <c r="T292" s="208"/>
      <c r="U292" s="208"/>
      <c r="V292" s="208"/>
      <c r="W292" s="208"/>
      <c r="X292" s="208"/>
      <c r="Y292" s="208"/>
      <c r="Z292" s="208"/>
      <c r="AA292" s="208"/>
      <c r="AB292" s="208"/>
      <c r="AC292" s="208"/>
      <c r="AD292" s="208"/>
      <c r="AE292" s="208"/>
      <c r="AF292" s="208"/>
      <c r="AG292" s="208"/>
      <c r="AH292" s="208"/>
      <c r="AI292" s="208"/>
      <c r="AJ292" s="208"/>
      <c r="AK292" s="208"/>
      <c r="AL292" s="208"/>
      <c r="AM292" s="208"/>
      <c r="AN292" s="208"/>
      <c r="AO292" s="208"/>
      <c r="AP292" s="208"/>
      <c r="AQ292" s="208"/>
    </row>
    <row r="293" customFormat="false" ht="13.5" hidden="false" customHeight="true" outlineLevel="0" collapsed="false">
      <c r="A293" s="1"/>
      <c r="B293" s="1"/>
      <c r="C293" s="1"/>
      <c r="D293" s="1"/>
      <c r="E293" s="1"/>
      <c r="F293" s="1"/>
      <c r="G293" s="1"/>
      <c r="H293" s="208"/>
      <c r="I293" s="208"/>
      <c r="J293" s="208"/>
      <c r="K293" s="208"/>
      <c r="L293" s="208"/>
      <c r="M293" s="208"/>
      <c r="N293" s="208"/>
      <c r="O293" s="208"/>
      <c r="P293" s="208"/>
      <c r="Q293" s="208"/>
      <c r="R293" s="208"/>
      <c r="S293" s="208"/>
      <c r="T293" s="208"/>
      <c r="U293" s="208"/>
      <c r="V293" s="208"/>
      <c r="W293" s="208"/>
      <c r="X293" s="208"/>
      <c r="Y293" s="208"/>
      <c r="Z293" s="208"/>
      <c r="AA293" s="208"/>
      <c r="AB293" s="208"/>
      <c r="AC293" s="208"/>
      <c r="AD293" s="208"/>
      <c r="AE293" s="208"/>
      <c r="AF293" s="208"/>
      <c r="AG293" s="208"/>
      <c r="AH293" s="208"/>
      <c r="AI293" s="208"/>
      <c r="AJ293" s="208"/>
      <c r="AK293" s="208"/>
      <c r="AL293" s="208"/>
      <c r="AM293" s="208"/>
      <c r="AN293" s="208"/>
      <c r="AO293" s="208"/>
      <c r="AP293" s="208"/>
      <c r="AQ293" s="208"/>
    </row>
    <row r="294" customFormat="false" ht="13.5" hidden="false" customHeight="true" outlineLevel="0" collapsed="false">
      <c r="A294" s="1"/>
      <c r="B294" s="1"/>
      <c r="C294" s="1"/>
      <c r="D294" s="1"/>
      <c r="E294" s="1"/>
      <c r="F294" s="1"/>
      <c r="G294" s="1"/>
      <c r="H294" s="208"/>
      <c r="I294" s="208"/>
      <c r="J294" s="208"/>
      <c r="K294" s="208"/>
      <c r="L294" s="208"/>
      <c r="M294" s="208"/>
      <c r="N294" s="208"/>
      <c r="O294" s="208"/>
      <c r="P294" s="208"/>
      <c r="Q294" s="208"/>
      <c r="R294" s="208"/>
      <c r="S294" s="208"/>
      <c r="T294" s="208"/>
      <c r="U294" s="208"/>
      <c r="V294" s="208"/>
      <c r="W294" s="208"/>
      <c r="X294" s="208"/>
      <c r="Y294" s="208"/>
      <c r="Z294" s="208"/>
      <c r="AA294" s="208"/>
      <c r="AB294" s="208"/>
      <c r="AC294" s="208"/>
      <c r="AD294" s="208"/>
      <c r="AE294" s="208"/>
      <c r="AF294" s="208"/>
      <c r="AG294" s="208"/>
      <c r="AH294" s="208"/>
      <c r="AI294" s="208"/>
      <c r="AJ294" s="208"/>
      <c r="AK294" s="208"/>
      <c r="AL294" s="208"/>
      <c r="AM294" s="208"/>
      <c r="AN294" s="208"/>
      <c r="AO294" s="208"/>
      <c r="AP294" s="208"/>
      <c r="AQ294" s="208"/>
    </row>
    <row r="295" customFormat="false" ht="13.5" hidden="false" customHeight="true" outlineLevel="0" collapsed="false">
      <c r="A295" s="1"/>
      <c r="B295" s="1"/>
      <c r="C295" s="1"/>
      <c r="D295" s="1"/>
      <c r="E295" s="1"/>
      <c r="F295" s="1"/>
      <c r="G295" s="1"/>
      <c r="H295" s="208"/>
      <c r="I295" s="208"/>
      <c r="J295" s="208"/>
      <c r="K295" s="208"/>
      <c r="L295" s="208"/>
      <c r="M295" s="208"/>
      <c r="N295" s="208"/>
      <c r="O295" s="208"/>
      <c r="P295" s="208"/>
      <c r="Q295" s="208"/>
      <c r="R295" s="208"/>
      <c r="S295" s="208"/>
      <c r="T295" s="208"/>
      <c r="U295" s="208"/>
      <c r="V295" s="208"/>
      <c r="W295" s="208"/>
      <c r="X295" s="208"/>
      <c r="Y295" s="208"/>
      <c r="Z295" s="208"/>
      <c r="AA295" s="208"/>
      <c r="AB295" s="208"/>
      <c r="AC295" s="208"/>
      <c r="AD295" s="208"/>
      <c r="AE295" s="208"/>
      <c r="AF295" s="208"/>
      <c r="AG295" s="208"/>
      <c r="AH295" s="208"/>
      <c r="AI295" s="208"/>
      <c r="AJ295" s="208"/>
      <c r="AK295" s="208"/>
      <c r="AL295" s="208"/>
      <c r="AM295" s="208"/>
      <c r="AN295" s="208"/>
      <c r="AO295" s="208"/>
      <c r="AP295" s="208"/>
      <c r="AQ295" s="208"/>
    </row>
    <row r="296" customFormat="false" ht="13.5" hidden="false" customHeight="true" outlineLevel="0" collapsed="false">
      <c r="A296" s="1"/>
      <c r="B296" s="1"/>
      <c r="C296" s="1"/>
      <c r="D296" s="1"/>
      <c r="E296" s="1"/>
      <c r="F296" s="1"/>
      <c r="G296" s="1"/>
      <c r="H296" s="208"/>
      <c r="I296" s="208"/>
      <c r="J296" s="208"/>
      <c r="K296" s="208"/>
      <c r="L296" s="208"/>
      <c r="M296" s="208"/>
      <c r="N296" s="208"/>
      <c r="O296" s="208"/>
      <c r="P296" s="208"/>
      <c r="Q296" s="208"/>
      <c r="R296" s="208"/>
      <c r="S296" s="208"/>
      <c r="T296" s="208"/>
      <c r="U296" s="208"/>
      <c r="V296" s="208"/>
      <c r="W296" s="208"/>
      <c r="X296" s="208"/>
      <c r="Y296" s="208"/>
      <c r="Z296" s="208"/>
      <c r="AA296" s="208"/>
      <c r="AB296" s="208"/>
      <c r="AC296" s="208"/>
      <c r="AD296" s="208"/>
      <c r="AE296" s="208"/>
      <c r="AF296" s="208"/>
      <c r="AG296" s="208"/>
      <c r="AH296" s="208"/>
      <c r="AI296" s="208"/>
      <c r="AJ296" s="208"/>
      <c r="AK296" s="208"/>
      <c r="AL296" s="208"/>
      <c r="AM296" s="208"/>
      <c r="AN296" s="208"/>
      <c r="AO296" s="208"/>
      <c r="AP296" s="208"/>
      <c r="AQ296" s="208"/>
    </row>
    <row r="297" customFormat="false" ht="13.5" hidden="false" customHeight="true" outlineLevel="0" collapsed="false">
      <c r="A297" s="1"/>
      <c r="B297" s="1"/>
      <c r="C297" s="1"/>
      <c r="D297" s="1"/>
      <c r="E297" s="1"/>
      <c r="F297" s="1"/>
      <c r="G297" s="1"/>
      <c r="H297" s="208"/>
      <c r="I297" s="208"/>
      <c r="J297" s="208"/>
      <c r="K297" s="208"/>
      <c r="L297" s="208"/>
      <c r="M297" s="208"/>
      <c r="N297" s="208"/>
      <c r="O297" s="208"/>
      <c r="P297" s="208"/>
      <c r="Q297" s="208"/>
      <c r="R297" s="208"/>
      <c r="S297" s="208"/>
      <c r="T297" s="208"/>
      <c r="U297" s="208"/>
      <c r="V297" s="208"/>
      <c r="W297" s="208"/>
      <c r="X297" s="208"/>
      <c r="Y297" s="208"/>
      <c r="Z297" s="208"/>
      <c r="AA297" s="208"/>
      <c r="AB297" s="208"/>
      <c r="AC297" s="208"/>
      <c r="AD297" s="208"/>
      <c r="AE297" s="208"/>
      <c r="AF297" s="208"/>
      <c r="AG297" s="208"/>
      <c r="AH297" s="208"/>
      <c r="AI297" s="208"/>
      <c r="AJ297" s="208"/>
      <c r="AK297" s="208"/>
      <c r="AL297" s="208"/>
      <c r="AM297" s="208"/>
      <c r="AN297" s="208"/>
      <c r="AO297" s="208"/>
      <c r="AP297" s="208"/>
      <c r="AQ297" s="208"/>
    </row>
    <row r="298" customFormat="false" ht="13.5" hidden="false" customHeight="true" outlineLevel="0" collapsed="false">
      <c r="A298" s="1"/>
      <c r="B298" s="1"/>
      <c r="C298" s="1"/>
      <c r="D298" s="1"/>
      <c r="E298" s="1"/>
      <c r="F298" s="1"/>
      <c r="G298" s="1"/>
      <c r="H298" s="208"/>
      <c r="I298" s="208"/>
      <c r="J298" s="208"/>
      <c r="K298" s="208"/>
      <c r="L298" s="208"/>
      <c r="M298" s="208"/>
      <c r="N298" s="208"/>
      <c r="O298" s="208"/>
      <c r="P298" s="208"/>
      <c r="Q298" s="208"/>
      <c r="R298" s="208"/>
      <c r="S298" s="208"/>
      <c r="T298" s="208"/>
      <c r="U298" s="208"/>
      <c r="V298" s="208"/>
      <c r="W298" s="208"/>
      <c r="X298" s="208"/>
      <c r="Y298" s="208"/>
      <c r="Z298" s="208"/>
      <c r="AA298" s="208"/>
      <c r="AB298" s="208"/>
      <c r="AC298" s="208"/>
      <c r="AD298" s="208"/>
      <c r="AE298" s="208"/>
      <c r="AF298" s="208"/>
      <c r="AG298" s="208"/>
      <c r="AH298" s="208"/>
      <c r="AI298" s="208"/>
      <c r="AJ298" s="208"/>
      <c r="AK298" s="208"/>
      <c r="AL298" s="208"/>
      <c r="AM298" s="208"/>
      <c r="AN298" s="208"/>
      <c r="AO298" s="208"/>
      <c r="AP298" s="208"/>
      <c r="AQ298" s="208"/>
    </row>
    <row r="299" customFormat="false" ht="13.5" hidden="false" customHeight="true" outlineLevel="0" collapsed="false">
      <c r="A299" s="1"/>
      <c r="B299" s="1"/>
      <c r="C299" s="1"/>
      <c r="D299" s="1"/>
      <c r="E299" s="1"/>
      <c r="F299" s="1"/>
      <c r="G299" s="1"/>
      <c r="H299" s="208"/>
      <c r="I299" s="208"/>
      <c r="J299" s="208"/>
      <c r="K299" s="208"/>
      <c r="L299" s="208"/>
      <c r="M299" s="208"/>
      <c r="N299" s="208"/>
      <c r="O299" s="208"/>
      <c r="P299" s="208"/>
      <c r="Q299" s="208"/>
      <c r="R299" s="208"/>
      <c r="S299" s="208"/>
      <c r="T299" s="208"/>
      <c r="U299" s="208"/>
      <c r="V299" s="208"/>
      <c r="W299" s="208"/>
      <c r="X299" s="208"/>
      <c r="Y299" s="208"/>
      <c r="Z299" s="208"/>
      <c r="AA299" s="208"/>
      <c r="AB299" s="208"/>
      <c r="AC299" s="208"/>
      <c r="AD299" s="208"/>
      <c r="AE299" s="208"/>
      <c r="AF299" s="208"/>
      <c r="AG299" s="208"/>
      <c r="AH299" s="208"/>
      <c r="AI299" s="208"/>
      <c r="AJ299" s="208"/>
      <c r="AK299" s="208"/>
      <c r="AL299" s="208"/>
      <c r="AM299" s="208"/>
      <c r="AN299" s="208"/>
      <c r="AO299" s="208"/>
      <c r="AP299" s="208"/>
      <c r="AQ299" s="208"/>
    </row>
    <row r="300" customFormat="false" ht="13.5" hidden="false" customHeight="true" outlineLevel="0" collapsed="false">
      <c r="A300" s="1"/>
      <c r="B300" s="1"/>
      <c r="C300" s="1"/>
      <c r="D300" s="1"/>
      <c r="E300" s="1"/>
      <c r="F300" s="1"/>
      <c r="G300" s="1"/>
      <c r="H300" s="208"/>
      <c r="I300" s="208"/>
      <c r="J300" s="208"/>
      <c r="K300" s="208"/>
      <c r="L300" s="208"/>
      <c r="M300" s="208"/>
      <c r="N300" s="208"/>
      <c r="O300" s="208"/>
      <c r="P300" s="208"/>
      <c r="Q300" s="208"/>
      <c r="R300" s="208"/>
      <c r="S300" s="208"/>
      <c r="T300" s="208"/>
      <c r="U300" s="208"/>
      <c r="V300" s="208"/>
      <c r="W300" s="208"/>
      <c r="X300" s="208"/>
      <c r="Y300" s="208"/>
      <c r="Z300" s="208"/>
      <c r="AA300" s="208"/>
      <c r="AB300" s="208"/>
      <c r="AC300" s="208"/>
      <c r="AD300" s="208"/>
      <c r="AE300" s="208"/>
      <c r="AF300" s="208"/>
      <c r="AG300" s="208"/>
      <c r="AH300" s="208"/>
      <c r="AI300" s="208"/>
      <c r="AJ300" s="208"/>
      <c r="AK300" s="208"/>
      <c r="AL300" s="208"/>
      <c r="AM300" s="208"/>
      <c r="AN300" s="208"/>
      <c r="AO300" s="208"/>
      <c r="AP300" s="208"/>
      <c r="AQ300" s="208"/>
    </row>
    <row r="301" customFormat="false" ht="13.5" hidden="false" customHeight="true" outlineLevel="0" collapsed="false">
      <c r="A301" s="1"/>
      <c r="B301" s="1"/>
      <c r="C301" s="1"/>
      <c r="D301" s="1"/>
      <c r="E301" s="1"/>
      <c r="F301" s="1"/>
      <c r="G301" s="1"/>
      <c r="H301" s="208"/>
      <c r="I301" s="208"/>
      <c r="J301" s="208"/>
      <c r="K301" s="208"/>
      <c r="L301" s="208"/>
      <c r="M301" s="208"/>
      <c r="N301" s="208"/>
      <c r="O301" s="208"/>
      <c r="P301" s="208"/>
      <c r="Q301" s="208"/>
      <c r="R301" s="208"/>
      <c r="S301" s="208"/>
      <c r="T301" s="208"/>
      <c r="U301" s="208"/>
      <c r="V301" s="208"/>
      <c r="W301" s="208"/>
      <c r="X301" s="208"/>
      <c r="Y301" s="208"/>
      <c r="Z301" s="208"/>
      <c r="AA301" s="208"/>
      <c r="AB301" s="208"/>
      <c r="AC301" s="208"/>
      <c r="AD301" s="208"/>
      <c r="AE301" s="208"/>
      <c r="AF301" s="208"/>
      <c r="AG301" s="208"/>
      <c r="AH301" s="208"/>
      <c r="AI301" s="208"/>
      <c r="AJ301" s="208"/>
      <c r="AK301" s="208"/>
      <c r="AL301" s="208"/>
      <c r="AM301" s="208"/>
      <c r="AN301" s="208"/>
      <c r="AO301" s="208"/>
      <c r="AP301" s="208"/>
      <c r="AQ301" s="208"/>
    </row>
    <row r="302" customFormat="false" ht="13.5" hidden="false" customHeight="true" outlineLevel="0" collapsed="false">
      <c r="A302" s="1"/>
      <c r="B302" s="1"/>
      <c r="C302" s="1"/>
      <c r="D302" s="1"/>
      <c r="E302" s="1"/>
      <c r="F302" s="1"/>
      <c r="G302" s="1"/>
      <c r="H302" s="208"/>
      <c r="I302" s="208"/>
      <c r="J302" s="208"/>
      <c r="K302" s="208"/>
      <c r="L302" s="208"/>
      <c r="M302" s="208"/>
      <c r="N302" s="208"/>
      <c r="O302" s="208"/>
      <c r="P302" s="208"/>
      <c r="Q302" s="208"/>
      <c r="R302" s="208"/>
      <c r="S302" s="208"/>
      <c r="T302" s="208"/>
      <c r="U302" s="208"/>
      <c r="V302" s="208"/>
      <c r="W302" s="208"/>
      <c r="X302" s="208"/>
      <c r="Y302" s="208"/>
      <c r="Z302" s="208"/>
      <c r="AA302" s="208"/>
      <c r="AB302" s="208"/>
      <c r="AC302" s="208"/>
      <c r="AD302" s="208"/>
      <c r="AE302" s="208"/>
      <c r="AF302" s="208"/>
      <c r="AG302" s="208"/>
      <c r="AH302" s="208"/>
      <c r="AI302" s="208"/>
      <c r="AJ302" s="208"/>
      <c r="AK302" s="208"/>
      <c r="AL302" s="208"/>
      <c r="AM302" s="208"/>
      <c r="AN302" s="208"/>
      <c r="AO302" s="208"/>
      <c r="AP302" s="208"/>
      <c r="AQ302" s="208"/>
    </row>
    <row r="303" customFormat="false" ht="13.5" hidden="false" customHeight="true" outlineLevel="0" collapsed="false">
      <c r="A303" s="1"/>
      <c r="B303" s="1"/>
      <c r="C303" s="1"/>
      <c r="D303" s="1"/>
      <c r="E303" s="1"/>
      <c r="F303" s="1"/>
      <c r="G303" s="1"/>
      <c r="H303" s="208"/>
      <c r="I303" s="208"/>
      <c r="J303" s="208"/>
      <c r="K303" s="208"/>
      <c r="L303" s="208"/>
      <c r="M303" s="208"/>
      <c r="N303" s="208"/>
      <c r="O303" s="208"/>
      <c r="P303" s="208"/>
      <c r="Q303" s="208"/>
      <c r="R303" s="208"/>
      <c r="S303" s="208"/>
      <c r="T303" s="208"/>
      <c r="U303" s="208"/>
      <c r="V303" s="208"/>
      <c r="W303" s="208"/>
      <c r="X303" s="208"/>
      <c r="Y303" s="208"/>
      <c r="Z303" s="208"/>
      <c r="AA303" s="208"/>
      <c r="AB303" s="208"/>
      <c r="AC303" s="208"/>
      <c r="AD303" s="208"/>
      <c r="AE303" s="208"/>
      <c r="AF303" s="208"/>
      <c r="AG303" s="208"/>
      <c r="AH303" s="208"/>
      <c r="AI303" s="208"/>
      <c r="AJ303" s="208"/>
      <c r="AK303" s="208"/>
      <c r="AL303" s="208"/>
      <c r="AM303" s="208"/>
      <c r="AN303" s="208"/>
      <c r="AO303" s="208"/>
      <c r="AP303" s="208"/>
      <c r="AQ303" s="208"/>
    </row>
    <row r="304" customFormat="false" ht="13.5" hidden="false" customHeight="true" outlineLevel="0" collapsed="false">
      <c r="A304" s="1"/>
      <c r="B304" s="1"/>
      <c r="C304" s="1"/>
      <c r="D304" s="1"/>
      <c r="E304" s="1"/>
      <c r="F304" s="1"/>
      <c r="G304" s="1"/>
      <c r="H304" s="208"/>
      <c r="I304" s="208"/>
      <c r="J304" s="208"/>
      <c r="K304" s="208"/>
      <c r="L304" s="208"/>
      <c r="M304" s="208"/>
      <c r="N304" s="208"/>
      <c r="O304" s="208"/>
      <c r="P304" s="208"/>
      <c r="Q304" s="208"/>
      <c r="R304" s="208"/>
      <c r="S304" s="208"/>
      <c r="T304" s="208"/>
      <c r="U304" s="208"/>
      <c r="V304" s="208"/>
      <c r="W304" s="208"/>
      <c r="X304" s="208"/>
      <c r="Y304" s="208"/>
      <c r="Z304" s="208"/>
      <c r="AA304" s="208"/>
      <c r="AB304" s="208"/>
      <c r="AC304" s="208"/>
      <c r="AD304" s="208"/>
      <c r="AE304" s="208"/>
      <c r="AF304" s="208"/>
      <c r="AG304" s="208"/>
      <c r="AH304" s="208"/>
      <c r="AI304" s="208"/>
      <c r="AJ304" s="208"/>
      <c r="AK304" s="208"/>
      <c r="AL304" s="208"/>
      <c r="AM304" s="208"/>
      <c r="AN304" s="208"/>
      <c r="AO304" s="208"/>
      <c r="AP304" s="208"/>
      <c r="AQ304" s="208"/>
    </row>
    <row r="305" customFormat="false" ht="13.5" hidden="false" customHeight="true" outlineLevel="0" collapsed="false">
      <c r="A305" s="1"/>
      <c r="B305" s="1"/>
      <c r="C305" s="1"/>
      <c r="D305" s="1"/>
      <c r="E305" s="1"/>
      <c r="F305" s="1"/>
      <c r="G305" s="1"/>
      <c r="H305" s="208"/>
      <c r="I305" s="208"/>
      <c r="J305" s="208"/>
      <c r="K305" s="208"/>
      <c r="L305" s="208"/>
      <c r="M305" s="208"/>
      <c r="N305" s="208"/>
      <c r="O305" s="208"/>
      <c r="P305" s="208"/>
      <c r="Q305" s="208"/>
      <c r="R305" s="208"/>
      <c r="S305" s="208"/>
      <c r="T305" s="208"/>
      <c r="U305" s="208"/>
      <c r="V305" s="208"/>
      <c r="W305" s="208"/>
      <c r="X305" s="208"/>
      <c r="Y305" s="208"/>
      <c r="Z305" s="208"/>
      <c r="AA305" s="208"/>
      <c r="AB305" s="208"/>
      <c r="AC305" s="208"/>
      <c r="AD305" s="208"/>
      <c r="AE305" s="208"/>
      <c r="AF305" s="208"/>
      <c r="AG305" s="208"/>
      <c r="AH305" s="208"/>
      <c r="AI305" s="208"/>
      <c r="AJ305" s="208"/>
      <c r="AK305" s="208"/>
      <c r="AL305" s="208"/>
      <c r="AM305" s="208"/>
      <c r="AN305" s="208"/>
      <c r="AO305" s="208"/>
      <c r="AP305" s="208"/>
      <c r="AQ305" s="208"/>
    </row>
    <row r="306" customFormat="false" ht="13.5" hidden="false" customHeight="true" outlineLevel="0" collapsed="false">
      <c r="A306" s="1"/>
      <c r="B306" s="1"/>
      <c r="C306" s="1"/>
      <c r="D306" s="1"/>
      <c r="E306" s="1"/>
      <c r="F306" s="1"/>
      <c r="G306" s="1"/>
      <c r="H306" s="208"/>
      <c r="I306" s="208"/>
      <c r="J306" s="208"/>
      <c r="K306" s="208"/>
      <c r="L306" s="208"/>
      <c r="M306" s="208"/>
      <c r="N306" s="208"/>
      <c r="O306" s="208"/>
      <c r="P306" s="208"/>
      <c r="Q306" s="208"/>
      <c r="R306" s="208"/>
      <c r="S306" s="208"/>
      <c r="T306" s="208"/>
      <c r="U306" s="208"/>
      <c r="V306" s="208"/>
      <c r="W306" s="208"/>
      <c r="X306" s="208"/>
      <c r="Y306" s="208"/>
      <c r="Z306" s="208"/>
      <c r="AA306" s="208"/>
      <c r="AB306" s="208"/>
      <c r="AC306" s="208"/>
      <c r="AD306" s="208"/>
      <c r="AE306" s="208"/>
      <c r="AF306" s="208"/>
      <c r="AG306" s="208"/>
      <c r="AH306" s="208"/>
      <c r="AI306" s="208"/>
      <c r="AJ306" s="208"/>
      <c r="AK306" s="208"/>
      <c r="AL306" s="208"/>
      <c r="AM306" s="208"/>
      <c r="AN306" s="208"/>
      <c r="AO306" s="208"/>
      <c r="AP306" s="208"/>
      <c r="AQ306" s="208"/>
    </row>
    <row r="307" customFormat="false" ht="13.5" hidden="false" customHeight="true" outlineLevel="0" collapsed="false">
      <c r="A307" s="1"/>
      <c r="B307" s="1"/>
      <c r="C307" s="1"/>
      <c r="D307" s="1"/>
      <c r="E307" s="1"/>
      <c r="F307" s="1"/>
      <c r="G307" s="1"/>
      <c r="H307" s="208"/>
      <c r="I307" s="208"/>
      <c r="J307" s="208"/>
      <c r="K307" s="208"/>
      <c r="L307" s="208"/>
      <c r="M307" s="208"/>
      <c r="N307" s="208"/>
      <c r="O307" s="208"/>
      <c r="P307" s="208"/>
      <c r="Q307" s="208"/>
      <c r="R307" s="208"/>
      <c r="S307" s="208"/>
      <c r="T307" s="208"/>
      <c r="U307" s="208"/>
      <c r="V307" s="208"/>
      <c r="W307" s="208"/>
      <c r="X307" s="208"/>
      <c r="Y307" s="208"/>
      <c r="Z307" s="208"/>
      <c r="AA307" s="208"/>
      <c r="AB307" s="208"/>
      <c r="AC307" s="208"/>
      <c r="AD307" s="208"/>
      <c r="AE307" s="208"/>
      <c r="AF307" s="208"/>
      <c r="AG307" s="208"/>
      <c r="AH307" s="208"/>
      <c r="AI307" s="208"/>
      <c r="AJ307" s="208"/>
      <c r="AK307" s="208"/>
      <c r="AL307" s="208"/>
      <c r="AM307" s="208"/>
      <c r="AN307" s="208"/>
      <c r="AO307" s="208"/>
      <c r="AP307" s="208"/>
      <c r="AQ307" s="208"/>
    </row>
    <row r="308" customFormat="false" ht="13.5" hidden="false" customHeight="true" outlineLevel="0" collapsed="false">
      <c r="A308" s="1"/>
      <c r="B308" s="1"/>
      <c r="C308" s="1"/>
      <c r="D308" s="1"/>
      <c r="E308" s="1"/>
      <c r="F308" s="1"/>
      <c r="G308" s="1"/>
      <c r="H308" s="208"/>
      <c r="I308" s="208"/>
      <c r="J308" s="208"/>
      <c r="K308" s="208"/>
      <c r="L308" s="208"/>
      <c r="M308" s="208"/>
      <c r="N308" s="208"/>
      <c r="O308" s="208"/>
      <c r="P308" s="208"/>
      <c r="Q308" s="208"/>
      <c r="R308" s="208"/>
      <c r="S308" s="208"/>
      <c r="T308" s="208"/>
      <c r="U308" s="208"/>
      <c r="V308" s="208"/>
      <c r="W308" s="208"/>
      <c r="X308" s="208"/>
      <c r="Y308" s="208"/>
      <c r="Z308" s="208"/>
      <c r="AA308" s="208"/>
      <c r="AB308" s="208"/>
      <c r="AC308" s="208"/>
      <c r="AD308" s="208"/>
      <c r="AE308" s="208"/>
      <c r="AF308" s="208"/>
      <c r="AG308" s="208"/>
      <c r="AH308" s="208"/>
      <c r="AI308" s="208"/>
      <c r="AJ308" s="208"/>
      <c r="AK308" s="208"/>
      <c r="AL308" s="208"/>
      <c r="AM308" s="208"/>
      <c r="AN308" s="208"/>
      <c r="AO308" s="208"/>
      <c r="AP308" s="208"/>
      <c r="AQ308" s="208"/>
    </row>
    <row r="309" customFormat="false" ht="13.5" hidden="false" customHeight="true" outlineLevel="0" collapsed="false">
      <c r="A309" s="1"/>
      <c r="B309" s="1"/>
      <c r="C309" s="1"/>
      <c r="D309" s="1"/>
      <c r="E309" s="1"/>
      <c r="F309" s="1"/>
      <c r="G309" s="1"/>
      <c r="H309" s="208"/>
      <c r="I309" s="208"/>
      <c r="J309" s="208"/>
      <c r="K309" s="208"/>
      <c r="L309" s="208"/>
      <c r="M309" s="208"/>
      <c r="N309" s="208"/>
      <c r="O309" s="208"/>
      <c r="P309" s="208"/>
      <c r="Q309" s="208"/>
      <c r="R309" s="208"/>
      <c r="S309" s="208"/>
      <c r="T309" s="208"/>
      <c r="U309" s="208"/>
      <c r="V309" s="208"/>
      <c r="W309" s="208"/>
      <c r="X309" s="208"/>
      <c r="Y309" s="208"/>
      <c r="Z309" s="208"/>
      <c r="AA309" s="208"/>
      <c r="AB309" s="208"/>
      <c r="AC309" s="208"/>
      <c r="AD309" s="208"/>
      <c r="AE309" s="208"/>
      <c r="AF309" s="208"/>
      <c r="AG309" s="208"/>
      <c r="AH309" s="208"/>
      <c r="AI309" s="208"/>
      <c r="AJ309" s="208"/>
      <c r="AK309" s="208"/>
      <c r="AL309" s="208"/>
      <c r="AM309" s="208"/>
      <c r="AN309" s="208"/>
      <c r="AO309" s="208"/>
      <c r="AP309" s="208"/>
      <c r="AQ309" s="208"/>
    </row>
    <row r="310" customFormat="false" ht="13.5" hidden="false" customHeight="true" outlineLevel="0" collapsed="false">
      <c r="A310" s="1"/>
      <c r="B310" s="1"/>
      <c r="C310" s="1"/>
      <c r="D310" s="1"/>
      <c r="E310" s="1"/>
      <c r="F310" s="1"/>
      <c r="G310" s="1"/>
      <c r="H310" s="208"/>
      <c r="I310" s="208"/>
      <c r="J310" s="208"/>
      <c r="K310" s="208"/>
      <c r="L310" s="208"/>
      <c r="M310" s="208"/>
      <c r="N310" s="208"/>
      <c r="O310" s="208"/>
      <c r="P310" s="208"/>
      <c r="Q310" s="208"/>
      <c r="R310" s="208"/>
      <c r="S310" s="208"/>
      <c r="T310" s="208"/>
      <c r="U310" s="208"/>
      <c r="V310" s="208"/>
      <c r="W310" s="208"/>
      <c r="X310" s="208"/>
      <c r="Y310" s="208"/>
      <c r="Z310" s="208"/>
      <c r="AA310" s="208"/>
      <c r="AB310" s="208"/>
      <c r="AC310" s="208"/>
      <c r="AD310" s="208"/>
      <c r="AE310" s="208"/>
      <c r="AF310" s="208"/>
      <c r="AG310" s="208"/>
      <c r="AH310" s="208"/>
      <c r="AI310" s="208"/>
      <c r="AJ310" s="208"/>
      <c r="AK310" s="208"/>
      <c r="AL310" s="208"/>
      <c r="AM310" s="208"/>
      <c r="AN310" s="208"/>
      <c r="AO310" s="208"/>
      <c r="AP310" s="208"/>
      <c r="AQ310" s="208"/>
    </row>
    <row r="311" customFormat="false" ht="13.5" hidden="false" customHeight="true" outlineLevel="0" collapsed="false">
      <c r="A311" s="1"/>
      <c r="B311" s="1"/>
      <c r="C311" s="1"/>
      <c r="D311" s="1"/>
      <c r="E311" s="1"/>
      <c r="F311" s="1"/>
      <c r="G311" s="1"/>
      <c r="H311" s="208"/>
      <c r="I311" s="208"/>
      <c r="J311" s="208"/>
      <c r="K311" s="208"/>
      <c r="L311" s="208"/>
      <c r="M311" s="208"/>
      <c r="N311" s="208"/>
      <c r="O311" s="208"/>
      <c r="P311" s="208"/>
      <c r="Q311" s="208"/>
      <c r="R311" s="208"/>
      <c r="S311" s="208"/>
      <c r="T311" s="208"/>
      <c r="U311" s="208"/>
      <c r="V311" s="208"/>
      <c r="W311" s="208"/>
      <c r="X311" s="208"/>
      <c r="Y311" s="208"/>
      <c r="Z311" s="208"/>
      <c r="AA311" s="208"/>
      <c r="AB311" s="208"/>
      <c r="AC311" s="208"/>
      <c r="AD311" s="208"/>
      <c r="AE311" s="208"/>
      <c r="AF311" s="208"/>
      <c r="AG311" s="208"/>
      <c r="AH311" s="208"/>
      <c r="AI311" s="208"/>
      <c r="AJ311" s="208"/>
      <c r="AK311" s="208"/>
      <c r="AL311" s="208"/>
      <c r="AM311" s="208"/>
      <c r="AN311" s="208"/>
      <c r="AO311" s="208"/>
      <c r="AP311" s="208"/>
      <c r="AQ311" s="208"/>
    </row>
    <row r="312" customFormat="false" ht="13.5" hidden="false" customHeight="true" outlineLevel="0" collapsed="false">
      <c r="A312" s="1"/>
      <c r="B312" s="1"/>
      <c r="C312" s="1"/>
      <c r="D312" s="1"/>
      <c r="E312" s="1"/>
      <c r="F312" s="1"/>
      <c r="G312" s="1"/>
      <c r="H312" s="208"/>
      <c r="I312" s="208"/>
      <c r="J312" s="208"/>
      <c r="K312" s="208"/>
      <c r="L312" s="208"/>
      <c r="M312" s="208"/>
      <c r="N312" s="208"/>
      <c r="O312" s="208"/>
      <c r="P312" s="208"/>
      <c r="Q312" s="208"/>
      <c r="R312" s="208"/>
      <c r="S312" s="208"/>
      <c r="T312" s="208"/>
      <c r="U312" s="208"/>
      <c r="V312" s="208"/>
      <c r="W312" s="208"/>
      <c r="X312" s="208"/>
      <c r="Y312" s="208"/>
      <c r="Z312" s="208"/>
      <c r="AA312" s="208"/>
      <c r="AB312" s="208"/>
      <c r="AC312" s="208"/>
      <c r="AD312" s="208"/>
      <c r="AE312" s="208"/>
      <c r="AF312" s="208"/>
      <c r="AG312" s="208"/>
      <c r="AH312" s="208"/>
      <c r="AI312" s="208"/>
      <c r="AJ312" s="208"/>
      <c r="AK312" s="208"/>
      <c r="AL312" s="208"/>
      <c r="AM312" s="208"/>
      <c r="AN312" s="208"/>
      <c r="AO312" s="208"/>
      <c r="AP312" s="208"/>
      <c r="AQ312" s="208"/>
    </row>
    <row r="313" customFormat="false" ht="13.5" hidden="false" customHeight="true" outlineLevel="0" collapsed="false">
      <c r="A313" s="1"/>
      <c r="B313" s="1"/>
      <c r="C313" s="1"/>
      <c r="D313" s="1"/>
      <c r="E313" s="1"/>
      <c r="F313" s="1"/>
      <c r="G313" s="1"/>
      <c r="H313" s="208"/>
      <c r="I313" s="208"/>
      <c r="J313" s="208"/>
      <c r="K313" s="208"/>
      <c r="L313" s="208"/>
      <c r="M313" s="208"/>
      <c r="N313" s="208"/>
      <c r="O313" s="208"/>
      <c r="P313" s="208"/>
      <c r="Q313" s="208"/>
      <c r="R313" s="208"/>
      <c r="S313" s="208"/>
      <c r="T313" s="208"/>
      <c r="U313" s="208"/>
      <c r="V313" s="208"/>
      <c r="W313" s="208"/>
      <c r="X313" s="208"/>
      <c r="Y313" s="208"/>
      <c r="Z313" s="208"/>
      <c r="AA313" s="208"/>
      <c r="AB313" s="208"/>
      <c r="AC313" s="208"/>
      <c r="AD313" s="208"/>
      <c r="AE313" s="208"/>
      <c r="AF313" s="208"/>
      <c r="AG313" s="208"/>
      <c r="AH313" s="208"/>
      <c r="AI313" s="208"/>
      <c r="AJ313" s="208"/>
      <c r="AK313" s="208"/>
      <c r="AL313" s="208"/>
      <c r="AM313" s="208"/>
      <c r="AN313" s="208"/>
      <c r="AO313" s="208"/>
      <c r="AP313" s="208"/>
      <c r="AQ313" s="208"/>
    </row>
    <row r="314" customFormat="false" ht="13.5" hidden="false" customHeight="true" outlineLevel="0" collapsed="false">
      <c r="A314" s="1"/>
      <c r="B314" s="1"/>
      <c r="C314" s="1"/>
      <c r="D314" s="1"/>
      <c r="E314" s="1"/>
      <c r="F314" s="1"/>
      <c r="G314" s="1"/>
      <c r="H314" s="208"/>
      <c r="I314" s="208"/>
      <c r="J314" s="208"/>
      <c r="K314" s="208"/>
      <c r="L314" s="208"/>
      <c r="M314" s="208"/>
      <c r="N314" s="208"/>
      <c r="O314" s="208"/>
      <c r="P314" s="208"/>
      <c r="Q314" s="208"/>
      <c r="R314" s="208"/>
      <c r="S314" s="208"/>
      <c r="T314" s="208"/>
      <c r="U314" s="208"/>
      <c r="V314" s="208"/>
      <c r="W314" s="208"/>
      <c r="X314" s="208"/>
      <c r="Y314" s="208"/>
      <c r="Z314" s="208"/>
      <c r="AA314" s="208"/>
      <c r="AB314" s="208"/>
      <c r="AC314" s="208"/>
      <c r="AD314" s="208"/>
      <c r="AE314" s="208"/>
      <c r="AF314" s="208"/>
      <c r="AG314" s="208"/>
      <c r="AH314" s="208"/>
      <c r="AI314" s="208"/>
      <c r="AJ314" s="208"/>
      <c r="AK314" s="208"/>
      <c r="AL314" s="208"/>
      <c r="AM314" s="208"/>
      <c r="AN314" s="208"/>
      <c r="AO314" s="208"/>
      <c r="AP314" s="208"/>
      <c r="AQ314" s="208"/>
    </row>
    <row r="315" customFormat="false" ht="13.5" hidden="false" customHeight="true" outlineLevel="0" collapsed="false">
      <c r="A315" s="1"/>
      <c r="B315" s="1"/>
      <c r="C315" s="1"/>
      <c r="D315" s="1"/>
      <c r="E315" s="1"/>
      <c r="F315" s="1"/>
      <c r="G315" s="1"/>
      <c r="H315" s="208"/>
      <c r="I315" s="208"/>
      <c r="J315" s="208"/>
      <c r="K315" s="208"/>
      <c r="L315" s="208"/>
      <c r="M315" s="208"/>
      <c r="N315" s="208"/>
      <c r="O315" s="208"/>
      <c r="P315" s="208"/>
      <c r="Q315" s="208"/>
      <c r="R315" s="208"/>
      <c r="S315" s="208"/>
      <c r="T315" s="208"/>
      <c r="U315" s="208"/>
      <c r="V315" s="208"/>
      <c r="W315" s="208"/>
      <c r="X315" s="208"/>
      <c r="Y315" s="208"/>
      <c r="Z315" s="208"/>
      <c r="AA315" s="208"/>
      <c r="AB315" s="208"/>
      <c r="AC315" s="208"/>
      <c r="AD315" s="208"/>
      <c r="AE315" s="208"/>
      <c r="AF315" s="208"/>
      <c r="AG315" s="208"/>
      <c r="AH315" s="208"/>
      <c r="AI315" s="208"/>
      <c r="AJ315" s="208"/>
      <c r="AK315" s="208"/>
      <c r="AL315" s="208"/>
      <c r="AM315" s="208"/>
      <c r="AN315" s="208"/>
      <c r="AO315" s="208"/>
      <c r="AP315" s="208"/>
      <c r="AQ315" s="208"/>
    </row>
    <row r="316" customFormat="false" ht="13.5" hidden="false" customHeight="true" outlineLevel="0" collapsed="false">
      <c r="A316" s="1"/>
      <c r="B316" s="1"/>
      <c r="C316" s="1"/>
      <c r="D316" s="1"/>
      <c r="E316" s="1"/>
      <c r="F316" s="1"/>
      <c r="G316" s="1"/>
      <c r="H316" s="208"/>
      <c r="I316" s="208"/>
      <c r="J316" s="208"/>
      <c r="K316" s="208"/>
      <c r="L316" s="208"/>
      <c r="M316" s="208"/>
      <c r="N316" s="208"/>
      <c r="O316" s="208"/>
      <c r="P316" s="208"/>
      <c r="Q316" s="208"/>
      <c r="R316" s="208"/>
      <c r="S316" s="208"/>
      <c r="T316" s="208"/>
      <c r="U316" s="208"/>
      <c r="V316" s="208"/>
      <c r="W316" s="208"/>
      <c r="X316" s="208"/>
      <c r="Y316" s="208"/>
      <c r="Z316" s="208"/>
      <c r="AA316" s="208"/>
      <c r="AB316" s="208"/>
      <c r="AC316" s="208"/>
      <c r="AD316" s="208"/>
      <c r="AE316" s="208"/>
      <c r="AF316" s="208"/>
      <c r="AG316" s="208"/>
      <c r="AH316" s="208"/>
      <c r="AI316" s="208"/>
      <c r="AJ316" s="208"/>
      <c r="AK316" s="208"/>
      <c r="AL316" s="208"/>
      <c r="AM316" s="208"/>
      <c r="AN316" s="208"/>
      <c r="AO316" s="208"/>
      <c r="AP316" s="208"/>
      <c r="AQ316" s="208"/>
    </row>
    <row r="317" customFormat="false" ht="13.5" hidden="false" customHeight="true" outlineLevel="0" collapsed="false">
      <c r="A317" s="1"/>
      <c r="B317" s="1"/>
      <c r="C317" s="1"/>
      <c r="D317" s="1"/>
      <c r="E317" s="1"/>
      <c r="F317" s="1"/>
      <c r="G317" s="1"/>
      <c r="H317" s="208"/>
      <c r="I317" s="208"/>
      <c r="J317" s="208"/>
      <c r="K317" s="208"/>
      <c r="L317" s="208"/>
      <c r="M317" s="208"/>
      <c r="N317" s="208"/>
      <c r="O317" s="208"/>
      <c r="P317" s="208"/>
      <c r="Q317" s="208"/>
      <c r="R317" s="208"/>
      <c r="S317" s="208"/>
      <c r="T317" s="208"/>
      <c r="U317" s="208"/>
      <c r="V317" s="208"/>
      <c r="W317" s="208"/>
      <c r="X317" s="208"/>
      <c r="Y317" s="208"/>
      <c r="Z317" s="208"/>
      <c r="AA317" s="208"/>
      <c r="AB317" s="208"/>
      <c r="AC317" s="208"/>
      <c r="AD317" s="208"/>
      <c r="AE317" s="208"/>
      <c r="AF317" s="208"/>
      <c r="AG317" s="208"/>
      <c r="AH317" s="208"/>
      <c r="AI317" s="208"/>
      <c r="AJ317" s="208"/>
      <c r="AK317" s="208"/>
      <c r="AL317" s="208"/>
      <c r="AM317" s="208"/>
      <c r="AN317" s="208"/>
      <c r="AO317" s="208"/>
      <c r="AP317" s="208"/>
      <c r="AQ317" s="208"/>
    </row>
    <row r="318" customFormat="false" ht="13.5" hidden="false" customHeight="true" outlineLevel="0" collapsed="false">
      <c r="A318" s="1"/>
      <c r="B318" s="1"/>
      <c r="C318" s="1"/>
      <c r="D318" s="1"/>
      <c r="E318" s="1"/>
      <c r="F318" s="1"/>
      <c r="G318" s="1"/>
      <c r="H318" s="208"/>
      <c r="I318" s="208"/>
      <c r="J318" s="208"/>
      <c r="K318" s="208"/>
      <c r="L318" s="208"/>
      <c r="M318" s="208"/>
      <c r="N318" s="208"/>
      <c r="O318" s="208"/>
      <c r="P318" s="208"/>
      <c r="Q318" s="208"/>
      <c r="R318" s="208"/>
      <c r="S318" s="208"/>
      <c r="T318" s="208"/>
      <c r="U318" s="208"/>
      <c r="V318" s="208"/>
      <c r="W318" s="208"/>
      <c r="X318" s="208"/>
      <c r="Y318" s="208"/>
      <c r="Z318" s="208"/>
      <c r="AA318" s="208"/>
      <c r="AB318" s="208"/>
      <c r="AC318" s="208"/>
      <c r="AD318" s="208"/>
      <c r="AE318" s="208"/>
      <c r="AF318" s="208"/>
      <c r="AG318" s="208"/>
      <c r="AH318" s="208"/>
      <c r="AI318" s="208"/>
      <c r="AJ318" s="208"/>
      <c r="AK318" s="208"/>
      <c r="AL318" s="208"/>
      <c r="AM318" s="208"/>
      <c r="AN318" s="208"/>
      <c r="AO318" s="208"/>
      <c r="AP318" s="208"/>
      <c r="AQ318" s="208"/>
    </row>
    <row r="319" customFormat="false" ht="13.5" hidden="false" customHeight="true" outlineLevel="0" collapsed="false">
      <c r="A319" s="1"/>
      <c r="B319" s="1"/>
      <c r="C319" s="1"/>
      <c r="D319" s="1"/>
      <c r="E319" s="1"/>
      <c r="F319" s="1"/>
      <c r="G319" s="1"/>
      <c r="H319" s="208"/>
      <c r="I319" s="208"/>
      <c r="J319" s="208"/>
      <c r="K319" s="208"/>
      <c r="L319" s="208"/>
      <c r="M319" s="208"/>
      <c r="N319" s="208"/>
      <c r="O319" s="208"/>
      <c r="P319" s="208"/>
      <c r="Q319" s="208"/>
      <c r="R319" s="208"/>
      <c r="S319" s="208"/>
      <c r="T319" s="208"/>
      <c r="U319" s="208"/>
      <c r="V319" s="208"/>
      <c r="W319" s="208"/>
      <c r="X319" s="208"/>
      <c r="Y319" s="208"/>
      <c r="Z319" s="208"/>
      <c r="AA319" s="208"/>
      <c r="AB319" s="208"/>
      <c r="AC319" s="208"/>
      <c r="AD319" s="208"/>
      <c r="AE319" s="208"/>
      <c r="AF319" s="208"/>
      <c r="AG319" s="208"/>
      <c r="AH319" s="208"/>
      <c r="AI319" s="208"/>
      <c r="AJ319" s="208"/>
      <c r="AK319" s="208"/>
      <c r="AL319" s="208"/>
      <c r="AM319" s="208"/>
      <c r="AN319" s="208"/>
      <c r="AO319" s="208"/>
      <c r="AP319" s="208"/>
      <c r="AQ319" s="208"/>
    </row>
    <row r="320" customFormat="false" ht="13.5" hidden="false" customHeight="true" outlineLevel="0" collapsed="false">
      <c r="A320" s="1"/>
      <c r="B320" s="1"/>
      <c r="C320" s="1"/>
      <c r="D320" s="1"/>
      <c r="E320" s="1"/>
      <c r="F320" s="1"/>
      <c r="G320" s="1"/>
      <c r="H320" s="208"/>
      <c r="I320" s="208"/>
      <c r="J320" s="208"/>
      <c r="K320" s="208"/>
      <c r="L320" s="208"/>
      <c r="M320" s="208"/>
      <c r="N320" s="208"/>
      <c r="O320" s="208"/>
      <c r="P320" s="208"/>
      <c r="Q320" s="208"/>
      <c r="R320" s="208"/>
      <c r="S320" s="208"/>
      <c r="T320" s="208"/>
      <c r="U320" s="208"/>
      <c r="V320" s="208"/>
      <c r="W320" s="208"/>
      <c r="X320" s="208"/>
      <c r="Y320" s="208"/>
      <c r="Z320" s="208"/>
      <c r="AA320" s="208"/>
      <c r="AB320" s="208"/>
      <c r="AC320" s="208"/>
      <c r="AD320" s="208"/>
      <c r="AE320" s="208"/>
      <c r="AF320" s="208"/>
      <c r="AG320" s="208"/>
      <c r="AH320" s="208"/>
      <c r="AI320" s="208"/>
      <c r="AJ320" s="208"/>
      <c r="AK320" s="208"/>
      <c r="AL320" s="208"/>
      <c r="AM320" s="208"/>
      <c r="AN320" s="208"/>
      <c r="AO320" s="208"/>
      <c r="AP320" s="208"/>
      <c r="AQ320" s="208"/>
    </row>
    <row r="321" customFormat="false" ht="13.5" hidden="false" customHeight="true" outlineLevel="0" collapsed="false">
      <c r="A321" s="1"/>
      <c r="B321" s="1"/>
      <c r="C321" s="1"/>
      <c r="D321" s="1"/>
      <c r="E321" s="1"/>
      <c r="F321" s="1"/>
      <c r="G321" s="1"/>
      <c r="H321" s="208"/>
      <c r="I321" s="208"/>
      <c r="J321" s="208"/>
      <c r="K321" s="208"/>
      <c r="L321" s="208"/>
      <c r="M321" s="208"/>
      <c r="N321" s="208"/>
      <c r="O321" s="208"/>
      <c r="P321" s="208"/>
      <c r="Q321" s="208"/>
      <c r="R321" s="208"/>
      <c r="S321" s="208"/>
      <c r="T321" s="208"/>
      <c r="U321" s="208"/>
      <c r="V321" s="208"/>
      <c r="W321" s="208"/>
      <c r="X321" s="208"/>
      <c r="Y321" s="208"/>
      <c r="Z321" s="208"/>
      <c r="AA321" s="208"/>
      <c r="AB321" s="208"/>
      <c r="AC321" s="208"/>
      <c r="AD321" s="208"/>
      <c r="AE321" s="208"/>
      <c r="AF321" s="208"/>
      <c r="AG321" s="208"/>
      <c r="AH321" s="208"/>
      <c r="AI321" s="208"/>
      <c r="AJ321" s="208"/>
      <c r="AK321" s="208"/>
      <c r="AL321" s="208"/>
      <c r="AM321" s="208"/>
      <c r="AN321" s="208"/>
      <c r="AO321" s="208"/>
      <c r="AP321" s="208"/>
      <c r="AQ321" s="208"/>
    </row>
    <row r="322" customFormat="false" ht="13.5" hidden="false" customHeight="true" outlineLevel="0" collapsed="false">
      <c r="A322" s="1"/>
      <c r="B322" s="1"/>
      <c r="C322" s="1"/>
      <c r="D322" s="1"/>
      <c r="E322" s="1"/>
      <c r="F322" s="1"/>
      <c r="G322" s="1"/>
      <c r="H322" s="208"/>
      <c r="I322" s="208"/>
      <c r="J322" s="208"/>
      <c r="K322" s="208"/>
      <c r="L322" s="208"/>
      <c r="M322" s="208"/>
      <c r="N322" s="208"/>
      <c r="O322" s="208"/>
      <c r="P322" s="208"/>
      <c r="Q322" s="208"/>
      <c r="R322" s="208"/>
      <c r="S322" s="208"/>
      <c r="T322" s="208"/>
      <c r="U322" s="208"/>
      <c r="V322" s="208"/>
      <c r="W322" s="208"/>
      <c r="X322" s="208"/>
      <c r="Y322" s="208"/>
      <c r="Z322" s="208"/>
      <c r="AA322" s="208"/>
      <c r="AB322" s="208"/>
      <c r="AC322" s="208"/>
      <c r="AD322" s="208"/>
      <c r="AE322" s="208"/>
      <c r="AF322" s="208"/>
      <c r="AG322" s="208"/>
      <c r="AH322" s="208"/>
      <c r="AI322" s="208"/>
      <c r="AJ322" s="208"/>
      <c r="AK322" s="208"/>
      <c r="AL322" s="208"/>
      <c r="AM322" s="208"/>
      <c r="AN322" s="208"/>
      <c r="AO322" s="208"/>
      <c r="AP322" s="208"/>
      <c r="AQ322" s="208"/>
    </row>
    <row r="323" customFormat="false" ht="13.5" hidden="false" customHeight="true" outlineLevel="0" collapsed="false">
      <c r="A323" s="1"/>
      <c r="B323" s="1"/>
      <c r="C323" s="1"/>
      <c r="D323" s="1"/>
      <c r="E323" s="1"/>
      <c r="F323" s="1"/>
      <c r="G323" s="1"/>
      <c r="H323" s="208"/>
      <c r="I323" s="208"/>
      <c r="J323" s="208"/>
      <c r="K323" s="208"/>
      <c r="L323" s="208"/>
      <c r="M323" s="208"/>
      <c r="N323" s="208"/>
      <c r="O323" s="208"/>
      <c r="P323" s="208"/>
      <c r="Q323" s="208"/>
      <c r="R323" s="208"/>
      <c r="S323" s="208"/>
      <c r="T323" s="208"/>
      <c r="U323" s="208"/>
      <c r="V323" s="208"/>
      <c r="W323" s="208"/>
      <c r="X323" s="208"/>
      <c r="Y323" s="208"/>
      <c r="Z323" s="208"/>
      <c r="AA323" s="208"/>
      <c r="AB323" s="208"/>
      <c r="AC323" s="208"/>
      <c r="AD323" s="208"/>
      <c r="AE323" s="208"/>
      <c r="AF323" s="208"/>
      <c r="AG323" s="208"/>
      <c r="AH323" s="208"/>
      <c r="AI323" s="208"/>
      <c r="AJ323" s="208"/>
      <c r="AK323" s="208"/>
      <c r="AL323" s="208"/>
      <c r="AM323" s="208"/>
      <c r="AN323" s="208"/>
      <c r="AO323" s="208"/>
      <c r="AP323" s="208"/>
      <c r="AQ323" s="208"/>
    </row>
    <row r="324" customFormat="false" ht="13.5" hidden="false" customHeight="true" outlineLevel="0" collapsed="false">
      <c r="A324" s="1"/>
      <c r="B324" s="1"/>
      <c r="C324" s="1"/>
      <c r="D324" s="1"/>
      <c r="E324" s="1"/>
      <c r="F324" s="1"/>
      <c r="G324" s="1"/>
      <c r="H324" s="208"/>
      <c r="I324" s="208"/>
      <c r="J324" s="208"/>
      <c r="K324" s="208"/>
      <c r="L324" s="208"/>
      <c r="M324" s="208"/>
      <c r="N324" s="208"/>
      <c r="O324" s="208"/>
      <c r="P324" s="208"/>
      <c r="Q324" s="208"/>
      <c r="R324" s="208"/>
      <c r="S324" s="208"/>
      <c r="T324" s="208"/>
      <c r="U324" s="208"/>
      <c r="V324" s="208"/>
      <c r="W324" s="208"/>
      <c r="X324" s="208"/>
      <c r="Y324" s="208"/>
      <c r="Z324" s="208"/>
      <c r="AA324" s="208"/>
      <c r="AB324" s="208"/>
      <c r="AC324" s="208"/>
      <c r="AD324" s="208"/>
      <c r="AE324" s="208"/>
      <c r="AF324" s="208"/>
      <c r="AG324" s="208"/>
      <c r="AH324" s="208"/>
      <c r="AI324" s="208"/>
      <c r="AJ324" s="208"/>
      <c r="AK324" s="208"/>
      <c r="AL324" s="208"/>
      <c r="AM324" s="208"/>
      <c r="AN324" s="208"/>
      <c r="AO324" s="208"/>
      <c r="AP324" s="208"/>
      <c r="AQ324" s="208"/>
    </row>
    <row r="325" customFormat="false" ht="13.5" hidden="false" customHeight="true" outlineLevel="0" collapsed="false">
      <c r="A325" s="1"/>
      <c r="B325" s="1"/>
      <c r="C325" s="1"/>
      <c r="D325" s="1"/>
      <c r="E325" s="1"/>
      <c r="F325" s="1"/>
      <c r="G325" s="1"/>
      <c r="H325" s="208"/>
      <c r="I325" s="208"/>
      <c r="J325" s="208"/>
      <c r="K325" s="208"/>
      <c r="L325" s="208"/>
      <c r="M325" s="208"/>
      <c r="N325" s="208"/>
      <c r="O325" s="208"/>
      <c r="P325" s="208"/>
      <c r="Q325" s="208"/>
      <c r="R325" s="208"/>
      <c r="S325" s="208"/>
      <c r="T325" s="208"/>
      <c r="U325" s="208"/>
      <c r="V325" s="208"/>
      <c r="W325" s="208"/>
      <c r="X325" s="208"/>
      <c r="Y325" s="208"/>
      <c r="Z325" s="208"/>
      <c r="AA325" s="208"/>
      <c r="AB325" s="208"/>
      <c r="AC325" s="208"/>
      <c r="AD325" s="208"/>
      <c r="AE325" s="208"/>
      <c r="AF325" s="208"/>
      <c r="AG325" s="208"/>
      <c r="AH325" s="208"/>
      <c r="AI325" s="208"/>
      <c r="AJ325" s="208"/>
      <c r="AK325" s="208"/>
      <c r="AL325" s="208"/>
      <c r="AM325" s="208"/>
      <c r="AN325" s="208"/>
      <c r="AO325" s="208"/>
      <c r="AP325" s="208"/>
      <c r="AQ325" s="208"/>
    </row>
    <row r="326" customFormat="false" ht="13.5" hidden="false" customHeight="true" outlineLevel="0" collapsed="false">
      <c r="A326" s="1"/>
      <c r="B326" s="1"/>
      <c r="C326" s="1"/>
      <c r="D326" s="1"/>
      <c r="E326" s="1"/>
      <c r="F326" s="1"/>
      <c r="G326" s="1"/>
      <c r="H326" s="208"/>
      <c r="I326" s="208"/>
      <c r="J326" s="208"/>
      <c r="K326" s="208"/>
      <c r="L326" s="208"/>
      <c r="M326" s="208"/>
      <c r="N326" s="208"/>
      <c r="O326" s="208"/>
      <c r="P326" s="208"/>
      <c r="Q326" s="208"/>
      <c r="R326" s="208"/>
      <c r="S326" s="208"/>
      <c r="T326" s="208"/>
      <c r="U326" s="208"/>
      <c r="V326" s="208"/>
      <c r="W326" s="208"/>
      <c r="X326" s="208"/>
      <c r="Y326" s="208"/>
      <c r="Z326" s="208"/>
      <c r="AA326" s="208"/>
      <c r="AB326" s="208"/>
      <c r="AC326" s="208"/>
      <c r="AD326" s="208"/>
      <c r="AE326" s="208"/>
      <c r="AF326" s="208"/>
      <c r="AG326" s="208"/>
      <c r="AH326" s="208"/>
      <c r="AI326" s="208"/>
      <c r="AJ326" s="208"/>
      <c r="AK326" s="208"/>
      <c r="AL326" s="208"/>
      <c r="AM326" s="208"/>
      <c r="AN326" s="208"/>
      <c r="AO326" s="208"/>
      <c r="AP326" s="208"/>
      <c r="AQ326" s="208"/>
    </row>
    <row r="327" customFormat="false" ht="13.5" hidden="false" customHeight="true" outlineLevel="0" collapsed="false">
      <c r="A327" s="1"/>
      <c r="B327" s="1"/>
      <c r="C327" s="1"/>
      <c r="D327" s="1"/>
      <c r="E327" s="1"/>
      <c r="F327" s="1"/>
      <c r="G327" s="1"/>
      <c r="H327" s="208"/>
      <c r="I327" s="208"/>
      <c r="J327" s="208"/>
      <c r="K327" s="208"/>
      <c r="L327" s="208"/>
      <c r="M327" s="208"/>
      <c r="N327" s="208"/>
      <c r="O327" s="208"/>
      <c r="P327" s="208"/>
      <c r="Q327" s="208"/>
      <c r="R327" s="208"/>
      <c r="S327" s="208"/>
      <c r="T327" s="208"/>
      <c r="U327" s="208"/>
      <c r="V327" s="208"/>
      <c r="W327" s="208"/>
      <c r="X327" s="208"/>
      <c r="Y327" s="208"/>
      <c r="Z327" s="208"/>
      <c r="AA327" s="208"/>
      <c r="AB327" s="208"/>
      <c r="AC327" s="208"/>
      <c r="AD327" s="208"/>
      <c r="AE327" s="208"/>
      <c r="AF327" s="208"/>
      <c r="AG327" s="208"/>
      <c r="AH327" s="208"/>
      <c r="AI327" s="208"/>
      <c r="AJ327" s="208"/>
      <c r="AK327" s="208"/>
      <c r="AL327" s="208"/>
      <c r="AM327" s="208"/>
      <c r="AN327" s="208"/>
      <c r="AO327" s="208"/>
      <c r="AP327" s="208"/>
      <c r="AQ327" s="208"/>
    </row>
    <row r="328" customFormat="false" ht="13.5" hidden="false" customHeight="true" outlineLevel="0" collapsed="false">
      <c r="A328" s="1"/>
      <c r="B328" s="1"/>
      <c r="C328" s="1"/>
      <c r="D328" s="1"/>
      <c r="E328" s="1"/>
      <c r="F328" s="1"/>
      <c r="G328" s="1"/>
      <c r="H328" s="208"/>
      <c r="I328" s="208"/>
      <c r="J328" s="208"/>
      <c r="K328" s="208"/>
      <c r="L328" s="208"/>
      <c r="M328" s="208"/>
      <c r="N328" s="208"/>
      <c r="O328" s="208"/>
      <c r="P328" s="208"/>
      <c r="Q328" s="208"/>
      <c r="R328" s="208"/>
      <c r="S328" s="208"/>
      <c r="T328" s="208"/>
      <c r="U328" s="208"/>
      <c r="V328" s="208"/>
      <c r="W328" s="208"/>
      <c r="X328" s="208"/>
      <c r="Y328" s="208"/>
      <c r="Z328" s="208"/>
      <c r="AA328" s="208"/>
      <c r="AB328" s="208"/>
      <c r="AC328" s="208"/>
      <c r="AD328" s="208"/>
      <c r="AE328" s="208"/>
      <c r="AF328" s="208"/>
      <c r="AG328" s="208"/>
      <c r="AH328" s="208"/>
      <c r="AI328" s="208"/>
      <c r="AJ328" s="208"/>
      <c r="AK328" s="208"/>
      <c r="AL328" s="208"/>
      <c r="AM328" s="208"/>
      <c r="AN328" s="208"/>
      <c r="AO328" s="208"/>
      <c r="AP328" s="208"/>
      <c r="AQ328" s="208"/>
    </row>
    <row r="329" customFormat="false" ht="13.5" hidden="false" customHeight="true" outlineLevel="0" collapsed="false">
      <c r="A329" s="1"/>
      <c r="B329" s="1"/>
      <c r="C329" s="1"/>
      <c r="D329" s="1"/>
      <c r="E329" s="1"/>
      <c r="F329" s="1"/>
      <c r="G329" s="1"/>
      <c r="H329" s="208"/>
      <c r="I329" s="208"/>
      <c r="J329" s="208"/>
      <c r="K329" s="208"/>
      <c r="L329" s="208"/>
      <c r="M329" s="208"/>
      <c r="N329" s="208"/>
      <c r="O329" s="208"/>
      <c r="P329" s="208"/>
      <c r="Q329" s="208"/>
      <c r="R329" s="208"/>
      <c r="S329" s="208"/>
      <c r="T329" s="208"/>
      <c r="U329" s="208"/>
      <c r="V329" s="208"/>
      <c r="W329" s="208"/>
      <c r="X329" s="208"/>
      <c r="Y329" s="208"/>
      <c r="Z329" s="208"/>
      <c r="AA329" s="208"/>
      <c r="AB329" s="208"/>
      <c r="AC329" s="208"/>
      <c r="AD329" s="208"/>
      <c r="AE329" s="208"/>
      <c r="AF329" s="208"/>
      <c r="AG329" s="208"/>
      <c r="AH329" s="208"/>
      <c r="AI329" s="208"/>
      <c r="AJ329" s="208"/>
      <c r="AK329" s="208"/>
      <c r="AL329" s="208"/>
      <c r="AM329" s="208"/>
      <c r="AN329" s="208"/>
      <c r="AO329" s="208"/>
      <c r="AP329" s="208"/>
      <c r="AQ329" s="208"/>
    </row>
    <row r="330" customFormat="false" ht="13.5" hidden="false" customHeight="true" outlineLevel="0" collapsed="false">
      <c r="A330" s="1"/>
      <c r="B330" s="1"/>
      <c r="C330" s="1"/>
      <c r="D330" s="1"/>
      <c r="E330" s="1"/>
      <c r="F330" s="1"/>
      <c r="G330" s="1"/>
      <c r="H330" s="208"/>
      <c r="I330" s="208"/>
      <c r="J330" s="208"/>
      <c r="K330" s="208"/>
      <c r="L330" s="208"/>
      <c r="M330" s="208"/>
      <c r="N330" s="208"/>
      <c r="O330" s="208"/>
      <c r="P330" s="208"/>
      <c r="Q330" s="208"/>
      <c r="R330" s="208"/>
      <c r="S330" s="208"/>
      <c r="T330" s="208"/>
      <c r="U330" s="208"/>
      <c r="V330" s="208"/>
      <c r="W330" s="208"/>
      <c r="X330" s="208"/>
      <c r="Y330" s="208"/>
      <c r="Z330" s="208"/>
      <c r="AA330" s="208"/>
      <c r="AB330" s="208"/>
      <c r="AC330" s="208"/>
      <c r="AD330" s="208"/>
      <c r="AE330" s="208"/>
      <c r="AF330" s="208"/>
      <c r="AG330" s="208"/>
      <c r="AH330" s="208"/>
      <c r="AI330" s="208"/>
      <c r="AJ330" s="208"/>
      <c r="AK330" s="208"/>
      <c r="AL330" s="208"/>
      <c r="AM330" s="208"/>
      <c r="AN330" s="208"/>
      <c r="AO330" s="208"/>
      <c r="AP330" s="208"/>
      <c r="AQ330" s="208"/>
    </row>
    <row r="331" customFormat="false" ht="13.5" hidden="false" customHeight="true" outlineLevel="0" collapsed="false">
      <c r="A331" s="1"/>
      <c r="B331" s="1"/>
      <c r="C331" s="1"/>
      <c r="D331" s="1"/>
      <c r="E331" s="1"/>
      <c r="F331" s="1"/>
      <c r="G331" s="1"/>
      <c r="H331" s="208"/>
      <c r="I331" s="208"/>
      <c r="J331" s="208"/>
      <c r="K331" s="208"/>
      <c r="L331" s="208"/>
      <c r="M331" s="208"/>
      <c r="N331" s="208"/>
      <c r="O331" s="208"/>
      <c r="P331" s="208"/>
      <c r="Q331" s="208"/>
      <c r="R331" s="208"/>
      <c r="S331" s="208"/>
      <c r="T331" s="208"/>
      <c r="U331" s="208"/>
      <c r="V331" s="208"/>
      <c r="W331" s="208"/>
      <c r="X331" s="208"/>
      <c r="Y331" s="208"/>
      <c r="Z331" s="208"/>
      <c r="AA331" s="208"/>
      <c r="AB331" s="208"/>
      <c r="AC331" s="208"/>
      <c r="AD331" s="208"/>
      <c r="AE331" s="208"/>
      <c r="AF331" s="208"/>
      <c r="AG331" s="208"/>
      <c r="AH331" s="208"/>
      <c r="AI331" s="208"/>
      <c r="AJ331" s="208"/>
      <c r="AK331" s="208"/>
      <c r="AL331" s="208"/>
      <c r="AM331" s="208"/>
      <c r="AN331" s="208"/>
      <c r="AO331" s="208"/>
      <c r="AP331" s="208"/>
      <c r="AQ331" s="208"/>
    </row>
    <row r="332" customFormat="false" ht="13.5" hidden="false" customHeight="true" outlineLevel="0" collapsed="false">
      <c r="A332" s="1"/>
      <c r="B332" s="1"/>
      <c r="C332" s="1"/>
      <c r="D332" s="1"/>
      <c r="E332" s="1"/>
      <c r="F332" s="1"/>
      <c r="G332" s="1"/>
      <c r="H332" s="208"/>
      <c r="I332" s="208"/>
      <c r="J332" s="208"/>
      <c r="K332" s="208"/>
      <c r="L332" s="208"/>
      <c r="M332" s="208"/>
      <c r="N332" s="208"/>
      <c r="O332" s="208"/>
      <c r="P332" s="208"/>
      <c r="Q332" s="208"/>
      <c r="R332" s="208"/>
      <c r="S332" s="208"/>
      <c r="T332" s="208"/>
      <c r="U332" s="208"/>
      <c r="V332" s="208"/>
      <c r="W332" s="208"/>
      <c r="X332" s="208"/>
      <c r="Y332" s="208"/>
      <c r="Z332" s="208"/>
      <c r="AA332" s="208"/>
      <c r="AB332" s="208"/>
      <c r="AC332" s="208"/>
      <c r="AD332" s="208"/>
      <c r="AE332" s="208"/>
      <c r="AF332" s="208"/>
      <c r="AG332" s="208"/>
      <c r="AH332" s="208"/>
      <c r="AI332" s="208"/>
      <c r="AJ332" s="208"/>
      <c r="AK332" s="208"/>
      <c r="AL332" s="208"/>
      <c r="AM332" s="208"/>
      <c r="AN332" s="208"/>
      <c r="AO332" s="208"/>
      <c r="AP332" s="208"/>
      <c r="AQ332" s="208"/>
    </row>
    <row r="333" customFormat="false" ht="13.5" hidden="false" customHeight="true" outlineLevel="0" collapsed="false">
      <c r="A333" s="1"/>
      <c r="B333" s="1"/>
      <c r="C333" s="1"/>
      <c r="D333" s="1"/>
      <c r="E333" s="1"/>
      <c r="F333" s="1"/>
      <c r="G333" s="1"/>
      <c r="H333" s="208"/>
      <c r="I333" s="208"/>
      <c r="J333" s="208"/>
      <c r="K333" s="208"/>
      <c r="L333" s="208"/>
      <c r="M333" s="208"/>
      <c r="N333" s="208"/>
      <c r="O333" s="208"/>
      <c r="P333" s="208"/>
      <c r="Q333" s="208"/>
      <c r="R333" s="208"/>
      <c r="S333" s="208"/>
      <c r="T333" s="208"/>
      <c r="U333" s="208"/>
      <c r="V333" s="208"/>
      <c r="W333" s="208"/>
      <c r="X333" s="208"/>
      <c r="Y333" s="208"/>
      <c r="Z333" s="208"/>
      <c r="AA333" s="208"/>
      <c r="AB333" s="208"/>
      <c r="AC333" s="208"/>
      <c r="AD333" s="208"/>
      <c r="AE333" s="208"/>
      <c r="AF333" s="208"/>
      <c r="AG333" s="208"/>
      <c r="AH333" s="208"/>
      <c r="AI333" s="208"/>
      <c r="AJ333" s="208"/>
      <c r="AK333" s="208"/>
      <c r="AL333" s="208"/>
      <c r="AM333" s="208"/>
      <c r="AN333" s="208"/>
      <c r="AO333" s="208"/>
      <c r="AP333" s="208"/>
      <c r="AQ333" s="208"/>
    </row>
    <row r="334" customFormat="false" ht="13.5" hidden="false" customHeight="true" outlineLevel="0" collapsed="false">
      <c r="A334" s="1"/>
      <c r="B334" s="1"/>
      <c r="C334" s="1"/>
      <c r="D334" s="1"/>
      <c r="E334" s="1"/>
      <c r="F334" s="1"/>
      <c r="G334" s="1"/>
      <c r="H334" s="208"/>
      <c r="I334" s="208"/>
      <c r="J334" s="208"/>
      <c r="K334" s="208"/>
      <c r="L334" s="208"/>
      <c r="M334" s="208"/>
      <c r="N334" s="208"/>
      <c r="O334" s="208"/>
      <c r="P334" s="208"/>
      <c r="Q334" s="208"/>
      <c r="R334" s="208"/>
      <c r="S334" s="208"/>
      <c r="T334" s="208"/>
      <c r="U334" s="208"/>
      <c r="V334" s="208"/>
      <c r="W334" s="208"/>
      <c r="X334" s="208"/>
      <c r="Y334" s="208"/>
      <c r="Z334" s="208"/>
      <c r="AA334" s="208"/>
      <c r="AB334" s="208"/>
      <c r="AC334" s="208"/>
      <c r="AD334" s="208"/>
      <c r="AE334" s="208"/>
      <c r="AF334" s="208"/>
      <c r="AG334" s="208"/>
      <c r="AH334" s="208"/>
      <c r="AI334" s="208"/>
      <c r="AJ334" s="208"/>
      <c r="AK334" s="208"/>
      <c r="AL334" s="208"/>
      <c r="AM334" s="208"/>
      <c r="AN334" s="208"/>
      <c r="AO334" s="208"/>
      <c r="AP334" s="208"/>
      <c r="AQ334" s="208"/>
    </row>
    <row r="335" customFormat="false" ht="13.5" hidden="false" customHeight="true" outlineLevel="0" collapsed="false">
      <c r="A335" s="1"/>
      <c r="B335" s="1"/>
      <c r="C335" s="1"/>
      <c r="D335" s="1"/>
      <c r="E335" s="1"/>
      <c r="F335" s="1"/>
      <c r="G335" s="1"/>
      <c r="H335" s="208"/>
      <c r="I335" s="208"/>
      <c r="J335" s="208"/>
      <c r="K335" s="208"/>
      <c r="L335" s="208"/>
      <c r="M335" s="208"/>
      <c r="N335" s="208"/>
      <c r="O335" s="208"/>
      <c r="P335" s="208"/>
      <c r="Q335" s="208"/>
      <c r="R335" s="208"/>
      <c r="S335" s="208"/>
      <c r="T335" s="208"/>
      <c r="U335" s="208"/>
      <c r="V335" s="208"/>
      <c r="W335" s="208"/>
      <c r="X335" s="208"/>
      <c r="Y335" s="208"/>
      <c r="Z335" s="208"/>
      <c r="AA335" s="208"/>
      <c r="AB335" s="208"/>
      <c r="AC335" s="208"/>
      <c r="AD335" s="208"/>
      <c r="AE335" s="208"/>
      <c r="AF335" s="208"/>
      <c r="AG335" s="208"/>
      <c r="AH335" s="208"/>
      <c r="AI335" s="208"/>
      <c r="AJ335" s="208"/>
      <c r="AK335" s="208"/>
      <c r="AL335" s="208"/>
      <c r="AM335" s="208"/>
      <c r="AN335" s="208"/>
      <c r="AO335" s="208"/>
      <c r="AP335" s="208"/>
      <c r="AQ335" s="208"/>
    </row>
    <row r="336" customFormat="false" ht="13.5" hidden="false" customHeight="true" outlineLevel="0" collapsed="false">
      <c r="A336" s="1"/>
      <c r="B336" s="1"/>
      <c r="C336" s="1"/>
      <c r="D336" s="1"/>
      <c r="E336" s="1"/>
      <c r="F336" s="1"/>
      <c r="G336" s="1"/>
      <c r="H336" s="208"/>
      <c r="I336" s="208"/>
      <c r="J336" s="208"/>
      <c r="K336" s="208"/>
      <c r="L336" s="208"/>
      <c r="M336" s="208"/>
      <c r="N336" s="208"/>
      <c r="O336" s="208"/>
      <c r="P336" s="208"/>
      <c r="Q336" s="208"/>
      <c r="R336" s="208"/>
      <c r="S336" s="208"/>
      <c r="T336" s="208"/>
      <c r="U336" s="208"/>
      <c r="V336" s="208"/>
      <c r="W336" s="208"/>
      <c r="X336" s="208"/>
      <c r="Y336" s="208"/>
      <c r="Z336" s="208"/>
      <c r="AA336" s="208"/>
      <c r="AB336" s="208"/>
      <c r="AC336" s="208"/>
      <c r="AD336" s="208"/>
      <c r="AE336" s="208"/>
      <c r="AF336" s="208"/>
      <c r="AG336" s="208"/>
      <c r="AH336" s="208"/>
      <c r="AI336" s="208"/>
      <c r="AJ336" s="208"/>
      <c r="AK336" s="208"/>
      <c r="AL336" s="208"/>
      <c r="AM336" s="208"/>
      <c r="AN336" s="208"/>
      <c r="AO336" s="208"/>
      <c r="AP336" s="208"/>
      <c r="AQ336" s="208"/>
    </row>
    <row r="337" customFormat="false" ht="13.5" hidden="false" customHeight="true" outlineLevel="0" collapsed="false">
      <c r="A337" s="1"/>
      <c r="B337" s="1"/>
      <c r="C337" s="1"/>
      <c r="D337" s="1"/>
      <c r="E337" s="1"/>
      <c r="F337" s="1"/>
      <c r="G337" s="1"/>
      <c r="H337" s="208"/>
      <c r="I337" s="208"/>
      <c r="J337" s="208"/>
      <c r="K337" s="208"/>
      <c r="L337" s="208"/>
      <c r="M337" s="208"/>
      <c r="N337" s="208"/>
      <c r="O337" s="208"/>
      <c r="P337" s="208"/>
      <c r="Q337" s="208"/>
      <c r="R337" s="208"/>
      <c r="S337" s="208"/>
      <c r="T337" s="208"/>
      <c r="U337" s="208"/>
      <c r="V337" s="208"/>
      <c r="W337" s="208"/>
      <c r="X337" s="208"/>
      <c r="Y337" s="208"/>
      <c r="Z337" s="208"/>
      <c r="AA337" s="208"/>
      <c r="AB337" s="208"/>
      <c r="AC337" s="208"/>
      <c r="AD337" s="208"/>
      <c r="AE337" s="208"/>
      <c r="AF337" s="208"/>
      <c r="AG337" s="208"/>
      <c r="AH337" s="208"/>
      <c r="AI337" s="208"/>
      <c r="AJ337" s="208"/>
      <c r="AK337" s="208"/>
      <c r="AL337" s="208"/>
      <c r="AM337" s="208"/>
      <c r="AN337" s="208"/>
      <c r="AO337" s="208"/>
      <c r="AP337" s="208"/>
      <c r="AQ337" s="208"/>
    </row>
    <row r="338" customFormat="false" ht="13.5" hidden="false" customHeight="true" outlineLevel="0" collapsed="false">
      <c r="A338" s="1"/>
      <c r="B338" s="1"/>
      <c r="C338" s="1"/>
      <c r="D338" s="1"/>
      <c r="E338" s="1"/>
      <c r="F338" s="1"/>
      <c r="G338" s="1"/>
      <c r="H338" s="208"/>
      <c r="I338" s="208"/>
      <c r="J338" s="208"/>
      <c r="K338" s="208"/>
      <c r="L338" s="208"/>
      <c r="M338" s="208"/>
      <c r="N338" s="208"/>
      <c r="O338" s="208"/>
      <c r="P338" s="208"/>
      <c r="Q338" s="208"/>
      <c r="R338" s="208"/>
      <c r="S338" s="208"/>
      <c r="T338" s="208"/>
      <c r="U338" s="208"/>
      <c r="V338" s="208"/>
      <c r="W338" s="208"/>
      <c r="X338" s="208"/>
      <c r="Y338" s="208"/>
      <c r="Z338" s="208"/>
      <c r="AA338" s="208"/>
      <c r="AB338" s="208"/>
      <c r="AC338" s="208"/>
      <c r="AD338" s="208"/>
      <c r="AE338" s="208"/>
      <c r="AF338" s="208"/>
      <c r="AG338" s="208"/>
      <c r="AH338" s="208"/>
      <c r="AI338" s="208"/>
      <c r="AJ338" s="208"/>
      <c r="AK338" s="208"/>
      <c r="AL338" s="208"/>
      <c r="AM338" s="208"/>
      <c r="AN338" s="208"/>
      <c r="AO338" s="208"/>
      <c r="AP338" s="208"/>
      <c r="AQ338" s="208"/>
    </row>
    <row r="339" customFormat="false" ht="13.5" hidden="false" customHeight="true" outlineLevel="0" collapsed="false">
      <c r="A339" s="1"/>
      <c r="B339" s="1"/>
      <c r="C339" s="1"/>
      <c r="D339" s="1"/>
      <c r="E339" s="1"/>
      <c r="F339" s="1"/>
      <c r="G339" s="1"/>
      <c r="H339" s="208"/>
      <c r="I339" s="208"/>
      <c r="J339" s="208"/>
      <c r="K339" s="208"/>
      <c r="L339" s="208"/>
      <c r="M339" s="208"/>
      <c r="N339" s="208"/>
      <c r="O339" s="208"/>
      <c r="P339" s="208"/>
      <c r="Q339" s="208"/>
      <c r="R339" s="208"/>
      <c r="S339" s="208"/>
      <c r="T339" s="208"/>
      <c r="U339" s="208"/>
      <c r="V339" s="208"/>
      <c r="W339" s="208"/>
      <c r="X339" s="208"/>
      <c r="Y339" s="208"/>
      <c r="Z339" s="208"/>
      <c r="AA339" s="208"/>
      <c r="AB339" s="208"/>
      <c r="AC339" s="208"/>
      <c r="AD339" s="208"/>
      <c r="AE339" s="208"/>
      <c r="AF339" s="208"/>
      <c r="AG339" s="208"/>
      <c r="AH339" s="208"/>
      <c r="AI339" s="208"/>
      <c r="AJ339" s="208"/>
      <c r="AK339" s="208"/>
      <c r="AL339" s="208"/>
      <c r="AM339" s="208"/>
      <c r="AN339" s="208"/>
      <c r="AO339" s="208"/>
      <c r="AP339" s="208"/>
      <c r="AQ339" s="208"/>
    </row>
    <row r="340" customFormat="false" ht="13.5" hidden="false" customHeight="true" outlineLevel="0" collapsed="false">
      <c r="A340" s="1"/>
      <c r="B340" s="1"/>
      <c r="C340" s="1"/>
      <c r="D340" s="1"/>
      <c r="E340" s="1"/>
      <c r="F340" s="1"/>
      <c r="G340" s="1"/>
      <c r="H340" s="208"/>
      <c r="I340" s="208"/>
      <c r="J340" s="208"/>
      <c r="K340" s="208"/>
      <c r="L340" s="208"/>
      <c r="M340" s="208"/>
      <c r="N340" s="208"/>
      <c r="O340" s="208"/>
      <c r="P340" s="208"/>
      <c r="Q340" s="208"/>
      <c r="R340" s="208"/>
      <c r="S340" s="208"/>
      <c r="T340" s="208"/>
      <c r="U340" s="208"/>
      <c r="V340" s="208"/>
      <c r="W340" s="208"/>
      <c r="X340" s="208"/>
      <c r="Y340" s="208"/>
      <c r="Z340" s="208"/>
      <c r="AA340" s="208"/>
      <c r="AB340" s="208"/>
      <c r="AC340" s="208"/>
      <c r="AD340" s="208"/>
      <c r="AE340" s="208"/>
      <c r="AF340" s="208"/>
      <c r="AG340" s="208"/>
      <c r="AH340" s="208"/>
      <c r="AI340" s="208"/>
      <c r="AJ340" s="208"/>
      <c r="AK340" s="208"/>
      <c r="AL340" s="208"/>
      <c r="AM340" s="208"/>
      <c r="AN340" s="208"/>
      <c r="AO340" s="208"/>
      <c r="AP340" s="208"/>
      <c r="AQ340" s="208"/>
    </row>
    <row r="341" customFormat="false" ht="13.5" hidden="false" customHeight="true" outlineLevel="0" collapsed="false">
      <c r="A341" s="1"/>
      <c r="B341" s="1"/>
      <c r="C341" s="1"/>
      <c r="D341" s="1"/>
      <c r="E341" s="1"/>
      <c r="F341" s="1"/>
      <c r="G341" s="1"/>
      <c r="H341" s="208"/>
      <c r="I341" s="208"/>
      <c r="J341" s="208"/>
      <c r="K341" s="208"/>
      <c r="L341" s="208"/>
      <c r="M341" s="208"/>
      <c r="N341" s="208"/>
      <c r="O341" s="208"/>
      <c r="P341" s="208"/>
      <c r="Q341" s="208"/>
      <c r="R341" s="208"/>
      <c r="S341" s="208"/>
      <c r="T341" s="208"/>
      <c r="U341" s="208"/>
      <c r="V341" s="208"/>
      <c r="W341" s="208"/>
      <c r="X341" s="208"/>
      <c r="Y341" s="208"/>
      <c r="Z341" s="208"/>
      <c r="AA341" s="208"/>
      <c r="AB341" s="208"/>
      <c r="AC341" s="208"/>
      <c r="AD341" s="208"/>
      <c r="AE341" s="208"/>
      <c r="AF341" s="208"/>
      <c r="AG341" s="208"/>
      <c r="AH341" s="208"/>
      <c r="AI341" s="208"/>
      <c r="AJ341" s="208"/>
      <c r="AK341" s="208"/>
      <c r="AL341" s="208"/>
      <c r="AM341" s="208"/>
      <c r="AN341" s="208"/>
      <c r="AO341" s="208"/>
      <c r="AP341" s="208"/>
      <c r="AQ341" s="208"/>
    </row>
    <row r="342" customFormat="false" ht="13.5" hidden="false" customHeight="true" outlineLevel="0" collapsed="false">
      <c r="A342" s="1"/>
      <c r="B342" s="1"/>
      <c r="C342" s="1"/>
      <c r="D342" s="1"/>
      <c r="E342" s="1"/>
      <c r="F342" s="1"/>
      <c r="G342" s="1"/>
      <c r="H342" s="208"/>
      <c r="I342" s="208"/>
      <c r="J342" s="208"/>
      <c r="K342" s="208"/>
      <c r="L342" s="208"/>
      <c r="M342" s="208"/>
      <c r="N342" s="208"/>
      <c r="O342" s="208"/>
      <c r="P342" s="208"/>
      <c r="Q342" s="208"/>
      <c r="R342" s="208"/>
      <c r="S342" s="208"/>
      <c r="T342" s="208"/>
      <c r="U342" s="208"/>
      <c r="V342" s="208"/>
      <c r="W342" s="208"/>
      <c r="X342" s="208"/>
      <c r="Y342" s="208"/>
      <c r="Z342" s="208"/>
      <c r="AA342" s="208"/>
      <c r="AB342" s="208"/>
      <c r="AC342" s="208"/>
      <c r="AD342" s="208"/>
      <c r="AE342" s="208"/>
      <c r="AF342" s="208"/>
      <c r="AG342" s="208"/>
      <c r="AH342" s="208"/>
      <c r="AI342" s="208"/>
      <c r="AJ342" s="208"/>
      <c r="AK342" s="208"/>
      <c r="AL342" s="208"/>
      <c r="AM342" s="208"/>
      <c r="AN342" s="208"/>
      <c r="AO342" s="208"/>
      <c r="AP342" s="208"/>
      <c r="AQ342" s="208"/>
    </row>
    <row r="343" customFormat="false" ht="13.5" hidden="false" customHeight="true" outlineLevel="0" collapsed="false">
      <c r="A343" s="1"/>
      <c r="B343" s="1"/>
      <c r="C343" s="1"/>
      <c r="D343" s="1"/>
      <c r="E343" s="1"/>
      <c r="F343" s="1"/>
      <c r="G343" s="1"/>
      <c r="H343" s="208"/>
      <c r="I343" s="208"/>
      <c r="J343" s="208"/>
      <c r="K343" s="208"/>
      <c r="L343" s="208"/>
      <c r="M343" s="208"/>
      <c r="N343" s="208"/>
      <c r="O343" s="208"/>
      <c r="P343" s="208"/>
      <c r="Q343" s="208"/>
      <c r="R343" s="208"/>
      <c r="S343" s="208"/>
      <c r="T343" s="208"/>
      <c r="U343" s="208"/>
      <c r="V343" s="208"/>
      <c r="W343" s="208"/>
      <c r="X343" s="208"/>
      <c r="Y343" s="208"/>
      <c r="Z343" s="208"/>
      <c r="AA343" s="208"/>
      <c r="AB343" s="208"/>
      <c r="AC343" s="208"/>
      <c r="AD343" s="208"/>
      <c r="AE343" s="208"/>
      <c r="AF343" s="208"/>
      <c r="AG343" s="208"/>
      <c r="AH343" s="208"/>
      <c r="AI343" s="208"/>
      <c r="AJ343" s="208"/>
      <c r="AK343" s="208"/>
      <c r="AL343" s="208"/>
      <c r="AM343" s="208"/>
      <c r="AN343" s="208"/>
      <c r="AO343" s="208"/>
      <c r="AP343" s="208"/>
      <c r="AQ343" s="208"/>
    </row>
    <row r="344" customFormat="false" ht="13.5" hidden="false" customHeight="true" outlineLevel="0" collapsed="false">
      <c r="A344" s="1"/>
      <c r="B344" s="1"/>
      <c r="C344" s="1"/>
      <c r="D344" s="1"/>
      <c r="E344" s="1"/>
      <c r="F344" s="1"/>
      <c r="G344" s="1"/>
      <c r="H344" s="208"/>
      <c r="I344" s="208"/>
      <c r="J344" s="208"/>
      <c r="K344" s="208"/>
      <c r="L344" s="208"/>
      <c r="M344" s="208"/>
      <c r="N344" s="208"/>
      <c r="O344" s="208"/>
      <c r="P344" s="208"/>
      <c r="Q344" s="208"/>
      <c r="R344" s="208"/>
      <c r="S344" s="208"/>
      <c r="T344" s="208"/>
      <c r="U344" s="208"/>
      <c r="V344" s="208"/>
      <c r="W344" s="208"/>
      <c r="X344" s="208"/>
      <c r="Y344" s="208"/>
      <c r="Z344" s="208"/>
      <c r="AA344" s="208"/>
      <c r="AB344" s="208"/>
      <c r="AC344" s="208"/>
      <c r="AD344" s="208"/>
      <c r="AE344" s="208"/>
      <c r="AF344" s="208"/>
      <c r="AG344" s="208"/>
      <c r="AH344" s="208"/>
      <c r="AI344" s="208"/>
      <c r="AJ344" s="208"/>
      <c r="AK344" s="208"/>
      <c r="AL344" s="208"/>
      <c r="AM344" s="208"/>
      <c r="AN344" s="208"/>
      <c r="AO344" s="208"/>
      <c r="AP344" s="208"/>
      <c r="AQ344" s="208"/>
    </row>
    <row r="345" customFormat="false" ht="13.5" hidden="false" customHeight="true" outlineLevel="0" collapsed="false">
      <c r="A345" s="1"/>
      <c r="B345" s="1"/>
      <c r="C345" s="1"/>
      <c r="D345" s="1"/>
      <c r="E345" s="1"/>
      <c r="F345" s="1"/>
      <c r="G345" s="1"/>
      <c r="H345" s="208"/>
      <c r="I345" s="208"/>
      <c r="J345" s="208"/>
      <c r="K345" s="208"/>
      <c r="L345" s="208"/>
      <c r="M345" s="208"/>
      <c r="N345" s="208"/>
      <c r="O345" s="208"/>
      <c r="P345" s="208"/>
      <c r="Q345" s="208"/>
      <c r="R345" s="208"/>
      <c r="S345" s="208"/>
      <c r="T345" s="208"/>
      <c r="U345" s="208"/>
      <c r="V345" s="208"/>
      <c r="W345" s="208"/>
      <c r="X345" s="208"/>
      <c r="Y345" s="208"/>
      <c r="Z345" s="208"/>
      <c r="AA345" s="208"/>
      <c r="AB345" s="208"/>
      <c r="AC345" s="208"/>
      <c r="AD345" s="208"/>
      <c r="AE345" s="208"/>
      <c r="AF345" s="208"/>
      <c r="AG345" s="208"/>
      <c r="AH345" s="208"/>
      <c r="AI345" s="208"/>
      <c r="AJ345" s="208"/>
      <c r="AK345" s="208"/>
      <c r="AL345" s="208"/>
      <c r="AM345" s="208"/>
      <c r="AN345" s="208"/>
      <c r="AO345" s="208"/>
      <c r="AP345" s="208"/>
      <c r="AQ345" s="208"/>
    </row>
    <row r="346" customFormat="false" ht="13.5" hidden="false" customHeight="true" outlineLevel="0" collapsed="false">
      <c r="A346" s="1"/>
      <c r="B346" s="1"/>
      <c r="C346" s="1"/>
      <c r="D346" s="1"/>
      <c r="E346" s="1"/>
      <c r="F346" s="1"/>
      <c r="G346" s="1"/>
      <c r="H346" s="208"/>
      <c r="I346" s="208"/>
      <c r="J346" s="208"/>
      <c r="K346" s="208"/>
      <c r="L346" s="208"/>
      <c r="M346" s="208"/>
      <c r="N346" s="208"/>
      <c r="O346" s="208"/>
      <c r="P346" s="208"/>
      <c r="Q346" s="208"/>
      <c r="R346" s="208"/>
      <c r="S346" s="208"/>
      <c r="T346" s="208"/>
      <c r="U346" s="208"/>
      <c r="V346" s="208"/>
      <c r="W346" s="208"/>
      <c r="X346" s="208"/>
      <c r="Y346" s="208"/>
      <c r="Z346" s="208"/>
      <c r="AA346" s="208"/>
      <c r="AB346" s="208"/>
      <c r="AC346" s="208"/>
      <c r="AD346" s="208"/>
      <c r="AE346" s="208"/>
      <c r="AF346" s="208"/>
      <c r="AG346" s="208"/>
      <c r="AH346" s="208"/>
      <c r="AI346" s="208"/>
      <c r="AJ346" s="208"/>
      <c r="AK346" s="208"/>
      <c r="AL346" s="208"/>
      <c r="AM346" s="208"/>
      <c r="AN346" s="208"/>
      <c r="AO346" s="208"/>
      <c r="AP346" s="208"/>
      <c r="AQ346" s="208"/>
    </row>
    <row r="347" customFormat="false" ht="13.5" hidden="false" customHeight="true" outlineLevel="0" collapsed="false">
      <c r="A347" s="1"/>
      <c r="B347" s="1"/>
      <c r="C347" s="1"/>
      <c r="D347" s="1"/>
      <c r="E347" s="1"/>
      <c r="F347" s="1"/>
      <c r="G347" s="1"/>
      <c r="H347" s="208"/>
      <c r="I347" s="208"/>
      <c r="J347" s="208"/>
      <c r="K347" s="208"/>
      <c r="L347" s="208"/>
      <c r="M347" s="208"/>
      <c r="N347" s="208"/>
      <c r="O347" s="208"/>
      <c r="P347" s="208"/>
      <c r="Q347" s="208"/>
      <c r="R347" s="208"/>
      <c r="S347" s="208"/>
      <c r="T347" s="208"/>
      <c r="U347" s="208"/>
      <c r="V347" s="208"/>
      <c r="W347" s="208"/>
      <c r="X347" s="208"/>
      <c r="Y347" s="208"/>
      <c r="Z347" s="208"/>
      <c r="AA347" s="208"/>
      <c r="AB347" s="208"/>
      <c r="AC347" s="208"/>
      <c r="AD347" s="208"/>
      <c r="AE347" s="208"/>
      <c r="AF347" s="208"/>
      <c r="AG347" s="208"/>
      <c r="AH347" s="208"/>
      <c r="AI347" s="208"/>
      <c r="AJ347" s="208"/>
      <c r="AK347" s="208"/>
      <c r="AL347" s="208"/>
      <c r="AM347" s="208"/>
      <c r="AN347" s="208"/>
      <c r="AO347" s="208"/>
      <c r="AP347" s="208"/>
      <c r="AQ347" s="208"/>
    </row>
    <row r="348" customFormat="false" ht="13.5" hidden="false" customHeight="true" outlineLevel="0" collapsed="false">
      <c r="A348" s="1"/>
      <c r="B348" s="1"/>
      <c r="C348" s="1"/>
      <c r="D348" s="1"/>
      <c r="E348" s="1"/>
      <c r="F348" s="1"/>
      <c r="G348" s="1"/>
      <c r="H348" s="208"/>
      <c r="I348" s="208"/>
      <c r="J348" s="208"/>
      <c r="K348" s="208"/>
      <c r="L348" s="208"/>
      <c r="M348" s="208"/>
      <c r="N348" s="208"/>
      <c r="O348" s="208"/>
      <c r="P348" s="208"/>
      <c r="Q348" s="208"/>
      <c r="R348" s="208"/>
      <c r="S348" s="208"/>
      <c r="T348" s="208"/>
      <c r="U348" s="208"/>
      <c r="V348" s="208"/>
      <c r="W348" s="208"/>
      <c r="X348" s="208"/>
      <c r="Y348" s="208"/>
      <c r="Z348" s="208"/>
      <c r="AA348" s="208"/>
      <c r="AB348" s="208"/>
      <c r="AC348" s="208"/>
      <c r="AD348" s="208"/>
      <c r="AE348" s="208"/>
      <c r="AF348" s="208"/>
      <c r="AG348" s="208"/>
      <c r="AH348" s="208"/>
      <c r="AI348" s="208"/>
      <c r="AJ348" s="208"/>
      <c r="AK348" s="208"/>
      <c r="AL348" s="208"/>
      <c r="AM348" s="208"/>
      <c r="AN348" s="208"/>
      <c r="AO348" s="208"/>
      <c r="AP348" s="208"/>
      <c r="AQ348" s="208"/>
    </row>
    <row r="349" customFormat="false" ht="13.5" hidden="false" customHeight="true" outlineLevel="0" collapsed="false">
      <c r="A349" s="1"/>
      <c r="B349" s="1"/>
      <c r="C349" s="1"/>
      <c r="D349" s="1"/>
      <c r="E349" s="1"/>
      <c r="F349" s="1"/>
      <c r="G349" s="1"/>
      <c r="H349" s="208"/>
      <c r="I349" s="208"/>
      <c r="J349" s="208"/>
      <c r="K349" s="208"/>
      <c r="L349" s="208"/>
      <c r="M349" s="208"/>
      <c r="N349" s="208"/>
      <c r="O349" s="208"/>
      <c r="P349" s="208"/>
      <c r="Q349" s="208"/>
      <c r="R349" s="208"/>
      <c r="S349" s="208"/>
      <c r="T349" s="208"/>
      <c r="U349" s="208"/>
      <c r="V349" s="208"/>
      <c r="W349" s="208"/>
      <c r="X349" s="208"/>
      <c r="Y349" s="208"/>
      <c r="Z349" s="208"/>
      <c r="AA349" s="208"/>
      <c r="AB349" s="208"/>
      <c r="AC349" s="208"/>
      <c r="AD349" s="208"/>
      <c r="AE349" s="208"/>
      <c r="AF349" s="208"/>
      <c r="AG349" s="208"/>
      <c r="AH349" s="208"/>
      <c r="AI349" s="208"/>
      <c r="AJ349" s="208"/>
      <c r="AK349" s="208"/>
      <c r="AL349" s="208"/>
      <c r="AM349" s="208"/>
      <c r="AN349" s="208"/>
      <c r="AO349" s="208"/>
      <c r="AP349" s="208"/>
      <c r="AQ349" s="208"/>
    </row>
    <row r="350" customFormat="false" ht="13.5" hidden="false" customHeight="true" outlineLevel="0" collapsed="false">
      <c r="A350" s="1"/>
      <c r="B350" s="1"/>
      <c r="C350" s="1"/>
      <c r="D350" s="1"/>
      <c r="E350" s="1"/>
      <c r="F350" s="1"/>
      <c r="G350" s="1"/>
      <c r="H350" s="208"/>
      <c r="I350" s="208"/>
      <c r="J350" s="208"/>
      <c r="K350" s="208"/>
      <c r="L350" s="208"/>
      <c r="M350" s="208"/>
      <c r="N350" s="208"/>
      <c r="O350" s="208"/>
      <c r="P350" s="208"/>
      <c r="Q350" s="208"/>
      <c r="R350" s="208"/>
      <c r="S350" s="208"/>
      <c r="T350" s="208"/>
      <c r="U350" s="208"/>
      <c r="V350" s="208"/>
      <c r="W350" s="208"/>
      <c r="X350" s="208"/>
      <c r="Y350" s="208"/>
      <c r="Z350" s="208"/>
      <c r="AA350" s="208"/>
      <c r="AB350" s="208"/>
      <c r="AC350" s="208"/>
      <c r="AD350" s="208"/>
      <c r="AE350" s="208"/>
      <c r="AF350" s="208"/>
      <c r="AG350" s="208"/>
      <c r="AH350" s="208"/>
      <c r="AI350" s="208"/>
      <c r="AJ350" s="208"/>
      <c r="AK350" s="208"/>
      <c r="AL350" s="208"/>
      <c r="AM350" s="208"/>
      <c r="AN350" s="208"/>
      <c r="AO350" s="208"/>
      <c r="AP350" s="208"/>
      <c r="AQ350" s="208"/>
    </row>
    <row r="351" customFormat="false" ht="13.5" hidden="false" customHeight="true" outlineLevel="0" collapsed="false">
      <c r="A351" s="1"/>
      <c r="B351" s="1"/>
      <c r="C351" s="1"/>
      <c r="D351" s="1"/>
      <c r="E351" s="1"/>
      <c r="F351" s="1"/>
      <c r="G351" s="1"/>
      <c r="H351" s="208"/>
      <c r="I351" s="208"/>
      <c r="J351" s="208"/>
      <c r="K351" s="208"/>
      <c r="L351" s="208"/>
      <c r="M351" s="208"/>
      <c r="N351" s="208"/>
      <c r="O351" s="208"/>
      <c r="P351" s="208"/>
      <c r="Q351" s="208"/>
      <c r="R351" s="208"/>
      <c r="S351" s="208"/>
      <c r="T351" s="208"/>
      <c r="U351" s="208"/>
      <c r="V351" s="208"/>
      <c r="W351" s="208"/>
      <c r="X351" s="208"/>
      <c r="Y351" s="208"/>
      <c r="Z351" s="208"/>
      <c r="AA351" s="208"/>
      <c r="AB351" s="208"/>
      <c r="AC351" s="208"/>
      <c r="AD351" s="208"/>
      <c r="AE351" s="208"/>
      <c r="AF351" s="208"/>
      <c r="AG351" s="208"/>
      <c r="AH351" s="208"/>
      <c r="AI351" s="208"/>
      <c r="AJ351" s="208"/>
      <c r="AK351" s="208"/>
      <c r="AL351" s="208"/>
      <c r="AM351" s="208"/>
      <c r="AN351" s="208"/>
      <c r="AO351" s="208"/>
      <c r="AP351" s="208"/>
      <c r="AQ351" s="208"/>
    </row>
    <row r="352" customFormat="false" ht="13.5" hidden="false" customHeight="true" outlineLevel="0" collapsed="false">
      <c r="A352" s="1"/>
      <c r="B352" s="1"/>
      <c r="C352" s="1"/>
      <c r="D352" s="1"/>
      <c r="E352" s="1"/>
      <c r="F352" s="1"/>
      <c r="G352" s="1"/>
      <c r="H352" s="208"/>
      <c r="I352" s="208"/>
      <c r="J352" s="208"/>
      <c r="K352" s="208"/>
      <c r="L352" s="208"/>
      <c r="M352" s="208"/>
      <c r="N352" s="208"/>
      <c r="O352" s="208"/>
      <c r="P352" s="208"/>
      <c r="Q352" s="208"/>
      <c r="R352" s="208"/>
      <c r="S352" s="208"/>
      <c r="T352" s="208"/>
      <c r="U352" s="208"/>
      <c r="V352" s="208"/>
      <c r="W352" s="208"/>
      <c r="X352" s="208"/>
      <c r="Y352" s="208"/>
      <c r="Z352" s="208"/>
      <c r="AA352" s="208"/>
      <c r="AB352" s="208"/>
      <c r="AC352" s="208"/>
      <c r="AD352" s="208"/>
      <c r="AE352" s="208"/>
      <c r="AF352" s="208"/>
      <c r="AG352" s="208"/>
      <c r="AH352" s="208"/>
      <c r="AI352" s="208"/>
      <c r="AJ352" s="208"/>
      <c r="AK352" s="208"/>
      <c r="AL352" s="208"/>
      <c r="AM352" s="208"/>
      <c r="AN352" s="208"/>
      <c r="AO352" s="208"/>
      <c r="AP352" s="208"/>
      <c r="AQ352" s="208"/>
    </row>
    <row r="353" customFormat="false" ht="13.5" hidden="false" customHeight="true" outlineLevel="0" collapsed="false">
      <c r="A353" s="1"/>
      <c r="B353" s="1"/>
      <c r="C353" s="1"/>
      <c r="D353" s="1"/>
      <c r="E353" s="1"/>
      <c r="F353" s="1"/>
      <c r="G353" s="1"/>
      <c r="H353" s="208"/>
      <c r="I353" s="208"/>
      <c r="J353" s="208"/>
      <c r="K353" s="208"/>
      <c r="L353" s="208"/>
      <c r="M353" s="208"/>
      <c r="N353" s="208"/>
      <c r="O353" s="208"/>
      <c r="P353" s="208"/>
      <c r="Q353" s="208"/>
      <c r="R353" s="208"/>
      <c r="S353" s="208"/>
      <c r="T353" s="208"/>
      <c r="U353" s="208"/>
      <c r="V353" s="208"/>
      <c r="W353" s="208"/>
      <c r="X353" s="208"/>
      <c r="Y353" s="208"/>
      <c r="Z353" s="208"/>
      <c r="AA353" s="208"/>
      <c r="AB353" s="208"/>
      <c r="AC353" s="208"/>
      <c r="AD353" s="208"/>
      <c r="AE353" s="208"/>
      <c r="AF353" s="208"/>
      <c r="AG353" s="208"/>
      <c r="AH353" s="208"/>
      <c r="AI353" s="208"/>
      <c r="AJ353" s="208"/>
      <c r="AK353" s="208"/>
      <c r="AL353" s="208"/>
      <c r="AM353" s="208"/>
      <c r="AN353" s="208"/>
      <c r="AO353" s="208"/>
      <c r="AP353" s="208"/>
      <c r="AQ353" s="208"/>
    </row>
    <row r="354" customFormat="false" ht="13.5" hidden="false" customHeight="true" outlineLevel="0" collapsed="false">
      <c r="A354" s="1"/>
      <c r="B354" s="1"/>
      <c r="C354" s="1"/>
      <c r="D354" s="1"/>
      <c r="E354" s="1"/>
      <c r="F354" s="1"/>
      <c r="G354" s="1"/>
      <c r="H354" s="208"/>
      <c r="I354" s="208"/>
      <c r="J354" s="208"/>
      <c r="K354" s="208"/>
      <c r="L354" s="208"/>
      <c r="M354" s="208"/>
      <c r="N354" s="208"/>
      <c r="O354" s="208"/>
      <c r="P354" s="208"/>
      <c r="Q354" s="208"/>
      <c r="R354" s="208"/>
      <c r="S354" s="208"/>
      <c r="T354" s="208"/>
      <c r="U354" s="208"/>
      <c r="V354" s="208"/>
      <c r="W354" s="208"/>
      <c r="X354" s="208"/>
      <c r="Y354" s="208"/>
      <c r="Z354" s="208"/>
      <c r="AA354" s="208"/>
      <c r="AB354" s="208"/>
      <c r="AC354" s="208"/>
      <c r="AD354" s="208"/>
      <c r="AE354" s="208"/>
      <c r="AF354" s="208"/>
      <c r="AG354" s="208"/>
      <c r="AH354" s="208"/>
      <c r="AI354" s="208"/>
      <c r="AJ354" s="208"/>
      <c r="AK354" s="208"/>
      <c r="AL354" s="208"/>
      <c r="AM354" s="208"/>
      <c r="AN354" s="208"/>
      <c r="AO354" s="208"/>
      <c r="AP354" s="208"/>
      <c r="AQ354" s="208"/>
    </row>
    <row r="355" customFormat="false" ht="13.5" hidden="false" customHeight="true" outlineLevel="0" collapsed="false">
      <c r="A355" s="1"/>
      <c r="B355" s="1"/>
      <c r="C355" s="1"/>
      <c r="D355" s="1"/>
      <c r="E355" s="1"/>
      <c r="F355" s="1"/>
      <c r="G355" s="1"/>
      <c r="H355" s="208"/>
      <c r="I355" s="208"/>
      <c r="J355" s="208"/>
      <c r="K355" s="208"/>
      <c r="L355" s="208"/>
      <c r="M355" s="208"/>
      <c r="N355" s="208"/>
      <c r="O355" s="208"/>
      <c r="P355" s="208"/>
      <c r="Q355" s="208"/>
      <c r="R355" s="208"/>
      <c r="S355" s="208"/>
      <c r="T355" s="208"/>
      <c r="U355" s="208"/>
      <c r="V355" s="208"/>
      <c r="W355" s="208"/>
      <c r="X355" s="208"/>
      <c r="Y355" s="208"/>
      <c r="Z355" s="208"/>
      <c r="AA355" s="208"/>
      <c r="AB355" s="208"/>
      <c r="AC355" s="208"/>
      <c r="AD355" s="208"/>
      <c r="AE355" s="208"/>
      <c r="AF355" s="208"/>
      <c r="AG355" s="208"/>
      <c r="AH355" s="208"/>
      <c r="AI355" s="208"/>
      <c r="AJ355" s="208"/>
      <c r="AK355" s="208"/>
      <c r="AL355" s="208"/>
      <c r="AM355" s="208"/>
      <c r="AN355" s="208"/>
      <c r="AO355" s="208"/>
      <c r="AP355" s="208"/>
      <c r="AQ355" s="208"/>
    </row>
    <row r="356" customFormat="false" ht="13.5" hidden="false" customHeight="true" outlineLevel="0" collapsed="false">
      <c r="A356" s="1"/>
      <c r="B356" s="1"/>
      <c r="C356" s="1"/>
      <c r="D356" s="1"/>
      <c r="E356" s="1"/>
      <c r="F356" s="1"/>
      <c r="G356" s="1"/>
      <c r="H356" s="208"/>
      <c r="I356" s="208"/>
      <c r="J356" s="208"/>
      <c r="K356" s="208"/>
      <c r="L356" s="208"/>
      <c r="M356" s="208"/>
      <c r="N356" s="208"/>
      <c r="O356" s="208"/>
      <c r="P356" s="208"/>
      <c r="Q356" s="208"/>
      <c r="R356" s="208"/>
      <c r="S356" s="208"/>
      <c r="T356" s="208"/>
      <c r="U356" s="208"/>
      <c r="V356" s="208"/>
      <c r="W356" s="208"/>
      <c r="X356" s="208"/>
      <c r="Y356" s="208"/>
      <c r="Z356" s="208"/>
      <c r="AA356" s="208"/>
      <c r="AB356" s="208"/>
      <c r="AC356" s="208"/>
      <c r="AD356" s="208"/>
      <c r="AE356" s="208"/>
      <c r="AF356" s="208"/>
      <c r="AG356" s="208"/>
      <c r="AH356" s="208"/>
      <c r="AI356" s="208"/>
      <c r="AJ356" s="208"/>
      <c r="AK356" s="208"/>
      <c r="AL356" s="208"/>
      <c r="AM356" s="208"/>
      <c r="AN356" s="208"/>
      <c r="AO356" s="208"/>
      <c r="AP356" s="208"/>
      <c r="AQ356" s="208"/>
    </row>
    <row r="357" customFormat="false" ht="13.5" hidden="false" customHeight="true" outlineLevel="0" collapsed="false">
      <c r="A357" s="1"/>
      <c r="B357" s="1"/>
      <c r="C357" s="1"/>
      <c r="D357" s="1"/>
      <c r="E357" s="1"/>
      <c r="F357" s="1"/>
      <c r="G357" s="1"/>
      <c r="H357" s="208"/>
      <c r="I357" s="208"/>
      <c r="J357" s="208"/>
      <c r="K357" s="208"/>
      <c r="L357" s="208"/>
      <c r="M357" s="208"/>
      <c r="N357" s="208"/>
      <c r="O357" s="208"/>
      <c r="P357" s="208"/>
      <c r="Q357" s="208"/>
      <c r="R357" s="208"/>
      <c r="S357" s="208"/>
      <c r="T357" s="208"/>
      <c r="U357" s="208"/>
      <c r="V357" s="208"/>
      <c r="W357" s="208"/>
      <c r="X357" s="208"/>
      <c r="Y357" s="208"/>
      <c r="Z357" s="208"/>
      <c r="AA357" s="208"/>
      <c r="AB357" s="208"/>
      <c r="AC357" s="208"/>
      <c r="AD357" s="208"/>
      <c r="AE357" s="208"/>
      <c r="AF357" s="208"/>
      <c r="AG357" s="208"/>
      <c r="AH357" s="208"/>
      <c r="AI357" s="208"/>
      <c r="AJ357" s="208"/>
      <c r="AK357" s="208"/>
      <c r="AL357" s="208"/>
      <c r="AM357" s="208"/>
      <c r="AN357" s="208"/>
      <c r="AO357" s="208"/>
      <c r="AP357" s="208"/>
      <c r="AQ357" s="208"/>
    </row>
    <row r="358" customFormat="false" ht="13.5" hidden="false" customHeight="true" outlineLevel="0" collapsed="false">
      <c r="A358" s="1"/>
      <c r="B358" s="1"/>
      <c r="C358" s="1"/>
      <c r="D358" s="1"/>
      <c r="E358" s="1"/>
      <c r="F358" s="1"/>
      <c r="G358" s="1"/>
      <c r="H358" s="208"/>
      <c r="I358" s="208"/>
      <c r="J358" s="208"/>
      <c r="K358" s="208"/>
      <c r="L358" s="208"/>
      <c r="M358" s="208"/>
      <c r="N358" s="208"/>
      <c r="O358" s="208"/>
      <c r="P358" s="208"/>
      <c r="Q358" s="208"/>
      <c r="R358" s="208"/>
      <c r="S358" s="208"/>
      <c r="T358" s="208"/>
      <c r="U358" s="208"/>
      <c r="V358" s="208"/>
      <c r="W358" s="208"/>
      <c r="X358" s="208"/>
      <c r="Y358" s="208"/>
      <c r="Z358" s="208"/>
      <c r="AA358" s="208"/>
      <c r="AB358" s="208"/>
      <c r="AC358" s="208"/>
      <c r="AD358" s="208"/>
      <c r="AE358" s="208"/>
      <c r="AF358" s="208"/>
      <c r="AG358" s="208"/>
      <c r="AH358" s="208"/>
      <c r="AI358" s="208"/>
      <c r="AJ358" s="208"/>
      <c r="AK358" s="208"/>
      <c r="AL358" s="208"/>
      <c r="AM358" s="208"/>
      <c r="AN358" s="208"/>
      <c r="AO358" s="208"/>
      <c r="AP358" s="208"/>
      <c r="AQ358" s="208"/>
    </row>
    <row r="359" customFormat="false" ht="13.5" hidden="false" customHeight="true" outlineLevel="0" collapsed="false">
      <c r="A359" s="1"/>
      <c r="B359" s="1"/>
      <c r="C359" s="1"/>
      <c r="D359" s="1"/>
      <c r="E359" s="1"/>
      <c r="F359" s="1"/>
      <c r="G359" s="1"/>
      <c r="H359" s="208"/>
      <c r="I359" s="208"/>
      <c r="J359" s="208"/>
      <c r="K359" s="208"/>
      <c r="L359" s="208"/>
      <c r="M359" s="208"/>
      <c r="N359" s="208"/>
      <c r="O359" s="208"/>
      <c r="P359" s="208"/>
      <c r="Q359" s="208"/>
      <c r="R359" s="208"/>
      <c r="S359" s="208"/>
      <c r="T359" s="208"/>
      <c r="U359" s="208"/>
      <c r="V359" s="208"/>
      <c r="W359" s="208"/>
      <c r="X359" s="208"/>
      <c r="Y359" s="208"/>
      <c r="Z359" s="208"/>
      <c r="AA359" s="208"/>
      <c r="AB359" s="208"/>
      <c r="AC359" s="208"/>
      <c r="AD359" s="208"/>
      <c r="AE359" s="208"/>
      <c r="AF359" s="208"/>
      <c r="AG359" s="208"/>
      <c r="AH359" s="208"/>
      <c r="AI359" s="208"/>
      <c r="AJ359" s="208"/>
      <c r="AK359" s="208"/>
      <c r="AL359" s="208"/>
      <c r="AM359" s="208"/>
      <c r="AN359" s="208"/>
      <c r="AO359" s="208"/>
      <c r="AP359" s="208"/>
      <c r="AQ359" s="208"/>
    </row>
    <row r="360" customFormat="false" ht="13.5" hidden="false" customHeight="true" outlineLevel="0" collapsed="false">
      <c r="A360" s="1"/>
      <c r="B360" s="1"/>
      <c r="C360" s="1"/>
      <c r="D360" s="1"/>
      <c r="E360" s="1"/>
      <c r="F360" s="1"/>
      <c r="G360" s="1"/>
      <c r="H360" s="208"/>
      <c r="I360" s="208"/>
      <c r="J360" s="208"/>
      <c r="K360" s="208"/>
      <c r="L360" s="208"/>
      <c r="M360" s="208"/>
      <c r="N360" s="208"/>
      <c r="O360" s="208"/>
      <c r="P360" s="208"/>
      <c r="Q360" s="208"/>
      <c r="R360" s="208"/>
      <c r="S360" s="208"/>
      <c r="T360" s="208"/>
      <c r="U360" s="208"/>
      <c r="V360" s="208"/>
      <c r="W360" s="208"/>
      <c r="X360" s="208"/>
      <c r="Y360" s="208"/>
      <c r="Z360" s="208"/>
      <c r="AA360" s="208"/>
      <c r="AB360" s="208"/>
      <c r="AC360" s="208"/>
      <c r="AD360" s="208"/>
      <c r="AE360" s="208"/>
      <c r="AF360" s="208"/>
      <c r="AG360" s="208"/>
      <c r="AH360" s="208"/>
      <c r="AI360" s="208"/>
      <c r="AJ360" s="208"/>
      <c r="AK360" s="208"/>
      <c r="AL360" s="208"/>
      <c r="AM360" s="208"/>
      <c r="AN360" s="208"/>
      <c r="AO360" s="208"/>
      <c r="AP360" s="208"/>
      <c r="AQ360" s="208"/>
    </row>
    <row r="361" customFormat="false" ht="13.5" hidden="false" customHeight="true" outlineLevel="0" collapsed="false">
      <c r="A361" s="1"/>
      <c r="B361" s="1"/>
      <c r="C361" s="1"/>
      <c r="D361" s="1"/>
      <c r="E361" s="1"/>
      <c r="F361" s="1"/>
      <c r="G361" s="1"/>
      <c r="H361" s="208"/>
      <c r="I361" s="208"/>
      <c r="J361" s="208"/>
      <c r="K361" s="208"/>
      <c r="L361" s="208"/>
      <c r="M361" s="208"/>
      <c r="N361" s="208"/>
      <c r="O361" s="208"/>
      <c r="P361" s="208"/>
      <c r="Q361" s="208"/>
      <c r="R361" s="208"/>
      <c r="S361" s="208"/>
      <c r="T361" s="208"/>
      <c r="U361" s="208"/>
      <c r="V361" s="208"/>
      <c r="W361" s="208"/>
      <c r="X361" s="208"/>
      <c r="Y361" s="208"/>
      <c r="Z361" s="208"/>
      <c r="AA361" s="208"/>
      <c r="AB361" s="208"/>
      <c r="AC361" s="208"/>
      <c r="AD361" s="208"/>
      <c r="AE361" s="208"/>
      <c r="AF361" s="208"/>
      <c r="AG361" s="208"/>
      <c r="AH361" s="208"/>
      <c r="AI361" s="208"/>
      <c r="AJ361" s="208"/>
      <c r="AK361" s="208"/>
      <c r="AL361" s="208"/>
      <c r="AM361" s="208"/>
      <c r="AN361" s="208"/>
      <c r="AO361" s="208"/>
      <c r="AP361" s="208"/>
      <c r="AQ361" s="208"/>
    </row>
    <row r="362" customFormat="false" ht="13.5" hidden="false" customHeight="true" outlineLevel="0" collapsed="false">
      <c r="A362" s="1"/>
      <c r="B362" s="1"/>
      <c r="C362" s="1"/>
      <c r="D362" s="1"/>
      <c r="E362" s="1"/>
      <c r="F362" s="1"/>
      <c r="G362" s="1"/>
      <c r="H362" s="208"/>
      <c r="I362" s="208"/>
      <c r="J362" s="208"/>
      <c r="K362" s="208"/>
      <c r="L362" s="208"/>
      <c r="M362" s="208"/>
      <c r="N362" s="208"/>
      <c r="O362" s="208"/>
      <c r="P362" s="208"/>
      <c r="Q362" s="208"/>
      <c r="R362" s="208"/>
      <c r="S362" s="208"/>
      <c r="T362" s="208"/>
      <c r="U362" s="208"/>
      <c r="V362" s="208"/>
      <c r="W362" s="208"/>
      <c r="X362" s="208"/>
      <c r="Y362" s="208"/>
      <c r="Z362" s="208"/>
      <c r="AA362" s="208"/>
      <c r="AB362" s="208"/>
      <c r="AC362" s="208"/>
      <c r="AD362" s="208"/>
      <c r="AE362" s="208"/>
      <c r="AF362" s="208"/>
      <c r="AG362" s="208"/>
      <c r="AH362" s="208"/>
      <c r="AI362" s="208"/>
      <c r="AJ362" s="208"/>
      <c r="AK362" s="208"/>
      <c r="AL362" s="208"/>
      <c r="AM362" s="208"/>
      <c r="AN362" s="208"/>
      <c r="AO362" s="208"/>
      <c r="AP362" s="208"/>
      <c r="AQ362" s="208"/>
    </row>
    <row r="363" customFormat="false" ht="13.5" hidden="false" customHeight="true" outlineLevel="0" collapsed="false">
      <c r="A363" s="1"/>
      <c r="B363" s="1"/>
      <c r="C363" s="1"/>
      <c r="D363" s="1"/>
      <c r="E363" s="1"/>
      <c r="F363" s="1"/>
      <c r="G363" s="1"/>
      <c r="H363" s="208"/>
      <c r="I363" s="208"/>
      <c r="J363" s="208"/>
      <c r="K363" s="208"/>
      <c r="L363" s="208"/>
      <c r="M363" s="208"/>
      <c r="N363" s="208"/>
      <c r="O363" s="208"/>
      <c r="P363" s="208"/>
      <c r="Q363" s="208"/>
      <c r="R363" s="208"/>
      <c r="S363" s="208"/>
      <c r="T363" s="208"/>
      <c r="U363" s="208"/>
      <c r="V363" s="208"/>
      <c r="W363" s="208"/>
      <c r="X363" s="208"/>
      <c r="Y363" s="208"/>
      <c r="Z363" s="208"/>
      <c r="AA363" s="208"/>
      <c r="AB363" s="208"/>
      <c r="AC363" s="208"/>
      <c r="AD363" s="208"/>
      <c r="AE363" s="208"/>
      <c r="AF363" s="208"/>
      <c r="AG363" s="208"/>
      <c r="AH363" s="208"/>
      <c r="AI363" s="208"/>
      <c r="AJ363" s="208"/>
      <c r="AK363" s="208"/>
      <c r="AL363" s="208"/>
      <c r="AM363" s="208"/>
      <c r="AN363" s="208"/>
      <c r="AO363" s="208"/>
      <c r="AP363" s="208"/>
      <c r="AQ363" s="208"/>
    </row>
    <row r="364" customFormat="false" ht="13.5" hidden="false" customHeight="true" outlineLevel="0" collapsed="false">
      <c r="A364" s="1"/>
      <c r="B364" s="1"/>
      <c r="C364" s="1"/>
      <c r="D364" s="1"/>
      <c r="E364" s="1"/>
      <c r="F364" s="1"/>
      <c r="G364" s="1"/>
      <c r="H364" s="208"/>
      <c r="I364" s="208"/>
      <c r="J364" s="208"/>
      <c r="K364" s="208"/>
      <c r="L364" s="208"/>
      <c r="M364" s="208"/>
      <c r="N364" s="208"/>
      <c r="O364" s="208"/>
      <c r="P364" s="208"/>
      <c r="Q364" s="208"/>
      <c r="R364" s="208"/>
      <c r="S364" s="208"/>
      <c r="T364" s="208"/>
      <c r="U364" s="208"/>
      <c r="V364" s="208"/>
      <c r="W364" s="208"/>
      <c r="X364" s="208"/>
      <c r="Y364" s="208"/>
      <c r="Z364" s="208"/>
      <c r="AA364" s="208"/>
      <c r="AB364" s="208"/>
      <c r="AC364" s="208"/>
      <c r="AD364" s="208"/>
      <c r="AE364" s="208"/>
      <c r="AF364" s="208"/>
      <c r="AG364" s="208"/>
      <c r="AH364" s="208"/>
      <c r="AI364" s="208"/>
      <c r="AJ364" s="208"/>
      <c r="AK364" s="208"/>
      <c r="AL364" s="208"/>
      <c r="AM364" s="208"/>
      <c r="AN364" s="208"/>
      <c r="AO364" s="208"/>
      <c r="AP364" s="208"/>
      <c r="AQ364" s="208"/>
    </row>
    <row r="365" customFormat="false" ht="13.5" hidden="false" customHeight="true" outlineLevel="0" collapsed="false">
      <c r="A365" s="1"/>
      <c r="B365" s="1"/>
      <c r="C365" s="1"/>
      <c r="D365" s="1"/>
      <c r="E365" s="1"/>
      <c r="F365" s="1"/>
      <c r="G365" s="1"/>
      <c r="H365" s="208"/>
      <c r="I365" s="208"/>
      <c r="J365" s="208"/>
      <c r="K365" s="208"/>
      <c r="L365" s="208"/>
      <c r="M365" s="208"/>
      <c r="N365" s="208"/>
      <c r="O365" s="208"/>
      <c r="P365" s="208"/>
      <c r="Q365" s="208"/>
      <c r="R365" s="208"/>
      <c r="S365" s="208"/>
      <c r="T365" s="208"/>
      <c r="U365" s="208"/>
      <c r="V365" s="208"/>
      <c r="W365" s="208"/>
      <c r="X365" s="208"/>
      <c r="Y365" s="208"/>
      <c r="Z365" s="208"/>
      <c r="AA365" s="208"/>
      <c r="AB365" s="208"/>
      <c r="AC365" s="208"/>
      <c r="AD365" s="208"/>
      <c r="AE365" s="208"/>
      <c r="AF365" s="208"/>
      <c r="AG365" s="208"/>
      <c r="AH365" s="208"/>
      <c r="AI365" s="208"/>
      <c r="AJ365" s="208"/>
      <c r="AK365" s="208"/>
      <c r="AL365" s="208"/>
      <c r="AM365" s="208"/>
      <c r="AN365" s="208"/>
      <c r="AO365" s="208"/>
      <c r="AP365" s="208"/>
      <c r="AQ365" s="208"/>
    </row>
    <row r="366" customFormat="false" ht="13.5" hidden="false" customHeight="true" outlineLevel="0" collapsed="false">
      <c r="A366" s="1"/>
      <c r="B366" s="1"/>
      <c r="C366" s="1"/>
      <c r="D366" s="1"/>
      <c r="E366" s="1"/>
      <c r="F366" s="1"/>
      <c r="G366" s="1"/>
      <c r="H366" s="208"/>
      <c r="I366" s="208"/>
      <c r="J366" s="208"/>
      <c r="K366" s="208"/>
      <c r="L366" s="208"/>
      <c r="M366" s="208"/>
      <c r="N366" s="208"/>
      <c r="O366" s="208"/>
      <c r="P366" s="208"/>
      <c r="Q366" s="208"/>
      <c r="R366" s="208"/>
      <c r="S366" s="208"/>
      <c r="T366" s="208"/>
      <c r="U366" s="208"/>
      <c r="V366" s="208"/>
      <c r="W366" s="208"/>
      <c r="X366" s="208"/>
      <c r="Y366" s="208"/>
      <c r="Z366" s="208"/>
      <c r="AA366" s="208"/>
      <c r="AB366" s="208"/>
      <c r="AC366" s="208"/>
      <c r="AD366" s="208"/>
      <c r="AE366" s="208"/>
      <c r="AF366" s="208"/>
      <c r="AG366" s="208"/>
      <c r="AH366" s="208"/>
      <c r="AI366" s="208"/>
      <c r="AJ366" s="208"/>
      <c r="AK366" s="208"/>
      <c r="AL366" s="208"/>
      <c r="AM366" s="208"/>
      <c r="AN366" s="208"/>
      <c r="AO366" s="208"/>
      <c r="AP366" s="208"/>
      <c r="AQ366" s="208"/>
    </row>
    <row r="367" customFormat="false" ht="13.5" hidden="false" customHeight="true" outlineLevel="0" collapsed="false">
      <c r="A367" s="1"/>
      <c r="B367" s="1"/>
      <c r="C367" s="1"/>
      <c r="D367" s="1"/>
      <c r="E367" s="1"/>
      <c r="F367" s="1"/>
      <c r="G367" s="1"/>
      <c r="H367" s="208"/>
      <c r="I367" s="208"/>
      <c r="J367" s="208"/>
      <c r="K367" s="208"/>
      <c r="L367" s="208"/>
      <c r="M367" s="208"/>
      <c r="N367" s="208"/>
      <c r="O367" s="208"/>
      <c r="P367" s="208"/>
      <c r="Q367" s="208"/>
      <c r="R367" s="208"/>
      <c r="S367" s="208"/>
      <c r="T367" s="208"/>
      <c r="U367" s="208"/>
      <c r="V367" s="208"/>
      <c r="W367" s="208"/>
      <c r="X367" s="208"/>
      <c r="Y367" s="208"/>
      <c r="Z367" s="208"/>
      <c r="AA367" s="208"/>
      <c r="AB367" s="208"/>
      <c r="AC367" s="208"/>
      <c r="AD367" s="208"/>
      <c r="AE367" s="208"/>
      <c r="AF367" s="208"/>
      <c r="AG367" s="208"/>
      <c r="AH367" s="208"/>
      <c r="AI367" s="208"/>
      <c r="AJ367" s="208"/>
      <c r="AK367" s="208"/>
      <c r="AL367" s="208"/>
      <c r="AM367" s="208"/>
      <c r="AN367" s="208"/>
      <c r="AO367" s="208"/>
      <c r="AP367" s="208"/>
      <c r="AQ367" s="208"/>
    </row>
    <row r="368" customFormat="false" ht="13.5" hidden="false" customHeight="true" outlineLevel="0" collapsed="false">
      <c r="A368" s="1"/>
      <c r="B368" s="1"/>
      <c r="C368" s="1"/>
      <c r="D368" s="1"/>
      <c r="E368" s="1"/>
      <c r="F368" s="1"/>
      <c r="G368" s="1"/>
      <c r="H368" s="208"/>
      <c r="I368" s="208"/>
      <c r="J368" s="208"/>
      <c r="K368" s="208"/>
      <c r="L368" s="208"/>
      <c r="M368" s="208"/>
      <c r="N368" s="208"/>
      <c r="O368" s="208"/>
      <c r="P368" s="208"/>
      <c r="Q368" s="208"/>
      <c r="R368" s="208"/>
      <c r="S368" s="208"/>
      <c r="T368" s="208"/>
      <c r="U368" s="208"/>
      <c r="V368" s="208"/>
      <c r="W368" s="208"/>
      <c r="X368" s="208"/>
      <c r="Y368" s="208"/>
      <c r="Z368" s="208"/>
      <c r="AA368" s="208"/>
      <c r="AB368" s="208"/>
      <c r="AC368" s="208"/>
      <c r="AD368" s="208"/>
      <c r="AE368" s="208"/>
      <c r="AF368" s="208"/>
      <c r="AG368" s="208"/>
      <c r="AH368" s="208"/>
      <c r="AI368" s="208"/>
      <c r="AJ368" s="208"/>
      <c r="AK368" s="208"/>
      <c r="AL368" s="208"/>
      <c r="AM368" s="208"/>
      <c r="AN368" s="208"/>
      <c r="AO368" s="208"/>
      <c r="AP368" s="208"/>
      <c r="AQ368" s="208"/>
    </row>
    <row r="369" customFormat="false" ht="13.5" hidden="false" customHeight="true" outlineLevel="0" collapsed="false">
      <c r="A369" s="1"/>
      <c r="B369" s="1"/>
      <c r="C369" s="1"/>
      <c r="D369" s="1"/>
      <c r="E369" s="1"/>
      <c r="F369" s="1"/>
      <c r="G369" s="1"/>
      <c r="H369" s="208"/>
      <c r="I369" s="208"/>
      <c r="J369" s="208"/>
      <c r="K369" s="208"/>
      <c r="L369" s="208"/>
      <c r="M369" s="208"/>
      <c r="N369" s="208"/>
      <c r="O369" s="208"/>
      <c r="P369" s="208"/>
      <c r="Q369" s="208"/>
      <c r="R369" s="208"/>
      <c r="S369" s="208"/>
      <c r="T369" s="208"/>
      <c r="U369" s="208"/>
      <c r="V369" s="208"/>
      <c r="W369" s="208"/>
      <c r="X369" s="208"/>
      <c r="Y369" s="208"/>
      <c r="Z369" s="208"/>
      <c r="AA369" s="208"/>
      <c r="AB369" s="208"/>
      <c r="AC369" s="208"/>
      <c r="AD369" s="208"/>
      <c r="AE369" s="208"/>
      <c r="AF369" s="208"/>
      <c r="AG369" s="208"/>
      <c r="AH369" s="208"/>
      <c r="AI369" s="208"/>
      <c r="AJ369" s="208"/>
      <c r="AK369" s="208"/>
      <c r="AL369" s="208"/>
      <c r="AM369" s="208"/>
      <c r="AN369" s="208"/>
      <c r="AO369" s="208"/>
      <c r="AP369" s="208"/>
      <c r="AQ369" s="208"/>
    </row>
    <row r="370" customFormat="false" ht="13.5" hidden="false" customHeight="true" outlineLevel="0" collapsed="false">
      <c r="A370" s="1"/>
      <c r="B370" s="1"/>
      <c r="C370" s="1"/>
      <c r="D370" s="1"/>
      <c r="E370" s="1"/>
      <c r="F370" s="1"/>
      <c r="G370" s="1"/>
      <c r="H370" s="208"/>
      <c r="I370" s="208"/>
      <c r="J370" s="208"/>
      <c r="K370" s="208"/>
      <c r="L370" s="208"/>
      <c r="M370" s="208"/>
      <c r="N370" s="208"/>
      <c r="O370" s="208"/>
      <c r="P370" s="208"/>
      <c r="Q370" s="208"/>
      <c r="R370" s="208"/>
      <c r="S370" s="208"/>
      <c r="T370" s="208"/>
      <c r="U370" s="208"/>
      <c r="V370" s="208"/>
      <c r="W370" s="208"/>
      <c r="X370" s="208"/>
      <c r="Y370" s="208"/>
      <c r="Z370" s="208"/>
      <c r="AA370" s="208"/>
      <c r="AB370" s="208"/>
      <c r="AC370" s="208"/>
      <c r="AD370" s="208"/>
      <c r="AE370" s="208"/>
      <c r="AF370" s="208"/>
      <c r="AG370" s="208"/>
      <c r="AH370" s="208"/>
      <c r="AI370" s="208"/>
      <c r="AJ370" s="208"/>
      <c r="AK370" s="208"/>
      <c r="AL370" s="208"/>
      <c r="AM370" s="208"/>
      <c r="AN370" s="208"/>
      <c r="AO370" s="208"/>
      <c r="AP370" s="208"/>
      <c r="AQ370" s="208"/>
    </row>
    <row r="371" customFormat="false" ht="13.5" hidden="false" customHeight="true" outlineLevel="0" collapsed="false">
      <c r="A371" s="1"/>
      <c r="B371" s="1"/>
      <c r="C371" s="1"/>
      <c r="D371" s="1"/>
      <c r="E371" s="1"/>
      <c r="F371" s="1"/>
      <c r="G371" s="1"/>
      <c r="H371" s="208"/>
      <c r="I371" s="208"/>
      <c r="J371" s="208"/>
      <c r="K371" s="208"/>
      <c r="L371" s="208"/>
      <c r="M371" s="208"/>
      <c r="N371" s="208"/>
      <c r="O371" s="208"/>
      <c r="P371" s="208"/>
      <c r="Q371" s="208"/>
      <c r="R371" s="208"/>
      <c r="S371" s="208"/>
      <c r="T371" s="208"/>
      <c r="U371" s="208"/>
      <c r="V371" s="208"/>
      <c r="W371" s="208"/>
      <c r="X371" s="208"/>
      <c r="Y371" s="208"/>
      <c r="Z371" s="208"/>
      <c r="AA371" s="208"/>
      <c r="AB371" s="208"/>
      <c r="AC371" s="208"/>
      <c r="AD371" s="208"/>
      <c r="AE371" s="208"/>
      <c r="AF371" s="208"/>
      <c r="AG371" s="208"/>
      <c r="AH371" s="208"/>
      <c r="AI371" s="208"/>
      <c r="AJ371" s="208"/>
      <c r="AK371" s="208"/>
      <c r="AL371" s="208"/>
      <c r="AM371" s="208"/>
      <c r="AN371" s="208"/>
      <c r="AO371" s="208"/>
      <c r="AP371" s="208"/>
      <c r="AQ371" s="208"/>
    </row>
    <row r="372" customFormat="false" ht="13.5" hidden="false" customHeight="true" outlineLevel="0" collapsed="false">
      <c r="A372" s="1"/>
      <c r="B372" s="1"/>
      <c r="C372" s="1"/>
      <c r="D372" s="1"/>
      <c r="E372" s="1"/>
      <c r="F372" s="1"/>
      <c r="G372" s="1"/>
      <c r="H372" s="208"/>
      <c r="I372" s="208"/>
      <c r="J372" s="208"/>
      <c r="K372" s="208"/>
      <c r="L372" s="208"/>
      <c r="M372" s="208"/>
      <c r="N372" s="208"/>
      <c r="O372" s="208"/>
      <c r="P372" s="208"/>
      <c r="Q372" s="208"/>
      <c r="R372" s="208"/>
      <c r="S372" s="208"/>
      <c r="T372" s="208"/>
      <c r="U372" s="208"/>
      <c r="V372" s="208"/>
      <c r="W372" s="208"/>
      <c r="X372" s="208"/>
      <c r="Y372" s="208"/>
      <c r="Z372" s="208"/>
      <c r="AA372" s="208"/>
      <c r="AB372" s="208"/>
      <c r="AC372" s="208"/>
      <c r="AD372" s="208"/>
      <c r="AE372" s="208"/>
      <c r="AF372" s="208"/>
      <c r="AG372" s="208"/>
      <c r="AH372" s="208"/>
      <c r="AI372" s="208"/>
      <c r="AJ372" s="208"/>
      <c r="AK372" s="208"/>
      <c r="AL372" s="208"/>
      <c r="AM372" s="208"/>
      <c r="AN372" s="208"/>
      <c r="AO372" s="208"/>
      <c r="AP372" s="208"/>
      <c r="AQ372" s="208"/>
    </row>
    <row r="373" customFormat="false" ht="13.5" hidden="false" customHeight="true" outlineLevel="0" collapsed="false">
      <c r="A373" s="1"/>
      <c r="B373" s="1"/>
      <c r="C373" s="1"/>
      <c r="D373" s="1"/>
      <c r="E373" s="1"/>
      <c r="F373" s="1"/>
      <c r="G373" s="1"/>
      <c r="H373" s="208"/>
      <c r="I373" s="208"/>
      <c r="J373" s="208"/>
      <c r="K373" s="208"/>
      <c r="L373" s="208"/>
      <c r="M373" s="208"/>
      <c r="N373" s="208"/>
      <c r="O373" s="208"/>
      <c r="P373" s="208"/>
      <c r="Q373" s="208"/>
      <c r="R373" s="208"/>
      <c r="S373" s="208"/>
      <c r="T373" s="208"/>
      <c r="U373" s="208"/>
      <c r="V373" s="208"/>
      <c r="W373" s="208"/>
      <c r="X373" s="208"/>
      <c r="Y373" s="208"/>
      <c r="Z373" s="208"/>
      <c r="AA373" s="208"/>
      <c r="AB373" s="208"/>
      <c r="AC373" s="208"/>
      <c r="AD373" s="208"/>
      <c r="AE373" s="208"/>
      <c r="AF373" s="208"/>
      <c r="AG373" s="208"/>
      <c r="AH373" s="208"/>
      <c r="AI373" s="208"/>
      <c r="AJ373" s="208"/>
      <c r="AK373" s="208"/>
      <c r="AL373" s="208"/>
      <c r="AM373" s="208"/>
      <c r="AN373" s="208"/>
      <c r="AO373" s="208"/>
      <c r="AP373" s="208"/>
      <c r="AQ373" s="208"/>
    </row>
    <row r="374" customFormat="false" ht="13.5" hidden="false" customHeight="true" outlineLevel="0" collapsed="false">
      <c r="A374" s="1"/>
      <c r="B374" s="1"/>
      <c r="C374" s="1"/>
      <c r="D374" s="1"/>
      <c r="E374" s="1"/>
      <c r="F374" s="1"/>
      <c r="G374" s="1"/>
      <c r="H374" s="208"/>
      <c r="I374" s="208"/>
      <c r="J374" s="208"/>
      <c r="K374" s="208"/>
      <c r="L374" s="208"/>
      <c r="M374" s="208"/>
      <c r="N374" s="208"/>
      <c r="O374" s="208"/>
      <c r="P374" s="208"/>
      <c r="Q374" s="208"/>
      <c r="R374" s="208"/>
      <c r="S374" s="208"/>
      <c r="T374" s="208"/>
      <c r="U374" s="208"/>
      <c r="V374" s="208"/>
      <c r="W374" s="208"/>
      <c r="X374" s="208"/>
      <c r="Y374" s="208"/>
      <c r="Z374" s="208"/>
      <c r="AA374" s="208"/>
      <c r="AB374" s="208"/>
      <c r="AC374" s="208"/>
      <c r="AD374" s="208"/>
      <c r="AE374" s="208"/>
      <c r="AF374" s="208"/>
      <c r="AG374" s="208"/>
      <c r="AH374" s="208"/>
      <c r="AI374" s="208"/>
      <c r="AJ374" s="208"/>
      <c r="AK374" s="208"/>
      <c r="AL374" s="208"/>
      <c r="AM374" s="208"/>
      <c r="AN374" s="208"/>
      <c r="AO374" s="208"/>
      <c r="AP374" s="208"/>
      <c r="AQ374" s="208"/>
    </row>
    <row r="375" customFormat="false" ht="13.5" hidden="false" customHeight="true" outlineLevel="0" collapsed="false">
      <c r="A375" s="1"/>
      <c r="B375" s="1"/>
      <c r="C375" s="1"/>
      <c r="D375" s="1"/>
      <c r="E375" s="1"/>
      <c r="F375" s="1"/>
      <c r="G375" s="1"/>
      <c r="H375" s="208"/>
      <c r="I375" s="208"/>
      <c r="J375" s="208"/>
      <c r="K375" s="208"/>
      <c r="L375" s="208"/>
      <c r="M375" s="208"/>
      <c r="N375" s="208"/>
      <c r="O375" s="208"/>
      <c r="P375" s="208"/>
      <c r="Q375" s="208"/>
      <c r="R375" s="208"/>
      <c r="S375" s="208"/>
      <c r="T375" s="208"/>
      <c r="U375" s="208"/>
      <c r="V375" s="208"/>
      <c r="W375" s="208"/>
      <c r="X375" s="208"/>
      <c r="Y375" s="208"/>
      <c r="Z375" s="208"/>
      <c r="AA375" s="208"/>
      <c r="AB375" s="208"/>
      <c r="AC375" s="208"/>
      <c r="AD375" s="208"/>
      <c r="AE375" s="208"/>
      <c r="AF375" s="208"/>
      <c r="AG375" s="208"/>
      <c r="AH375" s="208"/>
      <c r="AI375" s="208"/>
      <c r="AJ375" s="208"/>
      <c r="AK375" s="208"/>
      <c r="AL375" s="208"/>
      <c r="AM375" s="208"/>
      <c r="AN375" s="208"/>
      <c r="AO375" s="208"/>
      <c r="AP375" s="208"/>
      <c r="AQ375" s="208"/>
    </row>
    <row r="376" customFormat="false" ht="13.5" hidden="false" customHeight="true" outlineLevel="0" collapsed="false">
      <c r="A376" s="1"/>
      <c r="B376" s="1"/>
      <c r="C376" s="1"/>
      <c r="D376" s="1"/>
      <c r="E376" s="1"/>
      <c r="F376" s="1"/>
      <c r="G376" s="1"/>
      <c r="H376" s="208"/>
      <c r="I376" s="208"/>
      <c r="J376" s="208"/>
      <c r="K376" s="208"/>
      <c r="L376" s="208"/>
      <c r="M376" s="208"/>
      <c r="N376" s="208"/>
      <c r="O376" s="208"/>
      <c r="P376" s="208"/>
      <c r="Q376" s="208"/>
      <c r="R376" s="208"/>
      <c r="S376" s="208"/>
      <c r="T376" s="208"/>
      <c r="U376" s="208"/>
      <c r="V376" s="208"/>
      <c r="W376" s="208"/>
      <c r="X376" s="208"/>
      <c r="Y376" s="208"/>
      <c r="Z376" s="208"/>
      <c r="AA376" s="208"/>
      <c r="AB376" s="208"/>
      <c r="AC376" s="208"/>
      <c r="AD376" s="208"/>
      <c r="AE376" s="208"/>
      <c r="AF376" s="208"/>
      <c r="AG376" s="208"/>
      <c r="AH376" s="208"/>
      <c r="AI376" s="208"/>
      <c r="AJ376" s="208"/>
      <c r="AK376" s="208"/>
      <c r="AL376" s="208"/>
      <c r="AM376" s="208"/>
      <c r="AN376" s="208"/>
      <c r="AO376" s="208"/>
      <c r="AP376" s="208"/>
      <c r="AQ376" s="208"/>
    </row>
    <row r="377" customFormat="false" ht="13.5" hidden="false" customHeight="true" outlineLevel="0" collapsed="false">
      <c r="A377" s="1"/>
      <c r="B377" s="1"/>
      <c r="C377" s="1"/>
      <c r="D377" s="1"/>
      <c r="E377" s="1"/>
      <c r="F377" s="1"/>
      <c r="G377" s="1"/>
      <c r="H377" s="208"/>
      <c r="I377" s="208"/>
      <c r="J377" s="208"/>
      <c r="K377" s="208"/>
      <c r="L377" s="208"/>
      <c r="M377" s="208"/>
      <c r="N377" s="208"/>
      <c r="O377" s="208"/>
      <c r="P377" s="208"/>
      <c r="Q377" s="208"/>
      <c r="R377" s="208"/>
      <c r="S377" s="208"/>
      <c r="T377" s="208"/>
      <c r="U377" s="208"/>
      <c r="V377" s="208"/>
      <c r="W377" s="208"/>
      <c r="X377" s="208"/>
      <c r="Y377" s="208"/>
      <c r="Z377" s="208"/>
      <c r="AA377" s="208"/>
      <c r="AB377" s="208"/>
      <c r="AC377" s="208"/>
      <c r="AD377" s="208"/>
      <c r="AE377" s="208"/>
      <c r="AF377" s="208"/>
      <c r="AG377" s="208"/>
      <c r="AH377" s="208"/>
      <c r="AI377" s="208"/>
      <c r="AJ377" s="208"/>
      <c r="AK377" s="208"/>
      <c r="AL377" s="208"/>
      <c r="AM377" s="208"/>
      <c r="AN377" s="208"/>
      <c r="AO377" s="208"/>
      <c r="AP377" s="208"/>
      <c r="AQ377" s="208"/>
    </row>
    <row r="378" customFormat="false" ht="13.5" hidden="false" customHeight="true" outlineLevel="0" collapsed="false">
      <c r="A378" s="1"/>
      <c r="B378" s="1"/>
      <c r="C378" s="1"/>
      <c r="D378" s="1"/>
      <c r="E378" s="1"/>
      <c r="F378" s="1"/>
      <c r="G378" s="1"/>
      <c r="H378" s="208"/>
      <c r="I378" s="208"/>
      <c r="J378" s="208"/>
      <c r="K378" s="208"/>
      <c r="L378" s="208"/>
      <c r="M378" s="208"/>
      <c r="N378" s="208"/>
      <c r="O378" s="208"/>
      <c r="P378" s="208"/>
      <c r="Q378" s="208"/>
      <c r="R378" s="208"/>
      <c r="S378" s="208"/>
      <c r="T378" s="208"/>
      <c r="U378" s="208"/>
      <c r="V378" s="208"/>
      <c r="W378" s="208"/>
      <c r="X378" s="208"/>
      <c r="Y378" s="208"/>
      <c r="Z378" s="208"/>
      <c r="AA378" s="208"/>
      <c r="AB378" s="208"/>
      <c r="AC378" s="208"/>
      <c r="AD378" s="208"/>
      <c r="AE378" s="208"/>
      <c r="AF378" s="208"/>
      <c r="AG378" s="208"/>
      <c r="AH378" s="208"/>
      <c r="AI378" s="208"/>
      <c r="AJ378" s="208"/>
      <c r="AK378" s="208"/>
      <c r="AL378" s="208"/>
      <c r="AM378" s="208"/>
      <c r="AN378" s="208"/>
      <c r="AO378" s="208"/>
      <c r="AP378" s="208"/>
      <c r="AQ378" s="208"/>
    </row>
    <row r="379" customFormat="false" ht="13.5" hidden="false" customHeight="true" outlineLevel="0" collapsed="false">
      <c r="A379" s="1"/>
      <c r="B379" s="1"/>
      <c r="C379" s="1"/>
      <c r="D379" s="1"/>
      <c r="E379" s="1"/>
      <c r="F379" s="1"/>
      <c r="G379" s="1"/>
      <c r="H379" s="208"/>
      <c r="I379" s="208"/>
      <c r="J379" s="208"/>
      <c r="K379" s="208"/>
      <c r="L379" s="208"/>
      <c r="M379" s="208"/>
      <c r="N379" s="208"/>
      <c r="O379" s="208"/>
      <c r="P379" s="208"/>
      <c r="Q379" s="208"/>
      <c r="R379" s="208"/>
      <c r="S379" s="208"/>
      <c r="T379" s="208"/>
      <c r="U379" s="208"/>
      <c r="V379" s="208"/>
      <c r="W379" s="208"/>
      <c r="X379" s="208"/>
      <c r="Y379" s="208"/>
      <c r="Z379" s="208"/>
      <c r="AA379" s="208"/>
      <c r="AB379" s="208"/>
      <c r="AC379" s="208"/>
      <c r="AD379" s="208"/>
      <c r="AE379" s="208"/>
      <c r="AF379" s="208"/>
      <c r="AG379" s="208"/>
      <c r="AH379" s="208"/>
      <c r="AI379" s="208"/>
      <c r="AJ379" s="208"/>
      <c r="AK379" s="208"/>
      <c r="AL379" s="208"/>
      <c r="AM379" s="208"/>
      <c r="AN379" s="208"/>
      <c r="AO379" s="208"/>
      <c r="AP379" s="208"/>
      <c r="AQ379" s="208"/>
    </row>
    <row r="380" customFormat="false" ht="13.5" hidden="false" customHeight="true" outlineLevel="0" collapsed="false">
      <c r="A380" s="1"/>
      <c r="B380" s="1"/>
      <c r="C380" s="1"/>
      <c r="D380" s="1"/>
      <c r="E380" s="1"/>
      <c r="F380" s="1"/>
      <c r="G380" s="1"/>
      <c r="H380" s="208"/>
      <c r="I380" s="208"/>
      <c r="J380" s="208"/>
      <c r="K380" s="208"/>
      <c r="L380" s="208"/>
      <c r="M380" s="208"/>
      <c r="N380" s="208"/>
      <c r="O380" s="208"/>
      <c r="P380" s="208"/>
      <c r="Q380" s="208"/>
      <c r="R380" s="208"/>
      <c r="S380" s="208"/>
      <c r="T380" s="208"/>
      <c r="U380" s="208"/>
      <c r="V380" s="208"/>
      <c r="W380" s="208"/>
      <c r="X380" s="208"/>
      <c r="Y380" s="208"/>
      <c r="Z380" s="208"/>
      <c r="AA380" s="208"/>
      <c r="AB380" s="208"/>
      <c r="AC380" s="208"/>
      <c r="AD380" s="208"/>
      <c r="AE380" s="208"/>
      <c r="AF380" s="208"/>
      <c r="AG380" s="208"/>
      <c r="AH380" s="208"/>
      <c r="AI380" s="208"/>
      <c r="AJ380" s="208"/>
      <c r="AK380" s="208"/>
      <c r="AL380" s="208"/>
      <c r="AM380" s="208"/>
      <c r="AN380" s="208"/>
      <c r="AO380" s="208"/>
      <c r="AP380" s="208"/>
      <c r="AQ380" s="208"/>
    </row>
    <row r="381" customFormat="false" ht="13.5" hidden="false" customHeight="true" outlineLevel="0" collapsed="false">
      <c r="A381" s="1"/>
      <c r="B381" s="1"/>
      <c r="C381" s="1"/>
      <c r="D381" s="1"/>
      <c r="E381" s="1"/>
      <c r="F381" s="1"/>
      <c r="G381" s="1"/>
      <c r="H381" s="208"/>
      <c r="I381" s="208"/>
      <c r="J381" s="208"/>
      <c r="K381" s="208"/>
      <c r="L381" s="208"/>
      <c r="M381" s="208"/>
      <c r="N381" s="208"/>
      <c r="O381" s="208"/>
      <c r="P381" s="208"/>
      <c r="Q381" s="208"/>
      <c r="R381" s="208"/>
      <c r="S381" s="208"/>
      <c r="T381" s="208"/>
      <c r="U381" s="208"/>
      <c r="V381" s="208"/>
      <c r="W381" s="208"/>
      <c r="X381" s="208"/>
      <c r="Y381" s="208"/>
      <c r="Z381" s="208"/>
      <c r="AA381" s="208"/>
      <c r="AB381" s="208"/>
      <c r="AC381" s="208"/>
      <c r="AD381" s="208"/>
      <c r="AE381" s="208"/>
      <c r="AF381" s="208"/>
      <c r="AG381" s="208"/>
      <c r="AH381" s="208"/>
      <c r="AI381" s="208"/>
      <c r="AJ381" s="208"/>
      <c r="AK381" s="208"/>
      <c r="AL381" s="208"/>
      <c r="AM381" s="208"/>
      <c r="AN381" s="208"/>
      <c r="AO381" s="208"/>
      <c r="AP381" s="208"/>
      <c r="AQ381" s="208"/>
    </row>
    <row r="382" customFormat="false" ht="13.5" hidden="false" customHeight="true" outlineLevel="0" collapsed="false">
      <c r="A382" s="1"/>
      <c r="B382" s="1"/>
      <c r="C382" s="1"/>
      <c r="D382" s="1"/>
      <c r="E382" s="1"/>
      <c r="F382" s="1"/>
      <c r="G382" s="1"/>
      <c r="H382" s="208"/>
      <c r="I382" s="208"/>
      <c r="J382" s="208"/>
      <c r="K382" s="208"/>
      <c r="L382" s="208"/>
      <c r="M382" s="208"/>
      <c r="N382" s="208"/>
      <c r="O382" s="208"/>
      <c r="P382" s="208"/>
      <c r="Q382" s="208"/>
      <c r="R382" s="208"/>
      <c r="S382" s="208"/>
      <c r="T382" s="208"/>
      <c r="U382" s="208"/>
      <c r="V382" s="208"/>
      <c r="W382" s="208"/>
      <c r="X382" s="208"/>
      <c r="Y382" s="208"/>
      <c r="Z382" s="208"/>
      <c r="AA382" s="208"/>
      <c r="AB382" s="208"/>
      <c r="AC382" s="208"/>
      <c r="AD382" s="208"/>
      <c r="AE382" s="208"/>
      <c r="AF382" s="208"/>
      <c r="AG382" s="208"/>
      <c r="AH382" s="208"/>
      <c r="AI382" s="208"/>
      <c r="AJ382" s="208"/>
      <c r="AK382" s="208"/>
      <c r="AL382" s="208"/>
      <c r="AM382" s="208"/>
      <c r="AN382" s="208"/>
      <c r="AO382" s="208"/>
      <c r="AP382" s="208"/>
      <c r="AQ382" s="208"/>
    </row>
    <row r="383" customFormat="false" ht="13.5" hidden="false" customHeight="true" outlineLevel="0" collapsed="false">
      <c r="A383" s="1"/>
      <c r="B383" s="1"/>
      <c r="C383" s="1"/>
      <c r="D383" s="1"/>
      <c r="E383" s="1"/>
      <c r="F383" s="1"/>
      <c r="G383" s="1"/>
      <c r="H383" s="208"/>
      <c r="I383" s="208"/>
      <c r="J383" s="208"/>
      <c r="K383" s="208"/>
      <c r="L383" s="208"/>
      <c r="M383" s="208"/>
      <c r="N383" s="208"/>
      <c r="O383" s="208"/>
      <c r="P383" s="208"/>
      <c r="Q383" s="208"/>
      <c r="R383" s="208"/>
      <c r="S383" s="208"/>
      <c r="T383" s="208"/>
      <c r="U383" s="208"/>
      <c r="V383" s="208"/>
      <c r="W383" s="208"/>
      <c r="X383" s="208"/>
      <c r="Y383" s="208"/>
      <c r="Z383" s="208"/>
      <c r="AA383" s="208"/>
      <c r="AB383" s="208"/>
      <c r="AC383" s="208"/>
      <c r="AD383" s="208"/>
      <c r="AE383" s="208"/>
      <c r="AF383" s="208"/>
      <c r="AG383" s="208"/>
      <c r="AH383" s="208"/>
      <c r="AI383" s="208"/>
      <c r="AJ383" s="208"/>
      <c r="AK383" s="208"/>
      <c r="AL383" s="208"/>
      <c r="AM383" s="208"/>
      <c r="AN383" s="208"/>
      <c r="AO383" s="208"/>
      <c r="AP383" s="208"/>
      <c r="AQ383" s="208"/>
    </row>
    <row r="384" customFormat="false" ht="13.5" hidden="false" customHeight="true" outlineLevel="0" collapsed="false">
      <c r="A384" s="1"/>
      <c r="B384" s="1"/>
      <c r="C384" s="1"/>
      <c r="D384" s="1"/>
      <c r="E384" s="1"/>
      <c r="F384" s="1"/>
      <c r="G384" s="1"/>
      <c r="H384" s="208"/>
      <c r="I384" s="208"/>
      <c r="J384" s="208"/>
      <c r="K384" s="208"/>
      <c r="L384" s="208"/>
      <c r="M384" s="208"/>
      <c r="N384" s="208"/>
      <c r="O384" s="208"/>
      <c r="P384" s="208"/>
      <c r="Q384" s="208"/>
      <c r="R384" s="208"/>
      <c r="S384" s="208"/>
      <c r="T384" s="208"/>
      <c r="U384" s="208"/>
      <c r="V384" s="208"/>
      <c r="W384" s="208"/>
      <c r="X384" s="208"/>
      <c r="Y384" s="208"/>
      <c r="Z384" s="208"/>
      <c r="AA384" s="208"/>
      <c r="AB384" s="208"/>
      <c r="AC384" s="208"/>
      <c r="AD384" s="208"/>
      <c r="AE384" s="208"/>
      <c r="AF384" s="208"/>
      <c r="AG384" s="208"/>
      <c r="AH384" s="208"/>
      <c r="AI384" s="208"/>
      <c r="AJ384" s="208"/>
      <c r="AK384" s="208"/>
      <c r="AL384" s="208"/>
      <c r="AM384" s="208"/>
      <c r="AN384" s="208"/>
      <c r="AO384" s="208"/>
      <c r="AP384" s="208"/>
      <c r="AQ384" s="208"/>
    </row>
    <row r="385" customFormat="false" ht="13.5" hidden="false" customHeight="true" outlineLevel="0" collapsed="false">
      <c r="A385" s="1"/>
      <c r="B385" s="1"/>
      <c r="C385" s="1"/>
      <c r="D385" s="1"/>
      <c r="E385" s="1"/>
      <c r="F385" s="1"/>
      <c r="G385" s="1"/>
      <c r="H385" s="208"/>
      <c r="I385" s="208"/>
      <c r="J385" s="208"/>
      <c r="K385" s="208"/>
      <c r="L385" s="208"/>
      <c r="M385" s="208"/>
      <c r="N385" s="208"/>
      <c r="O385" s="208"/>
      <c r="P385" s="208"/>
      <c r="Q385" s="208"/>
      <c r="R385" s="208"/>
      <c r="S385" s="208"/>
      <c r="T385" s="208"/>
      <c r="U385" s="208"/>
      <c r="V385" s="208"/>
      <c r="W385" s="208"/>
      <c r="X385" s="208"/>
      <c r="Y385" s="208"/>
      <c r="Z385" s="208"/>
      <c r="AA385" s="208"/>
      <c r="AB385" s="208"/>
      <c r="AC385" s="208"/>
      <c r="AD385" s="208"/>
      <c r="AE385" s="208"/>
      <c r="AF385" s="208"/>
      <c r="AG385" s="208"/>
      <c r="AH385" s="208"/>
      <c r="AI385" s="208"/>
      <c r="AJ385" s="208"/>
      <c r="AK385" s="208"/>
      <c r="AL385" s="208"/>
      <c r="AM385" s="208"/>
      <c r="AN385" s="208"/>
      <c r="AO385" s="208"/>
      <c r="AP385" s="208"/>
      <c r="AQ385" s="208"/>
    </row>
    <row r="386" customFormat="false" ht="13.5" hidden="false" customHeight="true" outlineLevel="0" collapsed="false">
      <c r="A386" s="1"/>
      <c r="B386" s="1"/>
      <c r="C386" s="1"/>
      <c r="D386" s="1"/>
      <c r="E386" s="1"/>
      <c r="F386" s="1"/>
      <c r="G386" s="1"/>
      <c r="H386" s="208"/>
      <c r="I386" s="208"/>
      <c r="J386" s="208"/>
      <c r="K386" s="208"/>
      <c r="L386" s="208"/>
      <c r="M386" s="208"/>
      <c r="N386" s="208"/>
      <c r="O386" s="208"/>
      <c r="P386" s="208"/>
      <c r="Q386" s="208"/>
      <c r="R386" s="208"/>
      <c r="S386" s="208"/>
      <c r="T386" s="208"/>
      <c r="U386" s="208"/>
      <c r="V386" s="208"/>
      <c r="W386" s="208"/>
      <c r="X386" s="208"/>
      <c r="Y386" s="208"/>
      <c r="Z386" s="208"/>
      <c r="AA386" s="208"/>
      <c r="AB386" s="208"/>
      <c r="AC386" s="208"/>
      <c r="AD386" s="208"/>
      <c r="AE386" s="208"/>
      <c r="AF386" s="208"/>
      <c r="AG386" s="208"/>
      <c r="AH386" s="208"/>
      <c r="AI386" s="208"/>
      <c r="AJ386" s="208"/>
      <c r="AK386" s="208"/>
      <c r="AL386" s="208"/>
      <c r="AM386" s="208"/>
      <c r="AN386" s="208"/>
      <c r="AO386" s="208"/>
      <c r="AP386" s="208"/>
      <c r="AQ386" s="208"/>
    </row>
    <row r="387" customFormat="false" ht="13.5" hidden="false" customHeight="true" outlineLevel="0" collapsed="false">
      <c r="A387" s="1"/>
      <c r="B387" s="1"/>
      <c r="C387" s="1"/>
      <c r="D387" s="1"/>
      <c r="E387" s="1"/>
      <c r="F387" s="1"/>
      <c r="G387" s="1"/>
      <c r="H387" s="208"/>
      <c r="I387" s="208"/>
      <c r="J387" s="208"/>
      <c r="K387" s="208"/>
      <c r="L387" s="208"/>
      <c r="M387" s="208"/>
      <c r="N387" s="208"/>
      <c r="O387" s="208"/>
      <c r="P387" s="208"/>
      <c r="Q387" s="208"/>
      <c r="R387" s="208"/>
      <c r="S387" s="208"/>
      <c r="T387" s="208"/>
      <c r="U387" s="208"/>
      <c r="V387" s="208"/>
      <c r="W387" s="208"/>
      <c r="X387" s="208"/>
      <c r="Y387" s="208"/>
      <c r="Z387" s="208"/>
      <c r="AA387" s="208"/>
      <c r="AB387" s="208"/>
      <c r="AC387" s="208"/>
      <c r="AD387" s="208"/>
      <c r="AE387" s="208"/>
      <c r="AF387" s="208"/>
      <c r="AG387" s="208"/>
      <c r="AH387" s="208"/>
      <c r="AI387" s="208"/>
      <c r="AJ387" s="208"/>
      <c r="AK387" s="208"/>
      <c r="AL387" s="208"/>
      <c r="AM387" s="208"/>
      <c r="AN387" s="208"/>
      <c r="AO387" s="208"/>
      <c r="AP387" s="208"/>
      <c r="AQ387" s="208"/>
    </row>
    <row r="388" customFormat="false" ht="13.5" hidden="false" customHeight="true" outlineLevel="0" collapsed="false">
      <c r="A388" s="1"/>
      <c r="B388" s="1"/>
      <c r="C388" s="1"/>
      <c r="D388" s="1"/>
      <c r="E388" s="1"/>
      <c r="F388" s="1"/>
      <c r="G388" s="1"/>
      <c r="H388" s="208"/>
      <c r="I388" s="208"/>
      <c r="J388" s="208"/>
      <c r="K388" s="208"/>
      <c r="L388" s="208"/>
      <c r="M388" s="208"/>
      <c r="N388" s="208"/>
      <c r="O388" s="208"/>
      <c r="P388" s="208"/>
      <c r="Q388" s="208"/>
      <c r="R388" s="208"/>
      <c r="S388" s="208"/>
      <c r="T388" s="208"/>
      <c r="U388" s="208"/>
      <c r="V388" s="208"/>
      <c r="W388" s="208"/>
      <c r="X388" s="208"/>
      <c r="Y388" s="208"/>
      <c r="Z388" s="208"/>
      <c r="AA388" s="208"/>
      <c r="AB388" s="208"/>
      <c r="AC388" s="208"/>
      <c r="AD388" s="208"/>
      <c r="AE388" s="208"/>
      <c r="AF388" s="208"/>
      <c r="AG388" s="208"/>
      <c r="AH388" s="208"/>
      <c r="AI388" s="208"/>
      <c r="AJ388" s="208"/>
      <c r="AK388" s="208"/>
      <c r="AL388" s="208"/>
      <c r="AM388" s="208"/>
      <c r="AN388" s="208"/>
      <c r="AO388" s="208"/>
      <c r="AP388" s="208"/>
      <c r="AQ388" s="208"/>
    </row>
    <row r="389" customFormat="false" ht="13.5" hidden="false" customHeight="true" outlineLevel="0" collapsed="false">
      <c r="A389" s="1"/>
      <c r="B389" s="1"/>
      <c r="C389" s="1"/>
      <c r="D389" s="1"/>
      <c r="E389" s="1"/>
      <c r="F389" s="1"/>
      <c r="G389" s="1"/>
      <c r="H389" s="208"/>
      <c r="I389" s="208"/>
      <c r="J389" s="208"/>
      <c r="K389" s="208"/>
      <c r="L389" s="208"/>
      <c r="M389" s="208"/>
      <c r="N389" s="208"/>
      <c r="O389" s="208"/>
      <c r="P389" s="208"/>
      <c r="Q389" s="208"/>
      <c r="R389" s="208"/>
      <c r="S389" s="208"/>
      <c r="T389" s="208"/>
      <c r="U389" s="208"/>
      <c r="V389" s="208"/>
      <c r="W389" s="208"/>
      <c r="X389" s="208"/>
      <c r="Y389" s="208"/>
      <c r="Z389" s="208"/>
      <c r="AA389" s="208"/>
      <c r="AB389" s="208"/>
      <c r="AC389" s="208"/>
      <c r="AD389" s="208"/>
      <c r="AE389" s="208"/>
      <c r="AF389" s="208"/>
      <c r="AG389" s="208"/>
      <c r="AH389" s="208"/>
      <c r="AI389" s="208"/>
      <c r="AJ389" s="208"/>
      <c r="AK389" s="208"/>
      <c r="AL389" s="208"/>
      <c r="AM389" s="208"/>
      <c r="AN389" s="208"/>
      <c r="AO389" s="208"/>
      <c r="AP389" s="208"/>
      <c r="AQ389" s="208"/>
    </row>
    <row r="390" customFormat="false" ht="13.5" hidden="false" customHeight="true" outlineLevel="0" collapsed="false">
      <c r="A390" s="1"/>
      <c r="B390" s="1"/>
      <c r="C390" s="1"/>
      <c r="D390" s="1"/>
      <c r="E390" s="1"/>
      <c r="F390" s="1"/>
      <c r="G390" s="1"/>
      <c r="H390" s="208"/>
      <c r="I390" s="208"/>
      <c r="J390" s="208"/>
      <c r="K390" s="208"/>
      <c r="L390" s="208"/>
      <c r="M390" s="208"/>
      <c r="N390" s="208"/>
      <c r="O390" s="208"/>
      <c r="P390" s="208"/>
      <c r="Q390" s="208"/>
      <c r="R390" s="208"/>
      <c r="S390" s="208"/>
      <c r="T390" s="208"/>
      <c r="U390" s="208"/>
      <c r="V390" s="208"/>
      <c r="W390" s="208"/>
      <c r="X390" s="208"/>
      <c r="Y390" s="208"/>
      <c r="Z390" s="208"/>
      <c r="AA390" s="208"/>
      <c r="AB390" s="208"/>
      <c r="AC390" s="208"/>
      <c r="AD390" s="208"/>
      <c r="AE390" s="208"/>
      <c r="AF390" s="208"/>
      <c r="AG390" s="208"/>
      <c r="AH390" s="208"/>
      <c r="AI390" s="208"/>
      <c r="AJ390" s="208"/>
      <c r="AK390" s="208"/>
      <c r="AL390" s="208"/>
      <c r="AM390" s="208"/>
      <c r="AN390" s="208"/>
      <c r="AO390" s="208"/>
      <c r="AP390" s="208"/>
      <c r="AQ390" s="208"/>
    </row>
    <row r="391" customFormat="false" ht="13.5" hidden="false" customHeight="true" outlineLevel="0" collapsed="false">
      <c r="A391" s="1"/>
      <c r="B391" s="1"/>
      <c r="C391" s="1"/>
      <c r="D391" s="1"/>
      <c r="E391" s="1"/>
      <c r="F391" s="1"/>
      <c r="G391" s="1"/>
      <c r="H391" s="208"/>
      <c r="I391" s="208"/>
      <c r="J391" s="208"/>
      <c r="K391" s="208"/>
      <c r="L391" s="208"/>
      <c r="M391" s="208"/>
      <c r="N391" s="208"/>
      <c r="O391" s="208"/>
      <c r="P391" s="208"/>
      <c r="Q391" s="208"/>
      <c r="R391" s="208"/>
      <c r="S391" s="208"/>
      <c r="T391" s="208"/>
      <c r="U391" s="208"/>
      <c r="V391" s="208"/>
      <c r="W391" s="208"/>
      <c r="X391" s="208"/>
      <c r="Y391" s="208"/>
      <c r="Z391" s="208"/>
      <c r="AA391" s="208"/>
      <c r="AB391" s="208"/>
      <c r="AC391" s="208"/>
      <c r="AD391" s="208"/>
      <c r="AE391" s="208"/>
      <c r="AF391" s="208"/>
      <c r="AG391" s="208"/>
      <c r="AH391" s="208"/>
      <c r="AI391" s="208"/>
      <c r="AJ391" s="208"/>
      <c r="AK391" s="208"/>
      <c r="AL391" s="208"/>
      <c r="AM391" s="208"/>
      <c r="AN391" s="208"/>
      <c r="AO391" s="208"/>
      <c r="AP391" s="208"/>
      <c r="AQ391" s="208"/>
    </row>
    <row r="392" customFormat="false" ht="13.5" hidden="false" customHeight="true" outlineLevel="0" collapsed="false">
      <c r="A392" s="1"/>
      <c r="B392" s="1"/>
      <c r="C392" s="1"/>
      <c r="D392" s="1"/>
      <c r="E392" s="1"/>
      <c r="F392" s="1"/>
      <c r="G392" s="1"/>
      <c r="H392" s="208"/>
      <c r="I392" s="208"/>
      <c r="J392" s="208"/>
      <c r="K392" s="208"/>
      <c r="L392" s="208"/>
      <c r="M392" s="208"/>
      <c r="N392" s="208"/>
      <c r="O392" s="208"/>
      <c r="P392" s="208"/>
      <c r="Q392" s="208"/>
      <c r="R392" s="208"/>
      <c r="S392" s="208"/>
      <c r="T392" s="208"/>
      <c r="U392" s="208"/>
      <c r="V392" s="208"/>
      <c r="W392" s="208"/>
      <c r="X392" s="208"/>
      <c r="Y392" s="208"/>
      <c r="Z392" s="208"/>
      <c r="AA392" s="208"/>
      <c r="AB392" s="208"/>
      <c r="AC392" s="208"/>
      <c r="AD392" s="208"/>
      <c r="AE392" s="208"/>
      <c r="AF392" s="208"/>
      <c r="AG392" s="208"/>
      <c r="AH392" s="208"/>
      <c r="AI392" s="208"/>
      <c r="AJ392" s="208"/>
      <c r="AK392" s="208"/>
      <c r="AL392" s="208"/>
      <c r="AM392" s="208"/>
      <c r="AN392" s="208"/>
      <c r="AO392" s="208"/>
      <c r="AP392" s="208"/>
      <c r="AQ392" s="208"/>
    </row>
    <row r="393" customFormat="false" ht="13.5" hidden="false" customHeight="true" outlineLevel="0" collapsed="false">
      <c r="A393" s="1"/>
      <c r="B393" s="1"/>
      <c r="C393" s="1"/>
      <c r="D393" s="1"/>
      <c r="E393" s="1"/>
      <c r="F393" s="1"/>
      <c r="G393" s="1"/>
      <c r="H393" s="208"/>
      <c r="I393" s="208"/>
      <c r="J393" s="208"/>
      <c r="K393" s="208"/>
      <c r="L393" s="208"/>
      <c r="M393" s="208"/>
      <c r="N393" s="208"/>
      <c r="O393" s="208"/>
      <c r="P393" s="208"/>
      <c r="Q393" s="208"/>
      <c r="R393" s="208"/>
      <c r="S393" s="208"/>
      <c r="T393" s="208"/>
      <c r="U393" s="208"/>
      <c r="V393" s="208"/>
      <c r="W393" s="208"/>
      <c r="X393" s="208"/>
      <c r="Y393" s="208"/>
      <c r="Z393" s="208"/>
      <c r="AA393" s="208"/>
      <c r="AB393" s="208"/>
      <c r="AC393" s="208"/>
      <c r="AD393" s="208"/>
      <c r="AE393" s="208"/>
      <c r="AF393" s="208"/>
      <c r="AG393" s="208"/>
      <c r="AH393" s="208"/>
      <c r="AI393" s="208"/>
      <c r="AJ393" s="208"/>
      <c r="AK393" s="208"/>
      <c r="AL393" s="208"/>
      <c r="AM393" s="208"/>
      <c r="AN393" s="208"/>
      <c r="AO393" s="208"/>
      <c r="AP393" s="208"/>
      <c r="AQ393" s="208"/>
    </row>
    <row r="394" customFormat="false" ht="13.5" hidden="false" customHeight="true" outlineLevel="0" collapsed="false">
      <c r="A394" s="1"/>
      <c r="B394" s="1"/>
      <c r="C394" s="1"/>
      <c r="D394" s="1"/>
      <c r="E394" s="1"/>
      <c r="F394" s="1"/>
      <c r="G394" s="1"/>
      <c r="H394" s="208"/>
      <c r="I394" s="208"/>
      <c r="J394" s="208"/>
      <c r="K394" s="208"/>
      <c r="L394" s="208"/>
      <c r="M394" s="208"/>
      <c r="N394" s="208"/>
      <c r="O394" s="208"/>
      <c r="P394" s="208"/>
      <c r="Q394" s="208"/>
      <c r="R394" s="208"/>
      <c r="S394" s="208"/>
      <c r="T394" s="208"/>
      <c r="U394" s="208"/>
      <c r="V394" s="208"/>
      <c r="W394" s="208"/>
      <c r="X394" s="208"/>
      <c r="Y394" s="208"/>
      <c r="Z394" s="208"/>
      <c r="AA394" s="208"/>
      <c r="AB394" s="208"/>
      <c r="AC394" s="208"/>
      <c r="AD394" s="208"/>
      <c r="AE394" s="208"/>
      <c r="AF394" s="208"/>
      <c r="AG394" s="208"/>
      <c r="AH394" s="208"/>
      <c r="AI394" s="208"/>
      <c r="AJ394" s="208"/>
      <c r="AK394" s="208"/>
      <c r="AL394" s="208"/>
      <c r="AM394" s="208"/>
      <c r="AN394" s="208"/>
      <c r="AO394" s="208"/>
      <c r="AP394" s="208"/>
      <c r="AQ394" s="208"/>
    </row>
    <row r="395" customFormat="false" ht="13.5" hidden="false" customHeight="true" outlineLevel="0" collapsed="false">
      <c r="A395" s="1"/>
      <c r="B395" s="1"/>
      <c r="C395" s="1"/>
      <c r="D395" s="1"/>
      <c r="E395" s="1"/>
      <c r="F395" s="1"/>
      <c r="G395" s="1"/>
      <c r="H395" s="208"/>
      <c r="I395" s="208"/>
      <c r="J395" s="208"/>
      <c r="K395" s="208"/>
      <c r="L395" s="208"/>
      <c r="M395" s="208"/>
      <c r="N395" s="208"/>
      <c r="O395" s="208"/>
      <c r="P395" s="208"/>
      <c r="Q395" s="208"/>
      <c r="R395" s="208"/>
      <c r="S395" s="208"/>
      <c r="T395" s="208"/>
      <c r="U395" s="208"/>
      <c r="V395" s="208"/>
      <c r="W395" s="208"/>
      <c r="X395" s="208"/>
      <c r="Y395" s="208"/>
      <c r="Z395" s="208"/>
      <c r="AA395" s="208"/>
      <c r="AB395" s="208"/>
      <c r="AC395" s="208"/>
      <c r="AD395" s="208"/>
      <c r="AE395" s="208"/>
      <c r="AF395" s="208"/>
      <c r="AG395" s="208"/>
      <c r="AH395" s="208"/>
      <c r="AI395" s="208"/>
      <c r="AJ395" s="208"/>
      <c r="AK395" s="208"/>
      <c r="AL395" s="208"/>
      <c r="AM395" s="208"/>
      <c r="AN395" s="208"/>
      <c r="AO395" s="208"/>
      <c r="AP395" s="208"/>
      <c r="AQ395" s="208"/>
    </row>
    <row r="396" customFormat="false" ht="13.5" hidden="false" customHeight="true" outlineLevel="0" collapsed="false">
      <c r="A396" s="1"/>
      <c r="B396" s="1"/>
      <c r="C396" s="1"/>
      <c r="D396" s="1"/>
      <c r="E396" s="1"/>
      <c r="F396" s="1"/>
      <c r="G396" s="1"/>
      <c r="H396" s="208"/>
      <c r="I396" s="208"/>
      <c r="J396" s="208"/>
      <c r="K396" s="208"/>
      <c r="L396" s="208"/>
      <c r="M396" s="208"/>
      <c r="N396" s="208"/>
      <c r="O396" s="208"/>
      <c r="P396" s="208"/>
      <c r="Q396" s="208"/>
      <c r="R396" s="208"/>
      <c r="S396" s="208"/>
      <c r="T396" s="208"/>
      <c r="U396" s="208"/>
      <c r="V396" s="208"/>
      <c r="W396" s="208"/>
      <c r="X396" s="208"/>
      <c r="Y396" s="208"/>
      <c r="Z396" s="208"/>
      <c r="AA396" s="208"/>
      <c r="AB396" s="208"/>
      <c r="AC396" s="208"/>
      <c r="AD396" s="208"/>
      <c r="AE396" s="208"/>
      <c r="AF396" s="208"/>
      <c r="AG396" s="208"/>
      <c r="AH396" s="208"/>
      <c r="AI396" s="208"/>
      <c r="AJ396" s="208"/>
      <c r="AK396" s="208"/>
      <c r="AL396" s="208"/>
      <c r="AM396" s="208"/>
      <c r="AN396" s="208"/>
      <c r="AO396" s="208"/>
      <c r="AP396" s="208"/>
      <c r="AQ396" s="208"/>
    </row>
    <row r="397" customFormat="false" ht="13.5" hidden="false" customHeight="true" outlineLevel="0" collapsed="false">
      <c r="A397" s="1"/>
      <c r="B397" s="1"/>
      <c r="C397" s="1"/>
      <c r="D397" s="1"/>
      <c r="E397" s="1"/>
      <c r="F397" s="1"/>
      <c r="G397" s="1"/>
      <c r="H397" s="208"/>
      <c r="I397" s="208"/>
      <c r="J397" s="208"/>
      <c r="K397" s="208"/>
      <c r="L397" s="208"/>
      <c r="M397" s="208"/>
      <c r="N397" s="208"/>
      <c r="O397" s="208"/>
      <c r="P397" s="208"/>
      <c r="Q397" s="208"/>
      <c r="R397" s="208"/>
      <c r="S397" s="208"/>
      <c r="T397" s="208"/>
      <c r="U397" s="208"/>
      <c r="V397" s="208"/>
      <c r="W397" s="208"/>
      <c r="X397" s="208"/>
      <c r="Y397" s="208"/>
      <c r="Z397" s="208"/>
      <c r="AA397" s="208"/>
      <c r="AB397" s="208"/>
      <c r="AC397" s="208"/>
      <c r="AD397" s="208"/>
      <c r="AE397" s="208"/>
      <c r="AF397" s="208"/>
      <c r="AG397" s="208"/>
      <c r="AH397" s="208"/>
      <c r="AI397" s="208"/>
      <c r="AJ397" s="208"/>
      <c r="AK397" s="208"/>
      <c r="AL397" s="208"/>
      <c r="AM397" s="208"/>
      <c r="AN397" s="208"/>
      <c r="AO397" s="208"/>
      <c r="AP397" s="208"/>
      <c r="AQ397" s="208"/>
    </row>
    <row r="398" customFormat="false" ht="13.5" hidden="false" customHeight="true" outlineLevel="0" collapsed="false">
      <c r="A398" s="1"/>
      <c r="B398" s="1"/>
      <c r="C398" s="1"/>
      <c r="D398" s="1"/>
      <c r="E398" s="1"/>
      <c r="F398" s="1"/>
      <c r="G398" s="1"/>
      <c r="H398" s="208"/>
      <c r="I398" s="208"/>
      <c r="J398" s="208"/>
      <c r="K398" s="208"/>
      <c r="L398" s="208"/>
      <c r="M398" s="208"/>
      <c r="N398" s="208"/>
      <c r="O398" s="208"/>
      <c r="P398" s="208"/>
      <c r="Q398" s="208"/>
      <c r="R398" s="208"/>
      <c r="S398" s="208"/>
      <c r="T398" s="208"/>
      <c r="U398" s="208"/>
      <c r="V398" s="208"/>
      <c r="W398" s="208"/>
      <c r="X398" s="208"/>
      <c r="Y398" s="208"/>
      <c r="Z398" s="208"/>
      <c r="AA398" s="208"/>
      <c r="AB398" s="208"/>
      <c r="AC398" s="208"/>
      <c r="AD398" s="208"/>
      <c r="AE398" s="208"/>
      <c r="AF398" s="208"/>
      <c r="AG398" s="208"/>
      <c r="AH398" s="208"/>
      <c r="AI398" s="208"/>
      <c r="AJ398" s="208"/>
      <c r="AK398" s="208"/>
      <c r="AL398" s="208"/>
      <c r="AM398" s="208"/>
      <c r="AN398" s="208"/>
      <c r="AO398" s="208"/>
      <c r="AP398" s="208"/>
      <c r="AQ398" s="208"/>
    </row>
    <row r="399" customFormat="false" ht="13.5" hidden="false" customHeight="true" outlineLevel="0" collapsed="false">
      <c r="A399" s="1"/>
      <c r="B399" s="1"/>
      <c r="C399" s="1"/>
      <c r="D399" s="1"/>
      <c r="E399" s="1"/>
      <c r="F399" s="1"/>
      <c r="G399" s="1"/>
      <c r="H399" s="208"/>
      <c r="I399" s="208"/>
      <c r="J399" s="208"/>
      <c r="K399" s="208"/>
      <c r="L399" s="208"/>
      <c r="M399" s="208"/>
      <c r="N399" s="208"/>
      <c r="O399" s="208"/>
      <c r="P399" s="208"/>
      <c r="Q399" s="208"/>
      <c r="R399" s="208"/>
      <c r="S399" s="208"/>
      <c r="T399" s="208"/>
      <c r="U399" s="208"/>
      <c r="V399" s="208"/>
      <c r="W399" s="208"/>
      <c r="X399" s="208"/>
      <c r="Y399" s="208"/>
      <c r="Z399" s="208"/>
      <c r="AA399" s="208"/>
      <c r="AB399" s="208"/>
      <c r="AC399" s="208"/>
      <c r="AD399" s="208"/>
      <c r="AE399" s="208"/>
      <c r="AF399" s="208"/>
      <c r="AG399" s="208"/>
      <c r="AH399" s="208"/>
      <c r="AI399" s="208"/>
      <c r="AJ399" s="208"/>
      <c r="AK399" s="208"/>
      <c r="AL399" s="208"/>
      <c r="AM399" s="208"/>
      <c r="AN399" s="208"/>
      <c r="AO399" s="208"/>
      <c r="AP399" s="208"/>
      <c r="AQ399" s="208"/>
    </row>
    <row r="400" customFormat="false" ht="13.5" hidden="false" customHeight="true" outlineLevel="0" collapsed="false">
      <c r="A400" s="1"/>
      <c r="B400" s="1"/>
      <c r="C400" s="1"/>
      <c r="D400" s="1"/>
      <c r="E400" s="1"/>
      <c r="F400" s="1"/>
      <c r="G400" s="1"/>
      <c r="H400" s="208"/>
      <c r="I400" s="208"/>
      <c r="J400" s="208"/>
      <c r="K400" s="208"/>
      <c r="L400" s="208"/>
      <c r="M400" s="208"/>
      <c r="N400" s="208"/>
      <c r="O400" s="208"/>
      <c r="P400" s="208"/>
      <c r="Q400" s="208"/>
      <c r="R400" s="208"/>
      <c r="S400" s="208"/>
      <c r="T400" s="208"/>
      <c r="U400" s="208"/>
      <c r="V400" s="208"/>
      <c r="W400" s="208"/>
      <c r="X400" s="208"/>
      <c r="Y400" s="208"/>
      <c r="Z400" s="208"/>
      <c r="AA400" s="208"/>
      <c r="AB400" s="208"/>
      <c r="AC400" s="208"/>
      <c r="AD400" s="208"/>
      <c r="AE400" s="208"/>
      <c r="AF400" s="208"/>
      <c r="AG400" s="208"/>
      <c r="AH400" s="208"/>
      <c r="AI400" s="208"/>
      <c r="AJ400" s="208"/>
      <c r="AK400" s="208"/>
      <c r="AL400" s="208"/>
      <c r="AM400" s="208"/>
      <c r="AN400" s="208"/>
      <c r="AO400" s="208"/>
      <c r="AP400" s="208"/>
      <c r="AQ400" s="208"/>
    </row>
    <row r="401" customFormat="false" ht="13.5" hidden="false" customHeight="true" outlineLevel="0" collapsed="false">
      <c r="A401" s="1"/>
      <c r="B401" s="1"/>
      <c r="C401" s="1"/>
      <c r="D401" s="1"/>
      <c r="E401" s="1"/>
      <c r="F401" s="1"/>
      <c r="G401" s="1"/>
      <c r="H401" s="208"/>
      <c r="I401" s="208"/>
      <c r="J401" s="208"/>
      <c r="K401" s="208"/>
      <c r="L401" s="208"/>
      <c r="M401" s="208"/>
      <c r="N401" s="208"/>
      <c r="O401" s="208"/>
      <c r="P401" s="208"/>
      <c r="Q401" s="208"/>
      <c r="R401" s="208"/>
      <c r="S401" s="208"/>
      <c r="T401" s="208"/>
      <c r="U401" s="208"/>
      <c r="V401" s="208"/>
      <c r="W401" s="208"/>
      <c r="X401" s="208"/>
      <c r="Y401" s="208"/>
      <c r="Z401" s="208"/>
      <c r="AA401" s="208"/>
      <c r="AB401" s="208"/>
      <c r="AC401" s="208"/>
      <c r="AD401" s="208"/>
      <c r="AE401" s="208"/>
      <c r="AF401" s="208"/>
      <c r="AG401" s="208"/>
      <c r="AH401" s="208"/>
      <c r="AI401" s="208"/>
      <c r="AJ401" s="208"/>
      <c r="AK401" s="208"/>
      <c r="AL401" s="208"/>
      <c r="AM401" s="208"/>
      <c r="AN401" s="208"/>
      <c r="AO401" s="208"/>
      <c r="AP401" s="208"/>
      <c r="AQ401" s="208"/>
    </row>
    <row r="402" customFormat="false" ht="13.5" hidden="false" customHeight="true" outlineLevel="0" collapsed="false">
      <c r="A402" s="1"/>
      <c r="B402" s="1"/>
      <c r="C402" s="1"/>
      <c r="D402" s="1"/>
      <c r="E402" s="1"/>
      <c r="F402" s="1"/>
      <c r="G402" s="1"/>
      <c r="H402" s="208"/>
      <c r="I402" s="208"/>
      <c r="J402" s="208"/>
      <c r="K402" s="208"/>
      <c r="L402" s="208"/>
      <c r="M402" s="208"/>
      <c r="N402" s="208"/>
      <c r="O402" s="208"/>
      <c r="P402" s="208"/>
      <c r="Q402" s="208"/>
      <c r="R402" s="208"/>
      <c r="S402" s="208"/>
      <c r="T402" s="208"/>
      <c r="U402" s="208"/>
      <c r="V402" s="208"/>
      <c r="W402" s="208"/>
      <c r="X402" s="208"/>
      <c r="Y402" s="208"/>
      <c r="Z402" s="208"/>
      <c r="AA402" s="208"/>
      <c r="AB402" s="208"/>
      <c r="AC402" s="208"/>
      <c r="AD402" s="208"/>
      <c r="AE402" s="208"/>
      <c r="AF402" s="208"/>
      <c r="AG402" s="208"/>
      <c r="AH402" s="208"/>
      <c r="AI402" s="208"/>
      <c r="AJ402" s="208"/>
      <c r="AK402" s="208"/>
      <c r="AL402" s="208"/>
      <c r="AM402" s="208"/>
      <c r="AN402" s="208"/>
      <c r="AO402" s="208"/>
      <c r="AP402" s="208"/>
      <c r="AQ402" s="208"/>
    </row>
    <row r="403" customFormat="false" ht="13.5" hidden="false" customHeight="true" outlineLevel="0" collapsed="false">
      <c r="A403" s="1"/>
      <c r="B403" s="1"/>
      <c r="C403" s="1"/>
      <c r="D403" s="1"/>
      <c r="E403" s="1"/>
      <c r="F403" s="1"/>
      <c r="G403" s="1"/>
      <c r="H403" s="208"/>
      <c r="I403" s="208"/>
      <c r="J403" s="208"/>
      <c r="K403" s="208"/>
      <c r="L403" s="208"/>
      <c r="M403" s="208"/>
      <c r="N403" s="208"/>
      <c r="O403" s="208"/>
      <c r="P403" s="208"/>
      <c r="Q403" s="208"/>
      <c r="R403" s="208"/>
      <c r="S403" s="208"/>
      <c r="T403" s="208"/>
      <c r="U403" s="208"/>
      <c r="V403" s="208"/>
      <c r="W403" s="208"/>
      <c r="X403" s="208"/>
      <c r="Y403" s="208"/>
      <c r="Z403" s="208"/>
      <c r="AA403" s="208"/>
      <c r="AB403" s="208"/>
      <c r="AC403" s="208"/>
      <c r="AD403" s="208"/>
      <c r="AE403" s="208"/>
      <c r="AF403" s="208"/>
      <c r="AG403" s="208"/>
      <c r="AH403" s="208"/>
      <c r="AI403" s="208"/>
      <c r="AJ403" s="208"/>
      <c r="AK403" s="208"/>
      <c r="AL403" s="208"/>
      <c r="AM403" s="208"/>
      <c r="AN403" s="208"/>
      <c r="AO403" s="208"/>
      <c r="AP403" s="208"/>
      <c r="AQ403" s="208"/>
    </row>
    <row r="404" customFormat="false" ht="13.5" hidden="false" customHeight="true" outlineLevel="0" collapsed="false">
      <c r="A404" s="1"/>
      <c r="B404" s="1"/>
      <c r="C404" s="1"/>
      <c r="D404" s="1"/>
      <c r="E404" s="1"/>
      <c r="F404" s="1"/>
      <c r="G404" s="1"/>
      <c r="H404" s="208"/>
      <c r="I404" s="208"/>
      <c r="J404" s="208"/>
      <c r="K404" s="208"/>
      <c r="L404" s="208"/>
      <c r="M404" s="208"/>
      <c r="N404" s="208"/>
      <c r="O404" s="208"/>
      <c r="P404" s="208"/>
      <c r="Q404" s="208"/>
      <c r="R404" s="208"/>
      <c r="S404" s="208"/>
      <c r="T404" s="208"/>
      <c r="U404" s="208"/>
      <c r="V404" s="208"/>
      <c r="W404" s="208"/>
      <c r="X404" s="208"/>
      <c r="Y404" s="208"/>
      <c r="Z404" s="208"/>
      <c r="AA404" s="208"/>
      <c r="AB404" s="208"/>
      <c r="AC404" s="208"/>
      <c r="AD404" s="208"/>
      <c r="AE404" s="208"/>
      <c r="AF404" s="208"/>
      <c r="AG404" s="208"/>
      <c r="AH404" s="208"/>
      <c r="AI404" s="208"/>
      <c r="AJ404" s="208"/>
      <c r="AK404" s="208"/>
      <c r="AL404" s="208"/>
      <c r="AM404" s="208"/>
      <c r="AN404" s="208"/>
      <c r="AO404" s="208"/>
      <c r="AP404" s="208"/>
      <c r="AQ404" s="208"/>
    </row>
    <row r="405" customFormat="false" ht="13.5" hidden="false" customHeight="true" outlineLevel="0" collapsed="false">
      <c r="A405" s="1"/>
      <c r="B405" s="1"/>
      <c r="C405" s="1"/>
      <c r="D405" s="1"/>
      <c r="E405" s="1"/>
      <c r="F405" s="1"/>
      <c r="G405" s="1"/>
      <c r="H405" s="208"/>
      <c r="I405" s="208"/>
      <c r="J405" s="208"/>
      <c r="K405" s="208"/>
      <c r="L405" s="208"/>
      <c r="M405" s="208"/>
      <c r="N405" s="208"/>
      <c r="O405" s="208"/>
      <c r="P405" s="208"/>
      <c r="Q405" s="208"/>
      <c r="R405" s="208"/>
      <c r="S405" s="208"/>
      <c r="T405" s="208"/>
      <c r="U405" s="208"/>
      <c r="V405" s="208"/>
      <c r="W405" s="208"/>
      <c r="X405" s="208"/>
      <c r="Y405" s="208"/>
      <c r="Z405" s="208"/>
      <c r="AA405" s="208"/>
      <c r="AB405" s="208"/>
      <c r="AC405" s="208"/>
      <c r="AD405" s="208"/>
      <c r="AE405" s="208"/>
      <c r="AF405" s="208"/>
      <c r="AG405" s="208"/>
      <c r="AH405" s="208"/>
      <c r="AI405" s="208"/>
      <c r="AJ405" s="208"/>
      <c r="AK405" s="208"/>
      <c r="AL405" s="208"/>
      <c r="AM405" s="208"/>
      <c r="AN405" s="208"/>
      <c r="AO405" s="208"/>
      <c r="AP405" s="208"/>
      <c r="AQ405" s="208"/>
    </row>
    <row r="406" customFormat="false" ht="13.5" hidden="false" customHeight="true" outlineLevel="0" collapsed="false">
      <c r="A406" s="1"/>
      <c r="B406" s="1"/>
      <c r="C406" s="1"/>
      <c r="D406" s="1"/>
      <c r="E406" s="1"/>
      <c r="F406" s="1"/>
      <c r="G406" s="1"/>
      <c r="H406" s="208"/>
      <c r="I406" s="208"/>
      <c r="J406" s="208"/>
      <c r="K406" s="208"/>
      <c r="L406" s="208"/>
      <c r="M406" s="208"/>
      <c r="N406" s="208"/>
      <c r="O406" s="208"/>
      <c r="P406" s="208"/>
      <c r="Q406" s="208"/>
      <c r="R406" s="208"/>
      <c r="S406" s="208"/>
      <c r="T406" s="208"/>
      <c r="U406" s="208"/>
      <c r="V406" s="208"/>
      <c r="W406" s="208"/>
      <c r="X406" s="208"/>
      <c r="Y406" s="208"/>
      <c r="Z406" s="208"/>
      <c r="AA406" s="208"/>
      <c r="AB406" s="208"/>
      <c r="AC406" s="208"/>
      <c r="AD406" s="208"/>
      <c r="AE406" s="208"/>
      <c r="AF406" s="208"/>
      <c r="AG406" s="208"/>
      <c r="AH406" s="208"/>
      <c r="AI406" s="208"/>
      <c r="AJ406" s="208"/>
      <c r="AK406" s="208"/>
      <c r="AL406" s="208"/>
      <c r="AM406" s="208"/>
      <c r="AN406" s="208"/>
      <c r="AO406" s="208"/>
      <c r="AP406" s="208"/>
      <c r="AQ406" s="208"/>
    </row>
    <row r="407" customFormat="false" ht="13.5" hidden="false" customHeight="true" outlineLevel="0" collapsed="false">
      <c r="A407" s="1"/>
      <c r="B407" s="1"/>
      <c r="C407" s="1"/>
      <c r="D407" s="1"/>
      <c r="E407" s="1"/>
      <c r="F407" s="1"/>
      <c r="G407" s="1"/>
      <c r="H407" s="208"/>
      <c r="I407" s="208"/>
      <c r="J407" s="208"/>
      <c r="K407" s="208"/>
      <c r="L407" s="208"/>
      <c r="M407" s="208"/>
      <c r="N407" s="208"/>
      <c r="O407" s="208"/>
      <c r="P407" s="208"/>
      <c r="Q407" s="208"/>
      <c r="R407" s="208"/>
      <c r="S407" s="208"/>
      <c r="T407" s="208"/>
      <c r="U407" s="208"/>
      <c r="V407" s="208"/>
      <c r="W407" s="208"/>
      <c r="X407" s="208"/>
      <c r="Y407" s="208"/>
      <c r="Z407" s="208"/>
      <c r="AA407" s="208"/>
      <c r="AB407" s="208"/>
      <c r="AC407" s="208"/>
      <c r="AD407" s="208"/>
      <c r="AE407" s="208"/>
      <c r="AF407" s="208"/>
      <c r="AG407" s="208"/>
      <c r="AH407" s="208"/>
      <c r="AI407" s="208"/>
      <c r="AJ407" s="208"/>
      <c r="AK407" s="208"/>
      <c r="AL407" s="208"/>
      <c r="AM407" s="208"/>
      <c r="AN407" s="208"/>
      <c r="AO407" s="208"/>
      <c r="AP407" s="208"/>
      <c r="AQ407" s="208"/>
    </row>
    <row r="408" customFormat="false" ht="13.5" hidden="false" customHeight="true" outlineLevel="0" collapsed="false">
      <c r="A408" s="1"/>
      <c r="B408" s="1"/>
      <c r="C408" s="1"/>
      <c r="D408" s="1"/>
      <c r="E408" s="1"/>
      <c r="F408" s="1"/>
      <c r="G408" s="1"/>
      <c r="H408" s="208"/>
      <c r="I408" s="208"/>
      <c r="J408" s="208"/>
      <c r="K408" s="208"/>
      <c r="L408" s="208"/>
      <c r="M408" s="208"/>
      <c r="N408" s="208"/>
      <c r="O408" s="208"/>
      <c r="P408" s="208"/>
      <c r="Q408" s="208"/>
      <c r="R408" s="208"/>
      <c r="S408" s="208"/>
      <c r="T408" s="208"/>
      <c r="U408" s="208"/>
      <c r="V408" s="208"/>
      <c r="W408" s="208"/>
      <c r="X408" s="208"/>
      <c r="Y408" s="208"/>
      <c r="Z408" s="208"/>
      <c r="AA408" s="208"/>
      <c r="AB408" s="208"/>
      <c r="AC408" s="208"/>
      <c r="AD408" s="208"/>
      <c r="AE408" s="208"/>
      <c r="AF408" s="208"/>
      <c r="AG408" s="208"/>
      <c r="AH408" s="208"/>
      <c r="AI408" s="208"/>
      <c r="AJ408" s="208"/>
      <c r="AK408" s="208"/>
      <c r="AL408" s="208"/>
      <c r="AM408" s="208"/>
      <c r="AN408" s="208"/>
      <c r="AO408" s="208"/>
      <c r="AP408" s="208"/>
      <c r="AQ408" s="208"/>
    </row>
    <row r="409" customFormat="false" ht="13.5" hidden="false" customHeight="true" outlineLevel="0" collapsed="false">
      <c r="A409" s="1"/>
      <c r="B409" s="1"/>
      <c r="C409" s="1"/>
      <c r="D409" s="1"/>
      <c r="E409" s="1"/>
      <c r="F409" s="1"/>
      <c r="G409" s="1"/>
      <c r="H409" s="208"/>
      <c r="I409" s="208"/>
      <c r="J409" s="208"/>
      <c r="K409" s="208"/>
      <c r="L409" s="208"/>
      <c r="M409" s="208"/>
      <c r="N409" s="208"/>
      <c r="O409" s="208"/>
      <c r="P409" s="208"/>
      <c r="Q409" s="208"/>
      <c r="R409" s="208"/>
      <c r="S409" s="208"/>
      <c r="T409" s="208"/>
      <c r="U409" s="208"/>
      <c r="V409" s="208"/>
      <c r="W409" s="208"/>
      <c r="X409" s="208"/>
      <c r="Y409" s="208"/>
      <c r="Z409" s="208"/>
      <c r="AA409" s="208"/>
      <c r="AB409" s="208"/>
      <c r="AC409" s="208"/>
      <c r="AD409" s="208"/>
      <c r="AE409" s="208"/>
      <c r="AF409" s="208"/>
      <c r="AG409" s="208"/>
      <c r="AH409" s="208"/>
      <c r="AI409" s="208"/>
      <c r="AJ409" s="208"/>
      <c r="AK409" s="208"/>
      <c r="AL409" s="208"/>
      <c r="AM409" s="208"/>
      <c r="AN409" s="208"/>
      <c r="AO409" s="208"/>
      <c r="AP409" s="208"/>
      <c r="AQ409" s="208"/>
    </row>
    <row r="410" customFormat="false" ht="13.5" hidden="false" customHeight="true" outlineLevel="0" collapsed="false">
      <c r="A410" s="1"/>
      <c r="B410" s="1"/>
      <c r="C410" s="1"/>
      <c r="D410" s="1"/>
      <c r="E410" s="1"/>
      <c r="F410" s="1"/>
      <c r="G410" s="1"/>
      <c r="H410" s="208"/>
      <c r="I410" s="208"/>
      <c r="J410" s="208"/>
      <c r="K410" s="208"/>
      <c r="L410" s="208"/>
      <c r="M410" s="208"/>
      <c r="N410" s="208"/>
      <c r="O410" s="208"/>
      <c r="P410" s="208"/>
      <c r="Q410" s="208"/>
      <c r="R410" s="208"/>
      <c r="S410" s="208"/>
      <c r="T410" s="208"/>
      <c r="U410" s="208"/>
      <c r="V410" s="208"/>
      <c r="W410" s="208"/>
      <c r="X410" s="208"/>
      <c r="Y410" s="208"/>
      <c r="Z410" s="208"/>
      <c r="AA410" s="208"/>
      <c r="AB410" s="208"/>
      <c r="AC410" s="208"/>
      <c r="AD410" s="208"/>
      <c r="AE410" s="208"/>
      <c r="AF410" s="208"/>
      <c r="AG410" s="208"/>
      <c r="AH410" s="208"/>
      <c r="AI410" s="208"/>
      <c r="AJ410" s="208"/>
      <c r="AK410" s="208"/>
      <c r="AL410" s="208"/>
      <c r="AM410" s="208"/>
      <c r="AN410" s="208"/>
      <c r="AO410" s="208"/>
      <c r="AP410" s="208"/>
      <c r="AQ410" s="208"/>
    </row>
    <row r="411" customFormat="false" ht="13.5" hidden="false" customHeight="true" outlineLevel="0" collapsed="false">
      <c r="A411" s="1"/>
      <c r="B411" s="1"/>
      <c r="C411" s="1"/>
      <c r="D411" s="1"/>
      <c r="E411" s="1"/>
      <c r="F411" s="1"/>
      <c r="G411" s="1"/>
      <c r="H411" s="208"/>
      <c r="I411" s="208"/>
      <c r="J411" s="208"/>
      <c r="K411" s="208"/>
      <c r="L411" s="208"/>
      <c r="M411" s="208"/>
      <c r="N411" s="208"/>
      <c r="O411" s="208"/>
      <c r="P411" s="208"/>
      <c r="Q411" s="208"/>
      <c r="R411" s="208"/>
      <c r="S411" s="208"/>
      <c r="T411" s="208"/>
      <c r="U411" s="208"/>
      <c r="V411" s="208"/>
      <c r="W411" s="208"/>
      <c r="X411" s="208"/>
      <c r="Y411" s="208"/>
      <c r="Z411" s="208"/>
      <c r="AA411" s="208"/>
      <c r="AB411" s="208"/>
      <c r="AC411" s="208"/>
      <c r="AD411" s="208"/>
      <c r="AE411" s="208"/>
      <c r="AF411" s="208"/>
      <c r="AG411" s="208"/>
      <c r="AH411" s="208"/>
      <c r="AI411" s="208"/>
      <c r="AJ411" s="208"/>
      <c r="AK411" s="208"/>
      <c r="AL411" s="208"/>
      <c r="AM411" s="208"/>
      <c r="AN411" s="208"/>
      <c r="AO411" s="208"/>
      <c r="AP411" s="208"/>
      <c r="AQ411" s="208"/>
    </row>
    <row r="412" customFormat="false" ht="13.5" hidden="false" customHeight="true" outlineLevel="0" collapsed="false">
      <c r="A412" s="1"/>
      <c r="B412" s="1"/>
      <c r="C412" s="1"/>
      <c r="D412" s="1"/>
      <c r="E412" s="1"/>
      <c r="F412" s="1"/>
      <c r="G412" s="1"/>
      <c r="H412" s="208"/>
      <c r="I412" s="208"/>
      <c r="J412" s="208"/>
      <c r="K412" s="208"/>
      <c r="L412" s="208"/>
      <c r="M412" s="208"/>
      <c r="N412" s="208"/>
      <c r="O412" s="208"/>
      <c r="P412" s="208"/>
      <c r="Q412" s="208"/>
      <c r="R412" s="208"/>
      <c r="S412" s="208"/>
      <c r="T412" s="208"/>
      <c r="U412" s="208"/>
      <c r="V412" s="208"/>
      <c r="W412" s="208"/>
      <c r="X412" s="208"/>
      <c r="Y412" s="208"/>
      <c r="Z412" s="208"/>
      <c r="AA412" s="208"/>
      <c r="AB412" s="208"/>
      <c r="AC412" s="208"/>
      <c r="AD412" s="208"/>
      <c r="AE412" s="208"/>
      <c r="AF412" s="208"/>
      <c r="AG412" s="208"/>
      <c r="AH412" s="208"/>
      <c r="AI412" s="208"/>
      <c r="AJ412" s="208"/>
      <c r="AK412" s="208"/>
      <c r="AL412" s="208"/>
      <c r="AM412" s="208"/>
      <c r="AN412" s="208"/>
      <c r="AO412" s="208"/>
      <c r="AP412" s="208"/>
      <c r="AQ412" s="208"/>
    </row>
    <row r="413" customFormat="false" ht="13.5" hidden="false" customHeight="true" outlineLevel="0" collapsed="false">
      <c r="A413" s="1"/>
      <c r="B413" s="1"/>
      <c r="C413" s="1"/>
      <c r="D413" s="1"/>
      <c r="E413" s="1"/>
      <c r="F413" s="1"/>
      <c r="G413" s="1"/>
      <c r="H413" s="208"/>
      <c r="I413" s="208"/>
      <c r="J413" s="208"/>
      <c r="K413" s="208"/>
      <c r="L413" s="208"/>
      <c r="M413" s="208"/>
      <c r="N413" s="208"/>
      <c r="O413" s="208"/>
      <c r="P413" s="208"/>
      <c r="Q413" s="208"/>
      <c r="R413" s="208"/>
      <c r="S413" s="208"/>
      <c r="T413" s="208"/>
      <c r="U413" s="208"/>
      <c r="V413" s="208"/>
      <c r="W413" s="208"/>
      <c r="X413" s="208"/>
      <c r="Y413" s="208"/>
      <c r="Z413" s="208"/>
      <c r="AA413" s="208"/>
      <c r="AB413" s="208"/>
      <c r="AC413" s="208"/>
      <c r="AD413" s="208"/>
      <c r="AE413" s="208"/>
      <c r="AF413" s="208"/>
      <c r="AG413" s="208"/>
      <c r="AH413" s="208"/>
      <c r="AI413" s="208"/>
      <c r="AJ413" s="208"/>
      <c r="AK413" s="208"/>
      <c r="AL413" s="208"/>
      <c r="AM413" s="208"/>
      <c r="AN413" s="208"/>
      <c r="AO413" s="208"/>
      <c r="AP413" s="208"/>
      <c r="AQ413" s="208"/>
    </row>
    <row r="414" customFormat="false" ht="13.5" hidden="false" customHeight="true" outlineLevel="0" collapsed="false">
      <c r="A414" s="1"/>
      <c r="B414" s="1"/>
      <c r="C414" s="1"/>
      <c r="D414" s="1"/>
      <c r="E414" s="1"/>
      <c r="F414" s="1"/>
      <c r="G414" s="1"/>
      <c r="H414" s="208"/>
      <c r="I414" s="208"/>
      <c r="J414" s="208"/>
      <c r="K414" s="208"/>
      <c r="L414" s="208"/>
      <c r="M414" s="208"/>
      <c r="N414" s="208"/>
      <c r="O414" s="208"/>
      <c r="P414" s="208"/>
      <c r="Q414" s="208"/>
      <c r="R414" s="208"/>
      <c r="S414" s="208"/>
      <c r="T414" s="208"/>
      <c r="U414" s="208"/>
      <c r="V414" s="208"/>
      <c r="W414" s="208"/>
      <c r="X414" s="208"/>
      <c r="Y414" s="208"/>
      <c r="Z414" s="208"/>
      <c r="AA414" s="208"/>
      <c r="AB414" s="208"/>
      <c r="AC414" s="208"/>
      <c r="AD414" s="208"/>
      <c r="AE414" s="208"/>
      <c r="AF414" s="208"/>
      <c r="AG414" s="208"/>
      <c r="AH414" s="208"/>
      <c r="AI414" s="208"/>
      <c r="AJ414" s="208"/>
      <c r="AK414" s="208"/>
      <c r="AL414" s="208"/>
      <c r="AM414" s="208"/>
      <c r="AN414" s="208"/>
      <c r="AO414" s="208"/>
      <c r="AP414" s="208"/>
      <c r="AQ414" s="208"/>
    </row>
    <row r="415" customFormat="false" ht="13.5" hidden="false" customHeight="true" outlineLevel="0" collapsed="false">
      <c r="A415" s="1"/>
      <c r="B415" s="1"/>
      <c r="C415" s="1"/>
      <c r="D415" s="1"/>
      <c r="E415" s="1"/>
      <c r="F415" s="1"/>
      <c r="G415" s="1"/>
      <c r="H415" s="208"/>
      <c r="I415" s="208"/>
      <c r="J415" s="208"/>
      <c r="K415" s="208"/>
      <c r="L415" s="208"/>
      <c r="M415" s="208"/>
      <c r="N415" s="208"/>
      <c r="O415" s="208"/>
      <c r="P415" s="208"/>
      <c r="Q415" s="208"/>
      <c r="R415" s="208"/>
      <c r="S415" s="208"/>
      <c r="T415" s="208"/>
      <c r="U415" s="208"/>
      <c r="V415" s="208"/>
      <c r="W415" s="208"/>
      <c r="X415" s="208"/>
      <c r="Y415" s="208"/>
      <c r="Z415" s="208"/>
      <c r="AA415" s="208"/>
      <c r="AB415" s="208"/>
      <c r="AC415" s="208"/>
      <c r="AD415" s="208"/>
      <c r="AE415" s="208"/>
      <c r="AF415" s="208"/>
      <c r="AG415" s="208"/>
      <c r="AH415" s="208"/>
      <c r="AI415" s="208"/>
      <c r="AJ415" s="208"/>
      <c r="AK415" s="208"/>
      <c r="AL415" s="208"/>
      <c r="AM415" s="208"/>
      <c r="AN415" s="208"/>
      <c r="AO415" s="208"/>
      <c r="AP415" s="208"/>
      <c r="AQ415" s="208"/>
    </row>
    <row r="416" customFormat="false" ht="13.5" hidden="false" customHeight="true" outlineLevel="0" collapsed="false">
      <c r="A416" s="1"/>
      <c r="B416" s="1"/>
      <c r="C416" s="1"/>
      <c r="D416" s="1"/>
      <c r="E416" s="1"/>
      <c r="F416" s="1"/>
      <c r="G416" s="1"/>
      <c r="H416" s="208"/>
      <c r="I416" s="208"/>
      <c r="J416" s="208"/>
      <c r="K416" s="208"/>
      <c r="L416" s="208"/>
      <c r="M416" s="208"/>
      <c r="N416" s="208"/>
      <c r="O416" s="208"/>
      <c r="P416" s="208"/>
      <c r="Q416" s="208"/>
      <c r="R416" s="208"/>
      <c r="S416" s="208"/>
      <c r="T416" s="208"/>
      <c r="U416" s="208"/>
      <c r="V416" s="208"/>
      <c r="W416" s="208"/>
      <c r="X416" s="208"/>
      <c r="Y416" s="208"/>
      <c r="Z416" s="208"/>
      <c r="AA416" s="208"/>
      <c r="AB416" s="208"/>
      <c r="AC416" s="208"/>
      <c r="AD416" s="208"/>
      <c r="AE416" s="208"/>
      <c r="AF416" s="208"/>
      <c r="AG416" s="208"/>
      <c r="AH416" s="208"/>
      <c r="AI416" s="208"/>
      <c r="AJ416" s="208"/>
      <c r="AK416" s="208"/>
      <c r="AL416" s="208"/>
      <c r="AM416" s="208"/>
      <c r="AN416" s="208"/>
      <c r="AO416" s="208"/>
      <c r="AP416" s="208"/>
      <c r="AQ416" s="208"/>
    </row>
    <row r="417" customFormat="false" ht="13.5" hidden="false" customHeight="true" outlineLevel="0" collapsed="false">
      <c r="A417" s="1"/>
      <c r="B417" s="1"/>
      <c r="C417" s="1"/>
      <c r="D417" s="1"/>
      <c r="E417" s="1"/>
      <c r="F417" s="1"/>
      <c r="G417" s="1"/>
      <c r="H417" s="208"/>
      <c r="I417" s="208"/>
      <c r="J417" s="208"/>
      <c r="K417" s="208"/>
      <c r="L417" s="208"/>
      <c r="M417" s="208"/>
      <c r="N417" s="208"/>
      <c r="O417" s="208"/>
      <c r="P417" s="208"/>
      <c r="Q417" s="208"/>
      <c r="R417" s="208"/>
      <c r="S417" s="208"/>
      <c r="T417" s="208"/>
      <c r="U417" s="208"/>
      <c r="V417" s="208"/>
      <c r="W417" s="208"/>
      <c r="X417" s="208"/>
      <c r="Y417" s="208"/>
      <c r="Z417" s="208"/>
      <c r="AA417" s="208"/>
      <c r="AB417" s="208"/>
      <c r="AC417" s="208"/>
      <c r="AD417" s="208"/>
      <c r="AE417" s="208"/>
      <c r="AF417" s="208"/>
      <c r="AG417" s="208"/>
      <c r="AH417" s="208"/>
      <c r="AI417" s="208"/>
      <c r="AJ417" s="208"/>
      <c r="AK417" s="208"/>
      <c r="AL417" s="208"/>
      <c r="AM417" s="208"/>
      <c r="AN417" s="208"/>
      <c r="AO417" s="208"/>
      <c r="AP417" s="208"/>
      <c r="AQ417" s="208"/>
    </row>
    <row r="418" customFormat="false" ht="13.5" hidden="false" customHeight="true" outlineLevel="0" collapsed="false">
      <c r="A418" s="1"/>
      <c r="B418" s="1"/>
      <c r="C418" s="1"/>
      <c r="D418" s="1"/>
      <c r="E418" s="1"/>
      <c r="F418" s="1"/>
      <c r="G418" s="1"/>
      <c r="H418" s="208"/>
      <c r="I418" s="208"/>
      <c r="J418" s="208"/>
      <c r="K418" s="208"/>
      <c r="L418" s="208"/>
      <c r="M418" s="208"/>
      <c r="N418" s="208"/>
      <c r="O418" s="208"/>
      <c r="P418" s="208"/>
      <c r="Q418" s="208"/>
      <c r="R418" s="208"/>
      <c r="S418" s="208"/>
      <c r="T418" s="208"/>
      <c r="U418" s="208"/>
      <c r="V418" s="208"/>
      <c r="W418" s="208"/>
      <c r="X418" s="208"/>
      <c r="Y418" s="208"/>
      <c r="Z418" s="208"/>
      <c r="AA418" s="208"/>
      <c r="AB418" s="208"/>
      <c r="AC418" s="208"/>
      <c r="AD418" s="208"/>
      <c r="AE418" s="208"/>
      <c r="AF418" s="208"/>
      <c r="AG418" s="208"/>
      <c r="AH418" s="208"/>
      <c r="AI418" s="208"/>
      <c r="AJ418" s="208"/>
      <c r="AK418" s="208"/>
      <c r="AL418" s="208"/>
      <c r="AM418" s="208"/>
      <c r="AN418" s="208"/>
      <c r="AO418" s="208"/>
      <c r="AP418" s="208"/>
      <c r="AQ418" s="208"/>
    </row>
    <row r="419" customFormat="false" ht="13.5" hidden="false" customHeight="true" outlineLevel="0" collapsed="false">
      <c r="A419" s="1"/>
      <c r="B419" s="1"/>
      <c r="C419" s="1"/>
      <c r="D419" s="1"/>
      <c r="E419" s="1"/>
      <c r="F419" s="1"/>
      <c r="G419" s="1"/>
      <c r="H419" s="208"/>
      <c r="I419" s="208"/>
      <c r="J419" s="208"/>
      <c r="K419" s="208"/>
      <c r="L419" s="208"/>
      <c r="M419" s="208"/>
      <c r="N419" s="208"/>
      <c r="O419" s="208"/>
      <c r="P419" s="208"/>
      <c r="Q419" s="208"/>
      <c r="R419" s="208"/>
      <c r="S419" s="208"/>
      <c r="T419" s="208"/>
      <c r="U419" s="208"/>
      <c r="V419" s="208"/>
      <c r="W419" s="208"/>
      <c r="X419" s="208"/>
      <c r="Y419" s="208"/>
      <c r="Z419" s="208"/>
      <c r="AA419" s="208"/>
      <c r="AB419" s="208"/>
      <c r="AC419" s="208"/>
      <c r="AD419" s="208"/>
      <c r="AE419" s="208"/>
      <c r="AF419" s="208"/>
      <c r="AG419" s="208"/>
      <c r="AH419" s="208"/>
      <c r="AI419" s="208"/>
      <c r="AJ419" s="208"/>
      <c r="AK419" s="208"/>
      <c r="AL419" s="208"/>
      <c r="AM419" s="208"/>
      <c r="AN419" s="208"/>
      <c r="AO419" s="208"/>
      <c r="AP419" s="208"/>
      <c r="AQ419" s="208"/>
    </row>
    <row r="420" customFormat="false" ht="13.5" hidden="false" customHeight="true" outlineLevel="0" collapsed="false">
      <c r="A420" s="1"/>
      <c r="B420" s="1"/>
      <c r="C420" s="1"/>
      <c r="D420" s="1"/>
      <c r="E420" s="1"/>
      <c r="F420" s="1"/>
      <c r="G420" s="1"/>
      <c r="H420" s="208"/>
      <c r="I420" s="208"/>
      <c r="J420" s="208"/>
      <c r="K420" s="208"/>
      <c r="L420" s="208"/>
      <c r="M420" s="208"/>
      <c r="N420" s="208"/>
      <c r="O420" s="208"/>
      <c r="P420" s="208"/>
      <c r="Q420" s="208"/>
      <c r="R420" s="208"/>
      <c r="S420" s="208"/>
      <c r="T420" s="208"/>
      <c r="U420" s="208"/>
      <c r="V420" s="208"/>
      <c r="W420" s="208"/>
      <c r="X420" s="208"/>
      <c r="Y420" s="208"/>
      <c r="Z420" s="208"/>
      <c r="AA420" s="208"/>
      <c r="AB420" s="208"/>
      <c r="AC420" s="208"/>
      <c r="AD420" s="208"/>
      <c r="AE420" s="208"/>
      <c r="AF420" s="208"/>
      <c r="AG420" s="208"/>
      <c r="AH420" s="208"/>
      <c r="AI420" s="208"/>
      <c r="AJ420" s="208"/>
      <c r="AK420" s="208"/>
      <c r="AL420" s="208"/>
      <c r="AM420" s="208"/>
      <c r="AN420" s="208"/>
      <c r="AO420" s="208"/>
      <c r="AP420" s="208"/>
      <c r="AQ420" s="208"/>
    </row>
    <row r="421" customFormat="false" ht="13.5" hidden="false" customHeight="true" outlineLevel="0" collapsed="false">
      <c r="A421" s="1"/>
      <c r="B421" s="1"/>
      <c r="C421" s="1"/>
      <c r="D421" s="1"/>
      <c r="E421" s="1"/>
      <c r="F421" s="1"/>
      <c r="G421" s="1"/>
      <c r="H421" s="208"/>
      <c r="I421" s="208"/>
      <c r="J421" s="208"/>
      <c r="K421" s="208"/>
      <c r="L421" s="208"/>
      <c r="M421" s="208"/>
      <c r="N421" s="208"/>
      <c r="O421" s="208"/>
      <c r="P421" s="208"/>
      <c r="Q421" s="208"/>
      <c r="R421" s="208"/>
      <c r="S421" s="208"/>
      <c r="T421" s="208"/>
      <c r="U421" s="208"/>
      <c r="V421" s="208"/>
      <c r="W421" s="208"/>
      <c r="X421" s="208"/>
      <c r="Y421" s="208"/>
      <c r="Z421" s="208"/>
      <c r="AA421" s="208"/>
      <c r="AB421" s="208"/>
      <c r="AC421" s="208"/>
      <c r="AD421" s="208"/>
      <c r="AE421" s="208"/>
      <c r="AF421" s="208"/>
      <c r="AG421" s="208"/>
      <c r="AH421" s="208"/>
      <c r="AI421" s="208"/>
      <c r="AJ421" s="208"/>
      <c r="AK421" s="208"/>
      <c r="AL421" s="208"/>
      <c r="AM421" s="208"/>
      <c r="AN421" s="208"/>
      <c r="AO421" s="208"/>
      <c r="AP421" s="208"/>
      <c r="AQ421" s="208"/>
    </row>
    <row r="422" customFormat="false" ht="13.5" hidden="false" customHeight="true" outlineLevel="0" collapsed="false">
      <c r="A422" s="1"/>
      <c r="B422" s="1"/>
      <c r="C422" s="1"/>
      <c r="D422" s="1"/>
      <c r="E422" s="1"/>
      <c r="F422" s="1"/>
      <c r="G422" s="1"/>
      <c r="H422" s="208"/>
      <c r="I422" s="208"/>
      <c r="J422" s="208"/>
      <c r="K422" s="208"/>
      <c r="L422" s="208"/>
      <c r="M422" s="208"/>
      <c r="N422" s="208"/>
      <c r="O422" s="208"/>
      <c r="P422" s="208"/>
      <c r="Q422" s="208"/>
      <c r="R422" s="208"/>
      <c r="S422" s="208"/>
      <c r="T422" s="208"/>
      <c r="U422" s="208"/>
      <c r="V422" s="208"/>
      <c r="W422" s="208"/>
      <c r="X422" s="208"/>
      <c r="Y422" s="208"/>
      <c r="Z422" s="208"/>
      <c r="AA422" s="208"/>
      <c r="AB422" s="208"/>
      <c r="AC422" s="208"/>
      <c r="AD422" s="208"/>
      <c r="AE422" s="208"/>
      <c r="AF422" s="208"/>
      <c r="AG422" s="208"/>
      <c r="AH422" s="208"/>
      <c r="AI422" s="208"/>
      <c r="AJ422" s="208"/>
      <c r="AK422" s="208"/>
      <c r="AL422" s="208"/>
      <c r="AM422" s="208"/>
      <c r="AN422" s="208"/>
      <c r="AO422" s="208"/>
      <c r="AP422" s="208"/>
      <c r="AQ422" s="208"/>
    </row>
    <row r="423" customFormat="false" ht="13.5" hidden="false" customHeight="true" outlineLevel="0" collapsed="false">
      <c r="A423" s="1"/>
      <c r="B423" s="1"/>
      <c r="C423" s="1"/>
      <c r="D423" s="1"/>
      <c r="E423" s="1"/>
      <c r="F423" s="1"/>
      <c r="G423" s="1"/>
      <c r="H423" s="208"/>
      <c r="I423" s="208"/>
      <c r="J423" s="208"/>
      <c r="K423" s="208"/>
      <c r="L423" s="208"/>
      <c r="M423" s="208"/>
      <c r="N423" s="208"/>
      <c r="O423" s="208"/>
      <c r="P423" s="208"/>
      <c r="Q423" s="208"/>
      <c r="R423" s="208"/>
      <c r="S423" s="208"/>
      <c r="T423" s="208"/>
      <c r="U423" s="208"/>
      <c r="V423" s="208"/>
      <c r="W423" s="208"/>
      <c r="X423" s="208"/>
      <c r="Y423" s="208"/>
      <c r="Z423" s="208"/>
      <c r="AA423" s="208"/>
      <c r="AB423" s="208"/>
      <c r="AC423" s="208"/>
      <c r="AD423" s="208"/>
      <c r="AE423" s="208"/>
      <c r="AF423" s="208"/>
      <c r="AG423" s="208"/>
      <c r="AH423" s="208"/>
      <c r="AI423" s="208"/>
      <c r="AJ423" s="208"/>
      <c r="AK423" s="208"/>
      <c r="AL423" s="208"/>
      <c r="AM423" s="208"/>
      <c r="AN423" s="208"/>
      <c r="AO423" s="208"/>
      <c r="AP423" s="208"/>
      <c r="AQ423" s="208"/>
    </row>
    <row r="424" customFormat="false" ht="13.5" hidden="false" customHeight="true" outlineLevel="0" collapsed="false">
      <c r="A424" s="1"/>
      <c r="B424" s="1"/>
      <c r="C424" s="1"/>
      <c r="D424" s="1"/>
      <c r="E424" s="1"/>
      <c r="F424" s="1"/>
      <c r="G424" s="1"/>
      <c r="H424" s="208"/>
      <c r="I424" s="208"/>
      <c r="J424" s="208"/>
      <c r="K424" s="208"/>
      <c r="L424" s="208"/>
      <c r="M424" s="208"/>
      <c r="N424" s="208"/>
      <c r="O424" s="208"/>
      <c r="P424" s="208"/>
      <c r="Q424" s="208"/>
      <c r="R424" s="208"/>
      <c r="S424" s="208"/>
      <c r="T424" s="208"/>
      <c r="U424" s="208"/>
      <c r="V424" s="208"/>
      <c r="W424" s="208"/>
      <c r="X424" s="208"/>
      <c r="Y424" s="208"/>
      <c r="Z424" s="208"/>
      <c r="AA424" s="208"/>
      <c r="AB424" s="208"/>
      <c r="AC424" s="208"/>
      <c r="AD424" s="208"/>
      <c r="AE424" s="208"/>
      <c r="AF424" s="208"/>
      <c r="AG424" s="208"/>
      <c r="AH424" s="208"/>
      <c r="AI424" s="208"/>
      <c r="AJ424" s="208"/>
      <c r="AK424" s="208"/>
      <c r="AL424" s="208"/>
      <c r="AM424" s="208"/>
      <c r="AN424" s="208"/>
      <c r="AO424" s="208"/>
      <c r="AP424" s="208"/>
      <c r="AQ424" s="208"/>
    </row>
    <row r="425" customFormat="false" ht="13.5" hidden="false" customHeight="true" outlineLevel="0" collapsed="false">
      <c r="A425" s="1"/>
      <c r="B425" s="1"/>
      <c r="C425" s="1"/>
      <c r="D425" s="1"/>
      <c r="E425" s="1"/>
      <c r="F425" s="1"/>
      <c r="G425" s="1"/>
      <c r="H425" s="208"/>
      <c r="I425" s="208"/>
      <c r="J425" s="208"/>
      <c r="K425" s="208"/>
      <c r="L425" s="208"/>
      <c r="M425" s="208"/>
      <c r="N425" s="208"/>
      <c r="O425" s="208"/>
      <c r="P425" s="208"/>
      <c r="Q425" s="208"/>
      <c r="R425" s="208"/>
      <c r="S425" s="208"/>
      <c r="T425" s="208"/>
      <c r="U425" s="208"/>
      <c r="V425" s="208"/>
      <c r="W425" s="208"/>
      <c r="X425" s="208"/>
      <c r="Y425" s="208"/>
      <c r="Z425" s="208"/>
      <c r="AA425" s="208"/>
      <c r="AB425" s="208"/>
      <c r="AC425" s="208"/>
      <c r="AD425" s="208"/>
      <c r="AE425" s="208"/>
      <c r="AF425" s="208"/>
      <c r="AG425" s="208"/>
      <c r="AH425" s="208"/>
      <c r="AI425" s="208"/>
      <c r="AJ425" s="208"/>
      <c r="AK425" s="208"/>
      <c r="AL425" s="208"/>
      <c r="AM425" s="208"/>
      <c r="AN425" s="208"/>
      <c r="AO425" s="208"/>
      <c r="AP425" s="208"/>
      <c r="AQ425" s="208"/>
    </row>
    <row r="426" customFormat="false" ht="13.5" hidden="false" customHeight="true" outlineLevel="0" collapsed="false">
      <c r="A426" s="1"/>
      <c r="B426" s="1"/>
      <c r="C426" s="1"/>
      <c r="D426" s="1"/>
      <c r="E426" s="1"/>
      <c r="F426" s="1"/>
      <c r="G426" s="1"/>
      <c r="H426" s="208"/>
      <c r="I426" s="208"/>
      <c r="J426" s="208"/>
      <c r="K426" s="208"/>
      <c r="L426" s="208"/>
      <c r="M426" s="208"/>
      <c r="N426" s="208"/>
      <c r="O426" s="208"/>
      <c r="P426" s="208"/>
      <c r="Q426" s="208"/>
      <c r="R426" s="208"/>
      <c r="S426" s="208"/>
      <c r="T426" s="208"/>
      <c r="U426" s="208"/>
      <c r="V426" s="208"/>
      <c r="W426" s="208"/>
      <c r="X426" s="208"/>
      <c r="Y426" s="208"/>
      <c r="Z426" s="208"/>
      <c r="AA426" s="208"/>
      <c r="AB426" s="208"/>
      <c r="AC426" s="208"/>
      <c r="AD426" s="208"/>
      <c r="AE426" s="208"/>
      <c r="AF426" s="208"/>
      <c r="AG426" s="208"/>
      <c r="AH426" s="208"/>
      <c r="AI426" s="208"/>
      <c r="AJ426" s="208"/>
      <c r="AK426" s="208"/>
      <c r="AL426" s="208"/>
      <c r="AM426" s="208"/>
      <c r="AN426" s="208"/>
      <c r="AO426" s="208"/>
      <c r="AP426" s="208"/>
      <c r="AQ426" s="208"/>
    </row>
    <row r="427" customFormat="false" ht="13.5" hidden="false" customHeight="true" outlineLevel="0" collapsed="false">
      <c r="A427" s="1"/>
      <c r="B427" s="1"/>
      <c r="C427" s="1"/>
      <c r="D427" s="1"/>
      <c r="E427" s="1"/>
      <c r="F427" s="1"/>
      <c r="G427" s="1"/>
      <c r="H427" s="208"/>
      <c r="I427" s="208"/>
      <c r="J427" s="208"/>
      <c r="K427" s="208"/>
      <c r="L427" s="208"/>
      <c r="M427" s="208"/>
      <c r="N427" s="208"/>
      <c r="O427" s="208"/>
      <c r="P427" s="208"/>
      <c r="Q427" s="208"/>
      <c r="R427" s="208"/>
      <c r="S427" s="208"/>
      <c r="T427" s="208"/>
      <c r="U427" s="208"/>
      <c r="V427" s="208"/>
      <c r="W427" s="208"/>
      <c r="X427" s="208"/>
      <c r="Y427" s="208"/>
      <c r="Z427" s="208"/>
      <c r="AA427" s="208"/>
      <c r="AB427" s="208"/>
      <c r="AC427" s="208"/>
      <c r="AD427" s="208"/>
      <c r="AE427" s="208"/>
      <c r="AF427" s="208"/>
      <c r="AG427" s="208"/>
      <c r="AH427" s="208"/>
      <c r="AI427" s="208"/>
      <c r="AJ427" s="208"/>
      <c r="AK427" s="208"/>
      <c r="AL427" s="208"/>
      <c r="AM427" s="208"/>
      <c r="AN427" s="208"/>
      <c r="AO427" s="208"/>
      <c r="AP427" s="208"/>
      <c r="AQ427" s="208"/>
    </row>
    <row r="428" customFormat="false" ht="13.5" hidden="false" customHeight="true" outlineLevel="0" collapsed="false">
      <c r="A428" s="1"/>
      <c r="B428" s="1"/>
      <c r="C428" s="1"/>
      <c r="D428" s="1"/>
      <c r="E428" s="1"/>
      <c r="F428" s="1"/>
      <c r="G428" s="1"/>
      <c r="H428" s="208"/>
      <c r="I428" s="208"/>
      <c r="J428" s="208"/>
      <c r="K428" s="208"/>
      <c r="L428" s="208"/>
      <c r="M428" s="208"/>
      <c r="N428" s="208"/>
      <c r="O428" s="208"/>
      <c r="P428" s="208"/>
      <c r="Q428" s="208"/>
      <c r="R428" s="208"/>
      <c r="S428" s="208"/>
      <c r="T428" s="208"/>
      <c r="U428" s="208"/>
      <c r="V428" s="208"/>
      <c r="W428" s="208"/>
      <c r="X428" s="208"/>
      <c r="Y428" s="208"/>
      <c r="Z428" s="208"/>
      <c r="AA428" s="208"/>
      <c r="AB428" s="208"/>
      <c r="AC428" s="208"/>
      <c r="AD428" s="208"/>
      <c r="AE428" s="208"/>
      <c r="AF428" s="208"/>
      <c r="AG428" s="208"/>
      <c r="AH428" s="208"/>
      <c r="AI428" s="208"/>
      <c r="AJ428" s="208"/>
      <c r="AK428" s="208"/>
      <c r="AL428" s="208"/>
      <c r="AM428" s="208"/>
      <c r="AN428" s="208"/>
      <c r="AO428" s="208"/>
      <c r="AP428" s="208"/>
      <c r="AQ428" s="208"/>
    </row>
    <row r="429" customFormat="false" ht="13.5" hidden="false" customHeight="true" outlineLevel="0" collapsed="false">
      <c r="A429" s="1"/>
      <c r="B429" s="1"/>
      <c r="C429" s="1"/>
      <c r="D429" s="1"/>
      <c r="E429" s="1"/>
      <c r="F429" s="1"/>
      <c r="G429" s="1"/>
      <c r="H429" s="208"/>
      <c r="I429" s="208"/>
      <c r="J429" s="208"/>
      <c r="K429" s="208"/>
      <c r="L429" s="208"/>
      <c r="M429" s="208"/>
      <c r="N429" s="208"/>
      <c r="O429" s="208"/>
      <c r="P429" s="208"/>
      <c r="Q429" s="208"/>
      <c r="R429" s="208"/>
      <c r="S429" s="208"/>
      <c r="T429" s="208"/>
      <c r="U429" s="208"/>
      <c r="V429" s="208"/>
      <c r="W429" s="208"/>
      <c r="X429" s="208"/>
      <c r="Y429" s="208"/>
      <c r="Z429" s="208"/>
      <c r="AA429" s="208"/>
      <c r="AB429" s="208"/>
      <c r="AC429" s="208"/>
      <c r="AD429" s="208"/>
      <c r="AE429" s="208"/>
      <c r="AF429" s="208"/>
      <c r="AG429" s="208"/>
      <c r="AH429" s="208"/>
      <c r="AI429" s="208"/>
      <c r="AJ429" s="208"/>
      <c r="AK429" s="208"/>
      <c r="AL429" s="208"/>
      <c r="AM429" s="208"/>
      <c r="AN429" s="208"/>
      <c r="AO429" s="208"/>
      <c r="AP429" s="208"/>
      <c r="AQ429" s="208"/>
    </row>
    <row r="430" customFormat="false" ht="13.5" hidden="false" customHeight="true" outlineLevel="0" collapsed="false">
      <c r="A430" s="1"/>
      <c r="B430" s="1"/>
      <c r="C430" s="1"/>
      <c r="D430" s="1"/>
      <c r="E430" s="1"/>
      <c r="F430" s="1"/>
      <c r="G430" s="1"/>
      <c r="H430" s="208"/>
      <c r="I430" s="208"/>
      <c r="J430" s="208"/>
      <c r="K430" s="208"/>
      <c r="L430" s="208"/>
      <c r="M430" s="208"/>
      <c r="N430" s="208"/>
      <c r="O430" s="208"/>
      <c r="P430" s="208"/>
      <c r="Q430" s="208"/>
      <c r="R430" s="208"/>
      <c r="S430" s="208"/>
      <c r="T430" s="208"/>
      <c r="U430" s="208"/>
      <c r="V430" s="208"/>
      <c r="W430" s="208"/>
      <c r="X430" s="208"/>
      <c r="Y430" s="208"/>
      <c r="Z430" s="208"/>
      <c r="AA430" s="208"/>
      <c r="AB430" s="208"/>
      <c r="AC430" s="208"/>
      <c r="AD430" s="208"/>
      <c r="AE430" s="208"/>
      <c r="AF430" s="208"/>
      <c r="AG430" s="208"/>
      <c r="AH430" s="208"/>
      <c r="AI430" s="208"/>
      <c r="AJ430" s="208"/>
      <c r="AK430" s="208"/>
      <c r="AL430" s="208"/>
      <c r="AM430" s="208"/>
      <c r="AN430" s="208"/>
      <c r="AO430" s="208"/>
      <c r="AP430" s="208"/>
      <c r="AQ430" s="208"/>
    </row>
    <row r="431" customFormat="false" ht="13.5" hidden="false" customHeight="true" outlineLevel="0" collapsed="false">
      <c r="A431" s="1"/>
      <c r="B431" s="1"/>
      <c r="C431" s="1"/>
      <c r="D431" s="1"/>
      <c r="E431" s="1"/>
      <c r="F431" s="1"/>
      <c r="G431" s="1"/>
      <c r="H431" s="208"/>
      <c r="I431" s="208"/>
      <c r="J431" s="208"/>
      <c r="K431" s="208"/>
      <c r="L431" s="208"/>
      <c r="M431" s="208"/>
      <c r="N431" s="208"/>
      <c r="O431" s="208"/>
      <c r="P431" s="208"/>
      <c r="Q431" s="208"/>
      <c r="R431" s="208"/>
      <c r="S431" s="208"/>
      <c r="T431" s="208"/>
      <c r="U431" s="208"/>
      <c r="V431" s="208"/>
      <c r="W431" s="208"/>
      <c r="X431" s="208"/>
      <c r="Y431" s="208"/>
      <c r="Z431" s="208"/>
      <c r="AA431" s="208"/>
      <c r="AB431" s="208"/>
      <c r="AC431" s="208"/>
      <c r="AD431" s="208"/>
      <c r="AE431" s="208"/>
      <c r="AF431" s="208"/>
      <c r="AG431" s="208"/>
      <c r="AH431" s="208"/>
      <c r="AI431" s="208"/>
      <c r="AJ431" s="208"/>
      <c r="AK431" s="208"/>
      <c r="AL431" s="208"/>
      <c r="AM431" s="208"/>
      <c r="AN431" s="208"/>
      <c r="AO431" s="208"/>
      <c r="AP431" s="208"/>
      <c r="AQ431" s="208"/>
    </row>
    <row r="432" customFormat="false" ht="13.5" hidden="false" customHeight="true" outlineLevel="0" collapsed="false">
      <c r="A432" s="1"/>
      <c r="B432" s="1"/>
      <c r="C432" s="1"/>
      <c r="D432" s="1"/>
      <c r="E432" s="1"/>
      <c r="F432" s="1"/>
      <c r="G432" s="1"/>
      <c r="H432" s="208"/>
      <c r="I432" s="208"/>
      <c r="J432" s="208"/>
      <c r="K432" s="208"/>
      <c r="L432" s="208"/>
      <c r="M432" s="208"/>
      <c r="N432" s="208"/>
      <c r="O432" s="208"/>
      <c r="P432" s="208"/>
      <c r="Q432" s="208"/>
      <c r="R432" s="208"/>
      <c r="S432" s="208"/>
      <c r="T432" s="208"/>
      <c r="U432" s="208"/>
      <c r="V432" s="208"/>
      <c r="W432" s="208"/>
      <c r="X432" s="208"/>
      <c r="Y432" s="208"/>
      <c r="Z432" s="208"/>
      <c r="AA432" s="208"/>
      <c r="AB432" s="208"/>
      <c r="AC432" s="208"/>
      <c r="AD432" s="208"/>
      <c r="AE432" s="208"/>
      <c r="AF432" s="208"/>
      <c r="AG432" s="208"/>
      <c r="AH432" s="208"/>
      <c r="AI432" s="208"/>
      <c r="AJ432" s="208"/>
      <c r="AK432" s="208"/>
      <c r="AL432" s="208"/>
      <c r="AM432" s="208"/>
      <c r="AN432" s="208"/>
      <c r="AO432" s="208"/>
      <c r="AP432" s="208"/>
      <c r="AQ432" s="208"/>
    </row>
    <row r="433" customFormat="false" ht="13.5" hidden="false" customHeight="true" outlineLevel="0" collapsed="false">
      <c r="A433" s="1"/>
      <c r="B433" s="1"/>
      <c r="C433" s="1"/>
      <c r="D433" s="1"/>
      <c r="E433" s="1"/>
      <c r="F433" s="1"/>
      <c r="G433" s="1"/>
      <c r="H433" s="208"/>
      <c r="I433" s="208"/>
      <c r="J433" s="208"/>
      <c r="K433" s="208"/>
      <c r="L433" s="208"/>
      <c r="M433" s="208"/>
      <c r="N433" s="208"/>
      <c r="O433" s="208"/>
      <c r="P433" s="208"/>
      <c r="Q433" s="208"/>
      <c r="R433" s="208"/>
      <c r="S433" s="208"/>
      <c r="T433" s="208"/>
      <c r="U433" s="208"/>
      <c r="V433" s="208"/>
      <c r="W433" s="208"/>
      <c r="X433" s="208"/>
      <c r="Y433" s="208"/>
      <c r="Z433" s="208"/>
      <c r="AA433" s="208"/>
      <c r="AB433" s="208"/>
      <c r="AC433" s="208"/>
      <c r="AD433" s="208"/>
      <c r="AE433" s="208"/>
      <c r="AF433" s="208"/>
      <c r="AG433" s="208"/>
      <c r="AH433" s="208"/>
      <c r="AI433" s="208"/>
      <c r="AJ433" s="208"/>
      <c r="AK433" s="208"/>
      <c r="AL433" s="208"/>
      <c r="AM433" s="208"/>
      <c r="AN433" s="208"/>
      <c r="AO433" s="208"/>
      <c r="AP433" s="208"/>
      <c r="AQ433" s="208"/>
    </row>
    <row r="434" customFormat="false" ht="13.5" hidden="false" customHeight="true" outlineLevel="0" collapsed="false">
      <c r="A434" s="1"/>
      <c r="B434" s="1"/>
      <c r="C434" s="1"/>
      <c r="D434" s="1"/>
      <c r="E434" s="1"/>
      <c r="F434" s="1"/>
      <c r="G434" s="1"/>
      <c r="H434" s="208"/>
      <c r="I434" s="208"/>
      <c r="J434" s="208"/>
      <c r="K434" s="208"/>
      <c r="L434" s="208"/>
      <c r="M434" s="208"/>
      <c r="N434" s="208"/>
      <c r="O434" s="208"/>
      <c r="P434" s="208"/>
      <c r="Q434" s="208"/>
      <c r="R434" s="208"/>
      <c r="S434" s="208"/>
      <c r="T434" s="208"/>
      <c r="U434" s="208"/>
      <c r="V434" s="208"/>
      <c r="W434" s="208"/>
      <c r="X434" s="208"/>
      <c r="Y434" s="208"/>
      <c r="Z434" s="208"/>
      <c r="AA434" s="208"/>
      <c r="AB434" s="208"/>
      <c r="AC434" s="208"/>
      <c r="AD434" s="208"/>
      <c r="AE434" s="208"/>
      <c r="AF434" s="208"/>
      <c r="AG434" s="208"/>
      <c r="AH434" s="208"/>
      <c r="AI434" s="208"/>
      <c r="AJ434" s="208"/>
      <c r="AK434" s="208"/>
      <c r="AL434" s="208"/>
      <c r="AM434" s="208"/>
      <c r="AN434" s="208"/>
      <c r="AO434" s="208"/>
      <c r="AP434" s="208"/>
      <c r="AQ434" s="208"/>
    </row>
    <row r="435" customFormat="false" ht="13.5" hidden="false" customHeight="true" outlineLevel="0" collapsed="false">
      <c r="A435" s="1"/>
      <c r="B435" s="1"/>
      <c r="C435" s="1"/>
      <c r="D435" s="1"/>
      <c r="E435" s="1"/>
      <c r="F435" s="1"/>
      <c r="G435" s="1"/>
      <c r="H435" s="208"/>
      <c r="I435" s="208"/>
      <c r="J435" s="208"/>
      <c r="K435" s="208"/>
      <c r="L435" s="208"/>
      <c r="M435" s="208"/>
      <c r="N435" s="208"/>
      <c r="O435" s="208"/>
      <c r="P435" s="208"/>
      <c r="Q435" s="208"/>
      <c r="R435" s="208"/>
      <c r="S435" s="208"/>
      <c r="T435" s="208"/>
      <c r="U435" s="208"/>
      <c r="V435" s="208"/>
      <c r="W435" s="208"/>
      <c r="X435" s="208"/>
      <c r="Y435" s="208"/>
      <c r="Z435" s="208"/>
      <c r="AA435" s="208"/>
      <c r="AB435" s="208"/>
      <c r="AC435" s="208"/>
      <c r="AD435" s="208"/>
      <c r="AE435" s="208"/>
      <c r="AF435" s="208"/>
      <c r="AG435" s="208"/>
      <c r="AH435" s="208"/>
      <c r="AI435" s="208"/>
      <c r="AJ435" s="208"/>
      <c r="AK435" s="208"/>
      <c r="AL435" s="208"/>
      <c r="AM435" s="208"/>
      <c r="AN435" s="208"/>
      <c r="AO435" s="208"/>
      <c r="AP435" s="208"/>
      <c r="AQ435" s="208"/>
    </row>
    <row r="436" customFormat="false" ht="13.5" hidden="false" customHeight="true" outlineLevel="0" collapsed="false">
      <c r="A436" s="1"/>
      <c r="B436" s="1"/>
      <c r="C436" s="1"/>
      <c r="D436" s="1"/>
      <c r="E436" s="1"/>
      <c r="F436" s="1"/>
      <c r="G436" s="1"/>
      <c r="H436" s="208"/>
      <c r="I436" s="208"/>
      <c r="J436" s="208"/>
      <c r="K436" s="208"/>
      <c r="L436" s="208"/>
      <c r="M436" s="208"/>
      <c r="N436" s="208"/>
      <c r="O436" s="208"/>
      <c r="P436" s="208"/>
      <c r="Q436" s="208"/>
      <c r="R436" s="208"/>
      <c r="S436" s="208"/>
      <c r="T436" s="208"/>
      <c r="U436" s="208"/>
      <c r="V436" s="208"/>
      <c r="W436" s="208"/>
      <c r="X436" s="208"/>
      <c r="Y436" s="208"/>
      <c r="Z436" s="208"/>
      <c r="AA436" s="208"/>
      <c r="AB436" s="208"/>
      <c r="AC436" s="208"/>
      <c r="AD436" s="208"/>
      <c r="AE436" s="208"/>
      <c r="AF436" s="208"/>
      <c r="AG436" s="208"/>
      <c r="AH436" s="208"/>
      <c r="AI436" s="208"/>
      <c r="AJ436" s="208"/>
      <c r="AK436" s="208"/>
      <c r="AL436" s="208"/>
      <c r="AM436" s="208"/>
      <c r="AN436" s="208"/>
      <c r="AO436" s="208"/>
      <c r="AP436" s="208"/>
      <c r="AQ436" s="208"/>
    </row>
    <row r="437" customFormat="false" ht="13.5" hidden="false" customHeight="true" outlineLevel="0" collapsed="false">
      <c r="A437" s="1"/>
      <c r="B437" s="1"/>
      <c r="C437" s="1"/>
      <c r="D437" s="1"/>
      <c r="E437" s="1"/>
      <c r="F437" s="1"/>
      <c r="G437" s="1"/>
      <c r="H437" s="208"/>
      <c r="I437" s="208"/>
      <c r="J437" s="208"/>
      <c r="K437" s="208"/>
      <c r="L437" s="208"/>
      <c r="M437" s="208"/>
      <c r="N437" s="208"/>
      <c r="O437" s="208"/>
      <c r="P437" s="208"/>
      <c r="Q437" s="208"/>
      <c r="R437" s="208"/>
      <c r="S437" s="208"/>
      <c r="T437" s="208"/>
      <c r="U437" s="208"/>
      <c r="V437" s="208"/>
      <c r="W437" s="208"/>
      <c r="X437" s="208"/>
      <c r="Y437" s="208"/>
      <c r="Z437" s="208"/>
      <c r="AA437" s="208"/>
      <c r="AB437" s="208"/>
      <c r="AC437" s="208"/>
      <c r="AD437" s="208"/>
      <c r="AE437" s="208"/>
      <c r="AF437" s="208"/>
      <c r="AG437" s="208"/>
      <c r="AH437" s="208"/>
      <c r="AI437" s="208"/>
      <c r="AJ437" s="208"/>
      <c r="AK437" s="208"/>
      <c r="AL437" s="208"/>
      <c r="AM437" s="208"/>
      <c r="AN437" s="208"/>
      <c r="AO437" s="208"/>
      <c r="AP437" s="208"/>
      <c r="AQ437" s="208"/>
    </row>
    <row r="438" customFormat="false" ht="13.5" hidden="false" customHeight="true" outlineLevel="0" collapsed="false">
      <c r="A438" s="1"/>
      <c r="B438" s="1"/>
      <c r="C438" s="1"/>
      <c r="D438" s="1"/>
      <c r="E438" s="1"/>
      <c r="F438" s="1"/>
      <c r="G438" s="1"/>
      <c r="H438" s="208"/>
      <c r="I438" s="208"/>
      <c r="J438" s="208"/>
      <c r="K438" s="208"/>
      <c r="L438" s="208"/>
      <c r="M438" s="208"/>
      <c r="N438" s="208"/>
      <c r="O438" s="208"/>
      <c r="P438" s="208"/>
      <c r="Q438" s="208"/>
      <c r="R438" s="208"/>
      <c r="S438" s="208"/>
      <c r="T438" s="208"/>
      <c r="U438" s="208"/>
      <c r="V438" s="208"/>
      <c r="W438" s="208"/>
      <c r="X438" s="208"/>
      <c r="Y438" s="208"/>
      <c r="Z438" s="208"/>
      <c r="AA438" s="208"/>
      <c r="AB438" s="208"/>
      <c r="AC438" s="208"/>
      <c r="AD438" s="208"/>
      <c r="AE438" s="208"/>
      <c r="AF438" s="208"/>
      <c r="AG438" s="208"/>
      <c r="AH438" s="208"/>
      <c r="AI438" s="208"/>
      <c r="AJ438" s="208"/>
      <c r="AK438" s="208"/>
      <c r="AL438" s="208"/>
      <c r="AM438" s="208"/>
      <c r="AN438" s="208"/>
      <c r="AO438" s="208"/>
      <c r="AP438" s="208"/>
      <c r="AQ438" s="208"/>
    </row>
    <row r="439" customFormat="false" ht="13.5" hidden="false" customHeight="true" outlineLevel="0" collapsed="false">
      <c r="A439" s="1"/>
      <c r="B439" s="1"/>
      <c r="C439" s="1"/>
      <c r="D439" s="1"/>
      <c r="E439" s="1"/>
      <c r="F439" s="1"/>
      <c r="G439" s="1"/>
      <c r="H439" s="208"/>
      <c r="I439" s="208"/>
      <c r="J439" s="208"/>
      <c r="K439" s="208"/>
      <c r="L439" s="208"/>
      <c r="M439" s="208"/>
      <c r="N439" s="208"/>
      <c r="O439" s="208"/>
      <c r="P439" s="208"/>
      <c r="Q439" s="208"/>
      <c r="R439" s="208"/>
      <c r="S439" s="208"/>
      <c r="T439" s="208"/>
      <c r="U439" s="208"/>
      <c r="V439" s="208"/>
      <c r="W439" s="208"/>
      <c r="X439" s="208"/>
      <c r="Y439" s="208"/>
      <c r="Z439" s="208"/>
      <c r="AA439" s="208"/>
      <c r="AB439" s="208"/>
      <c r="AC439" s="208"/>
      <c r="AD439" s="208"/>
      <c r="AE439" s="208"/>
      <c r="AF439" s="208"/>
      <c r="AG439" s="208"/>
      <c r="AH439" s="208"/>
      <c r="AI439" s="208"/>
      <c r="AJ439" s="208"/>
      <c r="AK439" s="208"/>
      <c r="AL439" s="208"/>
      <c r="AM439" s="208"/>
      <c r="AN439" s="208"/>
      <c r="AO439" s="208"/>
      <c r="AP439" s="208"/>
      <c r="AQ439" s="208"/>
    </row>
    <row r="440" customFormat="false" ht="13.5" hidden="false" customHeight="true" outlineLevel="0" collapsed="false">
      <c r="A440" s="1"/>
      <c r="B440" s="1"/>
      <c r="C440" s="1"/>
      <c r="D440" s="1"/>
      <c r="E440" s="1"/>
      <c r="F440" s="1"/>
      <c r="G440" s="1"/>
      <c r="H440" s="208"/>
      <c r="I440" s="208"/>
      <c r="J440" s="208"/>
      <c r="K440" s="208"/>
      <c r="L440" s="208"/>
      <c r="M440" s="208"/>
      <c r="N440" s="208"/>
      <c r="O440" s="208"/>
      <c r="P440" s="208"/>
      <c r="Q440" s="208"/>
      <c r="R440" s="208"/>
      <c r="S440" s="208"/>
      <c r="T440" s="208"/>
      <c r="U440" s="208"/>
      <c r="V440" s="208"/>
      <c r="W440" s="208"/>
      <c r="X440" s="208"/>
      <c r="Y440" s="208"/>
      <c r="Z440" s="208"/>
      <c r="AA440" s="208"/>
      <c r="AB440" s="208"/>
      <c r="AC440" s="208"/>
      <c r="AD440" s="208"/>
      <c r="AE440" s="208"/>
      <c r="AF440" s="208"/>
      <c r="AG440" s="208"/>
      <c r="AH440" s="208"/>
      <c r="AI440" s="208"/>
      <c r="AJ440" s="208"/>
      <c r="AK440" s="208"/>
      <c r="AL440" s="208"/>
      <c r="AM440" s="208"/>
      <c r="AN440" s="208"/>
      <c r="AO440" s="208"/>
      <c r="AP440" s="208"/>
      <c r="AQ440" s="208"/>
    </row>
    <row r="441" customFormat="false" ht="13.5" hidden="false" customHeight="true" outlineLevel="0" collapsed="false">
      <c r="A441" s="1"/>
      <c r="B441" s="1"/>
      <c r="C441" s="1"/>
      <c r="D441" s="1"/>
      <c r="E441" s="1"/>
      <c r="F441" s="1"/>
      <c r="G441" s="1"/>
      <c r="H441" s="208"/>
      <c r="I441" s="208"/>
      <c r="J441" s="208"/>
      <c r="K441" s="208"/>
      <c r="L441" s="208"/>
      <c r="M441" s="208"/>
      <c r="N441" s="208"/>
      <c r="O441" s="208"/>
      <c r="P441" s="208"/>
      <c r="Q441" s="208"/>
      <c r="R441" s="208"/>
      <c r="S441" s="208"/>
      <c r="T441" s="208"/>
      <c r="U441" s="208"/>
      <c r="V441" s="208"/>
      <c r="W441" s="208"/>
      <c r="X441" s="208"/>
      <c r="Y441" s="208"/>
      <c r="Z441" s="208"/>
      <c r="AA441" s="208"/>
      <c r="AB441" s="208"/>
      <c r="AC441" s="208"/>
      <c r="AD441" s="208"/>
      <c r="AE441" s="208"/>
      <c r="AF441" s="208"/>
      <c r="AG441" s="208"/>
      <c r="AH441" s="208"/>
      <c r="AI441" s="208"/>
      <c r="AJ441" s="208"/>
      <c r="AK441" s="208"/>
      <c r="AL441" s="208"/>
      <c r="AM441" s="208"/>
      <c r="AN441" s="208"/>
      <c r="AO441" s="208"/>
      <c r="AP441" s="208"/>
      <c r="AQ441" s="208"/>
    </row>
    <row r="442" customFormat="false" ht="13.5" hidden="false" customHeight="true" outlineLevel="0" collapsed="false">
      <c r="A442" s="1"/>
      <c r="B442" s="1"/>
      <c r="C442" s="1"/>
      <c r="D442" s="1"/>
      <c r="E442" s="1"/>
      <c r="F442" s="1"/>
      <c r="G442" s="1"/>
      <c r="H442" s="208"/>
      <c r="I442" s="208"/>
      <c r="J442" s="208"/>
      <c r="K442" s="208"/>
      <c r="L442" s="208"/>
      <c r="M442" s="208"/>
      <c r="N442" s="208"/>
      <c r="O442" s="208"/>
      <c r="P442" s="208"/>
      <c r="Q442" s="208"/>
      <c r="R442" s="208"/>
      <c r="S442" s="208"/>
      <c r="T442" s="208"/>
      <c r="U442" s="208"/>
      <c r="V442" s="208"/>
      <c r="W442" s="208"/>
      <c r="X442" s="208"/>
      <c r="Y442" s="208"/>
      <c r="Z442" s="208"/>
      <c r="AA442" s="208"/>
      <c r="AB442" s="208"/>
      <c r="AC442" s="208"/>
      <c r="AD442" s="208"/>
      <c r="AE442" s="208"/>
      <c r="AF442" s="208"/>
      <c r="AG442" s="208"/>
      <c r="AH442" s="208"/>
      <c r="AI442" s="208"/>
      <c r="AJ442" s="208"/>
      <c r="AK442" s="208"/>
      <c r="AL442" s="208"/>
      <c r="AM442" s="208"/>
      <c r="AN442" s="208"/>
      <c r="AO442" s="208"/>
      <c r="AP442" s="208"/>
      <c r="AQ442" s="208"/>
    </row>
    <row r="443" customFormat="false" ht="13.5" hidden="false" customHeight="true" outlineLevel="0" collapsed="false">
      <c r="A443" s="1"/>
      <c r="B443" s="1"/>
      <c r="C443" s="1"/>
      <c r="D443" s="1"/>
      <c r="E443" s="1"/>
      <c r="F443" s="1"/>
      <c r="G443" s="1"/>
      <c r="H443" s="208"/>
      <c r="I443" s="208"/>
      <c r="J443" s="208"/>
      <c r="K443" s="208"/>
      <c r="L443" s="208"/>
      <c r="M443" s="208"/>
      <c r="N443" s="208"/>
      <c r="O443" s="208"/>
      <c r="P443" s="208"/>
      <c r="Q443" s="208"/>
      <c r="R443" s="208"/>
      <c r="S443" s="208"/>
      <c r="T443" s="208"/>
      <c r="U443" s="208"/>
      <c r="V443" s="208"/>
      <c r="W443" s="208"/>
      <c r="X443" s="208"/>
      <c r="Y443" s="208"/>
      <c r="Z443" s="208"/>
      <c r="AA443" s="208"/>
      <c r="AB443" s="208"/>
      <c r="AC443" s="208"/>
      <c r="AD443" s="208"/>
      <c r="AE443" s="208"/>
      <c r="AF443" s="208"/>
      <c r="AG443" s="208"/>
      <c r="AH443" s="208"/>
      <c r="AI443" s="208"/>
      <c r="AJ443" s="208"/>
      <c r="AK443" s="208"/>
      <c r="AL443" s="208"/>
      <c r="AM443" s="208"/>
      <c r="AN443" s="208"/>
      <c r="AO443" s="208"/>
      <c r="AP443" s="208"/>
      <c r="AQ443" s="208"/>
    </row>
    <row r="444" customFormat="false" ht="13.5" hidden="false" customHeight="true" outlineLevel="0" collapsed="false">
      <c r="A444" s="1"/>
      <c r="B444" s="1"/>
      <c r="C444" s="1"/>
      <c r="D444" s="1"/>
      <c r="E444" s="1"/>
      <c r="F444" s="1"/>
      <c r="G444" s="1"/>
      <c r="H444" s="208"/>
      <c r="I444" s="208"/>
      <c r="J444" s="208"/>
      <c r="K444" s="208"/>
      <c r="L444" s="208"/>
      <c r="M444" s="208"/>
      <c r="N444" s="208"/>
      <c r="O444" s="208"/>
      <c r="P444" s="208"/>
      <c r="Q444" s="208"/>
      <c r="R444" s="208"/>
      <c r="S444" s="208"/>
      <c r="T444" s="208"/>
      <c r="U444" s="208"/>
      <c r="V444" s="208"/>
      <c r="W444" s="208"/>
      <c r="X444" s="208"/>
      <c r="Y444" s="208"/>
      <c r="Z444" s="208"/>
      <c r="AA444" s="208"/>
      <c r="AB444" s="208"/>
      <c r="AC444" s="208"/>
      <c r="AD444" s="208"/>
      <c r="AE444" s="208"/>
      <c r="AF444" s="208"/>
      <c r="AG444" s="208"/>
      <c r="AH444" s="208"/>
      <c r="AI444" s="208"/>
      <c r="AJ444" s="208"/>
      <c r="AK444" s="208"/>
      <c r="AL444" s="208"/>
      <c r="AM444" s="208"/>
      <c r="AN444" s="208"/>
      <c r="AO444" s="208"/>
      <c r="AP444" s="208"/>
      <c r="AQ444" s="208"/>
    </row>
    <row r="445" customFormat="false" ht="13.5" hidden="false" customHeight="true" outlineLevel="0" collapsed="false">
      <c r="A445" s="1"/>
      <c r="B445" s="1"/>
      <c r="C445" s="1"/>
      <c r="D445" s="1"/>
      <c r="E445" s="1"/>
      <c r="F445" s="1"/>
      <c r="G445" s="1"/>
      <c r="H445" s="208"/>
      <c r="I445" s="208"/>
      <c r="J445" s="208"/>
      <c r="K445" s="208"/>
      <c r="L445" s="208"/>
      <c r="M445" s="208"/>
      <c r="N445" s="208"/>
      <c r="O445" s="208"/>
      <c r="P445" s="208"/>
      <c r="Q445" s="208"/>
      <c r="R445" s="208"/>
      <c r="S445" s="208"/>
      <c r="T445" s="208"/>
      <c r="U445" s="208"/>
      <c r="V445" s="208"/>
      <c r="W445" s="208"/>
      <c r="X445" s="208"/>
      <c r="Y445" s="208"/>
      <c r="Z445" s="208"/>
      <c r="AA445" s="208"/>
      <c r="AB445" s="208"/>
      <c r="AC445" s="208"/>
      <c r="AD445" s="208"/>
      <c r="AE445" s="208"/>
      <c r="AF445" s="208"/>
      <c r="AG445" s="208"/>
      <c r="AH445" s="208"/>
      <c r="AI445" s="208"/>
      <c r="AJ445" s="208"/>
      <c r="AK445" s="208"/>
      <c r="AL445" s="208"/>
      <c r="AM445" s="208"/>
      <c r="AN445" s="208"/>
      <c r="AO445" s="208"/>
      <c r="AP445" s="208"/>
      <c r="AQ445" s="208"/>
    </row>
    <row r="446" customFormat="false" ht="13.5" hidden="false" customHeight="true" outlineLevel="0" collapsed="false">
      <c r="A446" s="1"/>
      <c r="B446" s="1"/>
      <c r="C446" s="1"/>
      <c r="D446" s="1"/>
      <c r="E446" s="1"/>
      <c r="F446" s="1"/>
      <c r="G446" s="1"/>
      <c r="H446" s="208"/>
      <c r="I446" s="208"/>
      <c r="J446" s="208"/>
      <c r="K446" s="208"/>
      <c r="L446" s="208"/>
      <c r="M446" s="208"/>
      <c r="N446" s="208"/>
      <c r="O446" s="208"/>
      <c r="P446" s="208"/>
      <c r="Q446" s="208"/>
      <c r="R446" s="208"/>
      <c r="S446" s="208"/>
      <c r="T446" s="208"/>
      <c r="U446" s="208"/>
      <c r="V446" s="208"/>
      <c r="W446" s="208"/>
      <c r="X446" s="208"/>
      <c r="Y446" s="208"/>
      <c r="Z446" s="208"/>
      <c r="AA446" s="208"/>
      <c r="AB446" s="208"/>
      <c r="AC446" s="208"/>
      <c r="AD446" s="208"/>
      <c r="AE446" s="208"/>
      <c r="AF446" s="208"/>
      <c r="AG446" s="208"/>
      <c r="AH446" s="208"/>
      <c r="AI446" s="208"/>
      <c r="AJ446" s="208"/>
      <c r="AK446" s="208"/>
      <c r="AL446" s="208"/>
      <c r="AM446" s="208"/>
      <c r="AN446" s="208"/>
      <c r="AO446" s="208"/>
      <c r="AP446" s="208"/>
      <c r="AQ446" s="208"/>
    </row>
    <row r="447" customFormat="false" ht="13.5" hidden="false" customHeight="true" outlineLevel="0" collapsed="false">
      <c r="A447" s="1"/>
      <c r="B447" s="1"/>
      <c r="C447" s="1"/>
      <c r="D447" s="1"/>
      <c r="E447" s="1"/>
      <c r="F447" s="1"/>
      <c r="G447" s="1"/>
      <c r="H447" s="208"/>
      <c r="I447" s="208"/>
      <c r="J447" s="208"/>
      <c r="K447" s="208"/>
      <c r="L447" s="208"/>
      <c r="M447" s="208"/>
      <c r="N447" s="208"/>
      <c r="O447" s="208"/>
      <c r="P447" s="208"/>
      <c r="Q447" s="208"/>
      <c r="R447" s="208"/>
      <c r="S447" s="208"/>
      <c r="T447" s="208"/>
      <c r="U447" s="208"/>
      <c r="V447" s="208"/>
      <c r="W447" s="208"/>
      <c r="X447" s="208"/>
      <c r="Y447" s="208"/>
      <c r="Z447" s="208"/>
      <c r="AA447" s="208"/>
      <c r="AB447" s="208"/>
      <c r="AC447" s="208"/>
      <c r="AD447" s="208"/>
      <c r="AE447" s="208"/>
      <c r="AF447" s="208"/>
      <c r="AG447" s="208"/>
      <c r="AH447" s="208"/>
      <c r="AI447" s="208"/>
      <c r="AJ447" s="208"/>
      <c r="AK447" s="208"/>
      <c r="AL447" s="208"/>
      <c r="AM447" s="208"/>
      <c r="AN447" s="208"/>
      <c r="AO447" s="208"/>
      <c r="AP447" s="208"/>
      <c r="AQ447" s="208"/>
    </row>
    <row r="448" customFormat="false" ht="13.5" hidden="false" customHeight="true" outlineLevel="0" collapsed="false">
      <c r="A448" s="1"/>
      <c r="B448" s="1"/>
      <c r="C448" s="1"/>
      <c r="D448" s="1"/>
      <c r="E448" s="1"/>
      <c r="F448" s="1"/>
      <c r="G448" s="1"/>
      <c r="H448" s="208"/>
      <c r="I448" s="208"/>
      <c r="J448" s="208"/>
      <c r="K448" s="208"/>
      <c r="L448" s="208"/>
      <c r="M448" s="208"/>
      <c r="N448" s="208"/>
      <c r="O448" s="208"/>
      <c r="P448" s="208"/>
      <c r="Q448" s="208"/>
      <c r="R448" s="208"/>
      <c r="S448" s="208"/>
      <c r="T448" s="208"/>
      <c r="U448" s="208"/>
      <c r="V448" s="208"/>
      <c r="W448" s="208"/>
      <c r="X448" s="208"/>
      <c r="Y448" s="208"/>
      <c r="Z448" s="208"/>
      <c r="AA448" s="208"/>
      <c r="AB448" s="208"/>
      <c r="AC448" s="208"/>
      <c r="AD448" s="208"/>
      <c r="AE448" s="208"/>
      <c r="AF448" s="208"/>
      <c r="AG448" s="208"/>
      <c r="AH448" s="208"/>
      <c r="AI448" s="208"/>
      <c r="AJ448" s="208"/>
      <c r="AK448" s="208"/>
      <c r="AL448" s="208"/>
      <c r="AM448" s="208"/>
      <c r="AN448" s="208"/>
      <c r="AO448" s="208"/>
      <c r="AP448" s="208"/>
      <c r="AQ448" s="208"/>
    </row>
    <row r="449" customFormat="false" ht="13.5" hidden="false" customHeight="true" outlineLevel="0" collapsed="false">
      <c r="A449" s="1"/>
      <c r="B449" s="1"/>
      <c r="C449" s="1"/>
      <c r="D449" s="1"/>
      <c r="E449" s="1"/>
      <c r="F449" s="1"/>
      <c r="G449" s="1"/>
      <c r="H449" s="208"/>
      <c r="I449" s="208"/>
      <c r="J449" s="208"/>
      <c r="K449" s="208"/>
      <c r="L449" s="208"/>
      <c r="M449" s="208"/>
      <c r="N449" s="208"/>
      <c r="O449" s="208"/>
      <c r="P449" s="208"/>
      <c r="Q449" s="208"/>
      <c r="R449" s="208"/>
      <c r="S449" s="208"/>
      <c r="T449" s="208"/>
      <c r="U449" s="208"/>
      <c r="V449" s="208"/>
      <c r="W449" s="208"/>
      <c r="X449" s="208"/>
      <c r="Y449" s="208"/>
      <c r="Z449" s="208"/>
      <c r="AA449" s="208"/>
      <c r="AB449" s="208"/>
      <c r="AC449" s="208"/>
      <c r="AD449" s="208"/>
      <c r="AE449" s="208"/>
      <c r="AF449" s="208"/>
      <c r="AG449" s="208"/>
      <c r="AH449" s="208"/>
      <c r="AI449" s="208"/>
      <c r="AJ449" s="208"/>
      <c r="AK449" s="208"/>
      <c r="AL449" s="208"/>
      <c r="AM449" s="208"/>
      <c r="AN449" s="208"/>
      <c r="AO449" s="208"/>
      <c r="AP449" s="208"/>
      <c r="AQ449" s="208"/>
    </row>
    <row r="450" customFormat="false" ht="13.5" hidden="false" customHeight="true" outlineLevel="0" collapsed="false">
      <c r="A450" s="1"/>
      <c r="B450" s="1"/>
      <c r="C450" s="1"/>
      <c r="D450" s="1"/>
      <c r="E450" s="1"/>
      <c r="F450" s="1"/>
      <c r="G450" s="1"/>
      <c r="H450" s="208"/>
      <c r="I450" s="208"/>
      <c r="J450" s="208"/>
      <c r="K450" s="208"/>
      <c r="L450" s="208"/>
      <c r="M450" s="208"/>
      <c r="N450" s="208"/>
      <c r="O450" s="208"/>
      <c r="P450" s="208"/>
      <c r="Q450" s="208"/>
      <c r="R450" s="208"/>
      <c r="S450" s="208"/>
      <c r="T450" s="208"/>
      <c r="U450" s="208"/>
      <c r="V450" s="208"/>
      <c r="W450" s="208"/>
      <c r="X450" s="208"/>
      <c r="Y450" s="208"/>
      <c r="Z450" s="208"/>
      <c r="AA450" s="208"/>
      <c r="AB450" s="208"/>
      <c r="AC450" s="208"/>
      <c r="AD450" s="208"/>
      <c r="AE450" s="208"/>
      <c r="AF450" s="208"/>
      <c r="AG450" s="208"/>
      <c r="AH450" s="208"/>
      <c r="AI450" s="208"/>
      <c r="AJ450" s="208"/>
      <c r="AK450" s="208"/>
      <c r="AL450" s="208"/>
      <c r="AM450" s="208"/>
      <c r="AN450" s="208"/>
      <c r="AO450" s="208"/>
      <c r="AP450" s="208"/>
      <c r="AQ450" s="208"/>
    </row>
    <row r="451" customFormat="false" ht="13.5" hidden="false" customHeight="true" outlineLevel="0" collapsed="false">
      <c r="A451" s="1"/>
      <c r="B451" s="1"/>
      <c r="C451" s="1"/>
      <c r="D451" s="1"/>
      <c r="E451" s="1"/>
      <c r="F451" s="1"/>
      <c r="G451" s="1"/>
      <c r="H451" s="208"/>
      <c r="I451" s="208"/>
      <c r="J451" s="208"/>
      <c r="K451" s="208"/>
      <c r="L451" s="208"/>
      <c r="M451" s="208"/>
      <c r="N451" s="208"/>
      <c r="O451" s="208"/>
      <c r="P451" s="208"/>
      <c r="Q451" s="208"/>
      <c r="R451" s="208"/>
      <c r="S451" s="208"/>
      <c r="T451" s="208"/>
      <c r="U451" s="208"/>
      <c r="V451" s="208"/>
      <c r="W451" s="208"/>
      <c r="X451" s="208"/>
      <c r="Y451" s="208"/>
      <c r="Z451" s="208"/>
      <c r="AA451" s="208"/>
      <c r="AB451" s="208"/>
      <c r="AC451" s="208"/>
      <c r="AD451" s="208"/>
      <c r="AE451" s="208"/>
      <c r="AF451" s="208"/>
      <c r="AG451" s="208"/>
      <c r="AH451" s="208"/>
      <c r="AI451" s="208"/>
      <c r="AJ451" s="208"/>
      <c r="AK451" s="208"/>
      <c r="AL451" s="208"/>
      <c r="AM451" s="208"/>
      <c r="AN451" s="208"/>
      <c r="AO451" s="208"/>
      <c r="AP451" s="208"/>
      <c r="AQ451" s="208"/>
    </row>
    <row r="452" customFormat="false" ht="13.5" hidden="false" customHeight="true" outlineLevel="0" collapsed="false">
      <c r="A452" s="1"/>
      <c r="B452" s="1"/>
      <c r="C452" s="1"/>
      <c r="D452" s="1"/>
      <c r="E452" s="1"/>
      <c r="F452" s="1"/>
      <c r="G452" s="1"/>
      <c r="H452" s="208"/>
      <c r="I452" s="208"/>
      <c r="J452" s="208"/>
      <c r="K452" s="208"/>
      <c r="L452" s="208"/>
      <c r="M452" s="208"/>
      <c r="N452" s="208"/>
      <c r="O452" s="208"/>
      <c r="P452" s="208"/>
      <c r="Q452" s="208"/>
      <c r="R452" s="208"/>
      <c r="S452" s="208"/>
      <c r="T452" s="208"/>
      <c r="U452" s="208"/>
      <c r="V452" s="208"/>
      <c r="W452" s="208"/>
      <c r="X452" s="208"/>
      <c r="Y452" s="208"/>
      <c r="Z452" s="208"/>
      <c r="AA452" s="208"/>
      <c r="AB452" s="208"/>
      <c r="AC452" s="208"/>
      <c r="AD452" s="208"/>
      <c r="AE452" s="208"/>
      <c r="AF452" s="208"/>
      <c r="AG452" s="208"/>
      <c r="AH452" s="208"/>
      <c r="AI452" s="208"/>
      <c r="AJ452" s="208"/>
      <c r="AK452" s="208"/>
      <c r="AL452" s="208"/>
      <c r="AM452" s="208"/>
      <c r="AN452" s="208"/>
      <c r="AO452" s="208"/>
      <c r="AP452" s="208"/>
      <c r="AQ452" s="208"/>
    </row>
    <row r="453" customFormat="false" ht="13.5" hidden="false" customHeight="true" outlineLevel="0" collapsed="false">
      <c r="A453" s="1"/>
      <c r="B453" s="1"/>
      <c r="C453" s="1"/>
      <c r="D453" s="1"/>
      <c r="E453" s="1"/>
      <c r="F453" s="1"/>
      <c r="G453" s="1"/>
      <c r="H453" s="208"/>
      <c r="I453" s="208"/>
      <c r="J453" s="208"/>
      <c r="K453" s="208"/>
      <c r="L453" s="208"/>
      <c r="M453" s="208"/>
      <c r="N453" s="208"/>
      <c r="O453" s="208"/>
      <c r="P453" s="208"/>
      <c r="Q453" s="208"/>
      <c r="R453" s="208"/>
      <c r="S453" s="208"/>
      <c r="T453" s="208"/>
      <c r="U453" s="208"/>
      <c r="V453" s="208"/>
      <c r="W453" s="208"/>
      <c r="X453" s="208"/>
      <c r="Y453" s="208"/>
      <c r="Z453" s="208"/>
      <c r="AA453" s="208"/>
      <c r="AB453" s="208"/>
      <c r="AC453" s="208"/>
      <c r="AD453" s="208"/>
      <c r="AE453" s="208"/>
      <c r="AF453" s="208"/>
      <c r="AG453" s="208"/>
      <c r="AH453" s="208"/>
      <c r="AI453" s="208"/>
      <c r="AJ453" s="208"/>
      <c r="AK453" s="208"/>
      <c r="AL453" s="208"/>
      <c r="AM453" s="208"/>
      <c r="AN453" s="208"/>
      <c r="AO453" s="208"/>
      <c r="AP453" s="208"/>
      <c r="AQ453" s="208"/>
    </row>
    <row r="454" customFormat="false" ht="13.5" hidden="false" customHeight="true" outlineLevel="0" collapsed="false">
      <c r="A454" s="1"/>
      <c r="B454" s="1"/>
      <c r="C454" s="1"/>
      <c r="D454" s="1"/>
      <c r="E454" s="1"/>
      <c r="F454" s="1"/>
      <c r="G454" s="1"/>
      <c r="H454" s="208"/>
      <c r="I454" s="208"/>
      <c r="J454" s="208"/>
      <c r="K454" s="208"/>
      <c r="L454" s="208"/>
      <c r="M454" s="208"/>
      <c r="N454" s="208"/>
      <c r="O454" s="208"/>
      <c r="P454" s="208"/>
      <c r="Q454" s="208"/>
      <c r="R454" s="208"/>
      <c r="S454" s="208"/>
      <c r="T454" s="208"/>
      <c r="U454" s="208"/>
      <c r="V454" s="208"/>
      <c r="W454" s="208"/>
      <c r="X454" s="208"/>
      <c r="Y454" s="208"/>
      <c r="Z454" s="208"/>
      <c r="AA454" s="208"/>
      <c r="AB454" s="208"/>
      <c r="AC454" s="208"/>
      <c r="AD454" s="208"/>
      <c r="AE454" s="208"/>
      <c r="AF454" s="208"/>
      <c r="AG454" s="208"/>
      <c r="AH454" s="208"/>
      <c r="AI454" s="208"/>
      <c r="AJ454" s="208"/>
      <c r="AK454" s="208"/>
      <c r="AL454" s="208"/>
      <c r="AM454" s="208"/>
      <c r="AN454" s="208"/>
      <c r="AO454" s="208"/>
      <c r="AP454" s="208"/>
      <c r="AQ454" s="208"/>
    </row>
    <row r="455" customFormat="false" ht="13.5" hidden="false" customHeight="true" outlineLevel="0" collapsed="false">
      <c r="A455" s="1"/>
      <c r="B455" s="1"/>
      <c r="C455" s="1"/>
      <c r="D455" s="1"/>
      <c r="E455" s="1"/>
      <c r="F455" s="1"/>
      <c r="G455" s="1"/>
      <c r="H455" s="208"/>
      <c r="I455" s="208"/>
      <c r="J455" s="208"/>
      <c r="K455" s="208"/>
      <c r="L455" s="208"/>
      <c r="M455" s="208"/>
      <c r="N455" s="208"/>
      <c r="O455" s="208"/>
      <c r="P455" s="208"/>
      <c r="Q455" s="208"/>
      <c r="R455" s="208"/>
      <c r="S455" s="208"/>
      <c r="T455" s="208"/>
      <c r="U455" s="208"/>
      <c r="V455" s="208"/>
      <c r="W455" s="208"/>
      <c r="X455" s="208"/>
      <c r="Y455" s="208"/>
      <c r="Z455" s="208"/>
      <c r="AA455" s="208"/>
      <c r="AB455" s="208"/>
      <c r="AC455" s="208"/>
      <c r="AD455" s="208"/>
      <c r="AE455" s="208"/>
      <c r="AF455" s="208"/>
      <c r="AG455" s="208"/>
      <c r="AH455" s="208"/>
      <c r="AI455" s="208"/>
      <c r="AJ455" s="208"/>
      <c r="AK455" s="208"/>
      <c r="AL455" s="208"/>
      <c r="AM455" s="208"/>
      <c r="AN455" s="208"/>
      <c r="AO455" s="208"/>
      <c r="AP455" s="208"/>
      <c r="AQ455" s="208"/>
    </row>
    <row r="456" customFormat="false" ht="13.5" hidden="false" customHeight="true" outlineLevel="0" collapsed="false">
      <c r="A456" s="1"/>
      <c r="B456" s="1"/>
      <c r="C456" s="1"/>
      <c r="D456" s="1"/>
      <c r="E456" s="1"/>
      <c r="F456" s="1"/>
      <c r="G456" s="1"/>
      <c r="H456" s="208"/>
      <c r="I456" s="208"/>
      <c r="J456" s="208"/>
      <c r="K456" s="208"/>
      <c r="L456" s="208"/>
      <c r="M456" s="208"/>
      <c r="N456" s="208"/>
      <c r="O456" s="208"/>
      <c r="P456" s="208"/>
      <c r="Q456" s="208"/>
      <c r="R456" s="208"/>
      <c r="S456" s="208"/>
      <c r="T456" s="208"/>
      <c r="U456" s="208"/>
      <c r="V456" s="208"/>
      <c r="W456" s="208"/>
      <c r="X456" s="208"/>
      <c r="Y456" s="208"/>
      <c r="Z456" s="208"/>
      <c r="AA456" s="208"/>
      <c r="AB456" s="208"/>
      <c r="AC456" s="208"/>
      <c r="AD456" s="208"/>
      <c r="AE456" s="208"/>
      <c r="AF456" s="208"/>
      <c r="AG456" s="208"/>
      <c r="AH456" s="208"/>
      <c r="AI456" s="208"/>
      <c r="AJ456" s="208"/>
      <c r="AK456" s="208"/>
      <c r="AL456" s="208"/>
      <c r="AM456" s="208"/>
      <c r="AN456" s="208"/>
      <c r="AO456" s="208"/>
      <c r="AP456" s="208"/>
      <c r="AQ456" s="208"/>
    </row>
    <row r="457" customFormat="false" ht="13.5" hidden="false" customHeight="true" outlineLevel="0" collapsed="false">
      <c r="A457" s="1"/>
      <c r="B457" s="1"/>
      <c r="C457" s="1"/>
      <c r="D457" s="1"/>
      <c r="E457" s="1"/>
      <c r="F457" s="1"/>
      <c r="G457" s="1"/>
      <c r="H457" s="208"/>
      <c r="I457" s="208"/>
      <c r="J457" s="208"/>
      <c r="K457" s="208"/>
      <c r="L457" s="208"/>
      <c r="M457" s="208"/>
      <c r="N457" s="208"/>
      <c r="O457" s="208"/>
      <c r="P457" s="208"/>
      <c r="Q457" s="208"/>
      <c r="R457" s="208"/>
      <c r="S457" s="208"/>
      <c r="T457" s="208"/>
      <c r="U457" s="208"/>
      <c r="V457" s="208"/>
      <c r="W457" s="208"/>
      <c r="X457" s="208"/>
      <c r="Y457" s="208"/>
      <c r="Z457" s="208"/>
      <c r="AA457" s="208"/>
      <c r="AB457" s="208"/>
      <c r="AC457" s="208"/>
      <c r="AD457" s="208"/>
      <c r="AE457" s="208"/>
      <c r="AF457" s="208"/>
      <c r="AG457" s="208"/>
      <c r="AH457" s="208"/>
      <c r="AI457" s="208"/>
      <c r="AJ457" s="208"/>
      <c r="AK457" s="208"/>
      <c r="AL457" s="208"/>
      <c r="AM457" s="208"/>
      <c r="AN457" s="208"/>
      <c r="AO457" s="208"/>
      <c r="AP457" s="208"/>
      <c r="AQ457" s="208"/>
    </row>
    <row r="458" customFormat="false" ht="13.5" hidden="false" customHeight="true" outlineLevel="0" collapsed="false">
      <c r="A458" s="1"/>
      <c r="B458" s="1"/>
      <c r="C458" s="1"/>
      <c r="D458" s="1"/>
      <c r="E458" s="1"/>
      <c r="F458" s="1"/>
      <c r="G458" s="1"/>
      <c r="H458" s="208"/>
      <c r="I458" s="208"/>
      <c r="J458" s="208"/>
      <c r="K458" s="208"/>
      <c r="L458" s="208"/>
      <c r="M458" s="208"/>
      <c r="N458" s="208"/>
      <c r="O458" s="208"/>
      <c r="P458" s="208"/>
      <c r="Q458" s="208"/>
      <c r="R458" s="208"/>
      <c r="S458" s="208"/>
      <c r="T458" s="208"/>
      <c r="U458" s="208"/>
      <c r="V458" s="208"/>
      <c r="W458" s="208"/>
      <c r="X458" s="208"/>
      <c r="Y458" s="208"/>
      <c r="Z458" s="208"/>
      <c r="AA458" s="208"/>
      <c r="AB458" s="208"/>
      <c r="AC458" s="208"/>
      <c r="AD458" s="208"/>
      <c r="AE458" s="208"/>
      <c r="AF458" s="208"/>
      <c r="AG458" s="208"/>
      <c r="AH458" s="208"/>
      <c r="AI458" s="208"/>
      <c r="AJ458" s="208"/>
      <c r="AK458" s="208"/>
      <c r="AL458" s="208"/>
      <c r="AM458" s="208"/>
      <c r="AN458" s="208"/>
      <c r="AO458" s="208"/>
      <c r="AP458" s="208"/>
      <c r="AQ458" s="208"/>
    </row>
    <row r="459" customFormat="false" ht="13.5" hidden="false" customHeight="true" outlineLevel="0" collapsed="false">
      <c r="A459" s="1"/>
      <c r="B459" s="1"/>
      <c r="C459" s="1"/>
      <c r="D459" s="1"/>
      <c r="E459" s="1"/>
      <c r="F459" s="1"/>
      <c r="G459" s="1"/>
      <c r="H459" s="208"/>
      <c r="I459" s="208"/>
      <c r="J459" s="208"/>
      <c r="K459" s="208"/>
      <c r="L459" s="208"/>
      <c r="M459" s="208"/>
      <c r="N459" s="208"/>
      <c r="O459" s="208"/>
      <c r="P459" s="208"/>
      <c r="Q459" s="208"/>
      <c r="R459" s="208"/>
      <c r="S459" s="208"/>
      <c r="T459" s="208"/>
      <c r="U459" s="208"/>
      <c r="V459" s="208"/>
      <c r="W459" s="208"/>
      <c r="X459" s="208"/>
      <c r="Y459" s="208"/>
      <c r="Z459" s="208"/>
      <c r="AA459" s="208"/>
      <c r="AB459" s="208"/>
      <c r="AC459" s="208"/>
      <c r="AD459" s="208"/>
      <c r="AE459" s="208"/>
      <c r="AF459" s="208"/>
      <c r="AG459" s="208"/>
      <c r="AH459" s="208"/>
      <c r="AI459" s="208"/>
      <c r="AJ459" s="208"/>
      <c r="AK459" s="208"/>
      <c r="AL459" s="208"/>
      <c r="AM459" s="208"/>
      <c r="AN459" s="208"/>
      <c r="AO459" s="208"/>
      <c r="AP459" s="208"/>
      <c r="AQ459" s="208"/>
    </row>
    <row r="460" customFormat="false" ht="13.5" hidden="false" customHeight="true" outlineLevel="0" collapsed="false">
      <c r="A460" s="1"/>
      <c r="B460" s="1"/>
      <c r="C460" s="1"/>
      <c r="D460" s="1"/>
      <c r="E460" s="1"/>
      <c r="F460" s="1"/>
      <c r="G460" s="1"/>
      <c r="H460" s="208"/>
      <c r="I460" s="208"/>
      <c r="J460" s="208"/>
      <c r="K460" s="208"/>
      <c r="L460" s="208"/>
      <c r="M460" s="208"/>
      <c r="N460" s="208"/>
      <c r="O460" s="208"/>
      <c r="P460" s="208"/>
      <c r="Q460" s="208"/>
      <c r="R460" s="208"/>
      <c r="S460" s="208"/>
      <c r="T460" s="208"/>
      <c r="U460" s="208"/>
      <c r="V460" s="208"/>
      <c r="W460" s="208"/>
      <c r="X460" s="208"/>
      <c r="Y460" s="208"/>
      <c r="Z460" s="208"/>
      <c r="AA460" s="208"/>
      <c r="AB460" s="208"/>
      <c r="AC460" s="208"/>
      <c r="AD460" s="208"/>
      <c r="AE460" s="208"/>
      <c r="AF460" s="208"/>
      <c r="AG460" s="208"/>
      <c r="AH460" s="208"/>
      <c r="AI460" s="208"/>
      <c r="AJ460" s="208"/>
      <c r="AK460" s="208"/>
      <c r="AL460" s="208"/>
      <c r="AM460" s="208"/>
      <c r="AN460" s="208"/>
      <c r="AO460" s="208"/>
      <c r="AP460" s="208"/>
      <c r="AQ460" s="208"/>
    </row>
    <row r="461" customFormat="false" ht="13.5" hidden="false" customHeight="true" outlineLevel="0" collapsed="false">
      <c r="A461" s="1"/>
      <c r="B461" s="1"/>
      <c r="C461" s="1"/>
      <c r="D461" s="1"/>
      <c r="E461" s="1"/>
      <c r="F461" s="1"/>
      <c r="G461" s="1"/>
      <c r="H461" s="208"/>
      <c r="I461" s="208"/>
      <c r="J461" s="208"/>
      <c r="K461" s="208"/>
      <c r="L461" s="208"/>
      <c r="M461" s="208"/>
      <c r="N461" s="208"/>
      <c r="O461" s="208"/>
      <c r="P461" s="208"/>
      <c r="Q461" s="208"/>
      <c r="R461" s="208"/>
      <c r="S461" s="208"/>
      <c r="T461" s="208"/>
      <c r="U461" s="208"/>
      <c r="V461" s="208"/>
      <c r="W461" s="208"/>
      <c r="X461" s="208"/>
      <c r="Y461" s="208"/>
      <c r="Z461" s="208"/>
      <c r="AA461" s="208"/>
      <c r="AB461" s="208"/>
      <c r="AC461" s="208"/>
      <c r="AD461" s="208"/>
      <c r="AE461" s="208"/>
      <c r="AF461" s="208"/>
      <c r="AG461" s="208"/>
      <c r="AH461" s="208"/>
      <c r="AI461" s="208"/>
      <c r="AJ461" s="208"/>
      <c r="AK461" s="208"/>
      <c r="AL461" s="208"/>
      <c r="AM461" s="208"/>
      <c r="AN461" s="208"/>
      <c r="AO461" s="208"/>
      <c r="AP461" s="208"/>
      <c r="AQ461" s="208"/>
    </row>
    <row r="462" customFormat="false" ht="13.5" hidden="false" customHeight="true" outlineLevel="0" collapsed="false">
      <c r="A462" s="1"/>
      <c r="B462" s="1"/>
      <c r="C462" s="1"/>
      <c r="D462" s="1"/>
      <c r="E462" s="1"/>
      <c r="F462" s="1"/>
      <c r="G462" s="1"/>
      <c r="H462" s="208"/>
      <c r="I462" s="208"/>
      <c r="J462" s="208"/>
      <c r="K462" s="208"/>
      <c r="L462" s="208"/>
      <c r="M462" s="208"/>
      <c r="N462" s="208"/>
      <c r="O462" s="208"/>
      <c r="P462" s="208"/>
      <c r="Q462" s="208"/>
      <c r="R462" s="208"/>
      <c r="S462" s="208"/>
      <c r="T462" s="208"/>
      <c r="U462" s="208"/>
      <c r="V462" s="208"/>
      <c r="W462" s="208"/>
      <c r="X462" s="208"/>
      <c r="Y462" s="208"/>
      <c r="Z462" s="208"/>
      <c r="AA462" s="208"/>
      <c r="AB462" s="208"/>
      <c r="AC462" s="208"/>
      <c r="AD462" s="208"/>
      <c r="AE462" s="208"/>
      <c r="AF462" s="208"/>
      <c r="AG462" s="208"/>
      <c r="AH462" s="208"/>
      <c r="AI462" s="208"/>
      <c r="AJ462" s="208"/>
      <c r="AK462" s="208"/>
      <c r="AL462" s="208"/>
      <c r="AM462" s="208"/>
      <c r="AN462" s="208"/>
      <c r="AO462" s="208"/>
      <c r="AP462" s="208"/>
      <c r="AQ462" s="208"/>
    </row>
    <row r="463" customFormat="false" ht="13.5" hidden="false" customHeight="true" outlineLevel="0" collapsed="false">
      <c r="A463" s="1"/>
      <c r="B463" s="1"/>
      <c r="C463" s="1"/>
      <c r="D463" s="1"/>
      <c r="E463" s="1"/>
      <c r="F463" s="1"/>
      <c r="G463" s="1"/>
      <c r="H463" s="208"/>
      <c r="I463" s="208"/>
      <c r="J463" s="208"/>
      <c r="K463" s="208"/>
      <c r="L463" s="208"/>
      <c r="M463" s="208"/>
      <c r="N463" s="208"/>
      <c r="O463" s="208"/>
      <c r="P463" s="208"/>
      <c r="Q463" s="208"/>
      <c r="R463" s="208"/>
      <c r="S463" s="208"/>
      <c r="T463" s="208"/>
      <c r="U463" s="208"/>
      <c r="V463" s="208"/>
      <c r="W463" s="208"/>
      <c r="X463" s="208"/>
      <c r="Y463" s="208"/>
      <c r="Z463" s="208"/>
      <c r="AA463" s="208"/>
      <c r="AB463" s="208"/>
      <c r="AC463" s="208"/>
      <c r="AD463" s="208"/>
      <c r="AE463" s="208"/>
      <c r="AF463" s="208"/>
      <c r="AG463" s="208"/>
      <c r="AH463" s="208"/>
      <c r="AI463" s="208"/>
      <c r="AJ463" s="208"/>
      <c r="AK463" s="208"/>
      <c r="AL463" s="208"/>
      <c r="AM463" s="208"/>
      <c r="AN463" s="208"/>
      <c r="AO463" s="208"/>
      <c r="AP463" s="208"/>
      <c r="AQ463" s="208"/>
    </row>
    <row r="464" customFormat="false" ht="13.5" hidden="false" customHeight="true" outlineLevel="0" collapsed="false">
      <c r="A464" s="1"/>
      <c r="B464" s="1"/>
      <c r="C464" s="1"/>
      <c r="D464" s="1"/>
      <c r="E464" s="1"/>
      <c r="F464" s="1"/>
      <c r="G464" s="1"/>
      <c r="H464" s="208"/>
      <c r="I464" s="208"/>
      <c r="J464" s="208"/>
      <c r="K464" s="208"/>
      <c r="L464" s="208"/>
      <c r="M464" s="208"/>
      <c r="N464" s="208"/>
      <c r="O464" s="208"/>
      <c r="P464" s="208"/>
      <c r="Q464" s="208"/>
      <c r="R464" s="208"/>
      <c r="S464" s="208"/>
      <c r="T464" s="208"/>
      <c r="U464" s="208"/>
      <c r="V464" s="208"/>
      <c r="W464" s="208"/>
      <c r="X464" s="208"/>
      <c r="Y464" s="208"/>
      <c r="Z464" s="208"/>
      <c r="AA464" s="208"/>
      <c r="AB464" s="208"/>
      <c r="AC464" s="208"/>
      <c r="AD464" s="208"/>
      <c r="AE464" s="208"/>
      <c r="AF464" s="208"/>
      <c r="AG464" s="208"/>
      <c r="AH464" s="208"/>
      <c r="AI464" s="208"/>
      <c r="AJ464" s="208"/>
      <c r="AK464" s="208"/>
      <c r="AL464" s="208"/>
      <c r="AM464" s="208"/>
      <c r="AN464" s="208"/>
      <c r="AO464" s="208"/>
      <c r="AP464" s="208"/>
      <c r="AQ464" s="208"/>
    </row>
    <row r="465" customFormat="false" ht="13.5" hidden="false" customHeight="true" outlineLevel="0" collapsed="false">
      <c r="A465" s="1"/>
      <c r="B465" s="1"/>
      <c r="C465" s="1"/>
      <c r="D465" s="1"/>
      <c r="E465" s="1"/>
      <c r="F465" s="1"/>
      <c r="G465" s="1"/>
      <c r="H465" s="208"/>
      <c r="I465" s="208"/>
      <c r="J465" s="208"/>
      <c r="K465" s="208"/>
      <c r="L465" s="208"/>
      <c r="M465" s="208"/>
      <c r="N465" s="208"/>
      <c r="O465" s="208"/>
      <c r="P465" s="208"/>
      <c r="Q465" s="208"/>
      <c r="R465" s="208"/>
      <c r="S465" s="208"/>
      <c r="T465" s="208"/>
      <c r="U465" s="208"/>
      <c r="V465" s="208"/>
      <c r="W465" s="208"/>
      <c r="X465" s="208"/>
      <c r="Y465" s="208"/>
      <c r="Z465" s="208"/>
      <c r="AA465" s="208"/>
      <c r="AB465" s="208"/>
      <c r="AC465" s="208"/>
      <c r="AD465" s="208"/>
      <c r="AE465" s="208"/>
      <c r="AF465" s="208"/>
      <c r="AG465" s="208"/>
      <c r="AH465" s="208"/>
      <c r="AI465" s="208"/>
      <c r="AJ465" s="208"/>
      <c r="AK465" s="208"/>
      <c r="AL465" s="208"/>
      <c r="AM465" s="208"/>
      <c r="AN465" s="208"/>
      <c r="AO465" s="208"/>
      <c r="AP465" s="208"/>
      <c r="AQ465" s="208"/>
    </row>
    <row r="466" customFormat="false" ht="13.5" hidden="false" customHeight="true" outlineLevel="0" collapsed="false">
      <c r="A466" s="1"/>
      <c r="B466" s="1"/>
      <c r="C466" s="1"/>
      <c r="D466" s="1"/>
      <c r="E466" s="1"/>
      <c r="F466" s="1"/>
      <c r="G466" s="1"/>
      <c r="H466" s="208"/>
      <c r="I466" s="208"/>
      <c r="J466" s="208"/>
      <c r="K466" s="208"/>
      <c r="L466" s="208"/>
      <c r="M466" s="208"/>
      <c r="N466" s="208"/>
      <c r="O466" s="208"/>
      <c r="P466" s="208"/>
      <c r="Q466" s="208"/>
      <c r="R466" s="208"/>
      <c r="S466" s="208"/>
      <c r="T466" s="208"/>
      <c r="U466" s="208"/>
      <c r="V466" s="208"/>
      <c r="W466" s="208"/>
      <c r="X466" s="208"/>
      <c r="Y466" s="208"/>
      <c r="Z466" s="208"/>
      <c r="AA466" s="208"/>
      <c r="AB466" s="208"/>
      <c r="AC466" s="208"/>
      <c r="AD466" s="208"/>
      <c r="AE466" s="208"/>
      <c r="AF466" s="208"/>
      <c r="AG466" s="208"/>
      <c r="AH466" s="208"/>
      <c r="AI466" s="208"/>
      <c r="AJ466" s="208"/>
      <c r="AK466" s="208"/>
      <c r="AL466" s="208"/>
      <c r="AM466" s="208"/>
      <c r="AN466" s="208"/>
      <c r="AO466" s="208"/>
      <c r="AP466" s="208"/>
      <c r="AQ466" s="208"/>
    </row>
    <row r="467" customFormat="false" ht="13.5" hidden="false" customHeight="true" outlineLevel="0" collapsed="false">
      <c r="A467" s="1"/>
      <c r="B467" s="1"/>
      <c r="C467" s="1"/>
      <c r="D467" s="1"/>
      <c r="E467" s="1"/>
      <c r="F467" s="1"/>
      <c r="G467" s="1"/>
      <c r="H467" s="208"/>
      <c r="I467" s="208"/>
      <c r="J467" s="208"/>
      <c r="K467" s="208"/>
      <c r="L467" s="208"/>
      <c r="M467" s="208"/>
      <c r="N467" s="208"/>
      <c r="O467" s="208"/>
      <c r="P467" s="208"/>
      <c r="Q467" s="208"/>
      <c r="R467" s="208"/>
      <c r="S467" s="208"/>
      <c r="T467" s="208"/>
      <c r="U467" s="208"/>
      <c r="V467" s="208"/>
      <c r="W467" s="208"/>
      <c r="X467" s="208"/>
      <c r="Y467" s="208"/>
      <c r="Z467" s="208"/>
      <c r="AA467" s="208"/>
      <c r="AB467" s="208"/>
      <c r="AC467" s="208"/>
      <c r="AD467" s="208"/>
      <c r="AE467" s="208"/>
      <c r="AF467" s="208"/>
      <c r="AG467" s="208"/>
      <c r="AH467" s="208"/>
      <c r="AI467" s="208"/>
      <c r="AJ467" s="208"/>
      <c r="AK467" s="208"/>
      <c r="AL467" s="208"/>
      <c r="AM467" s="208"/>
      <c r="AN467" s="208"/>
      <c r="AO467" s="208"/>
      <c r="AP467" s="208"/>
      <c r="AQ467" s="208"/>
    </row>
    <row r="468" customFormat="false" ht="13.5" hidden="false" customHeight="true" outlineLevel="0" collapsed="false">
      <c r="A468" s="1"/>
      <c r="B468" s="1"/>
      <c r="C468" s="1"/>
      <c r="D468" s="1"/>
      <c r="E468" s="1"/>
      <c r="F468" s="1"/>
      <c r="G468" s="1"/>
      <c r="H468" s="208"/>
      <c r="I468" s="208"/>
      <c r="J468" s="208"/>
      <c r="K468" s="208"/>
      <c r="L468" s="208"/>
      <c r="M468" s="208"/>
      <c r="N468" s="208"/>
      <c r="O468" s="208"/>
      <c r="P468" s="208"/>
      <c r="Q468" s="208"/>
      <c r="R468" s="208"/>
      <c r="S468" s="208"/>
      <c r="T468" s="208"/>
      <c r="U468" s="208"/>
      <c r="V468" s="208"/>
      <c r="W468" s="208"/>
      <c r="X468" s="208"/>
      <c r="Y468" s="208"/>
      <c r="Z468" s="208"/>
      <c r="AA468" s="208"/>
      <c r="AB468" s="208"/>
      <c r="AC468" s="208"/>
      <c r="AD468" s="208"/>
      <c r="AE468" s="208"/>
      <c r="AF468" s="208"/>
      <c r="AG468" s="208"/>
      <c r="AH468" s="208"/>
      <c r="AI468" s="208"/>
      <c r="AJ468" s="208"/>
      <c r="AK468" s="208"/>
      <c r="AL468" s="208"/>
      <c r="AM468" s="208"/>
      <c r="AN468" s="208"/>
      <c r="AO468" s="208"/>
      <c r="AP468" s="208"/>
      <c r="AQ468" s="208"/>
    </row>
    <row r="469" customFormat="false" ht="13.5" hidden="false" customHeight="true" outlineLevel="0" collapsed="false">
      <c r="A469" s="1"/>
      <c r="B469" s="1"/>
      <c r="C469" s="1"/>
      <c r="D469" s="1"/>
      <c r="E469" s="1"/>
      <c r="F469" s="1"/>
      <c r="G469" s="1"/>
      <c r="H469" s="208"/>
      <c r="I469" s="208"/>
      <c r="J469" s="208"/>
      <c r="K469" s="208"/>
      <c r="L469" s="208"/>
      <c r="M469" s="208"/>
      <c r="N469" s="208"/>
      <c r="O469" s="208"/>
      <c r="P469" s="208"/>
      <c r="Q469" s="208"/>
      <c r="R469" s="208"/>
      <c r="S469" s="208"/>
      <c r="T469" s="208"/>
      <c r="U469" s="208"/>
      <c r="V469" s="208"/>
      <c r="W469" s="208"/>
      <c r="X469" s="208"/>
      <c r="Y469" s="208"/>
      <c r="Z469" s="208"/>
      <c r="AA469" s="208"/>
      <c r="AB469" s="208"/>
      <c r="AC469" s="208"/>
      <c r="AD469" s="208"/>
      <c r="AE469" s="208"/>
      <c r="AF469" s="208"/>
      <c r="AG469" s="208"/>
      <c r="AH469" s="208"/>
      <c r="AI469" s="208"/>
      <c r="AJ469" s="208"/>
      <c r="AK469" s="208"/>
      <c r="AL469" s="208"/>
      <c r="AM469" s="208"/>
      <c r="AN469" s="208"/>
      <c r="AO469" s="208"/>
      <c r="AP469" s="208"/>
      <c r="AQ469" s="208"/>
    </row>
    <row r="470" customFormat="false" ht="13.5" hidden="false" customHeight="true" outlineLevel="0" collapsed="false">
      <c r="A470" s="1"/>
      <c r="B470" s="1"/>
      <c r="C470" s="1"/>
      <c r="D470" s="1"/>
      <c r="E470" s="1"/>
      <c r="F470" s="1"/>
      <c r="G470" s="1"/>
      <c r="H470" s="208"/>
      <c r="I470" s="208"/>
      <c r="J470" s="208"/>
      <c r="K470" s="208"/>
      <c r="L470" s="208"/>
      <c r="M470" s="208"/>
      <c r="N470" s="208"/>
      <c r="O470" s="208"/>
      <c r="P470" s="208"/>
      <c r="Q470" s="208"/>
      <c r="R470" s="208"/>
      <c r="S470" s="208"/>
      <c r="T470" s="208"/>
      <c r="U470" s="208"/>
      <c r="V470" s="208"/>
      <c r="W470" s="208"/>
      <c r="X470" s="208"/>
      <c r="Y470" s="208"/>
      <c r="Z470" s="208"/>
      <c r="AA470" s="208"/>
      <c r="AB470" s="208"/>
      <c r="AC470" s="208"/>
      <c r="AD470" s="208"/>
      <c r="AE470" s="208"/>
      <c r="AF470" s="208"/>
      <c r="AG470" s="208"/>
      <c r="AH470" s="208"/>
      <c r="AI470" s="208"/>
      <c r="AJ470" s="208"/>
      <c r="AK470" s="208"/>
      <c r="AL470" s="208"/>
      <c r="AM470" s="208"/>
      <c r="AN470" s="208"/>
      <c r="AO470" s="208"/>
      <c r="AP470" s="208"/>
      <c r="AQ470" s="208"/>
    </row>
    <row r="471" customFormat="false" ht="13.5" hidden="false" customHeight="true" outlineLevel="0" collapsed="false">
      <c r="A471" s="1"/>
      <c r="B471" s="1"/>
      <c r="C471" s="1"/>
      <c r="D471" s="1"/>
      <c r="E471" s="1"/>
      <c r="F471" s="1"/>
      <c r="G471" s="1"/>
      <c r="H471" s="208"/>
      <c r="I471" s="208"/>
      <c r="J471" s="208"/>
      <c r="K471" s="208"/>
      <c r="L471" s="208"/>
      <c r="M471" s="208"/>
      <c r="N471" s="208"/>
      <c r="O471" s="208"/>
      <c r="P471" s="208"/>
      <c r="Q471" s="208"/>
      <c r="R471" s="208"/>
      <c r="S471" s="208"/>
      <c r="T471" s="208"/>
      <c r="U471" s="208"/>
      <c r="V471" s="208"/>
      <c r="W471" s="208"/>
      <c r="X471" s="208"/>
      <c r="Y471" s="208"/>
      <c r="Z471" s="208"/>
      <c r="AA471" s="208"/>
      <c r="AB471" s="208"/>
      <c r="AC471" s="208"/>
      <c r="AD471" s="208"/>
      <c r="AE471" s="208"/>
      <c r="AF471" s="208"/>
      <c r="AG471" s="208"/>
      <c r="AH471" s="208"/>
      <c r="AI471" s="208"/>
      <c r="AJ471" s="208"/>
      <c r="AK471" s="208"/>
      <c r="AL471" s="208"/>
      <c r="AM471" s="208"/>
      <c r="AN471" s="208"/>
      <c r="AO471" s="208"/>
      <c r="AP471" s="208"/>
      <c r="AQ471" s="208"/>
    </row>
    <row r="472" customFormat="false" ht="13.5" hidden="false" customHeight="true" outlineLevel="0" collapsed="false">
      <c r="A472" s="1"/>
      <c r="B472" s="1"/>
      <c r="C472" s="1"/>
      <c r="D472" s="1"/>
      <c r="E472" s="1"/>
      <c r="F472" s="1"/>
      <c r="G472" s="1"/>
      <c r="H472" s="208"/>
      <c r="I472" s="208"/>
      <c r="J472" s="208"/>
      <c r="K472" s="208"/>
      <c r="L472" s="208"/>
      <c r="M472" s="208"/>
      <c r="N472" s="208"/>
      <c r="O472" s="208"/>
      <c r="P472" s="208"/>
      <c r="Q472" s="208"/>
      <c r="R472" s="208"/>
      <c r="S472" s="208"/>
      <c r="T472" s="208"/>
      <c r="U472" s="208"/>
      <c r="V472" s="208"/>
      <c r="W472" s="208"/>
      <c r="X472" s="208"/>
      <c r="Y472" s="208"/>
      <c r="Z472" s="208"/>
      <c r="AA472" s="208"/>
      <c r="AB472" s="208"/>
      <c r="AC472" s="208"/>
      <c r="AD472" s="208"/>
      <c r="AE472" s="208"/>
      <c r="AF472" s="208"/>
      <c r="AG472" s="208"/>
      <c r="AH472" s="208"/>
      <c r="AI472" s="208"/>
      <c r="AJ472" s="208"/>
      <c r="AK472" s="208"/>
      <c r="AL472" s="208"/>
      <c r="AM472" s="208"/>
      <c r="AN472" s="208"/>
      <c r="AO472" s="208"/>
      <c r="AP472" s="208"/>
      <c r="AQ472" s="208"/>
    </row>
    <row r="473" customFormat="false" ht="13.5" hidden="false" customHeight="true" outlineLevel="0" collapsed="false">
      <c r="A473" s="1"/>
      <c r="B473" s="1"/>
      <c r="C473" s="1"/>
      <c r="D473" s="1"/>
      <c r="E473" s="1"/>
      <c r="F473" s="1"/>
      <c r="G473" s="1"/>
      <c r="H473" s="208"/>
      <c r="I473" s="208"/>
      <c r="J473" s="208"/>
      <c r="K473" s="208"/>
      <c r="L473" s="208"/>
      <c r="M473" s="208"/>
      <c r="N473" s="208"/>
      <c r="O473" s="208"/>
      <c r="P473" s="208"/>
      <c r="Q473" s="208"/>
      <c r="R473" s="208"/>
      <c r="S473" s="208"/>
      <c r="T473" s="208"/>
      <c r="U473" s="208"/>
      <c r="V473" s="208"/>
      <c r="W473" s="208"/>
      <c r="X473" s="208"/>
      <c r="Y473" s="208"/>
      <c r="Z473" s="208"/>
      <c r="AA473" s="208"/>
      <c r="AB473" s="208"/>
      <c r="AC473" s="208"/>
      <c r="AD473" s="208"/>
      <c r="AE473" s="208"/>
      <c r="AF473" s="208"/>
      <c r="AG473" s="208"/>
      <c r="AH473" s="208"/>
      <c r="AI473" s="208"/>
      <c r="AJ473" s="208"/>
      <c r="AK473" s="208"/>
      <c r="AL473" s="208"/>
      <c r="AM473" s="208"/>
      <c r="AN473" s="208"/>
      <c r="AO473" s="208"/>
      <c r="AP473" s="208"/>
      <c r="AQ473" s="208"/>
    </row>
    <row r="474" customFormat="false" ht="13.5" hidden="false" customHeight="true" outlineLevel="0" collapsed="false">
      <c r="A474" s="1"/>
      <c r="B474" s="1"/>
      <c r="C474" s="1"/>
      <c r="D474" s="1"/>
      <c r="E474" s="1"/>
      <c r="F474" s="1"/>
      <c r="G474" s="1"/>
      <c r="H474" s="208"/>
      <c r="I474" s="208"/>
      <c r="J474" s="208"/>
      <c r="K474" s="208"/>
      <c r="L474" s="208"/>
      <c r="M474" s="208"/>
      <c r="N474" s="208"/>
      <c r="O474" s="208"/>
      <c r="P474" s="208"/>
      <c r="Q474" s="208"/>
      <c r="R474" s="208"/>
      <c r="S474" s="208"/>
      <c r="T474" s="208"/>
      <c r="U474" s="208"/>
      <c r="V474" s="208"/>
      <c r="W474" s="208"/>
      <c r="X474" s="208"/>
      <c r="Y474" s="208"/>
      <c r="Z474" s="208"/>
      <c r="AA474" s="208"/>
      <c r="AB474" s="208"/>
      <c r="AC474" s="208"/>
      <c r="AD474" s="208"/>
      <c r="AE474" s="208"/>
      <c r="AF474" s="208"/>
      <c r="AG474" s="208"/>
      <c r="AH474" s="208"/>
      <c r="AI474" s="208"/>
      <c r="AJ474" s="208"/>
      <c r="AK474" s="208"/>
      <c r="AL474" s="208"/>
      <c r="AM474" s="208"/>
      <c r="AN474" s="208"/>
      <c r="AO474" s="208"/>
      <c r="AP474" s="208"/>
      <c r="AQ474" s="208"/>
    </row>
    <row r="475" customFormat="false" ht="13.5" hidden="false" customHeight="true" outlineLevel="0" collapsed="false">
      <c r="A475" s="1"/>
      <c r="B475" s="1"/>
      <c r="C475" s="1"/>
      <c r="D475" s="1"/>
      <c r="E475" s="1"/>
      <c r="F475" s="1"/>
      <c r="G475" s="1"/>
      <c r="H475" s="208"/>
      <c r="I475" s="208"/>
      <c r="J475" s="208"/>
      <c r="K475" s="208"/>
      <c r="L475" s="208"/>
      <c r="M475" s="208"/>
      <c r="N475" s="208"/>
      <c r="O475" s="208"/>
      <c r="P475" s="208"/>
      <c r="Q475" s="208"/>
      <c r="R475" s="208"/>
      <c r="S475" s="208"/>
      <c r="T475" s="208"/>
      <c r="U475" s="208"/>
      <c r="V475" s="208"/>
      <c r="W475" s="208"/>
      <c r="X475" s="208"/>
      <c r="Y475" s="208"/>
      <c r="Z475" s="208"/>
      <c r="AA475" s="208"/>
      <c r="AB475" s="208"/>
      <c r="AC475" s="208"/>
      <c r="AD475" s="208"/>
      <c r="AE475" s="208"/>
      <c r="AF475" s="208"/>
      <c r="AG475" s="208"/>
      <c r="AH475" s="208"/>
      <c r="AI475" s="208"/>
      <c r="AJ475" s="208"/>
      <c r="AK475" s="208"/>
      <c r="AL475" s="208"/>
      <c r="AM475" s="208"/>
      <c r="AN475" s="208"/>
      <c r="AO475" s="208"/>
      <c r="AP475" s="208"/>
      <c r="AQ475" s="208"/>
    </row>
    <row r="476" customFormat="false" ht="13.5" hidden="false" customHeight="true" outlineLevel="0" collapsed="false">
      <c r="A476" s="1"/>
      <c r="B476" s="1"/>
      <c r="C476" s="1"/>
      <c r="D476" s="1"/>
      <c r="E476" s="1"/>
      <c r="F476" s="1"/>
      <c r="G476" s="1"/>
      <c r="H476" s="208"/>
      <c r="I476" s="208"/>
      <c r="J476" s="208"/>
      <c r="K476" s="208"/>
      <c r="L476" s="208"/>
      <c r="M476" s="208"/>
      <c r="N476" s="208"/>
      <c r="O476" s="208"/>
      <c r="P476" s="208"/>
      <c r="Q476" s="208"/>
      <c r="R476" s="208"/>
      <c r="S476" s="208"/>
      <c r="T476" s="208"/>
      <c r="U476" s="208"/>
      <c r="V476" s="208"/>
      <c r="W476" s="208"/>
      <c r="X476" s="208"/>
      <c r="Y476" s="208"/>
      <c r="Z476" s="208"/>
      <c r="AA476" s="208"/>
      <c r="AB476" s="208"/>
      <c r="AC476" s="208"/>
      <c r="AD476" s="208"/>
      <c r="AE476" s="208"/>
      <c r="AF476" s="208"/>
      <c r="AG476" s="208"/>
      <c r="AH476" s="208"/>
      <c r="AI476" s="208"/>
      <c r="AJ476" s="208"/>
      <c r="AK476" s="208"/>
      <c r="AL476" s="208"/>
      <c r="AM476" s="208"/>
      <c r="AN476" s="208"/>
      <c r="AO476" s="208"/>
      <c r="AP476" s="208"/>
      <c r="AQ476" s="208"/>
    </row>
    <row r="477" customFormat="false" ht="13.5" hidden="false" customHeight="true" outlineLevel="0" collapsed="false">
      <c r="A477" s="1"/>
      <c r="B477" s="1"/>
      <c r="C477" s="1"/>
      <c r="D477" s="1"/>
      <c r="E477" s="1"/>
      <c r="F477" s="1"/>
      <c r="G477" s="1"/>
      <c r="H477" s="208"/>
      <c r="I477" s="208"/>
      <c r="J477" s="208"/>
      <c r="K477" s="208"/>
      <c r="L477" s="208"/>
      <c r="M477" s="208"/>
      <c r="N477" s="208"/>
      <c r="O477" s="208"/>
      <c r="P477" s="208"/>
      <c r="Q477" s="208"/>
      <c r="R477" s="208"/>
      <c r="S477" s="208"/>
      <c r="T477" s="208"/>
      <c r="U477" s="208"/>
      <c r="V477" s="208"/>
      <c r="W477" s="208"/>
      <c r="X477" s="208"/>
      <c r="Y477" s="208"/>
      <c r="Z477" s="208"/>
      <c r="AA477" s="208"/>
      <c r="AB477" s="208"/>
      <c r="AC477" s="208"/>
      <c r="AD477" s="208"/>
      <c r="AE477" s="208"/>
      <c r="AF477" s="208"/>
      <c r="AG477" s="208"/>
      <c r="AH477" s="208"/>
      <c r="AI477" s="208"/>
      <c r="AJ477" s="208"/>
      <c r="AK477" s="208"/>
      <c r="AL477" s="208"/>
      <c r="AM477" s="208"/>
      <c r="AN477" s="208"/>
      <c r="AO477" s="208"/>
      <c r="AP477" s="208"/>
      <c r="AQ477" s="208"/>
    </row>
    <row r="478" customFormat="false" ht="13.5" hidden="false" customHeight="true" outlineLevel="0" collapsed="false">
      <c r="A478" s="1"/>
      <c r="B478" s="1"/>
      <c r="C478" s="1"/>
      <c r="D478" s="1"/>
      <c r="E478" s="1"/>
      <c r="F478" s="1"/>
      <c r="G478" s="1"/>
      <c r="H478" s="208"/>
      <c r="I478" s="208"/>
      <c r="J478" s="208"/>
      <c r="K478" s="208"/>
      <c r="L478" s="208"/>
      <c r="M478" s="208"/>
      <c r="N478" s="208"/>
      <c r="O478" s="208"/>
      <c r="P478" s="208"/>
      <c r="Q478" s="208"/>
      <c r="R478" s="208"/>
      <c r="S478" s="208"/>
      <c r="T478" s="208"/>
      <c r="U478" s="208"/>
      <c r="V478" s="208"/>
      <c r="W478" s="208"/>
      <c r="X478" s="208"/>
      <c r="Y478" s="208"/>
      <c r="Z478" s="208"/>
      <c r="AA478" s="208"/>
      <c r="AB478" s="208"/>
      <c r="AC478" s="208"/>
      <c r="AD478" s="208"/>
      <c r="AE478" s="208"/>
      <c r="AF478" s="208"/>
      <c r="AG478" s="208"/>
      <c r="AH478" s="208"/>
      <c r="AI478" s="208"/>
      <c r="AJ478" s="208"/>
      <c r="AK478" s="208"/>
      <c r="AL478" s="208"/>
      <c r="AM478" s="208"/>
      <c r="AN478" s="208"/>
      <c r="AO478" s="208"/>
      <c r="AP478" s="208"/>
      <c r="AQ478" s="208"/>
    </row>
    <row r="479" customFormat="false" ht="13.5" hidden="false" customHeight="true" outlineLevel="0" collapsed="false">
      <c r="A479" s="1"/>
      <c r="B479" s="1"/>
      <c r="C479" s="1"/>
      <c r="D479" s="1"/>
      <c r="E479" s="1"/>
      <c r="F479" s="1"/>
      <c r="G479" s="1"/>
      <c r="H479" s="208"/>
      <c r="I479" s="208"/>
      <c r="J479" s="208"/>
      <c r="K479" s="208"/>
      <c r="L479" s="208"/>
      <c r="M479" s="208"/>
      <c r="N479" s="208"/>
      <c r="O479" s="208"/>
      <c r="P479" s="208"/>
      <c r="Q479" s="208"/>
      <c r="R479" s="208"/>
      <c r="S479" s="208"/>
      <c r="T479" s="208"/>
      <c r="U479" s="208"/>
      <c r="V479" s="208"/>
      <c r="W479" s="208"/>
      <c r="X479" s="208"/>
      <c r="Y479" s="208"/>
      <c r="Z479" s="208"/>
      <c r="AA479" s="208"/>
      <c r="AB479" s="208"/>
      <c r="AC479" s="208"/>
      <c r="AD479" s="208"/>
      <c r="AE479" s="208"/>
      <c r="AF479" s="208"/>
      <c r="AG479" s="208"/>
      <c r="AH479" s="208"/>
      <c r="AI479" s="208"/>
      <c r="AJ479" s="208"/>
      <c r="AK479" s="208"/>
      <c r="AL479" s="208"/>
      <c r="AM479" s="208"/>
      <c r="AN479" s="208"/>
      <c r="AO479" s="208"/>
      <c r="AP479" s="208"/>
      <c r="AQ479" s="208"/>
    </row>
    <row r="480" customFormat="false" ht="13.5" hidden="false" customHeight="true" outlineLevel="0" collapsed="false">
      <c r="A480" s="1"/>
      <c r="B480" s="1"/>
      <c r="C480" s="1"/>
      <c r="D480" s="1"/>
      <c r="E480" s="1"/>
      <c r="F480" s="1"/>
      <c r="G480" s="1"/>
      <c r="H480" s="208"/>
      <c r="I480" s="208"/>
      <c r="J480" s="208"/>
      <c r="K480" s="208"/>
      <c r="L480" s="208"/>
      <c r="M480" s="208"/>
      <c r="N480" s="208"/>
      <c r="O480" s="208"/>
      <c r="P480" s="208"/>
      <c r="Q480" s="208"/>
      <c r="R480" s="208"/>
      <c r="S480" s="208"/>
      <c r="T480" s="208"/>
      <c r="U480" s="208"/>
      <c r="V480" s="208"/>
      <c r="W480" s="208"/>
      <c r="X480" s="208"/>
      <c r="Y480" s="208"/>
      <c r="Z480" s="208"/>
      <c r="AA480" s="208"/>
      <c r="AB480" s="208"/>
      <c r="AC480" s="208"/>
      <c r="AD480" s="208"/>
      <c r="AE480" s="208"/>
      <c r="AF480" s="208"/>
      <c r="AG480" s="208"/>
      <c r="AH480" s="208"/>
      <c r="AI480" s="208"/>
      <c r="AJ480" s="208"/>
      <c r="AK480" s="208"/>
      <c r="AL480" s="208"/>
      <c r="AM480" s="208"/>
      <c r="AN480" s="208"/>
      <c r="AO480" s="208"/>
      <c r="AP480" s="208"/>
      <c r="AQ480" s="208"/>
    </row>
    <row r="481" customFormat="false" ht="13.5" hidden="false" customHeight="true" outlineLevel="0" collapsed="false">
      <c r="A481" s="1"/>
      <c r="B481" s="1"/>
      <c r="C481" s="1"/>
      <c r="D481" s="1"/>
      <c r="E481" s="1"/>
      <c r="F481" s="1"/>
      <c r="G481" s="1"/>
      <c r="H481" s="208"/>
      <c r="I481" s="208"/>
      <c r="J481" s="208"/>
      <c r="K481" s="208"/>
      <c r="L481" s="208"/>
      <c r="M481" s="208"/>
      <c r="N481" s="208"/>
      <c r="O481" s="208"/>
      <c r="P481" s="208"/>
      <c r="Q481" s="208"/>
      <c r="R481" s="208"/>
      <c r="S481" s="208"/>
      <c r="T481" s="208"/>
      <c r="U481" s="208"/>
      <c r="V481" s="208"/>
      <c r="W481" s="208"/>
      <c r="X481" s="208"/>
      <c r="Y481" s="208"/>
      <c r="Z481" s="208"/>
      <c r="AA481" s="208"/>
      <c r="AB481" s="208"/>
      <c r="AC481" s="208"/>
      <c r="AD481" s="208"/>
      <c r="AE481" s="208"/>
      <c r="AF481" s="208"/>
      <c r="AG481" s="208"/>
      <c r="AH481" s="208"/>
      <c r="AI481" s="208"/>
      <c r="AJ481" s="208"/>
      <c r="AK481" s="208"/>
      <c r="AL481" s="208"/>
      <c r="AM481" s="208"/>
      <c r="AN481" s="208"/>
      <c r="AO481" s="208"/>
      <c r="AP481" s="208"/>
      <c r="AQ481" s="208"/>
    </row>
    <row r="482" customFormat="false" ht="13.5" hidden="false" customHeight="true" outlineLevel="0" collapsed="false">
      <c r="A482" s="1"/>
      <c r="B482" s="1"/>
      <c r="C482" s="1"/>
      <c r="D482" s="1"/>
      <c r="E482" s="1"/>
      <c r="F482" s="1"/>
      <c r="G482" s="1"/>
      <c r="H482" s="208"/>
      <c r="I482" s="208"/>
      <c r="J482" s="208"/>
      <c r="K482" s="208"/>
      <c r="L482" s="208"/>
      <c r="M482" s="208"/>
      <c r="N482" s="208"/>
      <c r="O482" s="208"/>
      <c r="P482" s="208"/>
      <c r="Q482" s="208"/>
      <c r="R482" s="208"/>
      <c r="S482" s="208"/>
      <c r="T482" s="208"/>
      <c r="U482" s="208"/>
      <c r="V482" s="208"/>
      <c r="W482" s="208"/>
      <c r="X482" s="208"/>
      <c r="Y482" s="208"/>
      <c r="Z482" s="208"/>
      <c r="AA482" s="208"/>
      <c r="AB482" s="208"/>
      <c r="AC482" s="208"/>
      <c r="AD482" s="208"/>
      <c r="AE482" s="208"/>
      <c r="AF482" s="208"/>
      <c r="AG482" s="208"/>
      <c r="AH482" s="208"/>
      <c r="AI482" s="208"/>
      <c r="AJ482" s="208"/>
      <c r="AK482" s="208"/>
      <c r="AL482" s="208"/>
      <c r="AM482" s="208"/>
      <c r="AN482" s="208"/>
      <c r="AO482" s="208"/>
      <c r="AP482" s="208"/>
      <c r="AQ482" s="208"/>
    </row>
    <row r="483" customFormat="false" ht="13.5" hidden="false" customHeight="true" outlineLevel="0" collapsed="false">
      <c r="A483" s="1"/>
      <c r="B483" s="1"/>
      <c r="C483" s="1"/>
      <c r="D483" s="1"/>
      <c r="E483" s="1"/>
      <c r="F483" s="1"/>
      <c r="G483" s="1"/>
      <c r="H483" s="208"/>
      <c r="I483" s="208"/>
      <c r="J483" s="208"/>
      <c r="K483" s="208"/>
      <c r="L483" s="208"/>
      <c r="M483" s="208"/>
      <c r="N483" s="208"/>
      <c r="O483" s="208"/>
      <c r="P483" s="208"/>
      <c r="Q483" s="208"/>
      <c r="R483" s="208"/>
      <c r="S483" s="208"/>
      <c r="T483" s="208"/>
      <c r="U483" s="208"/>
      <c r="V483" s="208"/>
      <c r="W483" s="208"/>
      <c r="X483" s="208"/>
      <c r="Y483" s="208"/>
      <c r="Z483" s="208"/>
      <c r="AA483" s="208"/>
      <c r="AB483" s="208"/>
      <c r="AC483" s="208"/>
      <c r="AD483" s="208"/>
      <c r="AE483" s="208"/>
      <c r="AF483" s="208"/>
      <c r="AG483" s="208"/>
      <c r="AH483" s="208"/>
      <c r="AI483" s="208"/>
      <c r="AJ483" s="208"/>
      <c r="AK483" s="208"/>
      <c r="AL483" s="208"/>
      <c r="AM483" s="208"/>
      <c r="AN483" s="208"/>
      <c r="AO483" s="208"/>
      <c r="AP483" s="208"/>
      <c r="AQ483" s="208"/>
    </row>
    <row r="484" customFormat="false" ht="13.5" hidden="false" customHeight="true" outlineLevel="0" collapsed="false">
      <c r="A484" s="1"/>
      <c r="B484" s="1"/>
      <c r="C484" s="1"/>
      <c r="D484" s="1"/>
      <c r="E484" s="1"/>
      <c r="F484" s="1"/>
      <c r="G484" s="1"/>
      <c r="H484" s="208"/>
      <c r="I484" s="208"/>
      <c r="J484" s="208"/>
      <c r="K484" s="208"/>
      <c r="L484" s="208"/>
      <c r="M484" s="208"/>
      <c r="N484" s="208"/>
      <c r="O484" s="208"/>
      <c r="P484" s="208"/>
      <c r="Q484" s="208"/>
      <c r="R484" s="208"/>
      <c r="S484" s="208"/>
      <c r="T484" s="208"/>
      <c r="U484" s="208"/>
      <c r="V484" s="208"/>
      <c r="W484" s="208"/>
      <c r="X484" s="208"/>
      <c r="Y484" s="208"/>
      <c r="Z484" s="208"/>
      <c r="AA484" s="208"/>
      <c r="AB484" s="208"/>
      <c r="AC484" s="208"/>
      <c r="AD484" s="208"/>
      <c r="AE484" s="208"/>
      <c r="AF484" s="208"/>
      <c r="AG484" s="208"/>
      <c r="AH484" s="208"/>
      <c r="AI484" s="208"/>
      <c r="AJ484" s="208"/>
      <c r="AK484" s="208"/>
      <c r="AL484" s="208"/>
      <c r="AM484" s="208"/>
      <c r="AN484" s="208"/>
      <c r="AO484" s="208"/>
      <c r="AP484" s="208"/>
      <c r="AQ484" s="208"/>
    </row>
    <row r="485" customFormat="false" ht="13.5" hidden="false" customHeight="true" outlineLevel="0" collapsed="false">
      <c r="A485" s="1"/>
      <c r="B485" s="1"/>
      <c r="C485" s="1"/>
      <c r="D485" s="1"/>
      <c r="E485" s="1"/>
      <c r="F485" s="1"/>
      <c r="G485" s="1"/>
      <c r="H485" s="208"/>
      <c r="I485" s="208"/>
      <c r="J485" s="208"/>
      <c r="K485" s="208"/>
      <c r="L485" s="208"/>
      <c r="M485" s="208"/>
      <c r="N485" s="208"/>
      <c r="O485" s="208"/>
      <c r="P485" s="208"/>
      <c r="Q485" s="208"/>
      <c r="R485" s="208"/>
      <c r="S485" s="208"/>
      <c r="T485" s="208"/>
      <c r="U485" s="208"/>
      <c r="V485" s="208"/>
      <c r="W485" s="208"/>
      <c r="X485" s="208"/>
      <c r="Y485" s="208"/>
      <c r="Z485" s="208"/>
      <c r="AA485" s="208"/>
      <c r="AB485" s="208"/>
      <c r="AC485" s="208"/>
      <c r="AD485" s="208"/>
      <c r="AE485" s="208"/>
      <c r="AF485" s="208"/>
      <c r="AG485" s="208"/>
      <c r="AH485" s="208"/>
      <c r="AI485" s="208"/>
      <c r="AJ485" s="208"/>
      <c r="AK485" s="208"/>
      <c r="AL485" s="208"/>
      <c r="AM485" s="208"/>
      <c r="AN485" s="208"/>
      <c r="AO485" s="208"/>
      <c r="AP485" s="208"/>
      <c r="AQ485" s="208"/>
    </row>
    <row r="486" customFormat="false" ht="13.5" hidden="false" customHeight="true" outlineLevel="0" collapsed="false">
      <c r="A486" s="1"/>
      <c r="B486" s="1"/>
      <c r="C486" s="1"/>
      <c r="D486" s="1"/>
      <c r="E486" s="1"/>
      <c r="F486" s="1"/>
      <c r="G486" s="1"/>
      <c r="H486" s="208"/>
      <c r="I486" s="208"/>
      <c r="J486" s="208"/>
      <c r="K486" s="208"/>
      <c r="L486" s="208"/>
      <c r="M486" s="208"/>
      <c r="N486" s="208"/>
      <c r="O486" s="208"/>
      <c r="P486" s="208"/>
      <c r="Q486" s="208"/>
      <c r="R486" s="208"/>
      <c r="S486" s="208"/>
      <c r="T486" s="208"/>
      <c r="U486" s="208"/>
      <c r="V486" s="208"/>
      <c r="W486" s="208"/>
      <c r="X486" s="208"/>
      <c r="Y486" s="208"/>
      <c r="Z486" s="208"/>
      <c r="AA486" s="208"/>
      <c r="AB486" s="208"/>
      <c r="AC486" s="208"/>
      <c r="AD486" s="208"/>
      <c r="AE486" s="208"/>
      <c r="AF486" s="208"/>
      <c r="AG486" s="208"/>
      <c r="AH486" s="208"/>
      <c r="AI486" s="208"/>
      <c r="AJ486" s="208"/>
      <c r="AK486" s="208"/>
      <c r="AL486" s="208"/>
      <c r="AM486" s="208"/>
      <c r="AN486" s="208"/>
      <c r="AO486" s="208"/>
      <c r="AP486" s="208"/>
      <c r="AQ486" s="208"/>
    </row>
    <row r="487" customFormat="false" ht="13.5" hidden="false" customHeight="true" outlineLevel="0" collapsed="false">
      <c r="A487" s="1"/>
      <c r="B487" s="1"/>
      <c r="C487" s="1"/>
      <c r="D487" s="1"/>
      <c r="E487" s="1"/>
      <c r="F487" s="1"/>
      <c r="G487" s="1"/>
      <c r="H487" s="208"/>
      <c r="I487" s="208"/>
      <c r="J487" s="208"/>
      <c r="K487" s="208"/>
      <c r="L487" s="208"/>
      <c r="M487" s="208"/>
      <c r="N487" s="208"/>
      <c r="O487" s="208"/>
      <c r="P487" s="208"/>
      <c r="Q487" s="208"/>
      <c r="R487" s="208"/>
      <c r="S487" s="208"/>
      <c r="T487" s="208"/>
      <c r="U487" s="208"/>
      <c r="V487" s="208"/>
      <c r="W487" s="208"/>
      <c r="X487" s="208"/>
      <c r="Y487" s="208"/>
      <c r="Z487" s="208"/>
      <c r="AA487" s="208"/>
      <c r="AB487" s="208"/>
      <c r="AC487" s="208"/>
      <c r="AD487" s="208"/>
      <c r="AE487" s="208"/>
      <c r="AF487" s="208"/>
      <c r="AG487" s="208"/>
      <c r="AH487" s="208"/>
      <c r="AI487" s="208"/>
      <c r="AJ487" s="208"/>
      <c r="AK487" s="208"/>
      <c r="AL487" s="208"/>
      <c r="AM487" s="208"/>
      <c r="AN487" s="208"/>
      <c r="AO487" s="208"/>
      <c r="AP487" s="208"/>
      <c r="AQ487" s="208"/>
    </row>
    <row r="488" customFormat="false" ht="13.5" hidden="false" customHeight="true" outlineLevel="0" collapsed="false">
      <c r="A488" s="1"/>
      <c r="B488" s="1"/>
      <c r="C488" s="1"/>
      <c r="D488" s="1"/>
      <c r="E488" s="1"/>
      <c r="F488" s="1"/>
      <c r="G488" s="1"/>
      <c r="H488" s="208"/>
      <c r="I488" s="208"/>
      <c r="J488" s="208"/>
      <c r="K488" s="208"/>
      <c r="L488" s="208"/>
      <c r="M488" s="208"/>
      <c r="N488" s="208"/>
      <c r="O488" s="208"/>
      <c r="P488" s="208"/>
      <c r="Q488" s="208"/>
      <c r="R488" s="208"/>
      <c r="S488" s="208"/>
      <c r="T488" s="208"/>
      <c r="U488" s="208"/>
      <c r="V488" s="208"/>
      <c r="W488" s="208"/>
      <c r="X488" s="208"/>
      <c r="Y488" s="208"/>
      <c r="Z488" s="208"/>
      <c r="AA488" s="208"/>
      <c r="AB488" s="208"/>
      <c r="AC488" s="208"/>
      <c r="AD488" s="208"/>
      <c r="AE488" s="208"/>
      <c r="AF488" s="208"/>
      <c r="AG488" s="208"/>
      <c r="AH488" s="208"/>
      <c r="AI488" s="208"/>
      <c r="AJ488" s="208"/>
      <c r="AK488" s="208"/>
      <c r="AL488" s="208"/>
      <c r="AM488" s="208"/>
      <c r="AN488" s="208"/>
      <c r="AO488" s="208"/>
      <c r="AP488" s="208"/>
      <c r="AQ488" s="208"/>
    </row>
    <row r="489" customFormat="false" ht="13.5" hidden="false" customHeight="true" outlineLevel="0" collapsed="false">
      <c r="A489" s="1"/>
      <c r="B489" s="1"/>
      <c r="C489" s="1"/>
      <c r="D489" s="1"/>
      <c r="E489" s="1"/>
      <c r="F489" s="1"/>
      <c r="G489" s="1"/>
      <c r="H489" s="208"/>
      <c r="I489" s="208"/>
      <c r="J489" s="208"/>
      <c r="K489" s="208"/>
      <c r="L489" s="208"/>
      <c r="M489" s="208"/>
      <c r="N489" s="208"/>
      <c r="O489" s="208"/>
      <c r="P489" s="208"/>
      <c r="Q489" s="208"/>
      <c r="R489" s="208"/>
      <c r="S489" s="208"/>
      <c r="T489" s="208"/>
      <c r="U489" s="208"/>
      <c r="V489" s="208"/>
      <c r="W489" s="208"/>
      <c r="X489" s="208"/>
      <c r="Y489" s="208"/>
      <c r="Z489" s="208"/>
      <c r="AA489" s="208"/>
      <c r="AB489" s="208"/>
      <c r="AC489" s="208"/>
      <c r="AD489" s="208"/>
      <c r="AE489" s="208"/>
      <c r="AF489" s="208"/>
      <c r="AG489" s="208"/>
      <c r="AH489" s="208"/>
      <c r="AI489" s="208"/>
      <c r="AJ489" s="208"/>
      <c r="AK489" s="208"/>
      <c r="AL489" s="208"/>
      <c r="AM489" s="208"/>
      <c r="AN489" s="208"/>
      <c r="AO489" s="208"/>
      <c r="AP489" s="208"/>
      <c r="AQ489" s="208"/>
    </row>
    <row r="490" customFormat="false" ht="13.5" hidden="false" customHeight="true" outlineLevel="0" collapsed="false">
      <c r="A490" s="1"/>
      <c r="B490" s="1"/>
      <c r="C490" s="1"/>
      <c r="D490" s="1"/>
      <c r="E490" s="1"/>
      <c r="F490" s="1"/>
      <c r="G490" s="1"/>
      <c r="H490" s="208"/>
      <c r="I490" s="208"/>
      <c r="J490" s="208"/>
      <c r="K490" s="208"/>
      <c r="L490" s="208"/>
      <c r="M490" s="208"/>
      <c r="N490" s="208"/>
      <c r="O490" s="208"/>
      <c r="P490" s="208"/>
      <c r="Q490" s="208"/>
      <c r="R490" s="208"/>
      <c r="S490" s="208"/>
      <c r="T490" s="208"/>
      <c r="U490" s="208"/>
      <c r="V490" s="208"/>
      <c r="W490" s="208"/>
      <c r="X490" s="208"/>
      <c r="Y490" s="208"/>
      <c r="Z490" s="208"/>
      <c r="AA490" s="208"/>
      <c r="AB490" s="208"/>
      <c r="AC490" s="208"/>
      <c r="AD490" s="208"/>
      <c r="AE490" s="208"/>
      <c r="AF490" s="208"/>
      <c r="AG490" s="208"/>
      <c r="AH490" s="208"/>
      <c r="AI490" s="208"/>
      <c r="AJ490" s="208"/>
      <c r="AK490" s="208"/>
      <c r="AL490" s="208"/>
      <c r="AM490" s="208"/>
      <c r="AN490" s="208"/>
      <c r="AO490" s="208"/>
      <c r="AP490" s="208"/>
      <c r="AQ490" s="208"/>
    </row>
    <row r="491" customFormat="false" ht="13.5" hidden="false" customHeight="true" outlineLevel="0" collapsed="false">
      <c r="A491" s="1"/>
      <c r="B491" s="1"/>
      <c r="C491" s="1"/>
      <c r="D491" s="1"/>
      <c r="E491" s="1"/>
      <c r="F491" s="1"/>
      <c r="G491" s="1"/>
      <c r="H491" s="208"/>
      <c r="I491" s="208"/>
      <c r="J491" s="208"/>
      <c r="K491" s="208"/>
      <c r="L491" s="208"/>
      <c r="M491" s="208"/>
      <c r="N491" s="208"/>
      <c r="O491" s="208"/>
      <c r="P491" s="208"/>
      <c r="Q491" s="208"/>
      <c r="R491" s="208"/>
      <c r="S491" s="208"/>
      <c r="T491" s="208"/>
      <c r="U491" s="208"/>
      <c r="V491" s="208"/>
      <c r="W491" s="208"/>
      <c r="X491" s="208"/>
      <c r="Y491" s="208"/>
      <c r="Z491" s="208"/>
      <c r="AA491" s="208"/>
      <c r="AB491" s="208"/>
      <c r="AC491" s="208"/>
      <c r="AD491" s="208"/>
      <c r="AE491" s="208"/>
      <c r="AF491" s="208"/>
      <c r="AG491" s="208"/>
      <c r="AH491" s="208"/>
      <c r="AI491" s="208"/>
      <c r="AJ491" s="208"/>
      <c r="AK491" s="208"/>
      <c r="AL491" s="208"/>
      <c r="AM491" s="208"/>
      <c r="AN491" s="208"/>
      <c r="AO491" s="208"/>
      <c r="AP491" s="208"/>
      <c r="AQ491" s="208"/>
    </row>
    <row r="492" customFormat="false" ht="13.5" hidden="false" customHeight="true" outlineLevel="0" collapsed="false">
      <c r="A492" s="1"/>
      <c r="B492" s="1"/>
      <c r="C492" s="1"/>
      <c r="D492" s="1"/>
      <c r="E492" s="1"/>
      <c r="F492" s="1"/>
      <c r="G492" s="1"/>
      <c r="H492" s="208"/>
      <c r="I492" s="208"/>
      <c r="J492" s="208"/>
      <c r="K492" s="208"/>
      <c r="L492" s="208"/>
      <c r="M492" s="208"/>
      <c r="N492" s="208"/>
      <c r="O492" s="208"/>
      <c r="P492" s="208"/>
      <c r="Q492" s="208"/>
      <c r="R492" s="208"/>
      <c r="S492" s="208"/>
      <c r="T492" s="208"/>
      <c r="U492" s="208"/>
      <c r="V492" s="208"/>
      <c r="W492" s="208"/>
      <c r="X492" s="208"/>
      <c r="Y492" s="208"/>
      <c r="Z492" s="208"/>
      <c r="AA492" s="208"/>
      <c r="AB492" s="208"/>
      <c r="AC492" s="208"/>
      <c r="AD492" s="208"/>
      <c r="AE492" s="208"/>
      <c r="AF492" s="208"/>
      <c r="AG492" s="208"/>
      <c r="AH492" s="208"/>
      <c r="AI492" s="208"/>
      <c r="AJ492" s="208"/>
      <c r="AK492" s="208"/>
      <c r="AL492" s="208"/>
      <c r="AM492" s="208"/>
      <c r="AN492" s="208"/>
      <c r="AO492" s="208"/>
      <c r="AP492" s="208"/>
      <c r="AQ492" s="208"/>
    </row>
    <row r="493" customFormat="false" ht="13.5" hidden="false" customHeight="true" outlineLevel="0" collapsed="false">
      <c r="A493" s="1"/>
      <c r="B493" s="1"/>
      <c r="C493" s="1"/>
      <c r="D493" s="1"/>
      <c r="E493" s="1"/>
      <c r="F493" s="1"/>
      <c r="G493" s="1"/>
      <c r="H493" s="208"/>
      <c r="I493" s="208"/>
      <c r="J493" s="208"/>
      <c r="K493" s="208"/>
      <c r="L493" s="208"/>
      <c r="M493" s="208"/>
      <c r="N493" s="208"/>
      <c r="O493" s="208"/>
      <c r="P493" s="208"/>
      <c r="Q493" s="208"/>
      <c r="R493" s="208"/>
      <c r="S493" s="208"/>
      <c r="T493" s="208"/>
      <c r="U493" s="208"/>
      <c r="V493" s="208"/>
      <c r="W493" s="208"/>
      <c r="X493" s="208"/>
      <c r="Y493" s="208"/>
      <c r="Z493" s="208"/>
      <c r="AA493" s="208"/>
      <c r="AB493" s="208"/>
      <c r="AC493" s="208"/>
      <c r="AD493" s="208"/>
      <c r="AE493" s="208"/>
      <c r="AF493" s="208"/>
      <c r="AG493" s="208"/>
      <c r="AH493" s="208"/>
      <c r="AI493" s="208"/>
      <c r="AJ493" s="208"/>
      <c r="AK493" s="208"/>
      <c r="AL493" s="208"/>
      <c r="AM493" s="208"/>
      <c r="AN493" s="208"/>
      <c r="AO493" s="208"/>
      <c r="AP493" s="208"/>
      <c r="AQ493" s="208"/>
    </row>
    <row r="494" customFormat="false" ht="13.5" hidden="false" customHeight="true" outlineLevel="0" collapsed="false">
      <c r="A494" s="1"/>
      <c r="B494" s="1"/>
      <c r="C494" s="1"/>
      <c r="D494" s="1"/>
      <c r="E494" s="1"/>
      <c r="F494" s="1"/>
      <c r="G494" s="1"/>
      <c r="H494" s="208"/>
      <c r="I494" s="208"/>
      <c r="J494" s="208"/>
      <c r="K494" s="208"/>
      <c r="L494" s="208"/>
      <c r="M494" s="208"/>
      <c r="N494" s="208"/>
      <c r="O494" s="208"/>
      <c r="P494" s="208"/>
      <c r="Q494" s="208"/>
      <c r="R494" s="208"/>
      <c r="S494" s="208"/>
      <c r="T494" s="208"/>
      <c r="U494" s="208"/>
      <c r="V494" s="208"/>
      <c r="W494" s="208"/>
      <c r="X494" s="208"/>
      <c r="Y494" s="208"/>
      <c r="Z494" s="208"/>
      <c r="AA494" s="208"/>
      <c r="AB494" s="208"/>
      <c r="AC494" s="208"/>
      <c r="AD494" s="208"/>
      <c r="AE494" s="208"/>
      <c r="AF494" s="208"/>
      <c r="AG494" s="208"/>
      <c r="AH494" s="208"/>
      <c r="AI494" s="208"/>
      <c r="AJ494" s="208"/>
      <c r="AK494" s="208"/>
      <c r="AL494" s="208"/>
      <c r="AM494" s="208"/>
      <c r="AN494" s="208"/>
      <c r="AO494" s="208"/>
      <c r="AP494" s="208"/>
      <c r="AQ494" s="208"/>
    </row>
    <row r="495" customFormat="false" ht="13.5" hidden="false" customHeight="true" outlineLevel="0" collapsed="false">
      <c r="A495" s="1"/>
      <c r="B495" s="1"/>
      <c r="C495" s="1"/>
      <c r="D495" s="1"/>
      <c r="E495" s="1"/>
      <c r="F495" s="1"/>
      <c r="G495" s="1"/>
      <c r="H495" s="208"/>
      <c r="I495" s="208"/>
      <c r="J495" s="208"/>
      <c r="K495" s="208"/>
      <c r="L495" s="208"/>
      <c r="M495" s="208"/>
      <c r="N495" s="208"/>
      <c r="O495" s="208"/>
      <c r="P495" s="208"/>
      <c r="Q495" s="208"/>
      <c r="R495" s="208"/>
      <c r="S495" s="208"/>
      <c r="T495" s="208"/>
      <c r="U495" s="208"/>
      <c r="V495" s="208"/>
      <c r="W495" s="208"/>
      <c r="X495" s="208"/>
      <c r="Y495" s="208"/>
      <c r="Z495" s="208"/>
      <c r="AA495" s="208"/>
      <c r="AB495" s="208"/>
      <c r="AC495" s="208"/>
      <c r="AD495" s="208"/>
      <c r="AE495" s="208"/>
      <c r="AF495" s="208"/>
      <c r="AG495" s="208"/>
      <c r="AH495" s="208"/>
      <c r="AI495" s="208"/>
      <c r="AJ495" s="208"/>
      <c r="AK495" s="208"/>
      <c r="AL495" s="208"/>
      <c r="AM495" s="208"/>
      <c r="AN495" s="208"/>
      <c r="AO495" s="208"/>
      <c r="AP495" s="208"/>
      <c r="AQ495" s="208"/>
    </row>
    <row r="496" customFormat="false" ht="13.5" hidden="false" customHeight="true" outlineLevel="0" collapsed="false">
      <c r="A496" s="1"/>
      <c r="B496" s="1"/>
      <c r="C496" s="1"/>
      <c r="D496" s="1"/>
      <c r="E496" s="1"/>
      <c r="F496" s="1"/>
      <c r="G496" s="1"/>
      <c r="H496" s="208"/>
      <c r="I496" s="208"/>
      <c r="J496" s="208"/>
      <c r="K496" s="208"/>
      <c r="L496" s="208"/>
      <c r="M496" s="208"/>
      <c r="N496" s="208"/>
      <c r="O496" s="208"/>
      <c r="P496" s="208"/>
      <c r="Q496" s="208"/>
      <c r="R496" s="208"/>
      <c r="S496" s="208"/>
      <c r="T496" s="208"/>
      <c r="U496" s="208"/>
      <c r="V496" s="208"/>
      <c r="W496" s="208"/>
      <c r="X496" s="208"/>
      <c r="Y496" s="208"/>
      <c r="Z496" s="208"/>
      <c r="AA496" s="208"/>
      <c r="AB496" s="208"/>
      <c r="AC496" s="208"/>
      <c r="AD496" s="208"/>
      <c r="AE496" s="208"/>
      <c r="AF496" s="208"/>
      <c r="AG496" s="208"/>
      <c r="AH496" s="208"/>
      <c r="AI496" s="208"/>
      <c r="AJ496" s="208"/>
      <c r="AK496" s="208"/>
      <c r="AL496" s="208"/>
      <c r="AM496" s="208"/>
      <c r="AN496" s="208"/>
      <c r="AO496" s="208"/>
      <c r="AP496" s="208"/>
      <c r="AQ496" s="208"/>
    </row>
    <row r="497" customFormat="false" ht="13.5" hidden="false" customHeight="true" outlineLevel="0" collapsed="false">
      <c r="A497" s="1"/>
      <c r="B497" s="1"/>
      <c r="C497" s="1"/>
      <c r="D497" s="1"/>
      <c r="E497" s="1"/>
      <c r="F497" s="1"/>
      <c r="G497" s="1"/>
      <c r="H497" s="208"/>
      <c r="I497" s="208"/>
      <c r="J497" s="208"/>
      <c r="K497" s="208"/>
      <c r="L497" s="208"/>
      <c r="M497" s="208"/>
      <c r="N497" s="208"/>
      <c r="O497" s="208"/>
      <c r="P497" s="208"/>
      <c r="Q497" s="208"/>
      <c r="R497" s="208"/>
      <c r="S497" s="208"/>
      <c r="T497" s="208"/>
      <c r="U497" s="208"/>
      <c r="V497" s="208"/>
      <c r="W497" s="208"/>
      <c r="X497" s="208"/>
      <c r="Y497" s="208"/>
      <c r="Z497" s="208"/>
      <c r="AA497" s="208"/>
      <c r="AB497" s="208"/>
      <c r="AC497" s="208"/>
      <c r="AD497" s="208"/>
      <c r="AE497" s="208"/>
      <c r="AF497" s="208"/>
      <c r="AG497" s="208"/>
      <c r="AH497" s="208"/>
      <c r="AI497" s="208"/>
      <c r="AJ497" s="208"/>
      <c r="AK497" s="208"/>
      <c r="AL497" s="208"/>
      <c r="AM497" s="208"/>
      <c r="AN497" s="208"/>
      <c r="AO497" s="208"/>
      <c r="AP497" s="208"/>
      <c r="AQ497" s="208"/>
    </row>
    <row r="498" customFormat="false" ht="13.5" hidden="false" customHeight="true" outlineLevel="0" collapsed="false">
      <c r="A498" s="1"/>
      <c r="B498" s="1"/>
      <c r="C498" s="1"/>
      <c r="D498" s="1"/>
      <c r="E498" s="1"/>
      <c r="F498" s="1"/>
      <c r="G498" s="1"/>
      <c r="H498" s="208"/>
      <c r="I498" s="208"/>
      <c r="J498" s="208"/>
      <c r="K498" s="208"/>
      <c r="L498" s="208"/>
      <c r="M498" s="208"/>
      <c r="N498" s="208"/>
      <c r="O498" s="208"/>
      <c r="P498" s="208"/>
      <c r="Q498" s="208"/>
      <c r="R498" s="208"/>
      <c r="S498" s="208"/>
      <c r="T498" s="208"/>
      <c r="U498" s="208"/>
      <c r="V498" s="208"/>
      <c r="W498" s="208"/>
      <c r="X498" s="208"/>
      <c r="Y498" s="208"/>
      <c r="Z498" s="208"/>
      <c r="AA498" s="208"/>
      <c r="AB498" s="208"/>
      <c r="AC498" s="208"/>
      <c r="AD498" s="208"/>
      <c r="AE498" s="208"/>
      <c r="AF498" s="208"/>
      <c r="AG498" s="208"/>
      <c r="AH498" s="208"/>
      <c r="AI498" s="208"/>
      <c r="AJ498" s="208"/>
      <c r="AK498" s="208"/>
      <c r="AL498" s="208"/>
      <c r="AM498" s="208"/>
      <c r="AN498" s="208"/>
      <c r="AO498" s="208"/>
      <c r="AP498" s="208"/>
      <c r="AQ498" s="208"/>
    </row>
    <row r="499" customFormat="false" ht="13.5" hidden="false" customHeight="true" outlineLevel="0" collapsed="false">
      <c r="A499" s="1"/>
      <c r="B499" s="1"/>
      <c r="C499" s="1"/>
      <c r="D499" s="1"/>
      <c r="E499" s="1"/>
      <c r="F499" s="1"/>
      <c r="G499" s="1"/>
      <c r="H499" s="208"/>
      <c r="I499" s="208"/>
      <c r="J499" s="208"/>
      <c r="K499" s="208"/>
      <c r="L499" s="208"/>
      <c r="M499" s="208"/>
      <c r="N499" s="208"/>
      <c r="O499" s="208"/>
      <c r="P499" s="208"/>
      <c r="Q499" s="208"/>
      <c r="R499" s="208"/>
      <c r="S499" s="208"/>
      <c r="T499" s="208"/>
      <c r="U499" s="208"/>
      <c r="V499" s="208"/>
      <c r="W499" s="208"/>
      <c r="X499" s="208"/>
      <c r="Y499" s="208"/>
      <c r="Z499" s="208"/>
      <c r="AA499" s="208"/>
      <c r="AB499" s="208"/>
      <c r="AC499" s="208"/>
      <c r="AD499" s="208"/>
      <c r="AE499" s="208"/>
      <c r="AF499" s="208"/>
      <c r="AG499" s="208"/>
      <c r="AH499" s="208"/>
      <c r="AI499" s="208"/>
      <c r="AJ499" s="208"/>
      <c r="AK499" s="208"/>
      <c r="AL499" s="208"/>
      <c r="AM499" s="208"/>
      <c r="AN499" s="208"/>
      <c r="AO499" s="208"/>
      <c r="AP499" s="208"/>
      <c r="AQ499" s="208"/>
    </row>
    <row r="500" customFormat="false" ht="13.5" hidden="false" customHeight="true" outlineLevel="0" collapsed="false">
      <c r="A500" s="1"/>
      <c r="B500" s="1"/>
      <c r="C500" s="1"/>
      <c r="D500" s="1"/>
      <c r="E500" s="1"/>
      <c r="F500" s="1"/>
      <c r="G500" s="1"/>
      <c r="H500" s="208"/>
      <c r="I500" s="208"/>
      <c r="J500" s="208"/>
      <c r="K500" s="208"/>
      <c r="L500" s="208"/>
      <c r="M500" s="208"/>
      <c r="N500" s="208"/>
      <c r="O500" s="208"/>
      <c r="P500" s="208"/>
      <c r="Q500" s="208"/>
      <c r="R500" s="208"/>
      <c r="S500" s="208"/>
      <c r="T500" s="208"/>
      <c r="U500" s="208"/>
      <c r="V500" s="208"/>
      <c r="W500" s="208"/>
      <c r="X500" s="208"/>
      <c r="Y500" s="208"/>
      <c r="Z500" s="208"/>
      <c r="AA500" s="208"/>
      <c r="AB500" s="208"/>
      <c r="AC500" s="208"/>
      <c r="AD500" s="208"/>
      <c r="AE500" s="208"/>
      <c r="AF500" s="208"/>
      <c r="AG500" s="208"/>
      <c r="AH500" s="208"/>
      <c r="AI500" s="208"/>
      <c r="AJ500" s="208"/>
      <c r="AK500" s="208"/>
      <c r="AL500" s="208"/>
      <c r="AM500" s="208"/>
      <c r="AN500" s="208"/>
      <c r="AO500" s="208"/>
      <c r="AP500" s="208"/>
      <c r="AQ500" s="208"/>
    </row>
    <row r="501" customFormat="false" ht="13.5" hidden="false" customHeight="true" outlineLevel="0" collapsed="false">
      <c r="A501" s="1"/>
      <c r="B501" s="1"/>
      <c r="C501" s="1"/>
      <c r="D501" s="1"/>
      <c r="E501" s="1"/>
      <c r="F501" s="1"/>
      <c r="G501" s="1"/>
      <c r="H501" s="208"/>
      <c r="I501" s="208"/>
      <c r="J501" s="208"/>
      <c r="K501" s="208"/>
      <c r="L501" s="208"/>
      <c r="M501" s="208"/>
      <c r="N501" s="208"/>
      <c r="O501" s="208"/>
      <c r="P501" s="208"/>
      <c r="Q501" s="208"/>
      <c r="R501" s="208"/>
      <c r="S501" s="208"/>
      <c r="T501" s="208"/>
      <c r="U501" s="208"/>
      <c r="V501" s="208"/>
      <c r="W501" s="208"/>
      <c r="X501" s="208"/>
      <c r="Y501" s="208"/>
      <c r="Z501" s="208"/>
      <c r="AA501" s="208"/>
      <c r="AB501" s="208"/>
      <c r="AC501" s="208"/>
      <c r="AD501" s="208"/>
      <c r="AE501" s="208"/>
      <c r="AF501" s="208"/>
      <c r="AG501" s="208"/>
      <c r="AH501" s="208"/>
      <c r="AI501" s="208"/>
      <c r="AJ501" s="208"/>
      <c r="AK501" s="208"/>
      <c r="AL501" s="208"/>
      <c r="AM501" s="208"/>
      <c r="AN501" s="208"/>
      <c r="AO501" s="208"/>
      <c r="AP501" s="208"/>
      <c r="AQ501" s="208"/>
    </row>
    <row r="502" customFormat="false" ht="13.5" hidden="false" customHeight="true" outlineLevel="0" collapsed="false">
      <c r="A502" s="1"/>
      <c r="B502" s="1"/>
      <c r="C502" s="1"/>
      <c r="D502" s="1"/>
      <c r="E502" s="1"/>
      <c r="F502" s="1"/>
      <c r="G502" s="1"/>
      <c r="H502" s="208"/>
      <c r="I502" s="208"/>
      <c r="J502" s="208"/>
      <c r="K502" s="208"/>
      <c r="L502" s="208"/>
      <c r="M502" s="208"/>
      <c r="N502" s="208"/>
      <c r="O502" s="208"/>
      <c r="P502" s="208"/>
      <c r="Q502" s="208"/>
      <c r="R502" s="208"/>
      <c r="S502" s="208"/>
      <c r="T502" s="208"/>
      <c r="U502" s="208"/>
      <c r="V502" s="208"/>
      <c r="W502" s="208"/>
      <c r="X502" s="208"/>
      <c r="Y502" s="208"/>
      <c r="Z502" s="208"/>
      <c r="AA502" s="208"/>
      <c r="AB502" s="208"/>
      <c r="AC502" s="208"/>
      <c r="AD502" s="208"/>
      <c r="AE502" s="208"/>
      <c r="AF502" s="208"/>
      <c r="AG502" s="208"/>
      <c r="AH502" s="208"/>
      <c r="AI502" s="208"/>
      <c r="AJ502" s="208"/>
      <c r="AK502" s="208"/>
      <c r="AL502" s="208"/>
      <c r="AM502" s="208"/>
      <c r="AN502" s="208"/>
      <c r="AO502" s="208"/>
      <c r="AP502" s="208"/>
      <c r="AQ502" s="208"/>
    </row>
    <row r="503" customFormat="false" ht="13.5" hidden="false" customHeight="true" outlineLevel="0" collapsed="false">
      <c r="A503" s="1"/>
      <c r="B503" s="1"/>
      <c r="C503" s="1"/>
      <c r="D503" s="1"/>
      <c r="E503" s="1"/>
      <c r="F503" s="1"/>
      <c r="G503" s="1"/>
      <c r="H503" s="208"/>
      <c r="I503" s="208"/>
      <c r="J503" s="208"/>
      <c r="K503" s="208"/>
      <c r="L503" s="208"/>
      <c r="M503" s="208"/>
      <c r="N503" s="208"/>
      <c r="O503" s="208"/>
      <c r="P503" s="208"/>
      <c r="Q503" s="208"/>
      <c r="R503" s="208"/>
      <c r="S503" s="208"/>
      <c r="T503" s="208"/>
      <c r="U503" s="208"/>
      <c r="V503" s="208"/>
      <c r="W503" s="208"/>
      <c r="X503" s="208"/>
      <c r="Y503" s="208"/>
      <c r="Z503" s="208"/>
      <c r="AA503" s="208"/>
      <c r="AB503" s="208"/>
      <c r="AC503" s="208"/>
      <c r="AD503" s="208"/>
      <c r="AE503" s="208"/>
      <c r="AF503" s="208"/>
      <c r="AG503" s="208"/>
      <c r="AH503" s="208"/>
      <c r="AI503" s="208"/>
      <c r="AJ503" s="208"/>
      <c r="AK503" s="208"/>
      <c r="AL503" s="208"/>
      <c r="AM503" s="208"/>
      <c r="AN503" s="208"/>
      <c r="AO503" s="208"/>
      <c r="AP503" s="208"/>
      <c r="AQ503" s="208"/>
    </row>
    <row r="504" customFormat="false" ht="13.5" hidden="false" customHeight="true" outlineLevel="0" collapsed="false">
      <c r="A504" s="1"/>
      <c r="B504" s="1"/>
      <c r="C504" s="1"/>
      <c r="D504" s="1"/>
      <c r="E504" s="1"/>
      <c r="F504" s="1"/>
      <c r="G504" s="1"/>
      <c r="H504" s="208"/>
      <c r="I504" s="208"/>
      <c r="J504" s="208"/>
      <c r="K504" s="208"/>
      <c r="L504" s="208"/>
      <c r="M504" s="208"/>
      <c r="N504" s="208"/>
      <c r="O504" s="208"/>
      <c r="P504" s="208"/>
      <c r="Q504" s="208"/>
      <c r="R504" s="208"/>
      <c r="S504" s="208"/>
      <c r="T504" s="208"/>
      <c r="U504" s="208"/>
      <c r="V504" s="208"/>
      <c r="W504" s="208"/>
      <c r="X504" s="208"/>
      <c r="Y504" s="208"/>
      <c r="Z504" s="208"/>
      <c r="AA504" s="208"/>
      <c r="AB504" s="208"/>
      <c r="AC504" s="208"/>
      <c r="AD504" s="208"/>
      <c r="AE504" s="208"/>
      <c r="AF504" s="208"/>
      <c r="AG504" s="208"/>
      <c r="AH504" s="208"/>
      <c r="AI504" s="208"/>
      <c r="AJ504" s="208"/>
      <c r="AK504" s="208"/>
      <c r="AL504" s="208"/>
      <c r="AM504" s="208"/>
      <c r="AN504" s="208"/>
      <c r="AO504" s="208"/>
      <c r="AP504" s="208"/>
      <c r="AQ504" s="208"/>
    </row>
    <row r="505" customFormat="false" ht="13.5" hidden="false" customHeight="true" outlineLevel="0" collapsed="false">
      <c r="A505" s="1"/>
      <c r="B505" s="1"/>
      <c r="C505" s="1"/>
      <c r="D505" s="1"/>
      <c r="E505" s="1"/>
      <c r="F505" s="1"/>
      <c r="G505" s="1"/>
      <c r="H505" s="208"/>
      <c r="I505" s="208"/>
      <c r="J505" s="208"/>
      <c r="K505" s="208"/>
      <c r="L505" s="208"/>
      <c r="M505" s="208"/>
      <c r="N505" s="208"/>
      <c r="O505" s="208"/>
      <c r="P505" s="208"/>
      <c r="Q505" s="208"/>
      <c r="R505" s="208"/>
      <c r="S505" s="208"/>
      <c r="T505" s="208"/>
      <c r="U505" s="208"/>
      <c r="V505" s="208"/>
      <c r="W505" s="208"/>
      <c r="X505" s="208"/>
      <c r="Y505" s="208"/>
      <c r="Z505" s="208"/>
      <c r="AA505" s="208"/>
      <c r="AB505" s="208"/>
      <c r="AC505" s="208"/>
      <c r="AD505" s="208"/>
      <c r="AE505" s="208"/>
      <c r="AF505" s="208"/>
      <c r="AG505" s="208"/>
      <c r="AH505" s="208"/>
      <c r="AI505" s="208"/>
      <c r="AJ505" s="208"/>
      <c r="AK505" s="208"/>
      <c r="AL505" s="208"/>
      <c r="AM505" s="208"/>
      <c r="AN505" s="208"/>
      <c r="AO505" s="208"/>
      <c r="AP505" s="208"/>
      <c r="AQ505" s="208"/>
    </row>
    <row r="506" customFormat="false" ht="13.5" hidden="false" customHeight="true" outlineLevel="0" collapsed="false">
      <c r="A506" s="1"/>
      <c r="B506" s="1"/>
      <c r="C506" s="1"/>
      <c r="D506" s="1"/>
      <c r="E506" s="1"/>
      <c r="F506" s="1"/>
      <c r="G506" s="1"/>
      <c r="H506" s="208"/>
      <c r="I506" s="208"/>
      <c r="J506" s="208"/>
      <c r="K506" s="208"/>
      <c r="L506" s="208"/>
      <c r="M506" s="208"/>
      <c r="N506" s="208"/>
      <c r="O506" s="208"/>
      <c r="P506" s="208"/>
      <c r="Q506" s="208"/>
      <c r="R506" s="208"/>
      <c r="S506" s="208"/>
      <c r="T506" s="208"/>
      <c r="U506" s="208"/>
      <c r="V506" s="208"/>
      <c r="W506" s="208"/>
      <c r="X506" s="208"/>
      <c r="Y506" s="208"/>
      <c r="Z506" s="208"/>
      <c r="AA506" s="208"/>
      <c r="AB506" s="208"/>
      <c r="AC506" s="208"/>
      <c r="AD506" s="208"/>
      <c r="AE506" s="208"/>
      <c r="AF506" s="208"/>
      <c r="AG506" s="208"/>
      <c r="AH506" s="208"/>
      <c r="AI506" s="208"/>
      <c r="AJ506" s="208"/>
      <c r="AK506" s="208"/>
      <c r="AL506" s="208"/>
      <c r="AM506" s="208"/>
      <c r="AN506" s="208"/>
      <c r="AO506" s="208"/>
      <c r="AP506" s="208"/>
      <c r="AQ506" s="208"/>
    </row>
    <row r="507" customFormat="false" ht="13.5" hidden="false" customHeight="true" outlineLevel="0" collapsed="false">
      <c r="A507" s="1"/>
      <c r="B507" s="1"/>
      <c r="C507" s="1"/>
      <c r="D507" s="1"/>
      <c r="E507" s="1"/>
      <c r="F507" s="1"/>
      <c r="G507" s="1"/>
      <c r="H507" s="208"/>
      <c r="I507" s="208"/>
      <c r="J507" s="208"/>
      <c r="K507" s="208"/>
      <c r="L507" s="208"/>
      <c r="M507" s="208"/>
      <c r="N507" s="208"/>
      <c r="O507" s="208"/>
      <c r="P507" s="208"/>
      <c r="Q507" s="208"/>
      <c r="R507" s="208"/>
      <c r="S507" s="208"/>
      <c r="T507" s="208"/>
      <c r="U507" s="208"/>
      <c r="V507" s="208"/>
      <c r="W507" s="208"/>
      <c r="X507" s="208"/>
      <c r="Y507" s="208"/>
      <c r="Z507" s="208"/>
      <c r="AA507" s="208"/>
      <c r="AB507" s="208"/>
      <c r="AC507" s="208"/>
      <c r="AD507" s="208"/>
      <c r="AE507" s="208"/>
      <c r="AF507" s="208"/>
      <c r="AG507" s="208"/>
      <c r="AH507" s="208"/>
      <c r="AI507" s="208"/>
      <c r="AJ507" s="208"/>
      <c r="AK507" s="208"/>
      <c r="AL507" s="208"/>
      <c r="AM507" s="208"/>
      <c r="AN507" s="208"/>
      <c r="AO507" s="208"/>
      <c r="AP507" s="208"/>
      <c r="AQ507" s="208"/>
    </row>
    <row r="508" customFormat="false" ht="13.5" hidden="false" customHeight="true" outlineLevel="0" collapsed="false">
      <c r="A508" s="1"/>
      <c r="B508" s="1"/>
      <c r="C508" s="1"/>
      <c r="D508" s="1"/>
      <c r="E508" s="1"/>
      <c r="F508" s="1"/>
      <c r="G508" s="1"/>
      <c r="H508" s="208"/>
      <c r="I508" s="208"/>
      <c r="J508" s="208"/>
      <c r="K508" s="208"/>
      <c r="L508" s="208"/>
      <c r="M508" s="208"/>
      <c r="N508" s="208"/>
      <c r="O508" s="208"/>
      <c r="P508" s="208"/>
      <c r="Q508" s="208"/>
      <c r="R508" s="208"/>
      <c r="S508" s="208"/>
      <c r="T508" s="208"/>
      <c r="U508" s="208"/>
      <c r="V508" s="208"/>
      <c r="W508" s="208"/>
      <c r="X508" s="208"/>
      <c r="Y508" s="208"/>
      <c r="Z508" s="208"/>
      <c r="AA508" s="208"/>
      <c r="AB508" s="208"/>
      <c r="AC508" s="208"/>
      <c r="AD508" s="208"/>
      <c r="AE508" s="208"/>
      <c r="AF508" s="208"/>
      <c r="AG508" s="208"/>
      <c r="AH508" s="208"/>
      <c r="AI508" s="208"/>
      <c r="AJ508" s="208"/>
      <c r="AK508" s="208"/>
      <c r="AL508" s="208"/>
      <c r="AM508" s="208"/>
      <c r="AN508" s="208"/>
      <c r="AO508" s="208"/>
      <c r="AP508" s="208"/>
      <c r="AQ508" s="208"/>
    </row>
    <row r="509" customFormat="false" ht="13.5" hidden="false" customHeight="true" outlineLevel="0" collapsed="false">
      <c r="A509" s="1"/>
      <c r="B509" s="1"/>
      <c r="C509" s="1"/>
      <c r="D509" s="1"/>
      <c r="E509" s="1"/>
      <c r="F509" s="1"/>
      <c r="G509" s="1"/>
      <c r="H509" s="208"/>
      <c r="I509" s="208"/>
      <c r="J509" s="208"/>
      <c r="K509" s="208"/>
      <c r="L509" s="208"/>
      <c r="M509" s="208"/>
      <c r="N509" s="208"/>
      <c r="O509" s="208"/>
      <c r="P509" s="208"/>
      <c r="Q509" s="208"/>
      <c r="R509" s="208"/>
      <c r="S509" s="208"/>
      <c r="T509" s="208"/>
      <c r="U509" s="208"/>
      <c r="V509" s="208"/>
      <c r="W509" s="208"/>
      <c r="X509" s="208"/>
      <c r="Y509" s="208"/>
      <c r="Z509" s="208"/>
      <c r="AA509" s="208"/>
      <c r="AB509" s="208"/>
      <c r="AC509" s="208"/>
      <c r="AD509" s="208"/>
      <c r="AE509" s="208"/>
      <c r="AF509" s="208"/>
      <c r="AG509" s="208"/>
      <c r="AH509" s="208"/>
      <c r="AI509" s="208"/>
      <c r="AJ509" s="208"/>
      <c r="AK509" s="208"/>
      <c r="AL509" s="208"/>
      <c r="AM509" s="208"/>
      <c r="AN509" s="208"/>
      <c r="AO509" s="208"/>
      <c r="AP509" s="208"/>
      <c r="AQ509" s="208"/>
    </row>
    <row r="510" customFormat="false" ht="13.5" hidden="false" customHeight="true" outlineLevel="0" collapsed="false">
      <c r="A510" s="1"/>
      <c r="B510" s="1"/>
      <c r="C510" s="1"/>
      <c r="D510" s="1"/>
      <c r="E510" s="1"/>
      <c r="F510" s="1"/>
      <c r="G510" s="1"/>
      <c r="H510" s="208"/>
      <c r="I510" s="208"/>
      <c r="J510" s="208"/>
      <c r="K510" s="208"/>
      <c r="L510" s="208"/>
      <c r="M510" s="208"/>
      <c r="N510" s="208"/>
      <c r="O510" s="208"/>
      <c r="P510" s="208"/>
      <c r="Q510" s="208"/>
      <c r="R510" s="208"/>
      <c r="S510" s="208"/>
      <c r="T510" s="208"/>
      <c r="U510" s="208"/>
      <c r="V510" s="208"/>
      <c r="W510" s="208"/>
      <c r="X510" s="208"/>
      <c r="Y510" s="208"/>
      <c r="Z510" s="208"/>
      <c r="AA510" s="208"/>
      <c r="AB510" s="208"/>
      <c r="AC510" s="208"/>
      <c r="AD510" s="208"/>
      <c r="AE510" s="208"/>
      <c r="AF510" s="208"/>
      <c r="AG510" s="208"/>
      <c r="AH510" s="208"/>
      <c r="AI510" s="208"/>
      <c r="AJ510" s="208"/>
      <c r="AK510" s="208"/>
      <c r="AL510" s="208"/>
      <c r="AM510" s="208"/>
      <c r="AN510" s="208"/>
      <c r="AO510" s="208"/>
      <c r="AP510" s="208"/>
      <c r="AQ510" s="208"/>
    </row>
    <row r="511" customFormat="false" ht="13.5" hidden="false" customHeight="true" outlineLevel="0" collapsed="false">
      <c r="A511" s="1"/>
      <c r="B511" s="1"/>
      <c r="C511" s="1"/>
      <c r="D511" s="1"/>
      <c r="E511" s="1"/>
      <c r="F511" s="1"/>
      <c r="G511" s="1"/>
      <c r="H511" s="208"/>
      <c r="I511" s="208"/>
      <c r="J511" s="208"/>
      <c r="K511" s="208"/>
      <c r="L511" s="208"/>
      <c r="M511" s="208"/>
      <c r="N511" s="208"/>
      <c r="O511" s="208"/>
      <c r="P511" s="208"/>
      <c r="Q511" s="208"/>
      <c r="R511" s="208"/>
      <c r="S511" s="208"/>
      <c r="T511" s="208"/>
      <c r="U511" s="208"/>
      <c r="V511" s="208"/>
      <c r="W511" s="208"/>
      <c r="X511" s="208"/>
      <c r="Y511" s="208"/>
      <c r="Z511" s="208"/>
      <c r="AA511" s="208"/>
      <c r="AB511" s="208"/>
      <c r="AC511" s="208"/>
      <c r="AD511" s="208"/>
      <c r="AE511" s="208"/>
      <c r="AF511" s="208"/>
      <c r="AG511" s="208"/>
      <c r="AH511" s="208"/>
      <c r="AI511" s="208"/>
      <c r="AJ511" s="208"/>
      <c r="AK511" s="208"/>
      <c r="AL511" s="208"/>
      <c r="AM511" s="208"/>
      <c r="AN511" s="208"/>
      <c r="AO511" s="208"/>
      <c r="AP511" s="208"/>
      <c r="AQ511" s="208"/>
    </row>
    <row r="512" customFormat="false" ht="13.5" hidden="false" customHeight="true" outlineLevel="0" collapsed="false">
      <c r="A512" s="1"/>
      <c r="B512" s="1"/>
      <c r="C512" s="1"/>
      <c r="D512" s="1"/>
      <c r="E512" s="1"/>
      <c r="F512" s="1"/>
      <c r="G512" s="1"/>
      <c r="H512" s="208"/>
      <c r="I512" s="208"/>
      <c r="J512" s="208"/>
      <c r="K512" s="208"/>
      <c r="L512" s="208"/>
      <c r="M512" s="208"/>
      <c r="N512" s="208"/>
      <c r="O512" s="208"/>
      <c r="P512" s="208"/>
      <c r="Q512" s="208"/>
      <c r="R512" s="208"/>
      <c r="S512" s="208"/>
      <c r="T512" s="208"/>
      <c r="U512" s="208"/>
      <c r="V512" s="208"/>
      <c r="W512" s="208"/>
      <c r="X512" s="208"/>
      <c r="Y512" s="208"/>
      <c r="Z512" s="208"/>
      <c r="AA512" s="208"/>
      <c r="AB512" s="208"/>
      <c r="AC512" s="208"/>
      <c r="AD512" s="208"/>
      <c r="AE512" s="208"/>
      <c r="AF512" s="208"/>
      <c r="AG512" s="208"/>
      <c r="AH512" s="208"/>
      <c r="AI512" s="208"/>
      <c r="AJ512" s="208"/>
      <c r="AK512" s="208"/>
      <c r="AL512" s="208"/>
      <c r="AM512" s="208"/>
      <c r="AN512" s="208"/>
      <c r="AO512" s="208"/>
      <c r="AP512" s="208"/>
      <c r="AQ512" s="208"/>
    </row>
    <row r="513" customFormat="false" ht="13.5" hidden="false" customHeight="true" outlineLevel="0" collapsed="false">
      <c r="A513" s="1"/>
      <c r="B513" s="1"/>
      <c r="C513" s="1"/>
      <c r="D513" s="1"/>
      <c r="E513" s="1"/>
      <c r="F513" s="1"/>
      <c r="G513" s="1"/>
      <c r="H513" s="208"/>
      <c r="I513" s="208"/>
      <c r="J513" s="208"/>
      <c r="K513" s="208"/>
      <c r="L513" s="208"/>
      <c r="M513" s="208"/>
      <c r="N513" s="208"/>
      <c r="O513" s="208"/>
      <c r="P513" s="208"/>
      <c r="Q513" s="208"/>
      <c r="R513" s="208"/>
      <c r="S513" s="208"/>
      <c r="T513" s="208"/>
      <c r="U513" s="208"/>
      <c r="V513" s="208"/>
      <c r="W513" s="208"/>
      <c r="X513" s="208"/>
      <c r="Y513" s="208"/>
      <c r="Z513" s="208"/>
      <c r="AA513" s="208"/>
      <c r="AB513" s="208"/>
      <c r="AC513" s="208"/>
      <c r="AD513" s="208"/>
      <c r="AE513" s="208"/>
      <c r="AF513" s="208"/>
      <c r="AG513" s="208"/>
      <c r="AH513" s="208"/>
      <c r="AI513" s="208"/>
      <c r="AJ513" s="208"/>
      <c r="AK513" s="208"/>
      <c r="AL513" s="208"/>
      <c r="AM513" s="208"/>
      <c r="AN513" s="208"/>
      <c r="AO513" s="208"/>
      <c r="AP513" s="208"/>
      <c r="AQ513" s="208"/>
    </row>
    <row r="514" customFormat="false" ht="13.5" hidden="false" customHeight="true" outlineLevel="0" collapsed="false">
      <c r="A514" s="1"/>
      <c r="B514" s="1"/>
      <c r="C514" s="1"/>
      <c r="D514" s="1"/>
      <c r="E514" s="1"/>
      <c r="F514" s="1"/>
      <c r="G514" s="1"/>
      <c r="H514" s="208"/>
      <c r="I514" s="208"/>
      <c r="J514" s="208"/>
      <c r="K514" s="208"/>
      <c r="L514" s="208"/>
      <c r="M514" s="208"/>
      <c r="N514" s="208"/>
      <c r="O514" s="208"/>
      <c r="P514" s="208"/>
      <c r="Q514" s="208"/>
      <c r="R514" s="208"/>
      <c r="S514" s="208"/>
      <c r="T514" s="208"/>
      <c r="U514" s="208"/>
      <c r="V514" s="208"/>
      <c r="W514" s="208"/>
      <c r="X514" s="208"/>
      <c r="Y514" s="208"/>
      <c r="Z514" s="208"/>
      <c r="AA514" s="208"/>
      <c r="AB514" s="208"/>
      <c r="AC514" s="208"/>
      <c r="AD514" s="208"/>
      <c r="AE514" s="208"/>
      <c r="AF514" s="208"/>
      <c r="AG514" s="208"/>
      <c r="AH514" s="208"/>
      <c r="AI514" s="208"/>
      <c r="AJ514" s="208"/>
      <c r="AK514" s="208"/>
      <c r="AL514" s="208"/>
      <c r="AM514" s="208"/>
      <c r="AN514" s="208"/>
      <c r="AO514" s="208"/>
      <c r="AP514" s="208"/>
      <c r="AQ514" s="208"/>
    </row>
    <row r="515" customFormat="false" ht="13.5" hidden="false" customHeight="true" outlineLevel="0" collapsed="false">
      <c r="A515" s="1"/>
      <c r="B515" s="1"/>
      <c r="C515" s="1"/>
      <c r="D515" s="1"/>
      <c r="E515" s="1"/>
      <c r="F515" s="1"/>
      <c r="G515" s="1"/>
      <c r="H515" s="208"/>
      <c r="I515" s="208"/>
      <c r="J515" s="208"/>
      <c r="K515" s="208"/>
      <c r="L515" s="208"/>
      <c r="M515" s="208"/>
      <c r="N515" s="208"/>
      <c r="O515" s="208"/>
      <c r="P515" s="208"/>
      <c r="Q515" s="208"/>
      <c r="R515" s="208"/>
      <c r="S515" s="208"/>
      <c r="T515" s="208"/>
      <c r="U515" s="208"/>
      <c r="V515" s="208"/>
      <c r="W515" s="208"/>
      <c r="X515" s="208"/>
      <c r="Y515" s="208"/>
      <c r="Z515" s="208"/>
      <c r="AA515" s="208"/>
      <c r="AB515" s="208"/>
      <c r="AC515" s="208"/>
      <c r="AD515" s="208"/>
      <c r="AE515" s="208"/>
      <c r="AF515" s="208"/>
      <c r="AG515" s="208"/>
      <c r="AH515" s="208"/>
      <c r="AI515" s="208"/>
      <c r="AJ515" s="208"/>
      <c r="AK515" s="208"/>
      <c r="AL515" s="208"/>
      <c r="AM515" s="208"/>
      <c r="AN515" s="208"/>
      <c r="AO515" s="208"/>
      <c r="AP515" s="208"/>
      <c r="AQ515" s="208"/>
    </row>
    <row r="516" customFormat="false" ht="13.5" hidden="false" customHeight="true" outlineLevel="0" collapsed="false">
      <c r="A516" s="1"/>
      <c r="B516" s="1"/>
      <c r="C516" s="1"/>
      <c r="D516" s="1"/>
      <c r="E516" s="1"/>
      <c r="F516" s="1"/>
      <c r="G516" s="1"/>
      <c r="H516" s="208"/>
      <c r="I516" s="208"/>
      <c r="J516" s="208"/>
      <c r="K516" s="208"/>
      <c r="L516" s="208"/>
      <c r="M516" s="208"/>
      <c r="N516" s="208"/>
      <c r="O516" s="208"/>
      <c r="P516" s="208"/>
      <c r="Q516" s="208"/>
      <c r="R516" s="208"/>
      <c r="S516" s="208"/>
      <c r="T516" s="208"/>
      <c r="U516" s="208"/>
      <c r="V516" s="208"/>
      <c r="W516" s="208"/>
      <c r="X516" s="208"/>
      <c r="Y516" s="208"/>
      <c r="Z516" s="208"/>
      <c r="AA516" s="208"/>
      <c r="AB516" s="208"/>
      <c r="AC516" s="208"/>
      <c r="AD516" s="208"/>
      <c r="AE516" s="208"/>
      <c r="AF516" s="208"/>
      <c r="AG516" s="208"/>
      <c r="AH516" s="208"/>
      <c r="AI516" s="208"/>
      <c r="AJ516" s="208"/>
      <c r="AK516" s="208"/>
      <c r="AL516" s="208"/>
      <c r="AM516" s="208"/>
      <c r="AN516" s="208"/>
      <c r="AO516" s="208"/>
      <c r="AP516" s="208"/>
      <c r="AQ516" s="208"/>
    </row>
    <row r="517" customFormat="false" ht="13.5" hidden="false" customHeight="true" outlineLevel="0" collapsed="false">
      <c r="A517" s="1"/>
      <c r="B517" s="1"/>
      <c r="C517" s="1"/>
      <c r="D517" s="1"/>
      <c r="E517" s="1"/>
      <c r="F517" s="1"/>
      <c r="G517" s="1"/>
      <c r="H517" s="208"/>
      <c r="I517" s="208"/>
      <c r="J517" s="208"/>
      <c r="K517" s="208"/>
      <c r="L517" s="208"/>
      <c r="M517" s="208"/>
      <c r="N517" s="208"/>
      <c r="O517" s="208"/>
      <c r="P517" s="208"/>
      <c r="Q517" s="208"/>
      <c r="R517" s="208"/>
      <c r="S517" s="208"/>
      <c r="T517" s="208"/>
      <c r="U517" s="208"/>
      <c r="V517" s="208"/>
      <c r="W517" s="208"/>
      <c r="X517" s="208"/>
      <c r="Y517" s="208"/>
      <c r="Z517" s="208"/>
      <c r="AA517" s="208"/>
      <c r="AB517" s="208"/>
      <c r="AC517" s="208"/>
      <c r="AD517" s="208"/>
      <c r="AE517" s="208"/>
      <c r="AF517" s="208"/>
      <c r="AG517" s="208"/>
      <c r="AH517" s="208"/>
      <c r="AI517" s="208"/>
      <c r="AJ517" s="208"/>
      <c r="AK517" s="208"/>
      <c r="AL517" s="208"/>
      <c r="AM517" s="208"/>
      <c r="AN517" s="208"/>
      <c r="AO517" s="208"/>
      <c r="AP517" s="208"/>
      <c r="AQ517" s="208"/>
    </row>
    <row r="518" customFormat="false" ht="13.5" hidden="false" customHeight="true" outlineLevel="0" collapsed="false">
      <c r="A518" s="1"/>
      <c r="B518" s="1"/>
      <c r="C518" s="1"/>
      <c r="D518" s="1"/>
      <c r="E518" s="1"/>
      <c r="F518" s="1"/>
      <c r="G518" s="1"/>
      <c r="H518" s="208"/>
      <c r="I518" s="208"/>
      <c r="J518" s="208"/>
      <c r="K518" s="208"/>
      <c r="L518" s="208"/>
      <c r="M518" s="208"/>
      <c r="N518" s="208"/>
      <c r="O518" s="208"/>
      <c r="P518" s="208"/>
      <c r="Q518" s="208"/>
      <c r="R518" s="208"/>
      <c r="S518" s="208"/>
      <c r="T518" s="208"/>
      <c r="U518" s="208"/>
      <c r="V518" s="208"/>
      <c r="W518" s="208"/>
      <c r="X518" s="208"/>
      <c r="Y518" s="208"/>
      <c r="Z518" s="208"/>
      <c r="AA518" s="208"/>
      <c r="AB518" s="208"/>
      <c r="AC518" s="208"/>
      <c r="AD518" s="208"/>
      <c r="AE518" s="208"/>
      <c r="AF518" s="208"/>
      <c r="AG518" s="208"/>
      <c r="AH518" s="208"/>
      <c r="AI518" s="208"/>
      <c r="AJ518" s="208"/>
      <c r="AK518" s="208"/>
      <c r="AL518" s="208"/>
      <c r="AM518" s="208"/>
      <c r="AN518" s="208"/>
      <c r="AO518" s="208"/>
      <c r="AP518" s="208"/>
      <c r="AQ518" s="208"/>
    </row>
    <row r="519" customFormat="false" ht="13.5" hidden="false" customHeight="true" outlineLevel="0" collapsed="false">
      <c r="A519" s="1"/>
      <c r="B519" s="1"/>
      <c r="C519" s="1"/>
      <c r="D519" s="1"/>
      <c r="E519" s="1"/>
      <c r="F519" s="1"/>
      <c r="G519" s="1"/>
      <c r="H519" s="208"/>
      <c r="I519" s="208"/>
      <c r="J519" s="208"/>
      <c r="K519" s="208"/>
      <c r="L519" s="208"/>
      <c r="M519" s="208"/>
      <c r="N519" s="208"/>
      <c r="O519" s="208"/>
      <c r="P519" s="208"/>
      <c r="Q519" s="208"/>
      <c r="R519" s="208"/>
      <c r="S519" s="208"/>
      <c r="T519" s="208"/>
      <c r="U519" s="208"/>
      <c r="V519" s="208"/>
      <c r="W519" s="208"/>
      <c r="X519" s="208"/>
      <c r="Y519" s="208"/>
      <c r="Z519" s="208"/>
      <c r="AA519" s="208"/>
      <c r="AB519" s="208"/>
      <c r="AC519" s="208"/>
      <c r="AD519" s="208"/>
      <c r="AE519" s="208"/>
      <c r="AF519" s="208"/>
      <c r="AG519" s="208"/>
      <c r="AH519" s="208"/>
      <c r="AI519" s="208"/>
      <c r="AJ519" s="208"/>
      <c r="AK519" s="208"/>
      <c r="AL519" s="208"/>
      <c r="AM519" s="208"/>
      <c r="AN519" s="208"/>
      <c r="AO519" s="208"/>
      <c r="AP519" s="208"/>
      <c r="AQ519" s="208"/>
    </row>
    <row r="520" customFormat="false" ht="13.5" hidden="false" customHeight="true" outlineLevel="0" collapsed="false">
      <c r="A520" s="1"/>
      <c r="B520" s="1"/>
      <c r="C520" s="1"/>
      <c r="D520" s="1"/>
      <c r="E520" s="1"/>
      <c r="F520" s="1"/>
      <c r="G520" s="1"/>
      <c r="H520" s="208"/>
      <c r="I520" s="208"/>
      <c r="J520" s="208"/>
      <c r="K520" s="208"/>
      <c r="L520" s="208"/>
      <c r="M520" s="208"/>
      <c r="N520" s="208"/>
      <c r="O520" s="208"/>
      <c r="P520" s="208"/>
      <c r="Q520" s="208"/>
      <c r="R520" s="208"/>
      <c r="S520" s="208"/>
      <c r="T520" s="208"/>
      <c r="U520" s="208"/>
      <c r="V520" s="208"/>
      <c r="W520" s="208"/>
      <c r="X520" s="208"/>
      <c r="Y520" s="208"/>
      <c r="Z520" s="208"/>
      <c r="AA520" s="208"/>
      <c r="AB520" s="208"/>
      <c r="AC520" s="208"/>
      <c r="AD520" s="208"/>
      <c r="AE520" s="208"/>
      <c r="AF520" s="208"/>
      <c r="AG520" s="208"/>
      <c r="AH520" s="208"/>
      <c r="AI520" s="208"/>
      <c r="AJ520" s="208"/>
      <c r="AK520" s="208"/>
      <c r="AL520" s="208"/>
      <c r="AM520" s="208"/>
      <c r="AN520" s="208"/>
      <c r="AO520" s="208"/>
      <c r="AP520" s="208"/>
      <c r="AQ520" s="208"/>
    </row>
    <row r="521" customFormat="false" ht="13.5" hidden="false" customHeight="true" outlineLevel="0" collapsed="false">
      <c r="A521" s="1"/>
      <c r="B521" s="1"/>
      <c r="C521" s="1"/>
      <c r="D521" s="1"/>
      <c r="E521" s="1"/>
      <c r="F521" s="1"/>
      <c r="G521" s="1"/>
      <c r="H521" s="208"/>
      <c r="I521" s="208"/>
      <c r="J521" s="208"/>
      <c r="K521" s="208"/>
      <c r="L521" s="208"/>
      <c r="M521" s="208"/>
      <c r="N521" s="208"/>
      <c r="O521" s="208"/>
      <c r="P521" s="208"/>
      <c r="Q521" s="208"/>
      <c r="R521" s="208"/>
      <c r="S521" s="208"/>
      <c r="T521" s="208"/>
      <c r="U521" s="208"/>
      <c r="V521" s="208"/>
      <c r="W521" s="208"/>
      <c r="X521" s="208"/>
      <c r="Y521" s="208"/>
      <c r="Z521" s="208"/>
      <c r="AA521" s="208"/>
      <c r="AB521" s="208"/>
      <c r="AC521" s="208"/>
      <c r="AD521" s="208"/>
      <c r="AE521" s="208"/>
      <c r="AF521" s="208"/>
      <c r="AG521" s="208"/>
      <c r="AH521" s="208"/>
      <c r="AI521" s="208"/>
      <c r="AJ521" s="208"/>
      <c r="AK521" s="208"/>
      <c r="AL521" s="208"/>
      <c r="AM521" s="208"/>
      <c r="AN521" s="208"/>
      <c r="AO521" s="208"/>
      <c r="AP521" s="208"/>
      <c r="AQ521" s="208"/>
    </row>
    <row r="522" customFormat="false" ht="13.5" hidden="false" customHeight="true" outlineLevel="0" collapsed="false">
      <c r="A522" s="1"/>
      <c r="B522" s="1"/>
      <c r="C522" s="1"/>
      <c r="D522" s="1"/>
      <c r="E522" s="1"/>
      <c r="F522" s="1"/>
      <c r="G522" s="1"/>
      <c r="H522" s="208"/>
      <c r="I522" s="208"/>
      <c r="J522" s="208"/>
      <c r="K522" s="208"/>
      <c r="L522" s="208"/>
      <c r="M522" s="208"/>
      <c r="N522" s="208"/>
      <c r="O522" s="208"/>
      <c r="P522" s="208"/>
      <c r="Q522" s="208"/>
      <c r="R522" s="208"/>
      <c r="S522" s="208"/>
      <c r="T522" s="208"/>
      <c r="U522" s="208"/>
      <c r="V522" s="208"/>
      <c r="W522" s="208"/>
      <c r="X522" s="208"/>
      <c r="Y522" s="208"/>
      <c r="Z522" s="208"/>
      <c r="AA522" s="208"/>
      <c r="AB522" s="208"/>
      <c r="AC522" s="208"/>
      <c r="AD522" s="208"/>
      <c r="AE522" s="208"/>
      <c r="AF522" s="208"/>
      <c r="AG522" s="208"/>
      <c r="AH522" s="208"/>
      <c r="AI522" s="208"/>
      <c r="AJ522" s="208"/>
      <c r="AK522" s="208"/>
      <c r="AL522" s="208"/>
      <c r="AM522" s="208"/>
      <c r="AN522" s="208"/>
      <c r="AO522" s="208"/>
      <c r="AP522" s="208"/>
      <c r="AQ522" s="208"/>
    </row>
    <row r="523" customFormat="false" ht="13.5" hidden="false" customHeight="true" outlineLevel="0" collapsed="false">
      <c r="A523" s="1"/>
      <c r="B523" s="1"/>
      <c r="C523" s="1"/>
      <c r="D523" s="1"/>
      <c r="E523" s="1"/>
      <c r="F523" s="1"/>
      <c r="G523" s="1"/>
      <c r="H523" s="208"/>
      <c r="I523" s="208"/>
      <c r="J523" s="208"/>
      <c r="K523" s="208"/>
      <c r="L523" s="208"/>
      <c r="M523" s="208"/>
      <c r="N523" s="208"/>
      <c r="O523" s="208"/>
      <c r="P523" s="208"/>
      <c r="Q523" s="208"/>
      <c r="R523" s="208"/>
      <c r="S523" s="208"/>
      <c r="T523" s="208"/>
      <c r="U523" s="208"/>
      <c r="V523" s="208"/>
      <c r="W523" s="208"/>
      <c r="X523" s="208"/>
      <c r="Y523" s="208"/>
      <c r="Z523" s="208"/>
      <c r="AA523" s="208"/>
      <c r="AB523" s="208"/>
      <c r="AC523" s="208"/>
      <c r="AD523" s="208"/>
      <c r="AE523" s="208"/>
      <c r="AF523" s="208"/>
      <c r="AG523" s="208"/>
      <c r="AH523" s="208"/>
      <c r="AI523" s="208"/>
      <c r="AJ523" s="208"/>
      <c r="AK523" s="208"/>
      <c r="AL523" s="208"/>
      <c r="AM523" s="208"/>
      <c r="AN523" s="208"/>
      <c r="AO523" s="208"/>
      <c r="AP523" s="208"/>
      <c r="AQ523" s="208"/>
    </row>
    <row r="524" customFormat="false" ht="13.5" hidden="false" customHeight="true" outlineLevel="0" collapsed="false">
      <c r="A524" s="1"/>
      <c r="B524" s="1"/>
      <c r="C524" s="1"/>
      <c r="D524" s="1"/>
      <c r="E524" s="1"/>
      <c r="F524" s="1"/>
      <c r="G524" s="1"/>
      <c r="H524" s="208"/>
      <c r="I524" s="208"/>
      <c r="J524" s="208"/>
      <c r="K524" s="208"/>
      <c r="L524" s="208"/>
      <c r="M524" s="208"/>
      <c r="N524" s="208"/>
      <c r="O524" s="208"/>
      <c r="P524" s="208"/>
      <c r="Q524" s="208"/>
      <c r="R524" s="208"/>
      <c r="S524" s="208"/>
      <c r="T524" s="208"/>
      <c r="U524" s="208"/>
      <c r="V524" s="208"/>
      <c r="W524" s="208"/>
      <c r="X524" s="208"/>
      <c r="Y524" s="208"/>
      <c r="Z524" s="208"/>
      <c r="AA524" s="208"/>
      <c r="AB524" s="208"/>
      <c r="AC524" s="208"/>
      <c r="AD524" s="208"/>
      <c r="AE524" s="208"/>
      <c r="AF524" s="208"/>
      <c r="AG524" s="208"/>
      <c r="AH524" s="208"/>
      <c r="AI524" s="208"/>
      <c r="AJ524" s="208"/>
      <c r="AK524" s="208"/>
      <c r="AL524" s="208"/>
      <c r="AM524" s="208"/>
      <c r="AN524" s="208"/>
      <c r="AO524" s="208"/>
      <c r="AP524" s="208"/>
      <c r="AQ524" s="208"/>
    </row>
    <row r="525" customFormat="false" ht="13.5" hidden="false" customHeight="true" outlineLevel="0" collapsed="false">
      <c r="A525" s="1"/>
      <c r="B525" s="1"/>
      <c r="C525" s="1"/>
      <c r="D525" s="1"/>
      <c r="E525" s="1"/>
      <c r="F525" s="1"/>
      <c r="G525" s="1"/>
      <c r="H525" s="208"/>
      <c r="I525" s="208"/>
      <c r="J525" s="208"/>
      <c r="K525" s="208"/>
      <c r="L525" s="208"/>
      <c r="M525" s="208"/>
      <c r="N525" s="208"/>
      <c r="O525" s="208"/>
      <c r="P525" s="208"/>
      <c r="Q525" s="208"/>
      <c r="R525" s="208"/>
      <c r="S525" s="208"/>
      <c r="T525" s="208"/>
      <c r="U525" s="208"/>
      <c r="V525" s="208"/>
      <c r="W525" s="208"/>
      <c r="X525" s="208"/>
      <c r="Y525" s="208"/>
      <c r="Z525" s="208"/>
      <c r="AA525" s="208"/>
      <c r="AB525" s="208"/>
      <c r="AC525" s="208"/>
      <c r="AD525" s="208"/>
      <c r="AE525" s="208"/>
      <c r="AF525" s="208"/>
      <c r="AG525" s="208"/>
      <c r="AH525" s="208"/>
      <c r="AI525" s="208"/>
      <c r="AJ525" s="208"/>
      <c r="AK525" s="208"/>
      <c r="AL525" s="208"/>
      <c r="AM525" s="208"/>
      <c r="AN525" s="208"/>
      <c r="AO525" s="208"/>
      <c r="AP525" s="208"/>
      <c r="AQ525" s="208"/>
    </row>
    <row r="526" customFormat="false" ht="13.5" hidden="false" customHeight="true" outlineLevel="0" collapsed="false">
      <c r="A526" s="1"/>
      <c r="B526" s="1"/>
      <c r="C526" s="1"/>
      <c r="D526" s="1"/>
      <c r="E526" s="1"/>
      <c r="F526" s="1"/>
      <c r="G526" s="1"/>
      <c r="H526" s="208"/>
      <c r="I526" s="208"/>
      <c r="J526" s="208"/>
      <c r="K526" s="208"/>
      <c r="L526" s="208"/>
      <c r="M526" s="208"/>
      <c r="N526" s="208"/>
      <c r="O526" s="208"/>
      <c r="P526" s="208"/>
      <c r="Q526" s="208"/>
      <c r="R526" s="208"/>
      <c r="S526" s="208"/>
      <c r="T526" s="208"/>
      <c r="U526" s="208"/>
      <c r="V526" s="208"/>
      <c r="W526" s="208"/>
      <c r="X526" s="208"/>
      <c r="Y526" s="208"/>
      <c r="Z526" s="208"/>
      <c r="AA526" s="208"/>
      <c r="AB526" s="208"/>
      <c r="AC526" s="208"/>
      <c r="AD526" s="208"/>
      <c r="AE526" s="208"/>
      <c r="AF526" s="208"/>
      <c r="AG526" s="208"/>
      <c r="AH526" s="208"/>
      <c r="AI526" s="208"/>
      <c r="AJ526" s="208"/>
      <c r="AK526" s="208"/>
      <c r="AL526" s="208"/>
      <c r="AM526" s="208"/>
      <c r="AN526" s="208"/>
      <c r="AO526" s="208"/>
      <c r="AP526" s="208"/>
      <c r="AQ526" s="208"/>
    </row>
    <row r="527" customFormat="false" ht="13.5" hidden="false" customHeight="true" outlineLevel="0" collapsed="false">
      <c r="A527" s="1"/>
      <c r="B527" s="1"/>
      <c r="C527" s="1"/>
      <c r="D527" s="1"/>
      <c r="E527" s="1"/>
      <c r="F527" s="1"/>
      <c r="G527" s="1"/>
      <c r="H527" s="208"/>
      <c r="I527" s="208"/>
      <c r="J527" s="208"/>
      <c r="K527" s="208"/>
      <c r="L527" s="208"/>
      <c r="M527" s="208"/>
      <c r="N527" s="208"/>
      <c r="O527" s="208"/>
      <c r="P527" s="208"/>
      <c r="Q527" s="208"/>
      <c r="R527" s="208"/>
      <c r="S527" s="208"/>
      <c r="T527" s="208"/>
      <c r="U527" s="208"/>
      <c r="V527" s="208"/>
      <c r="W527" s="208"/>
      <c r="X527" s="208"/>
      <c r="Y527" s="208"/>
      <c r="Z527" s="208"/>
      <c r="AA527" s="208"/>
      <c r="AB527" s="208"/>
      <c r="AC527" s="208"/>
      <c r="AD527" s="208"/>
      <c r="AE527" s="208"/>
      <c r="AF527" s="208"/>
      <c r="AG527" s="208"/>
      <c r="AH527" s="208"/>
      <c r="AI527" s="208"/>
      <c r="AJ527" s="208"/>
      <c r="AK527" s="208"/>
      <c r="AL527" s="208"/>
      <c r="AM527" s="208"/>
      <c r="AN527" s="208"/>
      <c r="AO527" s="208"/>
      <c r="AP527" s="208"/>
      <c r="AQ527" s="208"/>
    </row>
    <row r="528" customFormat="false" ht="13.5" hidden="false" customHeight="true" outlineLevel="0" collapsed="false">
      <c r="A528" s="1"/>
      <c r="B528" s="1"/>
      <c r="C528" s="1"/>
      <c r="D528" s="1"/>
      <c r="E528" s="1"/>
      <c r="F528" s="1"/>
      <c r="G528" s="1"/>
      <c r="H528" s="208"/>
      <c r="I528" s="208"/>
      <c r="J528" s="208"/>
      <c r="K528" s="208"/>
      <c r="L528" s="208"/>
      <c r="M528" s="208"/>
      <c r="N528" s="208"/>
      <c r="O528" s="208"/>
      <c r="P528" s="208"/>
      <c r="Q528" s="208"/>
      <c r="R528" s="208"/>
      <c r="S528" s="208"/>
      <c r="T528" s="208"/>
      <c r="U528" s="208"/>
      <c r="V528" s="208"/>
      <c r="W528" s="208"/>
      <c r="X528" s="208"/>
      <c r="Y528" s="208"/>
      <c r="Z528" s="208"/>
      <c r="AA528" s="208"/>
      <c r="AB528" s="208"/>
      <c r="AC528" s="208"/>
      <c r="AD528" s="208"/>
      <c r="AE528" s="208"/>
      <c r="AF528" s="208"/>
      <c r="AG528" s="208"/>
      <c r="AH528" s="208"/>
      <c r="AI528" s="208"/>
      <c r="AJ528" s="208"/>
      <c r="AK528" s="208"/>
      <c r="AL528" s="208"/>
      <c r="AM528" s="208"/>
      <c r="AN528" s="208"/>
      <c r="AO528" s="208"/>
      <c r="AP528" s="208"/>
      <c r="AQ528" s="208"/>
    </row>
    <row r="529" customFormat="false" ht="13.5" hidden="false" customHeight="true" outlineLevel="0" collapsed="false">
      <c r="A529" s="1"/>
      <c r="B529" s="1"/>
      <c r="C529" s="1"/>
      <c r="D529" s="1"/>
      <c r="E529" s="1"/>
      <c r="F529" s="1"/>
      <c r="G529" s="1"/>
      <c r="H529" s="208"/>
      <c r="I529" s="208"/>
      <c r="J529" s="208"/>
      <c r="K529" s="208"/>
      <c r="L529" s="208"/>
      <c r="M529" s="208"/>
      <c r="N529" s="208"/>
      <c r="O529" s="208"/>
      <c r="P529" s="208"/>
      <c r="Q529" s="208"/>
      <c r="R529" s="208"/>
      <c r="S529" s="208"/>
      <c r="T529" s="208"/>
      <c r="U529" s="208"/>
      <c r="V529" s="208"/>
      <c r="W529" s="208"/>
      <c r="X529" s="208"/>
      <c r="Y529" s="208"/>
      <c r="Z529" s="208"/>
      <c r="AA529" s="208"/>
      <c r="AB529" s="208"/>
      <c r="AC529" s="208"/>
      <c r="AD529" s="208"/>
      <c r="AE529" s="208"/>
      <c r="AF529" s="208"/>
      <c r="AG529" s="208"/>
      <c r="AH529" s="208"/>
      <c r="AI529" s="208"/>
      <c r="AJ529" s="208"/>
      <c r="AK529" s="208"/>
      <c r="AL529" s="208"/>
      <c r="AM529" s="208"/>
      <c r="AN529" s="208"/>
      <c r="AO529" s="208"/>
      <c r="AP529" s="208"/>
      <c r="AQ529" s="208"/>
    </row>
    <row r="530" customFormat="false" ht="13.5" hidden="false" customHeight="true" outlineLevel="0" collapsed="false">
      <c r="A530" s="1"/>
      <c r="B530" s="1"/>
      <c r="C530" s="1"/>
      <c r="D530" s="1"/>
      <c r="E530" s="1"/>
      <c r="F530" s="1"/>
      <c r="G530" s="1"/>
      <c r="H530" s="208"/>
      <c r="I530" s="208"/>
      <c r="J530" s="208"/>
      <c r="K530" s="208"/>
      <c r="L530" s="208"/>
      <c r="M530" s="208"/>
      <c r="N530" s="208"/>
      <c r="O530" s="208"/>
      <c r="P530" s="208"/>
      <c r="Q530" s="208"/>
      <c r="R530" s="208"/>
      <c r="S530" s="208"/>
      <c r="T530" s="208"/>
      <c r="U530" s="208"/>
      <c r="V530" s="208"/>
      <c r="W530" s="208"/>
      <c r="X530" s="208"/>
      <c r="Y530" s="208"/>
      <c r="Z530" s="208"/>
      <c r="AA530" s="208"/>
      <c r="AB530" s="208"/>
      <c r="AC530" s="208"/>
      <c r="AD530" s="208"/>
      <c r="AE530" s="208"/>
      <c r="AF530" s="208"/>
      <c r="AG530" s="208"/>
      <c r="AH530" s="208"/>
      <c r="AI530" s="208"/>
      <c r="AJ530" s="208"/>
      <c r="AK530" s="208"/>
      <c r="AL530" s="208"/>
      <c r="AM530" s="208"/>
      <c r="AN530" s="208"/>
      <c r="AO530" s="208"/>
      <c r="AP530" s="208"/>
      <c r="AQ530" s="208"/>
    </row>
    <row r="531" customFormat="false" ht="13.5" hidden="false" customHeight="true" outlineLevel="0" collapsed="false">
      <c r="A531" s="1"/>
      <c r="B531" s="1"/>
      <c r="C531" s="1"/>
      <c r="D531" s="1"/>
      <c r="E531" s="1"/>
      <c r="F531" s="1"/>
      <c r="G531" s="1"/>
      <c r="H531" s="208"/>
      <c r="I531" s="208"/>
      <c r="J531" s="208"/>
      <c r="K531" s="208"/>
      <c r="L531" s="208"/>
      <c r="M531" s="208"/>
      <c r="N531" s="208"/>
      <c r="O531" s="208"/>
      <c r="P531" s="208"/>
      <c r="Q531" s="208"/>
      <c r="R531" s="208"/>
      <c r="S531" s="208"/>
      <c r="T531" s="208"/>
      <c r="U531" s="208"/>
      <c r="V531" s="208"/>
      <c r="W531" s="208"/>
      <c r="X531" s="208"/>
      <c r="Y531" s="208"/>
      <c r="Z531" s="208"/>
      <c r="AA531" s="208"/>
      <c r="AB531" s="208"/>
      <c r="AC531" s="208"/>
      <c r="AD531" s="208"/>
      <c r="AE531" s="208"/>
      <c r="AF531" s="208"/>
      <c r="AG531" s="208"/>
      <c r="AH531" s="208"/>
      <c r="AI531" s="208"/>
      <c r="AJ531" s="208"/>
      <c r="AK531" s="208"/>
      <c r="AL531" s="208"/>
      <c r="AM531" s="208"/>
      <c r="AN531" s="208"/>
      <c r="AO531" s="208"/>
      <c r="AP531" s="208"/>
      <c r="AQ531" s="208"/>
    </row>
    <row r="532" customFormat="false" ht="13.5" hidden="false" customHeight="true" outlineLevel="0" collapsed="false">
      <c r="A532" s="1"/>
      <c r="B532" s="1"/>
      <c r="C532" s="1"/>
      <c r="D532" s="1"/>
      <c r="E532" s="1"/>
      <c r="F532" s="1"/>
      <c r="G532" s="1"/>
      <c r="H532" s="208"/>
      <c r="I532" s="208"/>
      <c r="J532" s="208"/>
      <c r="K532" s="208"/>
      <c r="L532" s="208"/>
      <c r="M532" s="208"/>
      <c r="N532" s="208"/>
      <c r="O532" s="208"/>
      <c r="P532" s="208"/>
      <c r="Q532" s="208"/>
      <c r="R532" s="208"/>
      <c r="S532" s="208"/>
      <c r="T532" s="208"/>
      <c r="U532" s="208"/>
      <c r="V532" s="208"/>
      <c r="W532" s="208"/>
      <c r="X532" s="208"/>
      <c r="Y532" s="208"/>
      <c r="Z532" s="208"/>
      <c r="AA532" s="208"/>
      <c r="AB532" s="208"/>
      <c r="AC532" s="208"/>
      <c r="AD532" s="208"/>
      <c r="AE532" s="208"/>
      <c r="AF532" s="208"/>
      <c r="AG532" s="208"/>
      <c r="AH532" s="208"/>
      <c r="AI532" s="208"/>
      <c r="AJ532" s="208"/>
      <c r="AK532" s="208"/>
      <c r="AL532" s="208"/>
      <c r="AM532" s="208"/>
      <c r="AN532" s="208"/>
      <c r="AO532" s="208"/>
      <c r="AP532" s="208"/>
      <c r="AQ532" s="208"/>
    </row>
    <row r="533" customFormat="false" ht="13.5" hidden="false" customHeight="true" outlineLevel="0" collapsed="false">
      <c r="A533" s="1"/>
      <c r="B533" s="1"/>
      <c r="C533" s="1"/>
      <c r="D533" s="1"/>
      <c r="E533" s="1"/>
      <c r="F533" s="1"/>
      <c r="G533" s="1"/>
      <c r="H533" s="208"/>
      <c r="I533" s="208"/>
      <c r="J533" s="208"/>
      <c r="K533" s="208"/>
      <c r="L533" s="208"/>
      <c r="M533" s="208"/>
      <c r="N533" s="208"/>
      <c r="O533" s="208"/>
      <c r="P533" s="208"/>
      <c r="Q533" s="208"/>
      <c r="R533" s="208"/>
      <c r="S533" s="208"/>
      <c r="T533" s="208"/>
      <c r="U533" s="208"/>
      <c r="V533" s="208"/>
      <c r="W533" s="208"/>
      <c r="X533" s="208"/>
      <c r="Y533" s="208"/>
      <c r="Z533" s="208"/>
      <c r="AA533" s="208"/>
      <c r="AB533" s="208"/>
      <c r="AC533" s="208"/>
      <c r="AD533" s="208"/>
      <c r="AE533" s="208"/>
      <c r="AF533" s="208"/>
      <c r="AG533" s="208"/>
      <c r="AH533" s="208"/>
      <c r="AI533" s="208"/>
      <c r="AJ533" s="208"/>
      <c r="AK533" s="208"/>
      <c r="AL533" s="208"/>
      <c r="AM533" s="208"/>
      <c r="AN533" s="208"/>
      <c r="AO533" s="208"/>
      <c r="AP533" s="208"/>
      <c r="AQ533" s="208"/>
    </row>
    <row r="534" customFormat="false" ht="13.5" hidden="false" customHeight="true" outlineLevel="0" collapsed="false">
      <c r="A534" s="1"/>
      <c r="B534" s="1"/>
      <c r="C534" s="1"/>
      <c r="D534" s="1"/>
      <c r="E534" s="1"/>
      <c r="F534" s="1"/>
      <c r="G534" s="1"/>
      <c r="H534" s="208"/>
      <c r="I534" s="208"/>
      <c r="J534" s="208"/>
      <c r="K534" s="208"/>
      <c r="L534" s="208"/>
      <c r="M534" s="208"/>
      <c r="N534" s="208"/>
      <c r="O534" s="208"/>
      <c r="P534" s="208"/>
      <c r="Q534" s="208"/>
      <c r="R534" s="208"/>
      <c r="S534" s="208"/>
      <c r="T534" s="208"/>
      <c r="U534" s="208"/>
      <c r="V534" s="208"/>
      <c r="W534" s="208"/>
      <c r="X534" s="208"/>
      <c r="Y534" s="208"/>
      <c r="Z534" s="208"/>
      <c r="AA534" s="208"/>
      <c r="AB534" s="208"/>
      <c r="AC534" s="208"/>
      <c r="AD534" s="208"/>
      <c r="AE534" s="208"/>
      <c r="AF534" s="208"/>
      <c r="AG534" s="208"/>
      <c r="AH534" s="208"/>
      <c r="AI534" s="208"/>
      <c r="AJ534" s="208"/>
      <c r="AK534" s="208"/>
      <c r="AL534" s="208"/>
      <c r="AM534" s="208"/>
      <c r="AN534" s="208"/>
      <c r="AO534" s="208"/>
      <c r="AP534" s="208"/>
      <c r="AQ534" s="208"/>
    </row>
    <row r="535" customFormat="false" ht="13.5" hidden="false" customHeight="true" outlineLevel="0" collapsed="false">
      <c r="A535" s="1"/>
      <c r="B535" s="1"/>
      <c r="C535" s="1"/>
      <c r="D535" s="1"/>
      <c r="E535" s="1"/>
      <c r="F535" s="1"/>
      <c r="G535" s="1"/>
      <c r="H535" s="208"/>
      <c r="I535" s="208"/>
      <c r="J535" s="208"/>
      <c r="K535" s="208"/>
      <c r="L535" s="208"/>
      <c r="M535" s="208"/>
      <c r="N535" s="208"/>
      <c r="O535" s="208"/>
      <c r="P535" s="208"/>
      <c r="Q535" s="208"/>
      <c r="R535" s="208"/>
      <c r="S535" s="208"/>
      <c r="T535" s="208"/>
      <c r="U535" s="208"/>
      <c r="V535" s="208"/>
      <c r="W535" s="208"/>
      <c r="X535" s="208"/>
      <c r="Y535" s="208"/>
      <c r="Z535" s="208"/>
      <c r="AA535" s="208"/>
      <c r="AB535" s="208"/>
      <c r="AC535" s="208"/>
      <c r="AD535" s="208"/>
      <c r="AE535" s="208"/>
      <c r="AF535" s="208"/>
      <c r="AG535" s="208"/>
      <c r="AH535" s="208"/>
      <c r="AI535" s="208"/>
      <c r="AJ535" s="208"/>
      <c r="AK535" s="208"/>
      <c r="AL535" s="208"/>
      <c r="AM535" s="208"/>
      <c r="AN535" s="208"/>
      <c r="AO535" s="208"/>
      <c r="AP535" s="208"/>
      <c r="AQ535" s="208"/>
    </row>
    <row r="536" customFormat="false" ht="13.5" hidden="false" customHeight="true" outlineLevel="0" collapsed="false">
      <c r="A536" s="1"/>
      <c r="B536" s="1"/>
      <c r="C536" s="1"/>
      <c r="D536" s="1"/>
      <c r="E536" s="1"/>
      <c r="F536" s="1"/>
      <c r="G536" s="1"/>
      <c r="H536" s="208"/>
      <c r="I536" s="208"/>
      <c r="J536" s="208"/>
      <c r="K536" s="208"/>
      <c r="L536" s="208"/>
      <c r="M536" s="208"/>
      <c r="N536" s="208"/>
      <c r="O536" s="208"/>
      <c r="P536" s="208"/>
      <c r="Q536" s="208"/>
      <c r="R536" s="208"/>
      <c r="S536" s="208"/>
      <c r="T536" s="208"/>
      <c r="U536" s="208"/>
      <c r="V536" s="208"/>
      <c r="W536" s="208"/>
      <c r="X536" s="208"/>
      <c r="Y536" s="208"/>
      <c r="Z536" s="208"/>
      <c r="AA536" s="208"/>
      <c r="AB536" s="208"/>
      <c r="AC536" s="208"/>
      <c r="AD536" s="208"/>
      <c r="AE536" s="208"/>
      <c r="AF536" s="208"/>
      <c r="AG536" s="208"/>
      <c r="AH536" s="208"/>
      <c r="AI536" s="208"/>
      <c r="AJ536" s="208"/>
      <c r="AK536" s="208"/>
      <c r="AL536" s="208"/>
      <c r="AM536" s="208"/>
      <c r="AN536" s="208"/>
      <c r="AO536" s="208"/>
      <c r="AP536" s="208"/>
      <c r="AQ536" s="208"/>
    </row>
    <row r="537" customFormat="false" ht="13.5" hidden="false" customHeight="true" outlineLevel="0" collapsed="false">
      <c r="A537" s="1"/>
      <c r="B537" s="1"/>
      <c r="C537" s="1"/>
      <c r="D537" s="1"/>
      <c r="E537" s="1"/>
      <c r="F537" s="1"/>
      <c r="G537" s="1"/>
      <c r="H537" s="208"/>
      <c r="I537" s="208"/>
      <c r="J537" s="208"/>
      <c r="K537" s="208"/>
      <c r="L537" s="208"/>
      <c r="M537" s="208"/>
      <c r="N537" s="208"/>
      <c r="O537" s="208"/>
      <c r="P537" s="208"/>
      <c r="Q537" s="208"/>
      <c r="R537" s="208"/>
      <c r="S537" s="208"/>
      <c r="T537" s="208"/>
      <c r="U537" s="208"/>
      <c r="V537" s="208"/>
      <c r="W537" s="208"/>
      <c r="X537" s="208"/>
      <c r="Y537" s="208"/>
      <c r="Z537" s="208"/>
      <c r="AA537" s="208"/>
      <c r="AB537" s="208"/>
      <c r="AC537" s="208"/>
      <c r="AD537" s="208"/>
      <c r="AE537" s="208"/>
      <c r="AF537" s="208"/>
      <c r="AG537" s="208"/>
      <c r="AH537" s="208"/>
      <c r="AI537" s="208"/>
      <c r="AJ537" s="208"/>
      <c r="AK537" s="208"/>
      <c r="AL537" s="208"/>
      <c r="AM537" s="208"/>
      <c r="AN537" s="208"/>
      <c r="AO537" s="208"/>
      <c r="AP537" s="208"/>
      <c r="AQ537" s="208"/>
    </row>
    <row r="538" customFormat="false" ht="13.5" hidden="false" customHeight="true" outlineLevel="0" collapsed="false">
      <c r="A538" s="1"/>
      <c r="B538" s="1"/>
      <c r="C538" s="1"/>
      <c r="D538" s="1"/>
      <c r="E538" s="1"/>
      <c r="F538" s="1"/>
      <c r="G538" s="1"/>
      <c r="H538" s="208"/>
      <c r="I538" s="208"/>
      <c r="J538" s="208"/>
      <c r="K538" s="208"/>
      <c r="L538" s="208"/>
      <c r="M538" s="208"/>
      <c r="N538" s="208"/>
      <c r="O538" s="208"/>
      <c r="P538" s="208"/>
      <c r="Q538" s="208"/>
      <c r="R538" s="208"/>
      <c r="S538" s="208"/>
      <c r="T538" s="208"/>
      <c r="U538" s="208"/>
      <c r="V538" s="208"/>
      <c r="W538" s="208"/>
      <c r="X538" s="208"/>
      <c r="Y538" s="208"/>
      <c r="Z538" s="208"/>
      <c r="AA538" s="208"/>
      <c r="AB538" s="208"/>
      <c r="AC538" s="208"/>
      <c r="AD538" s="208"/>
      <c r="AE538" s="208"/>
      <c r="AF538" s="208"/>
      <c r="AG538" s="208"/>
      <c r="AH538" s="208"/>
      <c r="AI538" s="208"/>
      <c r="AJ538" s="208"/>
      <c r="AK538" s="208"/>
      <c r="AL538" s="208"/>
      <c r="AM538" s="208"/>
      <c r="AN538" s="208"/>
      <c r="AO538" s="208"/>
      <c r="AP538" s="208"/>
      <c r="AQ538" s="208"/>
    </row>
    <row r="539" customFormat="false" ht="13.5" hidden="false" customHeight="true" outlineLevel="0" collapsed="false">
      <c r="A539" s="1"/>
      <c r="B539" s="1"/>
      <c r="C539" s="1"/>
      <c r="D539" s="1"/>
      <c r="E539" s="1"/>
      <c r="F539" s="1"/>
      <c r="G539" s="1"/>
      <c r="H539" s="208"/>
      <c r="I539" s="208"/>
      <c r="J539" s="208"/>
      <c r="K539" s="208"/>
      <c r="L539" s="208"/>
      <c r="M539" s="208"/>
      <c r="N539" s="208"/>
      <c r="O539" s="208"/>
      <c r="P539" s="208"/>
      <c r="Q539" s="208"/>
      <c r="R539" s="208"/>
      <c r="S539" s="208"/>
      <c r="T539" s="208"/>
      <c r="U539" s="208"/>
      <c r="V539" s="208"/>
      <c r="W539" s="208"/>
      <c r="X539" s="208"/>
      <c r="Y539" s="208"/>
      <c r="Z539" s="208"/>
      <c r="AA539" s="208"/>
      <c r="AB539" s="208"/>
      <c r="AC539" s="208"/>
      <c r="AD539" s="208"/>
      <c r="AE539" s="208"/>
      <c r="AF539" s="208"/>
      <c r="AG539" s="208"/>
      <c r="AH539" s="208"/>
      <c r="AI539" s="208"/>
      <c r="AJ539" s="208"/>
      <c r="AK539" s="208"/>
      <c r="AL539" s="208"/>
      <c r="AM539" s="208"/>
      <c r="AN539" s="208"/>
      <c r="AO539" s="208"/>
      <c r="AP539" s="208"/>
      <c r="AQ539" s="208"/>
    </row>
    <row r="540" customFormat="false" ht="13.5" hidden="false" customHeight="true" outlineLevel="0" collapsed="false">
      <c r="A540" s="1"/>
      <c r="B540" s="1"/>
      <c r="C540" s="1"/>
      <c r="D540" s="1"/>
      <c r="E540" s="1"/>
      <c r="F540" s="1"/>
      <c r="G540" s="1"/>
      <c r="H540" s="208"/>
      <c r="I540" s="208"/>
      <c r="J540" s="208"/>
      <c r="K540" s="208"/>
      <c r="L540" s="208"/>
      <c r="M540" s="208"/>
      <c r="N540" s="208"/>
      <c r="O540" s="208"/>
      <c r="P540" s="208"/>
      <c r="Q540" s="208"/>
      <c r="R540" s="208"/>
      <c r="S540" s="208"/>
      <c r="T540" s="208"/>
      <c r="U540" s="208"/>
      <c r="V540" s="208"/>
      <c r="W540" s="208"/>
      <c r="X540" s="208"/>
      <c r="Y540" s="208"/>
      <c r="Z540" s="208"/>
      <c r="AA540" s="208"/>
      <c r="AB540" s="208"/>
      <c r="AC540" s="208"/>
      <c r="AD540" s="208"/>
      <c r="AE540" s="208"/>
      <c r="AF540" s="208"/>
      <c r="AG540" s="208"/>
      <c r="AH540" s="208"/>
      <c r="AI540" s="208"/>
      <c r="AJ540" s="208"/>
      <c r="AK540" s="208"/>
      <c r="AL540" s="208"/>
      <c r="AM540" s="208"/>
      <c r="AN540" s="208"/>
      <c r="AO540" s="208"/>
      <c r="AP540" s="208"/>
      <c r="AQ540" s="208"/>
    </row>
    <row r="541" customFormat="false" ht="13.5" hidden="false" customHeight="true" outlineLevel="0" collapsed="false">
      <c r="A541" s="1"/>
      <c r="B541" s="1"/>
      <c r="C541" s="1"/>
      <c r="D541" s="1"/>
      <c r="E541" s="1"/>
      <c r="F541" s="1"/>
      <c r="G541" s="1"/>
      <c r="H541" s="208"/>
      <c r="I541" s="208"/>
      <c r="J541" s="208"/>
      <c r="K541" s="208"/>
      <c r="L541" s="208"/>
      <c r="M541" s="208"/>
      <c r="N541" s="208"/>
      <c r="O541" s="208"/>
      <c r="P541" s="208"/>
      <c r="Q541" s="208"/>
      <c r="R541" s="208"/>
      <c r="S541" s="208"/>
      <c r="T541" s="208"/>
      <c r="U541" s="208"/>
      <c r="V541" s="208"/>
      <c r="W541" s="208"/>
      <c r="X541" s="208"/>
      <c r="Y541" s="208"/>
      <c r="Z541" s="208"/>
      <c r="AA541" s="208"/>
      <c r="AB541" s="208"/>
      <c r="AC541" s="208"/>
      <c r="AD541" s="208"/>
      <c r="AE541" s="208"/>
      <c r="AF541" s="208"/>
      <c r="AG541" s="208"/>
      <c r="AH541" s="208"/>
      <c r="AI541" s="208"/>
      <c r="AJ541" s="208"/>
      <c r="AK541" s="208"/>
      <c r="AL541" s="208"/>
      <c r="AM541" s="208"/>
      <c r="AN541" s="208"/>
      <c r="AO541" s="208"/>
      <c r="AP541" s="208"/>
      <c r="AQ541" s="208"/>
    </row>
    <row r="542" customFormat="false" ht="13.5" hidden="false" customHeight="true" outlineLevel="0" collapsed="false">
      <c r="A542" s="1"/>
      <c r="B542" s="1"/>
      <c r="C542" s="1"/>
      <c r="D542" s="1"/>
      <c r="E542" s="1"/>
      <c r="F542" s="1"/>
      <c r="G542" s="1"/>
      <c r="H542" s="208"/>
      <c r="I542" s="208"/>
      <c r="J542" s="208"/>
      <c r="K542" s="208"/>
      <c r="L542" s="208"/>
      <c r="M542" s="208"/>
      <c r="N542" s="208"/>
      <c r="O542" s="208"/>
      <c r="P542" s="208"/>
      <c r="Q542" s="208"/>
      <c r="R542" s="208"/>
      <c r="S542" s="208"/>
      <c r="T542" s="208"/>
      <c r="U542" s="208"/>
      <c r="V542" s="208"/>
      <c r="W542" s="208"/>
      <c r="X542" s="208"/>
      <c r="Y542" s="208"/>
      <c r="Z542" s="208"/>
      <c r="AA542" s="208"/>
      <c r="AB542" s="208"/>
      <c r="AC542" s="208"/>
      <c r="AD542" s="208"/>
      <c r="AE542" s="208"/>
      <c r="AF542" s="208"/>
      <c r="AG542" s="208"/>
      <c r="AH542" s="208"/>
      <c r="AI542" s="208"/>
      <c r="AJ542" s="208"/>
      <c r="AK542" s="208"/>
      <c r="AL542" s="208"/>
      <c r="AM542" s="208"/>
      <c r="AN542" s="208"/>
      <c r="AO542" s="208"/>
      <c r="AP542" s="208"/>
      <c r="AQ542" s="208"/>
    </row>
    <row r="543" customFormat="false" ht="13.5" hidden="false" customHeight="true" outlineLevel="0" collapsed="false">
      <c r="A543" s="1"/>
      <c r="B543" s="1"/>
      <c r="C543" s="1"/>
      <c r="D543" s="1"/>
      <c r="E543" s="1"/>
      <c r="F543" s="1"/>
      <c r="G543" s="1"/>
      <c r="H543" s="208"/>
      <c r="I543" s="208"/>
      <c r="J543" s="208"/>
      <c r="K543" s="208"/>
      <c r="L543" s="208"/>
      <c r="M543" s="208"/>
      <c r="N543" s="208"/>
      <c r="O543" s="208"/>
      <c r="P543" s="208"/>
      <c r="Q543" s="208"/>
      <c r="R543" s="208"/>
      <c r="S543" s="208"/>
      <c r="T543" s="208"/>
      <c r="U543" s="208"/>
      <c r="V543" s="208"/>
      <c r="W543" s="208"/>
      <c r="X543" s="208"/>
      <c r="Y543" s="208"/>
      <c r="Z543" s="208"/>
      <c r="AA543" s="208"/>
      <c r="AB543" s="208"/>
      <c r="AC543" s="208"/>
      <c r="AD543" s="208"/>
      <c r="AE543" s="208"/>
      <c r="AF543" s="208"/>
      <c r="AG543" s="208"/>
      <c r="AH543" s="208"/>
      <c r="AI543" s="208"/>
      <c r="AJ543" s="208"/>
      <c r="AK543" s="208"/>
      <c r="AL543" s="208"/>
      <c r="AM543" s="208"/>
      <c r="AN543" s="208"/>
      <c r="AO543" s="208"/>
      <c r="AP543" s="208"/>
      <c r="AQ543" s="208"/>
    </row>
    <row r="544" customFormat="false" ht="13.5" hidden="false" customHeight="true" outlineLevel="0" collapsed="false">
      <c r="A544" s="1"/>
      <c r="B544" s="1"/>
      <c r="C544" s="1"/>
      <c r="D544" s="1"/>
      <c r="E544" s="1"/>
      <c r="F544" s="1"/>
      <c r="G544" s="1"/>
      <c r="H544" s="208"/>
      <c r="I544" s="208"/>
      <c r="J544" s="208"/>
      <c r="K544" s="208"/>
      <c r="L544" s="208"/>
      <c r="M544" s="208"/>
      <c r="N544" s="208"/>
      <c r="O544" s="208"/>
      <c r="P544" s="208"/>
      <c r="Q544" s="208"/>
      <c r="R544" s="208"/>
      <c r="S544" s="208"/>
      <c r="T544" s="208"/>
      <c r="U544" s="208"/>
      <c r="V544" s="208"/>
      <c r="W544" s="208"/>
      <c r="X544" s="208"/>
      <c r="Y544" s="208"/>
      <c r="Z544" s="208"/>
      <c r="AA544" s="208"/>
      <c r="AB544" s="208"/>
      <c r="AC544" s="208"/>
      <c r="AD544" s="208"/>
      <c r="AE544" s="208"/>
      <c r="AF544" s="208"/>
      <c r="AG544" s="208"/>
      <c r="AH544" s="208"/>
      <c r="AI544" s="208"/>
      <c r="AJ544" s="208"/>
      <c r="AK544" s="208"/>
      <c r="AL544" s="208"/>
      <c r="AM544" s="208"/>
      <c r="AN544" s="208"/>
      <c r="AO544" s="208"/>
      <c r="AP544" s="208"/>
      <c r="AQ544" s="208"/>
    </row>
    <row r="545" customFormat="false" ht="13.5" hidden="false" customHeight="true" outlineLevel="0" collapsed="false">
      <c r="A545" s="1"/>
      <c r="B545" s="1"/>
      <c r="C545" s="1"/>
      <c r="D545" s="1"/>
      <c r="E545" s="1"/>
      <c r="F545" s="1"/>
      <c r="G545" s="1"/>
      <c r="H545" s="208"/>
      <c r="I545" s="208"/>
      <c r="J545" s="208"/>
      <c r="K545" s="208"/>
      <c r="L545" s="208"/>
      <c r="M545" s="208"/>
      <c r="N545" s="208"/>
      <c r="O545" s="208"/>
      <c r="P545" s="208"/>
      <c r="Q545" s="208"/>
      <c r="R545" s="208"/>
      <c r="S545" s="208"/>
      <c r="T545" s="208"/>
      <c r="U545" s="208"/>
      <c r="V545" s="208"/>
      <c r="W545" s="208"/>
      <c r="X545" s="208"/>
      <c r="Y545" s="208"/>
      <c r="Z545" s="208"/>
      <c r="AA545" s="208"/>
      <c r="AB545" s="208"/>
      <c r="AC545" s="208"/>
      <c r="AD545" s="208"/>
      <c r="AE545" s="208"/>
      <c r="AF545" s="208"/>
      <c r="AG545" s="208"/>
      <c r="AH545" s="208"/>
      <c r="AI545" s="208"/>
      <c r="AJ545" s="208"/>
      <c r="AK545" s="208"/>
      <c r="AL545" s="208"/>
      <c r="AM545" s="208"/>
      <c r="AN545" s="208"/>
      <c r="AO545" s="208"/>
      <c r="AP545" s="208"/>
      <c r="AQ545" s="208"/>
    </row>
    <row r="546" customFormat="false" ht="13.5" hidden="false" customHeight="true" outlineLevel="0" collapsed="false">
      <c r="A546" s="1"/>
      <c r="B546" s="1"/>
      <c r="C546" s="1"/>
      <c r="D546" s="1"/>
      <c r="E546" s="1"/>
      <c r="F546" s="1"/>
      <c r="G546" s="1"/>
      <c r="H546" s="208"/>
      <c r="I546" s="208"/>
      <c r="J546" s="208"/>
      <c r="K546" s="208"/>
      <c r="L546" s="208"/>
      <c r="M546" s="208"/>
      <c r="N546" s="208"/>
      <c r="O546" s="208"/>
      <c r="P546" s="208"/>
      <c r="Q546" s="208"/>
      <c r="R546" s="208"/>
      <c r="S546" s="208"/>
      <c r="T546" s="208"/>
      <c r="U546" s="208"/>
      <c r="V546" s="208"/>
      <c r="W546" s="208"/>
      <c r="X546" s="208"/>
      <c r="Y546" s="208"/>
      <c r="Z546" s="208"/>
      <c r="AA546" s="208"/>
      <c r="AB546" s="208"/>
      <c r="AC546" s="208"/>
      <c r="AD546" s="208"/>
      <c r="AE546" s="208"/>
      <c r="AF546" s="208"/>
      <c r="AG546" s="208"/>
      <c r="AH546" s="208"/>
      <c r="AI546" s="208"/>
      <c r="AJ546" s="208"/>
      <c r="AK546" s="208"/>
      <c r="AL546" s="208"/>
      <c r="AM546" s="208"/>
      <c r="AN546" s="208"/>
      <c r="AO546" s="208"/>
      <c r="AP546" s="208"/>
      <c r="AQ546" s="208"/>
    </row>
    <row r="547" customFormat="false" ht="13.5" hidden="false" customHeight="true" outlineLevel="0" collapsed="false">
      <c r="A547" s="1"/>
      <c r="B547" s="1"/>
      <c r="C547" s="1"/>
      <c r="D547" s="1"/>
      <c r="E547" s="1"/>
      <c r="F547" s="1"/>
      <c r="G547" s="1"/>
      <c r="H547" s="208"/>
      <c r="I547" s="208"/>
      <c r="J547" s="208"/>
      <c r="K547" s="208"/>
      <c r="L547" s="208"/>
      <c r="M547" s="208"/>
      <c r="N547" s="208"/>
      <c r="O547" s="208"/>
      <c r="P547" s="208"/>
      <c r="Q547" s="208"/>
      <c r="R547" s="208"/>
      <c r="S547" s="208"/>
      <c r="T547" s="208"/>
      <c r="U547" s="208"/>
      <c r="V547" s="208"/>
      <c r="W547" s="208"/>
      <c r="X547" s="208"/>
      <c r="Y547" s="208"/>
      <c r="Z547" s="208"/>
      <c r="AA547" s="208"/>
      <c r="AB547" s="208"/>
      <c r="AC547" s="208"/>
      <c r="AD547" s="208"/>
      <c r="AE547" s="208"/>
      <c r="AF547" s="208"/>
      <c r="AG547" s="208"/>
      <c r="AH547" s="208"/>
      <c r="AI547" s="208"/>
      <c r="AJ547" s="208"/>
      <c r="AK547" s="208"/>
      <c r="AL547" s="208"/>
      <c r="AM547" s="208"/>
      <c r="AN547" s="208"/>
      <c r="AO547" s="208"/>
      <c r="AP547" s="208"/>
      <c r="AQ547" s="208"/>
    </row>
    <row r="548" customFormat="false" ht="13.5" hidden="false" customHeight="true" outlineLevel="0" collapsed="false">
      <c r="A548" s="1"/>
      <c r="B548" s="1"/>
      <c r="C548" s="1"/>
      <c r="D548" s="1"/>
      <c r="E548" s="1"/>
      <c r="F548" s="1"/>
      <c r="G548" s="1"/>
      <c r="H548" s="208"/>
      <c r="I548" s="208"/>
      <c r="J548" s="208"/>
      <c r="K548" s="208"/>
      <c r="L548" s="208"/>
      <c r="M548" s="208"/>
      <c r="N548" s="208"/>
      <c r="O548" s="208"/>
      <c r="P548" s="208"/>
      <c r="Q548" s="208"/>
      <c r="R548" s="208"/>
      <c r="S548" s="208"/>
      <c r="T548" s="208"/>
      <c r="U548" s="208"/>
      <c r="V548" s="208"/>
      <c r="W548" s="208"/>
      <c r="X548" s="208"/>
      <c r="Y548" s="208"/>
      <c r="Z548" s="208"/>
      <c r="AA548" s="208"/>
      <c r="AB548" s="208"/>
      <c r="AC548" s="208"/>
      <c r="AD548" s="208"/>
      <c r="AE548" s="208"/>
      <c r="AF548" s="208"/>
      <c r="AG548" s="208"/>
      <c r="AH548" s="208"/>
      <c r="AI548" s="208"/>
      <c r="AJ548" s="208"/>
      <c r="AK548" s="208"/>
      <c r="AL548" s="208"/>
      <c r="AM548" s="208"/>
      <c r="AN548" s="208"/>
      <c r="AO548" s="208"/>
      <c r="AP548" s="208"/>
      <c r="AQ548" s="208"/>
    </row>
    <row r="549" customFormat="false" ht="13.5" hidden="false" customHeight="true" outlineLevel="0" collapsed="false">
      <c r="A549" s="1"/>
      <c r="B549" s="1"/>
      <c r="C549" s="1"/>
      <c r="D549" s="1"/>
      <c r="E549" s="1"/>
      <c r="F549" s="1"/>
      <c r="G549" s="1"/>
      <c r="H549" s="208"/>
      <c r="I549" s="208"/>
      <c r="J549" s="208"/>
      <c r="K549" s="208"/>
      <c r="L549" s="208"/>
      <c r="M549" s="208"/>
      <c r="N549" s="208"/>
      <c r="O549" s="208"/>
      <c r="P549" s="208"/>
      <c r="Q549" s="208"/>
      <c r="R549" s="208"/>
      <c r="S549" s="208"/>
      <c r="T549" s="208"/>
      <c r="U549" s="208"/>
      <c r="V549" s="208"/>
      <c r="W549" s="208"/>
      <c r="X549" s="208"/>
      <c r="Y549" s="208"/>
      <c r="Z549" s="208"/>
      <c r="AA549" s="208"/>
      <c r="AB549" s="208"/>
      <c r="AC549" s="208"/>
      <c r="AD549" s="208"/>
      <c r="AE549" s="208"/>
      <c r="AF549" s="208"/>
      <c r="AG549" s="208"/>
      <c r="AH549" s="208"/>
      <c r="AI549" s="208"/>
      <c r="AJ549" s="208"/>
      <c r="AK549" s="208"/>
      <c r="AL549" s="208"/>
      <c r="AM549" s="208"/>
      <c r="AN549" s="208"/>
      <c r="AO549" s="208"/>
      <c r="AP549" s="208"/>
      <c r="AQ549" s="208"/>
    </row>
    <row r="550" customFormat="false" ht="13.5" hidden="false" customHeight="true" outlineLevel="0" collapsed="false">
      <c r="A550" s="1"/>
      <c r="B550" s="1"/>
      <c r="C550" s="1"/>
      <c r="D550" s="1"/>
      <c r="E550" s="1"/>
      <c r="F550" s="1"/>
      <c r="G550" s="1"/>
      <c r="H550" s="208"/>
      <c r="I550" s="208"/>
      <c r="J550" s="208"/>
      <c r="K550" s="208"/>
      <c r="L550" s="208"/>
      <c r="M550" s="208"/>
      <c r="N550" s="208"/>
      <c r="O550" s="208"/>
      <c r="P550" s="208"/>
      <c r="Q550" s="208"/>
      <c r="R550" s="208"/>
      <c r="S550" s="208"/>
      <c r="T550" s="208"/>
      <c r="U550" s="208"/>
      <c r="V550" s="208"/>
      <c r="W550" s="208"/>
      <c r="X550" s="208"/>
      <c r="Y550" s="208"/>
      <c r="Z550" s="208"/>
      <c r="AA550" s="208"/>
      <c r="AB550" s="208"/>
      <c r="AC550" s="208"/>
      <c r="AD550" s="208"/>
      <c r="AE550" s="208"/>
      <c r="AF550" s="208"/>
      <c r="AG550" s="208"/>
      <c r="AH550" s="208"/>
      <c r="AI550" s="208"/>
      <c r="AJ550" s="208"/>
      <c r="AK550" s="208"/>
      <c r="AL550" s="208"/>
      <c r="AM550" s="208"/>
      <c r="AN550" s="208"/>
      <c r="AO550" s="208"/>
      <c r="AP550" s="208"/>
      <c r="AQ550" s="208"/>
    </row>
    <row r="551" customFormat="false" ht="13.5" hidden="false" customHeight="true" outlineLevel="0" collapsed="false">
      <c r="A551" s="1"/>
      <c r="B551" s="1"/>
      <c r="C551" s="1"/>
      <c r="D551" s="1"/>
      <c r="E551" s="1"/>
      <c r="F551" s="1"/>
      <c r="G551" s="1"/>
      <c r="H551" s="208"/>
      <c r="I551" s="208"/>
      <c r="J551" s="208"/>
      <c r="K551" s="208"/>
      <c r="L551" s="208"/>
      <c r="M551" s="208"/>
      <c r="N551" s="208"/>
      <c r="O551" s="208"/>
      <c r="P551" s="208"/>
      <c r="Q551" s="208"/>
      <c r="R551" s="208"/>
      <c r="S551" s="208"/>
      <c r="T551" s="208"/>
      <c r="U551" s="208"/>
      <c r="V551" s="208"/>
      <c r="W551" s="208"/>
      <c r="X551" s="208"/>
      <c r="Y551" s="208"/>
      <c r="Z551" s="208"/>
      <c r="AA551" s="208"/>
      <c r="AB551" s="208"/>
      <c r="AC551" s="208"/>
      <c r="AD551" s="208"/>
      <c r="AE551" s="208"/>
      <c r="AF551" s="208"/>
      <c r="AG551" s="208"/>
      <c r="AH551" s="208"/>
      <c r="AI551" s="208"/>
      <c r="AJ551" s="208"/>
      <c r="AK551" s="208"/>
      <c r="AL551" s="208"/>
      <c r="AM551" s="208"/>
      <c r="AN551" s="208"/>
      <c r="AO551" s="208"/>
      <c r="AP551" s="208"/>
      <c r="AQ551" s="208"/>
    </row>
    <row r="552" customFormat="false" ht="13.5" hidden="false" customHeight="true" outlineLevel="0" collapsed="false">
      <c r="A552" s="1"/>
      <c r="B552" s="1"/>
      <c r="C552" s="1"/>
      <c r="D552" s="1"/>
      <c r="E552" s="1"/>
      <c r="F552" s="1"/>
      <c r="G552" s="1"/>
      <c r="H552" s="208"/>
      <c r="I552" s="208"/>
      <c r="J552" s="208"/>
      <c r="K552" s="208"/>
      <c r="L552" s="208"/>
      <c r="M552" s="208"/>
      <c r="N552" s="208"/>
      <c r="O552" s="208"/>
      <c r="P552" s="208"/>
      <c r="Q552" s="208"/>
      <c r="R552" s="208"/>
      <c r="S552" s="208"/>
      <c r="T552" s="208"/>
      <c r="U552" s="208"/>
      <c r="V552" s="208"/>
      <c r="W552" s="208"/>
      <c r="X552" s="208"/>
      <c r="Y552" s="208"/>
      <c r="Z552" s="208"/>
      <c r="AA552" s="208"/>
      <c r="AB552" s="208"/>
      <c r="AC552" s="208"/>
      <c r="AD552" s="208"/>
      <c r="AE552" s="208"/>
      <c r="AF552" s="208"/>
      <c r="AG552" s="208"/>
      <c r="AH552" s="208"/>
      <c r="AI552" s="208"/>
      <c r="AJ552" s="208"/>
      <c r="AK552" s="208"/>
      <c r="AL552" s="208"/>
      <c r="AM552" s="208"/>
      <c r="AN552" s="208"/>
      <c r="AO552" s="208"/>
      <c r="AP552" s="208"/>
      <c r="AQ552" s="208"/>
    </row>
    <row r="553" customFormat="false" ht="13.5" hidden="false" customHeight="true" outlineLevel="0" collapsed="false">
      <c r="A553" s="1"/>
      <c r="B553" s="1"/>
      <c r="C553" s="1"/>
      <c r="D553" s="1"/>
      <c r="E553" s="1"/>
      <c r="F553" s="1"/>
      <c r="G553" s="1"/>
      <c r="H553" s="208"/>
      <c r="I553" s="208"/>
      <c r="J553" s="208"/>
      <c r="K553" s="208"/>
      <c r="L553" s="208"/>
      <c r="M553" s="208"/>
      <c r="N553" s="208"/>
      <c r="O553" s="208"/>
      <c r="P553" s="208"/>
      <c r="Q553" s="208"/>
      <c r="R553" s="208"/>
      <c r="S553" s="208"/>
      <c r="T553" s="208"/>
      <c r="U553" s="208"/>
      <c r="V553" s="208"/>
      <c r="W553" s="208"/>
      <c r="X553" s="208"/>
      <c r="Y553" s="208"/>
      <c r="Z553" s="208"/>
      <c r="AA553" s="208"/>
      <c r="AB553" s="208"/>
      <c r="AC553" s="208"/>
      <c r="AD553" s="208"/>
      <c r="AE553" s="208"/>
      <c r="AF553" s="208"/>
      <c r="AG553" s="208"/>
      <c r="AH553" s="208"/>
      <c r="AI553" s="208"/>
      <c r="AJ553" s="208"/>
      <c r="AK553" s="208"/>
      <c r="AL553" s="208"/>
      <c r="AM553" s="208"/>
      <c r="AN553" s="208"/>
      <c r="AO553" s="208"/>
      <c r="AP553" s="208"/>
      <c r="AQ553" s="208"/>
    </row>
    <row r="554" customFormat="false" ht="13.5" hidden="false" customHeight="true" outlineLevel="0" collapsed="false">
      <c r="A554" s="1"/>
      <c r="B554" s="1"/>
      <c r="C554" s="1"/>
      <c r="D554" s="1"/>
      <c r="E554" s="1"/>
      <c r="F554" s="1"/>
      <c r="G554" s="1"/>
      <c r="H554" s="208"/>
      <c r="I554" s="208"/>
      <c r="J554" s="208"/>
      <c r="K554" s="208"/>
      <c r="L554" s="208"/>
      <c r="M554" s="208"/>
      <c r="N554" s="208"/>
      <c r="O554" s="208"/>
      <c r="P554" s="208"/>
      <c r="Q554" s="208"/>
      <c r="R554" s="208"/>
      <c r="S554" s="208"/>
      <c r="T554" s="208"/>
      <c r="U554" s="208"/>
      <c r="V554" s="208"/>
      <c r="W554" s="208"/>
      <c r="X554" s="208"/>
      <c r="Y554" s="208"/>
      <c r="Z554" s="208"/>
      <c r="AA554" s="208"/>
      <c r="AB554" s="208"/>
      <c r="AC554" s="208"/>
      <c r="AD554" s="208"/>
      <c r="AE554" s="208"/>
      <c r="AF554" s="208"/>
      <c r="AG554" s="208"/>
      <c r="AH554" s="208"/>
      <c r="AI554" s="208"/>
      <c r="AJ554" s="208"/>
      <c r="AK554" s="208"/>
      <c r="AL554" s="208"/>
      <c r="AM554" s="208"/>
      <c r="AN554" s="208"/>
      <c r="AO554" s="208"/>
      <c r="AP554" s="208"/>
      <c r="AQ554" s="208"/>
    </row>
    <row r="555" customFormat="false" ht="13.5" hidden="false" customHeight="true" outlineLevel="0" collapsed="false">
      <c r="A555" s="1"/>
      <c r="B555" s="1"/>
      <c r="C555" s="1"/>
      <c r="D555" s="1"/>
      <c r="E555" s="1"/>
      <c r="F555" s="1"/>
      <c r="G555" s="1"/>
      <c r="H555" s="208"/>
      <c r="I555" s="208"/>
      <c r="J555" s="208"/>
      <c r="K555" s="208"/>
      <c r="L555" s="208"/>
      <c r="M555" s="208"/>
      <c r="N555" s="208"/>
      <c r="O555" s="208"/>
      <c r="P555" s="208"/>
      <c r="Q555" s="208"/>
      <c r="R555" s="208"/>
      <c r="S555" s="208"/>
      <c r="T555" s="208"/>
      <c r="U555" s="208"/>
      <c r="V555" s="208"/>
      <c r="W555" s="208"/>
      <c r="X555" s="208"/>
      <c r="Y555" s="208"/>
      <c r="Z555" s="208"/>
      <c r="AA555" s="208"/>
      <c r="AB555" s="208"/>
      <c r="AC555" s="208"/>
      <c r="AD555" s="208"/>
      <c r="AE555" s="208"/>
      <c r="AF555" s="208"/>
      <c r="AG555" s="208"/>
      <c r="AH555" s="208"/>
      <c r="AI555" s="208"/>
      <c r="AJ555" s="208"/>
      <c r="AK555" s="208"/>
      <c r="AL555" s="208"/>
      <c r="AM555" s="208"/>
      <c r="AN555" s="208"/>
      <c r="AO555" s="208"/>
      <c r="AP555" s="208"/>
      <c r="AQ555" s="208"/>
    </row>
    <row r="556" customFormat="false" ht="13.5" hidden="false" customHeight="true" outlineLevel="0" collapsed="false">
      <c r="A556" s="1"/>
      <c r="B556" s="1"/>
      <c r="C556" s="1"/>
      <c r="D556" s="1"/>
      <c r="E556" s="1"/>
      <c r="F556" s="1"/>
      <c r="G556" s="1"/>
      <c r="H556" s="208"/>
      <c r="I556" s="208"/>
      <c r="J556" s="208"/>
      <c r="K556" s="208"/>
      <c r="L556" s="208"/>
      <c r="M556" s="208"/>
      <c r="N556" s="208"/>
      <c r="O556" s="208"/>
      <c r="P556" s="208"/>
      <c r="Q556" s="208"/>
      <c r="R556" s="208"/>
      <c r="S556" s="208"/>
      <c r="T556" s="208"/>
      <c r="U556" s="208"/>
      <c r="V556" s="208"/>
      <c r="W556" s="208"/>
      <c r="X556" s="208"/>
      <c r="Y556" s="208"/>
      <c r="Z556" s="208"/>
      <c r="AA556" s="208"/>
      <c r="AB556" s="208"/>
      <c r="AC556" s="208"/>
      <c r="AD556" s="208"/>
      <c r="AE556" s="208"/>
      <c r="AF556" s="208"/>
      <c r="AG556" s="208"/>
      <c r="AH556" s="208"/>
      <c r="AI556" s="208"/>
      <c r="AJ556" s="208"/>
      <c r="AK556" s="208"/>
      <c r="AL556" s="208"/>
      <c r="AM556" s="208"/>
      <c r="AN556" s="208"/>
      <c r="AO556" s="208"/>
      <c r="AP556" s="208"/>
      <c r="AQ556" s="208"/>
    </row>
    <row r="557" customFormat="false" ht="13.5" hidden="false" customHeight="true" outlineLevel="0" collapsed="false">
      <c r="A557" s="1"/>
      <c r="B557" s="1"/>
      <c r="C557" s="1"/>
      <c r="D557" s="1"/>
      <c r="E557" s="1"/>
      <c r="F557" s="1"/>
      <c r="G557" s="1"/>
      <c r="H557" s="208"/>
      <c r="I557" s="208"/>
      <c r="J557" s="208"/>
      <c r="K557" s="208"/>
      <c r="L557" s="208"/>
      <c r="M557" s="208"/>
      <c r="N557" s="208"/>
      <c r="O557" s="208"/>
      <c r="P557" s="208"/>
      <c r="Q557" s="208"/>
      <c r="R557" s="208"/>
      <c r="S557" s="208"/>
      <c r="T557" s="208"/>
      <c r="U557" s="208"/>
      <c r="V557" s="208"/>
      <c r="W557" s="208"/>
      <c r="X557" s="208"/>
      <c r="Y557" s="208"/>
      <c r="Z557" s="208"/>
      <c r="AA557" s="208"/>
      <c r="AB557" s="208"/>
      <c r="AC557" s="208"/>
      <c r="AD557" s="208"/>
      <c r="AE557" s="208"/>
      <c r="AF557" s="208"/>
      <c r="AG557" s="208"/>
      <c r="AH557" s="208"/>
      <c r="AI557" s="208"/>
      <c r="AJ557" s="208"/>
      <c r="AK557" s="208"/>
      <c r="AL557" s="208"/>
      <c r="AM557" s="208"/>
      <c r="AN557" s="208"/>
      <c r="AO557" s="208"/>
      <c r="AP557" s="208"/>
      <c r="AQ557" s="208"/>
    </row>
    <row r="558" customFormat="false" ht="13.5" hidden="false" customHeight="true" outlineLevel="0" collapsed="false">
      <c r="A558" s="1"/>
      <c r="B558" s="1"/>
      <c r="C558" s="1"/>
      <c r="D558" s="1"/>
      <c r="E558" s="1"/>
      <c r="F558" s="1"/>
      <c r="G558" s="1"/>
      <c r="H558" s="208"/>
      <c r="I558" s="208"/>
      <c r="J558" s="208"/>
      <c r="K558" s="208"/>
      <c r="L558" s="208"/>
      <c r="M558" s="208"/>
      <c r="N558" s="208"/>
      <c r="O558" s="208"/>
      <c r="P558" s="208"/>
      <c r="Q558" s="208"/>
      <c r="R558" s="208"/>
      <c r="S558" s="208"/>
      <c r="T558" s="208"/>
      <c r="U558" s="208"/>
      <c r="V558" s="208"/>
      <c r="W558" s="208"/>
      <c r="X558" s="208"/>
      <c r="Y558" s="208"/>
      <c r="Z558" s="208"/>
      <c r="AA558" s="208"/>
      <c r="AB558" s="208"/>
      <c r="AC558" s="208"/>
      <c r="AD558" s="208"/>
      <c r="AE558" s="208"/>
      <c r="AF558" s="208"/>
      <c r="AG558" s="208"/>
      <c r="AH558" s="208"/>
      <c r="AI558" s="208"/>
      <c r="AJ558" s="208"/>
      <c r="AK558" s="208"/>
      <c r="AL558" s="208"/>
      <c r="AM558" s="208"/>
      <c r="AN558" s="208"/>
      <c r="AO558" s="208"/>
      <c r="AP558" s="208"/>
      <c r="AQ558" s="208"/>
    </row>
    <row r="559" customFormat="false" ht="13.5" hidden="false" customHeight="true" outlineLevel="0" collapsed="false">
      <c r="A559" s="1"/>
      <c r="B559" s="1"/>
      <c r="C559" s="1"/>
      <c r="D559" s="1"/>
      <c r="E559" s="1"/>
      <c r="F559" s="1"/>
      <c r="G559" s="1"/>
      <c r="H559" s="208"/>
      <c r="I559" s="208"/>
      <c r="J559" s="208"/>
      <c r="K559" s="208"/>
      <c r="L559" s="208"/>
      <c r="M559" s="208"/>
      <c r="N559" s="208"/>
      <c r="O559" s="208"/>
      <c r="P559" s="208"/>
      <c r="Q559" s="208"/>
      <c r="R559" s="208"/>
      <c r="S559" s="208"/>
      <c r="T559" s="208"/>
      <c r="U559" s="208"/>
      <c r="V559" s="208"/>
      <c r="W559" s="208"/>
      <c r="X559" s="208"/>
      <c r="Y559" s="208"/>
      <c r="Z559" s="208"/>
      <c r="AA559" s="208"/>
      <c r="AB559" s="208"/>
      <c r="AC559" s="208"/>
      <c r="AD559" s="208"/>
      <c r="AE559" s="208"/>
      <c r="AF559" s="208"/>
      <c r="AG559" s="208"/>
      <c r="AH559" s="208"/>
      <c r="AI559" s="208"/>
      <c r="AJ559" s="208"/>
      <c r="AK559" s="208"/>
      <c r="AL559" s="208"/>
      <c r="AM559" s="208"/>
      <c r="AN559" s="208"/>
      <c r="AO559" s="208"/>
      <c r="AP559" s="208"/>
      <c r="AQ559" s="208"/>
    </row>
    <row r="560" customFormat="false" ht="13.5" hidden="false" customHeight="true" outlineLevel="0" collapsed="false">
      <c r="A560" s="1"/>
      <c r="B560" s="1"/>
      <c r="C560" s="1"/>
      <c r="D560" s="1"/>
      <c r="E560" s="1"/>
      <c r="F560" s="1"/>
      <c r="G560" s="1"/>
      <c r="H560" s="208"/>
      <c r="I560" s="208"/>
      <c r="J560" s="208"/>
      <c r="K560" s="208"/>
      <c r="L560" s="208"/>
      <c r="M560" s="208"/>
      <c r="N560" s="208"/>
      <c r="O560" s="208"/>
      <c r="P560" s="208"/>
      <c r="Q560" s="208"/>
      <c r="R560" s="208"/>
      <c r="S560" s="208"/>
      <c r="T560" s="208"/>
      <c r="U560" s="208"/>
      <c r="V560" s="208"/>
      <c r="W560" s="208"/>
      <c r="X560" s="208"/>
      <c r="Y560" s="208"/>
      <c r="Z560" s="208"/>
      <c r="AA560" s="208"/>
      <c r="AB560" s="208"/>
      <c r="AC560" s="208"/>
      <c r="AD560" s="208"/>
      <c r="AE560" s="208"/>
      <c r="AF560" s="208"/>
      <c r="AG560" s="208"/>
      <c r="AH560" s="208"/>
      <c r="AI560" s="208"/>
      <c r="AJ560" s="208"/>
      <c r="AK560" s="208"/>
      <c r="AL560" s="208"/>
      <c r="AM560" s="208"/>
      <c r="AN560" s="208"/>
      <c r="AO560" s="208"/>
      <c r="AP560" s="208"/>
      <c r="AQ560" s="208"/>
    </row>
    <row r="561" customFormat="false" ht="13.5" hidden="false" customHeight="true" outlineLevel="0" collapsed="false">
      <c r="A561" s="1"/>
      <c r="B561" s="1"/>
      <c r="C561" s="1"/>
      <c r="D561" s="1"/>
      <c r="E561" s="1"/>
      <c r="F561" s="1"/>
      <c r="G561" s="1"/>
      <c r="H561" s="208"/>
      <c r="I561" s="208"/>
      <c r="J561" s="208"/>
      <c r="K561" s="208"/>
      <c r="L561" s="208"/>
      <c r="M561" s="208"/>
      <c r="N561" s="208"/>
      <c r="O561" s="208"/>
      <c r="P561" s="208"/>
      <c r="Q561" s="208"/>
      <c r="R561" s="208"/>
      <c r="S561" s="208"/>
      <c r="T561" s="208"/>
      <c r="U561" s="208"/>
      <c r="V561" s="208"/>
      <c r="W561" s="208"/>
      <c r="X561" s="208"/>
      <c r="Y561" s="208"/>
      <c r="Z561" s="208"/>
      <c r="AA561" s="208"/>
      <c r="AB561" s="208"/>
      <c r="AC561" s="208"/>
      <c r="AD561" s="208"/>
      <c r="AE561" s="208"/>
      <c r="AF561" s="208"/>
      <c r="AG561" s="208"/>
      <c r="AH561" s="208"/>
      <c r="AI561" s="208"/>
      <c r="AJ561" s="208"/>
      <c r="AK561" s="208"/>
      <c r="AL561" s="208"/>
      <c r="AM561" s="208"/>
      <c r="AN561" s="208"/>
      <c r="AO561" s="208"/>
      <c r="AP561" s="208"/>
      <c r="AQ561" s="208"/>
    </row>
    <row r="562" customFormat="false" ht="13.5" hidden="false" customHeight="true" outlineLevel="0" collapsed="false">
      <c r="A562" s="1"/>
      <c r="B562" s="1"/>
      <c r="C562" s="1"/>
      <c r="D562" s="1"/>
      <c r="E562" s="1"/>
      <c r="F562" s="1"/>
      <c r="G562" s="1"/>
      <c r="H562" s="208"/>
      <c r="I562" s="208"/>
      <c r="J562" s="208"/>
      <c r="K562" s="208"/>
      <c r="L562" s="208"/>
      <c r="M562" s="208"/>
      <c r="N562" s="208"/>
      <c r="O562" s="208"/>
      <c r="P562" s="208"/>
      <c r="Q562" s="208"/>
      <c r="R562" s="208"/>
      <c r="S562" s="208"/>
      <c r="T562" s="208"/>
      <c r="U562" s="208"/>
      <c r="V562" s="208"/>
      <c r="W562" s="208"/>
      <c r="X562" s="208"/>
      <c r="Y562" s="208"/>
      <c r="Z562" s="208"/>
      <c r="AA562" s="208"/>
      <c r="AB562" s="208"/>
      <c r="AC562" s="208"/>
      <c r="AD562" s="208"/>
      <c r="AE562" s="208"/>
      <c r="AF562" s="208"/>
      <c r="AG562" s="208"/>
      <c r="AH562" s="208"/>
      <c r="AI562" s="208"/>
      <c r="AJ562" s="208"/>
      <c r="AK562" s="208"/>
      <c r="AL562" s="208"/>
      <c r="AM562" s="208"/>
      <c r="AN562" s="208"/>
      <c r="AO562" s="208"/>
      <c r="AP562" s="208"/>
      <c r="AQ562" s="208"/>
    </row>
    <row r="563" customFormat="false" ht="13.5" hidden="false" customHeight="true" outlineLevel="0" collapsed="false">
      <c r="A563" s="1"/>
      <c r="B563" s="1"/>
      <c r="C563" s="1"/>
      <c r="D563" s="1"/>
      <c r="E563" s="1"/>
      <c r="F563" s="1"/>
      <c r="G563" s="1"/>
      <c r="H563" s="208"/>
      <c r="I563" s="208"/>
      <c r="J563" s="208"/>
      <c r="K563" s="208"/>
      <c r="L563" s="208"/>
      <c r="M563" s="208"/>
      <c r="N563" s="208"/>
      <c r="O563" s="208"/>
      <c r="P563" s="208"/>
      <c r="Q563" s="208"/>
      <c r="R563" s="208"/>
      <c r="S563" s="208"/>
      <c r="T563" s="208"/>
      <c r="U563" s="208"/>
      <c r="V563" s="208"/>
      <c r="W563" s="208"/>
      <c r="X563" s="208"/>
      <c r="Y563" s="208"/>
      <c r="Z563" s="208"/>
      <c r="AA563" s="208"/>
      <c r="AB563" s="208"/>
      <c r="AC563" s="208"/>
      <c r="AD563" s="208"/>
      <c r="AE563" s="208"/>
      <c r="AF563" s="208"/>
      <c r="AG563" s="208"/>
      <c r="AH563" s="208"/>
      <c r="AI563" s="208"/>
      <c r="AJ563" s="208"/>
      <c r="AK563" s="208"/>
      <c r="AL563" s="208"/>
      <c r="AM563" s="208"/>
      <c r="AN563" s="208"/>
      <c r="AO563" s="208"/>
      <c r="AP563" s="208"/>
      <c r="AQ563" s="208"/>
    </row>
    <row r="564" customFormat="false" ht="13.5" hidden="false" customHeight="true" outlineLevel="0" collapsed="false">
      <c r="A564" s="1"/>
      <c r="B564" s="1"/>
      <c r="C564" s="1"/>
      <c r="D564" s="1"/>
      <c r="E564" s="1"/>
      <c r="F564" s="1"/>
      <c r="G564" s="1"/>
      <c r="H564" s="208"/>
      <c r="I564" s="208"/>
      <c r="J564" s="208"/>
      <c r="K564" s="208"/>
      <c r="L564" s="208"/>
      <c r="M564" s="208"/>
      <c r="N564" s="208"/>
      <c r="O564" s="208"/>
      <c r="P564" s="208"/>
      <c r="Q564" s="208"/>
      <c r="R564" s="208"/>
      <c r="S564" s="208"/>
      <c r="T564" s="208"/>
      <c r="U564" s="208"/>
      <c r="V564" s="208"/>
      <c r="W564" s="208"/>
      <c r="X564" s="208"/>
      <c r="Y564" s="208"/>
      <c r="Z564" s="208"/>
      <c r="AA564" s="208"/>
      <c r="AB564" s="208"/>
      <c r="AC564" s="208"/>
      <c r="AD564" s="208"/>
      <c r="AE564" s="208"/>
      <c r="AF564" s="208"/>
      <c r="AG564" s="208"/>
      <c r="AH564" s="208"/>
      <c r="AI564" s="208"/>
      <c r="AJ564" s="208"/>
      <c r="AK564" s="208"/>
      <c r="AL564" s="208"/>
      <c r="AM564" s="208"/>
      <c r="AN564" s="208"/>
      <c r="AO564" s="208"/>
      <c r="AP564" s="208"/>
      <c r="AQ564" s="208"/>
    </row>
    <row r="565" customFormat="false" ht="13.5" hidden="false" customHeight="true" outlineLevel="0" collapsed="false">
      <c r="A565" s="1"/>
      <c r="B565" s="1"/>
      <c r="C565" s="1"/>
      <c r="D565" s="1"/>
      <c r="E565" s="1"/>
      <c r="F565" s="1"/>
      <c r="G565" s="1"/>
      <c r="H565" s="208"/>
      <c r="I565" s="208"/>
      <c r="J565" s="208"/>
      <c r="K565" s="208"/>
      <c r="L565" s="208"/>
      <c r="M565" s="208"/>
      <c r="N565" s="208"/>
      <c r="O565" s="208"/>
      <c r="P565" s="208"/>
      <c r="Q565" s="208"/>
      <c r="R565" s="208"/>
      <c r="S565" s="208"/>
      <c r="T565" s="208"/>
      <c r="U565" s="208"/>
      <c r="V565" s="208"/>
      <c r="W565" s="208"/>
      <c r="X565" s="208"/>
      <c r="Y565" s="208"/>
      <c r="Z565" s="208"/>
      <c r="AA565" s="208"/>
      <c r="AB565" s="208"/>
      <c r="AC565" s="208"/>
      <c r="AD565" s="208"/>
      <c r="AE565" s="208"/>
      <c r="AF565" s="208"/>
      <c r="AG565" s="208"/>
      <c r="AH565" s="208"/>
      <c r="AI565" s="208"/>
      <c r="AJ565" s="208"/>
      <c r="AK565" s="208"/>
      <c r="AL565" s="208"/>
      <c r="AM565" s="208"/>
      <c r="AN565" s="208"/>
      <c r="AO565" s="208"/>
      <c r="AP565" s="208"/>
      <c r="AQ565" s="208"/>
    </row>
    <row r="566" customFormat="false" ht="13.5" hidden="false" customHeight="true" outlineLevel="0" collapsed="false">
      <c r="A566" s="1"/>
      <c r="B566" s="1"/>
      <c r="C566" s="1"/>
      <c r="D566" s="1"/>
      <c r="E566" s="1"/>
      <c r="F566" s="1"/>
      <c r="G566" s="1"/>
      <c r="H566" s="208"/>
      <c r="I566" s="208"/>
      <c r="J566" s="208"/>
      <c r="K566" s="208"/>
      <c r="L566" s="208"/>
      <c r="M566" s="208"/>
      <c r="N566" s="208"/>
      <c r="O566" s="208"/>
      <c r="P566" s="208"/>
      <c r="Q566" s="208"/>
      <c r="R566" s="208"/>
      <c r="S566" s="208"/>
      <c r="T566" s="208"/>
      <c r="U566" s="208"/>
      <c r="V566" s="208"/>
      <c r="W566" s="208"/>
      <c r="X566" s="208"/>
      <c r="Y566" s="208"/>
      <c r="Z566" s="208"/>
      <c r="AA566" s="208"/>
      <c r="AB566" s="208"/>
      <c r="AC566" s="208"/>
      <c r="AD566" s="208"/>
      <c r="AE566" s="208"/>
      <c r="AF566" s="208"/>
      <c r="AG566" s="208"/>
      <c r="AH566" s="208"/>
      <c r="AI566" s="208"/>
      <c r="AJ566" s="208"/>
      <c r="AK566" s="208"/>
      <c r="AL566" s="208"/>
      <c r="AM566" s="208"/>
      <c r="AN566" s="208"/>
      <c r="AO566" s="208"/>
      <c r="AP566" s="208"/>
      <c r="AQ566" s="208"/>
    </row>
    <row r="567" customFormat="false" ht="13.5" hidden="false" customHeight="true" outlineLevel="0" collapsed="false">
      <c r="A567" s="1"/>
      <c r="B567" s="1"/>
      <c r="C567" s="1"/>
      <c r="D567" s="1"/>
      <c r="E567" s="1"/>
      <c r="F567" s="1"/>
      <c r="G567" s="1"/>
      <c r="H567" s="208"/>
      <c r="I567" s="208"/>
      <c r="J567" s="208"/>
      <c r="K567" s="208"/>
      <c r="L567" s="208"/>
      <c r="M567" s="208"/>
      <c r="N567" s="208"/>
      <c r="O567" s="208"/>
      <c r="P567" s="208"/>
      <c r="Q567" s="208"/>
      <c r="R567" s="208"/>
      <c r="S567" s="208"/>
      <c r="T567" s="208"/>
      <c r="U567" s="208"/>
      <c r="V567" s="208"/>
      <c r="W567" s="208"/>
      <c r="X567" s="208"/>
      <c r="Y567" s="208"/>
      <c r="Z567" s="208"/>
      <c r="AA567" s="208"/>
      <c r="AB567" s="208"/>
      <c r="AC567" s="208"/>
      <c r="AD567" s="208"/>
      <c r="AE567" s="208"/>
      <c r="AF567" s="208"/>
      <c r="AG567" s="208"/>
      <c r="AH567" s="208"/>
      <c r="AI567" s="208"/>
      <c r="AJ567" s="208"/>
      <c r="AK567" s="208"/>
      <c r="AL567" s="208"/>
      <c r="AM567" s="208"/>
      <c r="AN567" s="208"/>
      <c r="AO567" s="208"/>
      <c r="AP567" s="208"/>
      <c r="AQ567" s="208"/>
    </row>
    <row r="568" customFormat="false" ht="13.5" hidden="false" customHeight="true" outlineLevel="0" collapsed="false">
      <c r="A568" s="1"/>
      <c r="B568" s="1"/>
      <c r="C568" s="1"/>
      <c r="D568" s="1"/>
      <c r="E568" s="1"/>
      <c r="F568" s="1"/>
      <c r="G568" s="1"/>
      <c r="H568" s="208"/>
      <c r="I568" s="208"/>
      <c r="J568" s="208"/>
      <c r="K568" s="208"/>
      <c r="L568" s="208"/>
      <c r="M568" s="208"/>
      <c r="N568" s="208"/>
      <c r="O568" s="208"/>
      <c r="P568" s="208"/>
      <c r="Q568" s="208"/>
      <c r="R568" s="208"/>
      <c r="S568" s="208"/>
      <c r="T568" s="208"/>
      <c r="U568" s="208"/>
      <c r="V568" s="208"/>
      <c r="W568" s="208"/>
      <c r="X568" s="208"/>
      <c r="Y568" s="208"/>
      <c r="Z568" s="208"/>
      <c r="AA568" s="208"/>
      <c r="AB568" s="208"/>
      <c r="AC568" s="208"/>
      <c r="AD568" s="208"/>
      <c r="AE568" s="208"/>
      <c r="AF568" s="208"/>
      <c r="AG568" s="208"/>
      <c r="AH568" s="208"/>
      <c r="AI568" s="208"/>
      <c r="AJ568" s="208"/>
      <c r="AK568" s="208"/>
      <c r="AL568" s="208"/>
      <c r="AM568" s="208"/>
      <c r="AN568" s="208"/>
      <c r="AO568" s="208"/>
      <c r="AP568" s="208"/>
      <c r="AQ568" s="208"/>
    </row>
    <row r="569" customFormat="false" ht="13.5" hidden="false" customHeight="true" outlineLevel="0" collapsed="false">
      <c r="A569" s="1"/>
      <c r="B569" s="1"/>
      <c r="C569" s="1"/>
      <c r="D569" s="1"/>
      <c r="E569" s="1"/>
      <c r="F569" s="1"/>
      <c r="G569" s="1"/>
      <c r="H569" s="208"/>
      <c r="I569" s="208"/>
      <c r="J569" s="208"/>
      <c r="K569" s="208"/>
      <c r="L569" s="208"/>
      <c r="M569" s="208"/>
      <c r="N569" s="208"/>
      <c r="O569" s="208"/>
      <c r="P569" s="208"/>
      <c r="Q569" s="208"/>
      <c r="R569" s="208"/>
      <c r="S569" s="208"/>
      <c r="T569" s="208"/>
      <c r="U569" s="208"/>
      <c r="V569" s="208"/>
      <c r="W569" s="208"/>
      <c r="X569" s="208"/>
      <c r="Y569" s="208"/>
      <c r="Z569" s="208"/>
      <c r="AA569" s="208"/>
      <c r="AB569" s="208"/>
      <c r="AC569" s="208"/>
      <c r="AD569" s="208"/>
      <c r="AE569" s="208"/>
      <c r="AF569" s="208"/>
      <c r="AG569" s="208"/>
      <c r="AH569" s="208"/>
      <c r="AI569" s="208"/>
      <c r="AJ569" s="208"/>
      <c r="AK569" s="208"/>
      <c r="AL569" s="208"/>
      <c r="AM569" s="208"/>
      <c r="AN569" s="208"/>
      <c r="AO569" s="208"/>
      <c r="AP569" s="208"/>
      <c r="AQ569" s="208"/>
    </row>
    <row r="570" customFormat="false" ht="13.5" hidden="false" customHeight="true" outlineLevel="0" collapsed="false">
      <c r="A570" s="1"/>
      <c r="B570" s="1"/>
      <c r="C570" s="1"/>
      <c r="D570" s="1"/>
      <c r="E570" s="1"/>
      <c r="F570" s="1"/>
      <c r="G570" s="1"/>
      <c r="H570" s="208"/>
      <c r="I570" s="208"/>
      <c r="J570" s="208"/>
      <c r="K570" s="208"/>
      <c r="L570" s="208"/>
      <c r="M570" s="208"/>
      <c r="N570" s="208"/>
      <c r="O570" s="208"/>
      <c r="P570" s="208"/>
      <c r="Q570" s="208"/>
      <c r="R570" s="208"/>
      <c r="S570" s="208"/>
      <c r="T570" s="208"/>
      <c r="U570" s="208"/>
      <c r="V570" s="208"/>
      <c r="W570" s="208"/>
      <c r="X570" s="208"/>
      <c r="Y570" s="208"/>
      <c r="Z570" s="208"/>
      <c r="AA570" s="208"/>
      <c r="AB570" s="208"/>
      <c r="AC570" s="208"/>
      <c r="AD570" s="208"/>
      <c r="AE570" s="208"/>
      <c r="AF570" s="208"/>
      <c r="AG570" s="208"/>
      <c r="AH570" s="208"/>
      <c r="AI570" s="208"/>
      <c r="AJ570" s="208"/>
      <c r="AK570" s="208"/>
      <c r="AL570" s="208"/>
      <c r="AM570" s="208"/>
      <c r="AN570" s="208"/>
      <c r="AO570" s="208"/>
      <c r="AP570" s="208"/>
      <c r="AQ570" s="208"/>
    </row>
    <row r="571" customFormat="false" ht="13.5" hidden="false" customHeight="true" outlineLevel="0" collapsed="false">
      <c r="A571" s="1"/>
      <c r="B571" s="1"/>
      <c r="C571" s="1"/>
      <c r="D571" s="1"/>
      <c r="E571" s="1"/>
      <c r="F571" s="1"/>
      <c r="G571" s="1"/>
      <c r="H571" s="208"/>
      <c r="I571" s="208"/>
      <c r="J571" s="208"/>
      <c r="K571" s="208"/>
      <c r="L571" s="208"/>
      <c r="M571" s="208"/>
      <c r="N571" s="208"/>
      <c r="O571" s="208"/>
      <c r="P571" s="208"/>
      <c r="Q571" s="208"/>
      <c r="R571" s="208"/>
      <c r="S571" s="208"/>
      <c r="T571" s="208"/>
      <c r="U571" s="208"/>
      <c r="V571" s="208"/>
      <c r="W571" s="208"/>
      <c r="X571" s="208"/>
      <c r="Y571" s="208"/>
      <c r="Z571" s="208"/>
      <c r="AA571" s="208"/>
      <c r="AB571" s="208"/>
      <c r="AC571" s="208"/>
      <c r="AD571" s="208"/>
      <c r="AE571" s="208"/>
      <c r="AF571" s="208"/>
      <c r="AG571" s="208"/>
      <c r="AH571" s="208"/>
      <c r="AI571" s="208"/>
      <c r="AJ571" s="208"/>
      <c r="AK571" s="208"/>
      <c r="AL571" s="208"/>
      <c r="AM571" s="208"/>
      <c r="AN571" s="208"/>
      <c r="AO571" s="208"/>
      <c r="AP571" s="208"/>
      <c r="AQ571" s="208"/>
    </row>
    <row r="572" customFormat="false" ht="13.5" hidden="false" customHeight="true" outlineLevel="0" collapsed="false">
      <c r="A572" s="1"/>
      <c r="B572" s="1"/>
      <c r="C572" s="1"/>
      <c r="D572" s="1"/>
      <c r="E572" s="1"/>
      <c r="F572" s="1"/>
      <c r="G572" s="1"/>
      <c r="H572" s="208"/>
      <c r="I572" s="208"/>
      <c r="J572" s="208"/>
      <c r="K572" s="208"/>
      <c r="L572" s="208"/>
      <c r="M572" s="208"/>
      <c r="N572" s="208"/>
      <c r="O572" s="208"/>
      <c r="P572" s="208"/>
      <c r="Q572" s="208"/>
      <c r="R572" s="208"/>
      <c r="S572" s="208"/>
      <c r="T572" s="208"/>
      <c r="U572" s="208"/>
      <c r="V572" s="208"/>
      <c r="W572" s="208"/>
      <c r="X572" s="208"/>
      <c r="Y572" s="208"/>
      <c r="Z572" s="208"/>
      <c r="AA572" s="208"/>
      <c r="AB572" s="208"/>
      <c r="AC572" s="208"/>
      <c r="AD572" s="208"/>
      <c r="AE572" s="208"/>
      <c r="AF572" s="208"/>
      <c r="AG572" s="208"/>
      <c r="AH572" s="208"/>
      <c r="AI572" s="208"/>
      <c r="AJ572" s="208"/>
      <c r="AK572" s="208"/>
      <c r="AL572" s="208"/>
      <c r="AM572" s="208"/>
      <c r="AN572" s="208"/>
      <c r="AO572" s="208"/>
      <c r="AP572" s="208"/>
      <c r="AQ572" s="208"/>
    </row>
    <row r="573" customFormat="false" ht="13.5" hidden="false" customHeight="true" outlineLevel="0" collapsed="false">
      <c r="A573" s="1"/>
      <c r="B573" s="1"/>
      <c r="C573" s="1"/>
      <c r="D573" s="1"/>
      <c r="E573" s="1"/>
      <c r="F573" s="1"/>
      <c r="G573" s="1"/>
      <c r="H573" s="208"/>
      <c r="I573" s="208"/>
      <c r="J573" s="208"/>
      <c r="K573" s="208"/>
      <c r="L573" s="208"/>
      <c r="M573" s="208"/>
      <c r="N573" s="208"/>
      <c r="O573" s="208"/>
      <c r="P573" s="208"/>
      <c r="Q573" s="208"/>
      <c r="R573" s="208"/>
      <c r="S573" s="208"/>
      <c r="T573" s="208"/>
      <c r="U573" s="208"/>
      <c r="V573" s="208"/>
      <c r="W573" s="208"/>
      <c r="X573" s="208"/>
      <c r="Y573" s="208"/>
      <c r="Z573" s="208"/>
      <c r="AA573" s="208"/>
      <c r="AB573" s="208"/>
      <c r="AC573" s="208"/>
      <c r="AD573" s="208"/>
      <c r="AE573" s="208"/>
      <c r="AF573" s="208"/>
      <c r="AG573" s="208"/>
      <c r="AH573" s="208"/>
      <c r="AI573" s="208"/>
      <c r="AJ573" s="208"/>
      <c r="AK573" s="208"/>
      <c r="AL573" s="208"/>
      <c r="AM573" s="208"/>
      <c r="AN573" s="208"/>
      <c r="AO573" s="208"/>
      <c r="AP573" s="208"/>
      <c r="AQ573" s="208"/>
    </row>
    <row r="574" customFormat="false" ht="13.5" hidden="false" customHeight="true" outlineLevel="0" collapsed="false">
      <c r="A574" s="1"/>
      <c r="B574" s="1"/>
      <c r="C574" s="1"/>
      <c r="D574" s="1"/>
      <c r="E574" s="1"/>
      <c r="F574" s="1"/>
      <c r="G574" s="1"/>
      <c r="H574" s="208"/>
      <c r="I574" s="208"/>
      <c r="J574" s="208"/>
      <c r="K574" s="208"/>
      <c r="L574" s="208"/>
      <c r="M574" s="208"/>
      <c r="N574" s="208"/>
      <c r="O574" s="208"/>
      <c r="P574" s="208"/>
      <c r="Q574" s="208"/>
      <c r="R574" s="208"/>
      <c r="S574" s="208"/>
      <c r="T574" s="208"/>
      <c r="U574" s="208"/>
      <c r="V574" s="208"/>
      <c r="W574" s="208"/>
      <c r="X574" s="208"/>
      <c r="Y574" s="208"/>
      <c r="Z574" s="208"/>
      <c r="AA574" s="208"/>
      <c r="AB574" s="208"/>
      <c r="AC574" s="208"/>
      <c r="AD574" s="208"/>
      <c r="AE574" s="208"/>
      <c r="AF574" s="208"/>
      <c r="AG574" s="208"/>
      <c r="AH574" s="208"/>
      <c r="AI574" s="208"/>
      <c r="AJ574" s="208"/>
      <c r="AK574" s="208"/>
      <c r="AL574" s="208"/>
      <c r="AM574" s="208"/>
      <c r="AN574" s="208"/>
      <c r="AO574" s="208"/>
      <c r="AP574" s="208"/>
      <c r="AQ574" s="208"/>
    </row>
    <row r="575" customFormat="false" ht="13.5" hidden="false" customHeight="true" outlineLevel="0" collapsed="false">
      <c r="A575" s="1"/>
      <c r="B575" s="1"/>
      <c r="C575" s="1"/>
      <c r="D575" s="1"/>
      <c r="E575" s="1"/>
      <c r="F575" s="1"/>
      <c r="G575" s="1"/>
      <c r="H575" s="208"/>
      <c r="I575" s="208"/>
      <c r="J575" s="208"/>
      <c r="K575" s="208"/>
      <c r="L575" s="208"/>
      <c r="M575" s="208"/>
      <c r="N575" s="208"/>
      <c r="O575" s="208"/>
      <c r="P575" s="208"/>
      <c r="Q575" s="208"/>
      <c r="R575" s="208"/>
      <c r="S575" s="208"/>
      <c r="T575" s="208"/>
      <c r="U575" s="208"/>
      <c r="V575" s="208"/>
      <c r="W575" s="208"/>
      <c r="X575" s="208"/>
      <c r="Y575" s="208"/>
      <c r="Z575" s="208"/>
      <c r="AA575" s="208"/>
      <c r="AB575" s="208"/>
      <c r="AC575" s="208"/>
      <c r="AD575" s="208"/>
      <c r="AE575" s="208"/>
      <c r="AF575" s="208"/>
      <c r="AG575" s="208"/>
      <c r="AH575" s="208"/>
      <c r="AI575" s="208"/>
      <c r="AJ575" s="208"/>
      <c r="AK575" s="208"/>
      <c r="AL575" s="208"/>
      <c r="AM575" s="208"/>
      <c r="AN575" s="208"/>
      <c r="AO575" s="208"/>
      <c r="AP575" s="208"/>
      <c r="AQ575" s="208"/>
    </row>
    <row r="576" customFormat="false" ht="13.5" hidden="false" customHeight="true" outlineLevel="0" collapsed="false">
      <c r="A576" s="1"/>
      <c r="B576" s="1"/>
      <c r="C576" s="1"/>
      <c r="D576" s="1"/>
      <c r="E576" s="1"/>
      <c r="F576" s="1"/>
      <c r="G576" s="1"/>
      <c r="H576" s="208"/>
      <c r="I576" s="208"/>
      <c r="J576" s="208"/>
      <c r="K576" s="208"/>
      <c r="L576" s="208"/>
      <c r="M576" s="208"/>
      <c r="N576" s="208"/>
      <c r="O576" s="208"/>
      <c r="P576" s="208"/>
      <c r="Q576" s="208"/>
      <c r="R576" s="208"/>
      <c r="S576" s="208"/>
      <c r="T576" s="208"/>
      <c r="U576" s="208"/>
      <c r="V576" s="208"/>
      <c r="W576" s="208"/>
      <c r="X576" s="208"/>
      <c r="Y576" s="208"/>
      <c r="Z576" s="208"/>
      <c r="AA576" s="208"/>
      <c r="AB576" s="208"/>
      <c r="AC576" s="208"/>
      <c r="AD576" s="208"/>
      <c r="AE576" s="208"/>
      <c r="AF576" s="208"/>
      <c r="AG576" s="208"/>
      <c r="AH576" s="208"/>
      <c r="AI576" s="208"/>
      <c r="AJ576" s="208"/>
      <c r="AK576" s="208"/>
      <c r="AL576" s="208"/>
      <c r="AM576" s="208"/>
      <c r="AN576" s="208"/>
      <c r="AO576" s="208"/>
      <c r="AP576" s="208"/>
      <c r="AQ576" s="208"/>
    </row>
    <row r="577" customFormat="false" ht="13.5" hidden="false" customHeight="true" outlineLevel="0" collapsed="false">
      <c r="A577" s="1"/>
      <c r="B577" s="1"/>
      <c r="C577" s="1"/>
      <c r="D577" s="1"/>
      <c r="E577" s="1"/>
      <c r="F577" s="1"/>
      <c r="G577" s="1"/>
      <c r="H577" s="208"/>
      <c r="I577" s="208"/>
      <c r="J577" s="208"/>
      <c r="K577" s="208"/>
      <c r="L577" s="208"/>
      <c r="M577" s="208"/>
      <c r="N577" s="208"/>
      <c r="O577" s="208"/>
      <c r="P577" s="208"/>
      <c r="Q577" s="208"/>
      <c r="R577" s="208"/>
      <c r="S577" s="208"/>
      <c r="T577" s="208"/>
      <c r="U577" s="208"/>
      <c r="V577" s="208"/>
      <c r="W577" s="208"/>
      <c r="X577" s="208"/>
      <c r="Y577" s="208"/>
      <c r="Z577" s="208"/>
      <c r="AA577" s="208"/>
      <c r="AB577" s="208"/>
      <c r="AC577" s="208"/>
      <c r="AD577" s="208"/>
      <c r="AE577" s="208"/>
      <c r="AF577" s="208"/>
      <c r="AG577" s="208"/>
      <c r="AH577" s="208"/>
      <c r="AI577" s="208"/>
      <c r="AJ577" s="208"/>
      <c r="AK577" s="208"/>
      <c r="AL577" s="208"/>
      <c r="AM577" s="208"/>
      <c r="AN577" s="208"/>
      <c r="AO577" s="208"/>
      <c r="AP577" s="208"/>
      <c r="AQ577" s="208"/>
    </row>
    <row r="578" customFormat="false" ht="13.5" hidden="false" customHeight="true" outlineLevel="0" collapsed="false">
      <c r="A578" s="1"/>
      <c r="B578" s="1"/>
      <c r="C578" s="1"/>
      <c r="D578" s="1"/>
      <c r="E578" s="1"/>
      <c r="F578" s="1"/>
      <c r="G578" s="1"/>
      <c r="H578" s="208"/>
      <c r="I578" s="208"/>
      <c r="J578" s="208"/>
      <c r="K578" s="208"/>
      <c r="L578" s="208"/>
      <c r="M578" s="208"/>
      <c r="N578" s="208"/>
      <c r="O578" s="208"/>
      <c r="P578" s="208"/>
      <c r="Q578" s="208"/>
      <c r="R578" s="208"/>
      <c r="S578" s="208"/>
      <c r="T578" s="208"/>
      <c r="U578" s="208"/>
      <c r="V578" s="208"/>
      <c r="W578" s="208"/>
      <c r="X578" s="208"/>
      <c r="Y578" s="208"/>
      <c r="Z578" s="208"/>
      <c r="AA578" s="208"/>
      <c r="AB578" s="208"/>
      <c r="AC578" s="208"/>
      <c r="AD578" s="208"/>
      <c r="AE578" s="208"/>
      <c r="AF578" s="208"/>
      <c r="AG578" s="208"/>
      <c r="AH578" s="208"/>
      <c r="AI578" s="208"/>
      <c r="AJ578" s="208"/>
      <c r="AK578" s="208"/>
      <c r="AL578" s="208"/>
      <c r="AM578" s="208"/>
      <c r="AN578" s="208"/>
      <c r="AO578" s="208"/>
      <c r="AP578" s="208"/>
      <c r="AQ578" s="208"/>
    </row>
    <row r="579" customFormat="false" ht="13.5" hidden="false" customHeight="true" outlineLevel="0" collapsed="false">
      <c r="A579" s="1"/>
      <c r="B579" s="1"/>
      <c r="C579" s="1"/>
      <c r="D579" s="1"/>
      <c r="E579" s="1"/>
      <c r="F579" s="1"/>
      <c r="G579" s="1"/>
      <c r="H579" s="208"/>
      <c r="I579" s="208"/>
      <c r="J579" s="208"/>
      <c r="K579" s="208"/>
      <c r="L579" s="208"/>
      <c r="M579" s="208"/>
      <c r="N579" s="208"/>
      <c r="O579" s="208"/>
      <c r="P579" s="208"/>
      <c r="Q579" s="208"/>
      <c r="R579" s="208"/>
      <c r="S579" s="208"/>
      <c r="T579" s="208"/>
      <c r="U579" s="208"/>
      <c r="V579" s="208"/>
      <c r="W579" s="208"/>
      <c r="X579" s="208"/>
      <c r="Y579" s="208"/>
      <c r="Z579" s="208"/>
      <c r="AA579" s="208"/>
      <c r="AB579" s="208"/>
      <c r="AC579" s="208"/>
      <c r="AD579" s="208"/>
      <c r="AE579" s="208"/>
      <c r="AF579" s="208"/>
      <c r="AG579" s="208"/>
      <c r="AH579" s="208"/>
      <c r="AI579" s="208"/>
      <c r="AJ579" s="208"/>
      <c r="AK579" s="208"/>
      <c r="AL579" s="208"/>
      <c r="AM579" s="208"/>
      <c r="AN579" s="208"/>
      <c r="AO579" s="208"/>
      <c r="AP579" s="208"/>
      <c r="AQ579" s="208"/>
    </row>
    <row r="580" customFormat="false" ht="13.5" hidden="false" customHeight="true" outlineLevel="0" collapsed="false">
      <c r="A580" s="1"/>
      <c r="B580" s="1"/>
      <c r="C580" s="1"/>
      <c r="D580" s="1"/>
      <c r="E580" s="1"/>
      <c r="F580" s="1"/>
      <c r="G580" s="1"/>
      <c r="H580" s="208"/>
      <c r="I580" s="208"/>
      <c r="J580" s="208"/>
      <c r="K580" s="208"/>
      <c r="L580" s="208"/>
      <c r="M580" s="208"/>
      <c r="N580" s="208"/>
      <c r="O580" s="208"/>
      <c r="P580" s="208"/>
      <c r="Q580" s="208"/>
      <c r="R580" s="208"/>
      <c r="S580" s="208"/>
      <c r="T580" s="208"/>
      <c r="U580" s="208"/>
      <c r="V580" s="208"/>
      <c r="W580" s="208"/>
      <c r="X580" s="208"/>
      <c r="Y580" s="208"/>
      <c r="Z580" s="208"/>
      <c r="AA580" s="208"/>
      <c r="AB580" s="208"/>
      <c r="AC580" s="208"/>
      <c r="AD580" s="208"/>
      <c r="AE580" s="208"/>
      <c r="AF580" s="208"/>
      <c r="AG580" s="208"/>
      <c r="AH580" s="208"/>
      <c r="AI580" s="208"/>
      <c r="AJ580" s="208"/>
      <c r="AK580" s="208"/>
      <c r="AL580" s="208"/>
      <c r="AM580" s="208"/>
      <c r="AN580" s="208"/>
      <c r="AO580" s="208"/>
      <c r="AP580" s="208"/>
      <c r="AQ580" s="208"/>
    </row>
    <row r="581" customFormat="false" ht="13.5" hidden="false" customHeight="true" outlineLevel="0" collapsed="false">
      <c r="A581" s="1"/>
      <c r="B581" s="1"/>
      <c r="C581" s="1"/>
      <c r="D581" s="1"/>
      <c r="E581" s="1"/>
      <c r="F581" s="1"/>
      <c r="G581" s="1"/>
      <c r="H581" s="208"/>
      <c r="I581" s="208"/>
      <c r="J581" s="208"/>
      <c r="K581" s="208"/>
      <c r="L581" s="208"/>
      <c r="M581" s="208"/>
      <c r="N581" s="208"/>
      <c r="O581" s="208"/>
      <c r="P581" s="208"/>
      <c r="Q581" s="208"/>
      <c r="R581" s="208"/>
      <c r="S581" s="208"/>
      <c r="T581" s="208"/>
      <c r="U581" s="208"/>
      <c r="V581" s="208"/>
      <c r="W581" s="208"/>
      <c r="X581" s="208"/>
      <c r="Y581" s="208"/>
      <c r="Z581" s="208"/>
      <c r="AA581" s="208"/>
      <c r="AB581" s="208"/>
      <c r="AC581" s="208"/>
      <c r="AD581" s="208"/>
      <c r="AE581" s="208"/>
      <c r="AF581" s="208"/>
      <c r="AG581" s="208"/>
      <c r="AH581" s="208"/>
      <c r="AI581" s="208"/>
      <c r="AJ581" s="208"/>
      <c r="AK581" s="208"/>
      <c r="AL581" s="208"/>
      <c r="AM581" s="208"/>
      <c r="AN581" s="208"/>
      <c r="AO581" s="208"/>
      <c r="AP581" s="208"/>
      <c r="AQ581" s="208"/>
    </row>
    <row r="582" customFormat="false" ht="13.5" hidden="false" customHeight="true" outlineLevel="0" collapsed="false">
      <c r="A582" s="1"/>
      <c r="B582" s="1"/>
      <c r="C582" s="1"/>
      <c r="D582" s="1"/>
      <c r="E582" s="1"/>
      <c r="F582" s="1"/>
      <c r="G582" s="1"/>
      <c r="H582" s="208"/>
      <c r="I582" s="208"/>
      <c r="J582" s="208"/>
      <c r="K582" s="208"/>
      <c r="L582" s="208"/>
      <c r="M582" s="208"/>
      <c r="N582" s="208"/>
      <c r="O582" s="208"/>
      <c r="P582" s="208"/>
      <c r="Q582" s="208"/>
      <c r="R582" s="208"/>
      <c r="S582" s="208"/>
      <c r="T582" s="208"/>
      <c r="U582" s="208"/>
      <c r="V582" s="208"/>
      <c r="W582" s="208"/>
      <c r="X582" s="208"/>
      <c r="Y582" s="208"/>
      <c r="Z582" s="208"/>
      <c r="AA582" s="208"/>
      <c r="AB582" s="208"/>
      <c r="AC582" s="208"/>
      <c r="AD582" s="208"/>
      <c r="AE582" s="208"/>
      <c r="AF582" s="208"/>
      <c r="AG582" s="208"/>
      <c r="AH582" s="208"/>
      <c r="AI582" s="208"/>
      <c r="AJ582" s="208"/>
      <c r="AK582" s="208"/>
      <c r="AL582" s="208"/>
      <c r="AM582" s="208"/>
      <c r="AN582" s="208"/>
      <c r="AO582" s="208"/>
      <c r="AP582" s="208"/>
      <c r="AQ582" s="208"/>
    </row>
    <row r="583" customFormat="false" ht="13.5" hidden="false" customHeight="true" outlineLevel="0" collapsed="false">
      <c r="A583" s="1"/>
      <c r="B583" s="1"/>
      <c r="C583" s="1"/>
      <c r="D583" s="1"/>
      <c r="E583" s="1"/>
      <c r="F583" s="1"/>
      <c r="G583" s="1"/>
      <c r="H583" s="208"/>
      <c r="I583" s="208"/>
      <c r="J583" s="208"/>
      <c r="K583" s="208"/>
      <c r="L583" s="208"/>
      <c r="M583" s="208"/>
      <c r="N583" s="208"/>
      <c r="O583" s="208"/>
      <c r="P583" s="208"/>
      <c r="Q583" s="208"/>
      <c r="R583" s="208"/>
      <c r="S583" s="208"/>
      <c r="T583" s="208"/>
      <c r="U583" s="208"/>
      <c r="V583" s="208"/>
      <c r="W583" s="208"/>
      <c r="X583" s="208"/>
      <c r="Y583" s="208"/>
      <c r="Z583" s="208"/>
      <c r="AA583" s="208"/>
      <c r="AB583" s="208"/>
      <c r="AC583" s="208"/>
      <c r="AD583" s="208"/>
      <c r="AE583" s="208"/>
      <c r="AF583" s="208"/>
      <c r="AG583" s="208"/>
      <c r="AH583" s="208"/>
      <c r="AI583" s="208"/>
      <c r="AJ583" s="208"/>
      <c r="AK583" s="208"/>
      <c r="AL583" s="208"/>
      <c r="AM583" s="208"/>
      <c r="AN583" s="208"/>
      <c r="AO583" s="208"/>
      <c r="AP583" s="208"/>
      <c r="AQ583" s="208"/>
    </row>
    <row r="584" customFormat="false" ht="13.5" hidden="false" customHeight="true" outlineLevel="0" collapsed="false">
      <c r="A584" s="1"/>
      <c r="B584" s="1"/>
      <c r="C584" s="1"/>
      <c r="D584" s="1"/>
      <c r="E584" s="1"/>
      <c r="F584" s="1"/>
      <c r="G584" s="1"/>
      <c r="H584" s="208"/>
      <c r="I584" s="208"/>
      <c r="J584" s="208"/>
      <c r="K584" s="208"/>
      <c r="L584" s="208"/>
      <c r="M584" s="208"/>
      <c r="N584" s="208"/>
      <c r="O584" s="208"/>
      <c r="P584" s="208"/>
      <c r="Q584" s="208"/>
      <c r="R584" s="208"/>
      <c r="S584" s="208"/>
      <c r="T584" s="208"/>
      <c r="U584" s="208"/>
      <c r="V584" s="208"/>
      <c r="W584" s="208"/>
      <c r="X584" s="208"/>
      <c r="Y584" s="208"/>
      <c r="Z584" s="208"/>
      <c r="AA584" s="208"/>
      <c r="AB584" s="208"/>
      <c r="AC584" s="208"/>
      <c r="AD584" s="208"/>
      <c r="AE584" s="208"/>
      <c r="AF584" s="208"/>
      <c r="AG584" s="208"/>
      <c r="AH584" s="208"/>
      <c r="AI584" s="208"/>
      <c r="AJ584" s="208"/>
      <c r="AK584" s="208"/>
      <c r="AL584" s="208"/>
      <c r="AM584" s="208"/>
      <c r="AN584" s="208"/>
      <c r="AO584" s="208"/>
      <c r="AP584" s="208"/>
      <c r="AQ584" s="208"/>
    </row>
    <row r="585" customFormat="false" ht="13.5" hidden="false" customHeight="true" outlineLevel="0" collapsed="false">
      <c r="A585" s="1"/>
      <c r="B585" s="1"/>
      <c r="C585" s="1"/>
      <c r="D585" s="1"/>
      <c r="E585" s="1"/>
      <c r="F585" s="1"/>
      <c r="G585" s="1"/>
      <c r="H585" s="208"/>
      <c r="I585" s="208"/>
      <c r="J585" s="208"/>
      <c r="K585" s="208"/>
      <c r="L585" s="208"/>
      <c r="M585" s="208"/>
      <c r="N585" s="208"/>
      <c r="O585" s="208"/>
      <c r="P585" s="208"/>
      <c r="Q585" s="208"/>
      <c r="R585" s="208"/>
      <c r="S585" s="208"/>
      <c r="T585" s="208"/>
      <c r="U585" s="208"/>
      <c r="V585" s="208"/>
      <c r="W585" s="208"/>
      <c r="X585" s="208"/>
      <c r="Y585" s="208"/>
      <c r="Z585" s="208"/>
      <c r="AA585" s="208"/>
      <c r="AB585" s="208"/>
      <c r="AC585" s="208"/>
      <c r="AD585" s="208"/>
      <c r="AE585" s="208"/>
      <c r="AF585" s="208"/>
      <c r="AG585" s="208"/>
      <c r="AH585" s="208"/>
      <c r="AI585" s="208"/>
      <c r="AJ585" s="208"/>
      <c r="AK585" s="208"/>
      <c r="AL585" s="208"/>
      <c r="AM585" s="208"/>
      <c r="AN585" s="208"/>
      <c r="AO585" s="208"/>
      <c r="AP585" s="208"/>
      <c r="AQ585" s="208"/>
    </row>
    <row r="586" customFormat="false" ht="13.5" hidden="false" customHeight="true" outlineLevel="0" collapsed="false">
      <c r="A586" s="1"/>
      <c r="B586" s="1"/>
      <c r="C586" s="1"/>
      <c r="D586" s="1"/>
      <c r="E586" s="1"/>
      <c r="F586" s="1"/>
      <c r="G586" s="1"/>
      <c r="H586" s="208"/>
      <c r="I586" s="208"/>
      <c r="J586" s="208"/>
      <c r="K586" s="208"/>
      <c r="L586" s="208"/>
      <c r="M586" s="208"/>
      <c r="N586" s="208"/>
      <c r="O586" s="208"/>
      <c r="P586" s="208"/>
      <c r="Q586" s="208"/>
      <c r="R586" s="208"/>
      <c r="S586" s="208"/>
      <c r="T586" s="208"/>
      <c r="U586" s="208"/>
      <c r="V586" s="208"/>
      <c r="W586" s="208"/>
      <c r="X586" s="208"/>
      <c r="Y586" s="208"/>
      <c r="Z586" s="208"/>
      <c r="AA586" s="208"/>
      <c r="AB586" s="208"/>
      <c r="AC586" s="208"/>
      <c r="AD586" s="208"/>
      <c r="AE586" s="208"/>
      <c r="AF586" s="208"/>
      <c r="AG586" s="208"/>
      <c r="AH586" s="208"/>
      <c r="AI586" s="208"/>
      <c r="AJ586" s="208"/>
      <c r="AK586" s="208"/>
      <c r="AL586" s="208"/>
      <c r="AM586" s="208"/>
      <c r="AN586" s="208"/>
      <c r="AO586" s="208"/>
      <c r="AP586" s="208"/>
      <c r="AQ586" s="208"/>
    </row>
    <row r="587" customFormat="false" ht="13.5" hidden="false" customHeight="true" outlineLevel="0" collapsed="false">
      <c r="A587" s="1"/>
      <c r="B587" s="1"/>
      <c r="C587" s="1"/>
      <c r="D587" s="1"/>
      <c r="E587" s="1"/>
      <c r="F587" s="1"/>
      <c r="G587" s="1"/>
      <c r="H587" s="208"/>
      <c r="I587" s="208"/>
      <c r="J587" s="208"/>
      <c r="K587" s="208"/>
      <c r="L587" s="208"/>
      <c r="M587" s="208"/>
      <c r="N587" s="208"/>
      <c r="O587" s="208"/>
      <c r="P587" s="208"/>
      <c r="Q587" s="208"/>
      <c r="R587" s="208"/>
      <c r="S587" s="208"/>
      <c r="T587" s="208"/>
      <c r="U587" s="208"/>
      <c r="V587" s="208"/>
      <c r="W587" s="208"/>
      <c r="X587" s="208"/>
      <c r="Y587" s="208"/>
      <c r="Z587" s="208"/>
      <c r="AA587" s="208"/>
      <c r="AB587" s="208"/>
      <c r="AC587" s="208"/>
      <c r="AD587" s="208"/>
      <c r="AE587" s="208"/>
      <c r="AF587" s="208"/>
      <c r="AG587" s="208"/>
      <c r="AH587" s="208"/>
      <c r="AI587" s="208"/>
      <c r="AJ587" s="208"/>
      <c r="AK587" s="208"/>
      <c r="AL587" s="208"/>
      <c r="AM587" s="208"/>
      <c r="AN587" s="208"/>
      <c r="AO587" s="208"/>
      <c r="AP587" s="208"/>
      <c r="AQ587" s="208"/>
    </row>
    <row r="588" customFormat="false" ht="13.5" hidden="false" customHeight="true" outlineLevel="0" collapsed="false">
      <c r="A588" s="1"/>
      <c r="B588" s="1"/>
      <c r="C588" s="1"/>
      <c r="D588" s="1"/>
      <c r="E588" s="1"/>
      <c r="F588" s="1"/>
      <c r="G588" s="1"/>
      <c r="H588" s="208"/>
      <c r="I588" s="208"/>
      <c r="J588" s="208"/>
      <c r="K588" s="208"/>
      <c r="L588" s="208"/>
      <c r="M588" s="208"/>
      <c r="N588" s="208"/>
      <c r="O588" s="208"/>
      <c r="P588" s="208"/>
      <c r="Q588" s="208"/>
      <c r="R588" s="208"/>
      <c r="S588" s="208"/>
      <c r="T588" s="208"/>
      <c r="U588" s="208"/>
      <c r="V588" s="208"/>
      <c r="W588" s="208"/>
      <c r="X588" s="208"/>
      <c r="Y588" s="208"/>
      <c r="Z588" s="208"/>
      <c r="AA588" s="208"/>
      <c r="AB588" s="208"/>
      <c r="AC588" s="208"/>
      <c r="AD588" s="208"/>
      <c r="AE588" s="208"/>
      <c r="AF588" s="208"/>
      <c r="AG588" s="208"/>
      <c r="AH588" s="208"/>
      <c r="AI588" s="208"/>
      <c r="AJ588" s="208"/>
      <c r="AK588" s="208"/>
      <c r="AL588" s="208"/>
      <c r="AM588" s="208"/>
      <c r="AN588" s="208"/>
      <c r="AO588" s="208"/>
      <c r="AP588" s="208"/>
      <c r="AQ588" s="208"/>
    </row>
    <row r="589" customFormat="false" ht="13.5" hidden="false" customHeight="true" outlineLevel="0" collapsed="false">
      <c r="A589" s="1"/>
      <c r="B589" s="1"/>
      <c r="C589" s="1"/>
      <c r="D589" s="1"/>
      <c r="E589" s="1"/>
      <c r="F589" s="1"/>
      <c r="G589" s="1"/>
      <c r="H589" s="208"/>
      <c r="I589" s="208"/>
      <c r="J589" s="208"/>
      <c r="K589" s="208"/>
      <c r="L589" s="208"/>
      <c r="M589" s="208"/>
      <c r="N589" s="208"/>
      <c r="O589" s="208"/>
      <c r="P589" s="208"/>
      <c r="Q589" s="208"/>
      <c r="R589" s="208"/>
      <c r="S589" s="208"/>
      <c r="T589" s="208"/>
      <c r="U589" s="208"/>
      <c r="V589" s="208"/>
      <c r="W589" s="208"/>
      <c r="X589" s="208"/>
      <c r="Y589" s="208"/>
      <c r="Z589" s="208"/>
      <c r="AA589" s="208"/>
      <c r="AB589" s="208"/>
      <c r="AC589" s="208"/>
      <c r="AD589" s="208"/>
      <c r="AE589" s="208"/>
      <c r="AF589" s="208"/>
      <c r="AG589" s="208"/>
      <c r="AH589" s="208"/>
      <c r="AI589" s="208"/>
      <c r="AJ589" s="208"/>
      <c r="AK589" s="208"/>
      <c r="AL589" s="208"/>
      <c r="AM589" s="208"/>
      <c r="AN589" s="208"/>
      <c r="AO589" s="208"/>
      <c r="AP589" s="208"/>
      <c r="AQ589" s="208"/>
    </row>
    <row r="590" customFormat="false" ht="13.5" hidden="false" customHeight="true" outlineLevel="0" collapsed="false">
      <c r="A590" s="1"/>
      <c r="B590" s="1"/>
      <c r="C590" s="1"/>
      <c r="D590" s="1"/>
      <c r="E590" s="1"/>
      <c r="F590" s="1"/>
      <c r="G590" s="1"/>
      <c r="H590" s="208"/>
      <c r="I590" s="208"/>
      <c r="J590" s="208"/>
      <c r="K590" s="208"/>
      <c r="L590" s="208"/>
      <c r="M590" s="208"/>
      <c r="N590" s="208"/>
      <c r="O590" s="208"/>
      <c r="P590" s="208"/>
      <c r="Q590" s="208"/>
      <c r="R590" s="208"/>
      <c r="S590" s="208"/>
      <c r="T590" s="208"/>
      <c r="U590" s="208"/>
      <c r="V590" s="208"/>
      <c r="W590" s="208"/>
      <c r="X590" s="208"/>
      <c r="Y590" s="208"/>
      <c r="Z590" s="208"/>
      <c r="AA590" s="208"/>
      <c r="AB590" s="208"/>
      <c r="AC590" s="208"/>
      <c r="AD590" s="208"/>
      <c r="AE590" s="208"/>
      <c r="AF590" s="208"/>
      <c r="AG590" s="208"/>
      <c r="AH590" s="208"/>
      <c r="AI590" s="208"/>
      <c r="AJ590" s="208"/>
      <c r="AK590" s="208"/>
      <c r="AL590" s="208"/>
      <c r="AM590" s="208"/>
      <c r="AN590" s="208"/>
      <c r="AO590" s="208"/>
      <c r="AP590" s="208"/>
      <c r="AQ590" s="208"/>
    </row>
    <row r="591" customFormat="false" ht="13.5" hidden="false" customHeight="true" outlineLevel="0" collapsed="false">
      <c r="A591" s="1"/>
      <c r="B591" s="1"/>
      <c r="C591" s="1"/>
      <c r="D591" s="1"/>
      <c r="E591" s="1"/>
      <c r="F591" s="1"/>
      <c r="G591" s="1"/>
      <c r="H591" s="208"/>
      <c r="I591" s="208"/>
      <c r="J591" s="208"/>
      <c r="K591" s="208"/>
      <c r="L591" s="208"/>
      <c r="M591" s="208"/>
      <c r="N591" s="208"/>
      <c r="O591" s="208"/>
      <c r="P591" s="208"/>
      <c r="Q591" s="208"/>
      <c r="R591" s="208"/>
      <c r="S591" s="208"/>
      <c r="T591" s="208"/>
      <c r="U591" s="208"/>
      <c r="V591" s="208"/>
      <c r="W591" s="208"/>
      <c r="X591" s="208"/>
      <c r="Y591" s="208"/>
      <c r="Z591" s="208"/>
      <c r="AA591" s="208"/>
      <c r="AB591" s="208"/>
      <c r="AC591" s="208"/>
      <c r="AD591" s="208"/>
      <c r="AE591" s="208"/>
      <c r="AF591" s="208"/>
      <c r="AG591" s="208"/>
      <c r="AH591" s="208"/>
      <c r="AI591" s="208"/>
      <c r="AJ591" s="208"/>
      <c r="AK591" s="208"/>
      <c r="AL591" s="208"/>
      <c r="AM591" s="208"/>
      <c r="AN591" s="208"/>
      <c r="AO591" s="208"/>
      <c r="AP591" s="208"/>
      <c r="AQ591" s="208"/>
    </row>
    <row r="592" customFormat="false" ht="13.5" hidden="false" customHeight="true" outlineLevel="0" collapsed="false">
      <c r="A592" s="1"/>
      <c r="B592" s="1"/>
      <c r="C592" s="1"/>
      <c r="D592" s="1"/>
      <c r="E592" s="1"/>
      <c r="F592" s="1"/>
      <c r="G592" s="1"/>
      <c r="H592" s="208"/>
      <c r="I592" s="208"/>
      <c r="J592" s="208"/>
      <c r="K592" s="208"/>
      <c r="L592" s="208"/>
      <c r="M592" s="208"/>
      <c r="N592" s="208"/>
      <c r="O592" s="208"/>
      <c r="P592" s="208"/>
      <c r="Q592" s="208"/>
      <c r="R592" s="208"/>
      <c r="S592" s="208"/>
      <c r="T592" s="208"/>
      <c r="U592" s="208"/>
      <c r="V592" s="208"/>
      <c r="W592" s="208"/>
      <c r="X592" s="208"/>
      <c r="Y592" s="208"/>
      <c r="Z592" s="208"/>
      <c r="AA592" s="208"/>
      <c r="AB592" s="208"/>
      <c r="AC592" s="208"/>
      <c r="AD592" s="208"/>
      <c r="AE592" s="208"/>
      <c r="AF592" s="208"/>
      <c r="AG592" s="208"/>
      <c r="AH592" s="208"/>
      <c r="AI592" s="208"/>
      <c r="AJ592" s="208"/>
      <c r="AK592" s="208"/>
      <c r="AL592" s="208"/>
      <c r="AM592" s="208"/>
      <c r="AN592" s="208"/>
      <c r="AO592" s="208"/>
      <c r="AP592" s="208"/>
      <c r="AQ592" s="208"/>
    </row>
    <row r="593" customFormat="false" ht="13.5" hidden="false" customHeight="true" outlineLevel="0" collapsed="false">
      <c r="A593" s="1"/>
      <c r="B593" s="1"/>
      <c r="C593" s="1"/>
      <c r="D593" s="1"/>
      <c r="E593" s="1"/>
      <c r="F593" s="1"/>
      <c r="G593" s="1"/>
      <c r="H593" s="208"/>
      <c r="I593" s="208"/>
      <c r="J593" s="208"/>
      <c r="K593" s="208"/>
      <c r="L593" s="208"/>
      <c r="M593" s="208"/>
      <c r="N593" s="208"/>
      <c r="O593" s="208"/>
      <c r="P593" s="208"/>
      <c r="Q593" s="208"/>
      <c r="R593" s="208"/>
      <c r="S593" s="208"/>
      <c r="T593" s="208"/>
      <c r="U593" s="208"/>
      <c r="V593" s="208"/>
      <c r="W593" s="208"/>
      <c r="X593" s="208"/>
      <c r="Y593" s="208"/>
      <c r="Z593" s="208"/>
      <c r="AA593" s="208"/>
      <c r="AB593" s="208"/>
      <c r="AC593" s="208"/>
      <c r="AD593" s="208"/>
      <c r="AE593" s="208"/>
      <c r="AF593" s="208"/>
      <c r="AG593" s="208"/>
      <c r="AH593" s="208"/>
      <c r="AI593" s="208"/>
      <c r="AJ593" s="208"/>
      <c r="AK593" s="208"/>
      <c r="AL593" s="208"/>
      <c r="AM593" s="208"/>
      <c r="AN593" s="208"/>
      <c r="AO593" s="208"/>
      <c r="AP593" s="208"/>
      <c r="AQ593" s="208"/>
    </row>
    <row r="594" customFormat="false" ht="13.5" hidden="false" customHeight="true" outlineLevel="0" collapsed="false">
      <c r="A594" s="1"/>
      <c r="B594" s="1"/>
      <c r="C594" s="1"/>
      <c r="D594" s="1"/>
      <c r="E594" s="1"/>
      <c r="F594" s="1"/>
      <c r="G594" s="1"/>
      <c r="H594" s="208"/>
      <c r="I594" s="208"/>
      <c r="J594" s="208"/>
      <c r="K594" s="208"/>
      <c r="L594" s="208"/>
      <c r="M594" s="208"/>
      <c r="N594" s="208"/>
      <c r="O594" s="208"/>
      <c r="P594" s="208"/>
      <c r="Q594" s="208"/>
      <c r="R594" s="208"/>
      <c r="S594" s="208"/>
      <c r="T594" s="208"/>
      <c r="U594" s="208"/>
      <c r="V594" s="208"/>
      <c r="W594" s="208"/>
      <c r="X594" s="208"/>
      <c r="Y594" s="208"/>
      <c r="Z594" s="208"/>
      <c r="AA594" s="208"/>
      <c r="AB594" s="208"/>
      <c r="AC594" s="208"/>
      <c r="AD594" s="208"/>
      <c r="AE594" s="208"/>
      <c r="AF594" s="208"/>
      <c r="AG594" s="208"/>
      <c r="AH594" s="208"/>
      <c r="AI594" s="208"/>
      <c r="AJ594" s="208"/>
      <c r="AK594" s="208"/>
      <c r="AL594" s="208"/>
      <c r="AM594" s="208"/>
      <c r="AN594" s="208"/>
      <c r="AO594" s="208"/>
      <c r="AP594" s="208"/>
      <c r="AQ594" s="208"/>
    </row>
    <row r="595" customFormat="false" ht="13.5" hidden="false" customHeight="true" outlineLevel="0" collapsed="false">
      <c r="A595" s="1"/>
      <c r="B595" s="1"/>
      <c r="C595" s="1"/>
      <c r="D595" s="1"/>
      <c r="E595" s="1"/>
      <c r="F595" s="1"/>
      <c r="G595" s="1"/>
      <c r="H595" s="208"/>
      <c r="I595" s="208"/>
      <c r="J595" s="208"/>
      <c r="K595" s="208"/>
      <c r="L595" s="208"/>
      <c r="M595" s="208"/>
      <c r="N595" s="208"/>
      <c r="O595" s="208"/>
      <c r="P595" s="208"/>
      <c r="Q595" s="208"/>
      <c r="R595" s="208"/>
      <c r="S595" s="208"/>
      <c r="T595" s="208"/>
      <c r="U595" s="208"/>
      <c r="V595" s="208"/>
      <c r="W595" s="208"/>
      <c r="X595" s="208"/>
      <c r="Y595" s="208"/>
      <c r="Z595" s="208"/>
      <c r="AA595" s="208"/>
      <c r="AB595" s="208"/>
      <c r="AC595" s="208"/>
      <c r="AD595" s="208"/>
      <c r="AE595" s="208"/>
      <c r="AF595" s="208"/>
      <c r="AG595" s="208"/>
      <c r="AH595" s="208"/>
      <c r="AI595" s="208"/>
      <c r="AJ595" s="208"/>
      <c r="AK595" s="208"/>
      <c r="AL595" s="208"/>
      <c r="AM595" s="208"/>
      <c r="AN595" s="208"/>
      <c r="AO595" s="208"/>
      <c r="AP595" s="208"/>
      <c r="AQ595" s="208"/>
    </row>
    <row r="596" customFormat="false" ht="13.5" hidden="false" customHeight="true" outlineLevel="0" collapsed="false">
      <c r="A596" s="1"/>
      <c r="B596" s="1"/>
      <c r="C596" s="1"/>
      <c r="D596" s="1"/>
      <c r="E596" s="1"/>
      <c r="F596" s="1"/>
      <c r="G596" s="1"/>
      <c r="H596" s="208"/>
      <c r="I596" s="208"/>
      <c r="J596" s="208"/>
      <c r="K596" s="208"/>
      <c r="L596" s="208"/>
      <c r="M596" s="208"/>
      <c r="N596" s="208"/>
      <c r="O596" s="208"/>
      <c r="P596" s="208"/>
      <c r="Q596" s="208"/>
      <c r="R596" s="208"/>
      <c r="S596" s="208"/>
      <c r="T596" s="208"/>
      <c r="U596" s="208"/>
      <c r="V596" s="208"/>
      <c r="W596" s="208"/>
      <c r="X596" s="208"/>
      <c r="Y596" s="208"/>
      <c r="Z596" s="208"/>
      <c r="AA596" s="208"/>
      <c r="AB596" s="208"/>
      <c r="AC596" s="208"/>
      <c r="AD596" s="208"/>
      <c r="AE596" s="208"/>
      <c r="AF596" s="208"/>
      <c r="AG596" s="208"/>
      <c r="AH596" s="208"/>
      <c r="AI596" s="208"/>
      <c r="AJ596" s="208"/>
      <c r="AK596" s="208"/>
      <c r="AL596" s="208"/>
      <c r="AM596" s="208"/>
      <c r="AN596" s="208"/>
      <c r="AO596" s="208"/>
      <c r="AP596" s="208"/>
      <c r="AQ596" s="208"/>
    </row>
    <row r="597" customFormat="false" ht="13.5" hidden="false" customHeight="true" outlineLevel="0" collapsed="false">
      <c r="A597" s="1"/>
      <c r="B597" s="1"/>
      <c r="C597" s="1"/>
      <c r="D597" s="1"/>
      <c r="E597" s="1"/>
      <c r="F597" s="1"/>
      <c r="G597" s="1"/>
      <c r="H597" s="208"/>
      <c r="I597" s="208"/>
      <c r="J597" s="208"/>
      <c r="K597" s="208"/>
      <c r="L597" s="208"/>
      <c r="M597" s="208"/>
      <c r="N597" s="208"/>
      <c r="O597" s="208"/>
      <c r="P597" s="208"/>
      <c r="Q597" s="208"/>
      <c r="R597" s="208"/>
      <c r="S597" s="208"/>
      <c r="T597" s="208"/>
      <c r="U597" s="208"/>
      <c r="V597" s="208"/>
      <c r="W597" s="208"/>
      <c r="X597" s="208"/>
      <c r="Y597" s="208"/>
      <c r="Z597" s="208"/>
      <c r="AA597" s="208"/>
      <c r="AB597" s="208"/>
      <c r="AC597" s="208"/>
      <c r="AD597" s="208"/>
      <c r="AE597" s="208"/>
      <c r="AF597" s="208"/>
      <c r="AG597" s="208"/>
      <c r="AH597" s="208"/>
      <c r="AI597" s="208"/>
      <c r="AJ597" s="208"/>
      <c r="AK597" s="208"/>
      <c r="AL597" s="208"/>
      <c r="AM597" s="208"/>
      <c r="AN597" s="208"/>
      <c r="AO597" s="208"/>
      <c r="AP597" s="208"/>
      <c r="AQ597" s="208"/>
    </row>
    <row r="598" customFormat="false" ht="13.5" hidden="false" customHeight="true" outlineLevel="0" collapsed="false">
      <c r="A598" s="1"/>
      <c r="B598" s="1"/>
      <c r="C598" s="1"/>
      <c r="D598" s="1"/>
      <c r="E598" s="1"/>
      <c r="F598" s="1"/>
      <c r="G598" s="1"/>
      <c r="H598" s="208"/>
      <c r="I598" s="208"/>
      <c r="J598" s="208"/>
      <c r="K598" s="208"/>
      <c r="L598" s="208"/>
      <c r="M598" s="208"/>
      <c r="N598" s="208"/>
      <c r="O598" s="208"/>
      <c r="P598" s="208"/>
      <c r="Q598" s="208"/>
      <c r="R598" s="208"/>
      <c r="S598" s="208"/>
      <c r="T598" s="208"/>
      <c r="U598" s="208"/>
      <c r="V598" s="208"/>
      <c r="W598" s="208"/>
      <c r="X598" s="208"/>
      <c r="Y598" s="208"/>
      <c r="Z598" s="208"/>
      <c r="AA598" s="208"/>
      <c r="AB598" s="208"/>
      <c r="AC598" s="208"/>
      <c r="AD598" s="208"/>
      <c r="AE598" s="208"/>
      <c r="AF598" s="208"/>
      <c r="AG598" s="208"/>
      <c r="AH598" s="208"/>
      <c r="AI598" s="208"/>
      <c r="AJ598" s="208"/>
      <c r="AK598" s="208"/>
      <c r="AL598" s="208"/>
      <c r="AM598" s="208"/>
      <c r="AN598" s="208"/>
      <c r="AO598" s="208"/>
      <c r="AP598" s="208"/>
      <c r="AQ598" s="208"/>
    </row>
    <row r="599" customFormat="false" ht="13.5" hidden="false" customHeight="true" outlineLevel="0" collapsed="false">
      <c r="A599" s="1"/>
      <c r="B599" s="1"/>
      <c r="C599" s="1"/>
      <c r="D599" s="1"/>
      <c r="E599" s="1"/>
      <c r="F599" s="1"/>
      <c r="G599" s="1"/>
      <c r="H599" s="208"/>
      <c r="I599" s="208"/>
      <c r="J599" s="208"/>
      <c r="K599" s="208"/>
      <c r="L599" s="208"/>
      <c r="M599" s="208"/>
      <c r="N599" s="208"/>
      <c r="O599" s="208"/>
      <c r="P599" s="208"/>
      <c r="Q599" s="208"/>
      <c r="R599" s="208"/>
      <c r="S599" s="208"/>
      <c r="T599" s="208"/>
      <c r="U599" s="208"/>
      <c r="V599" s="208"/>
      <c r="W599" s="208"/>
      <c r="X599" s="208"/>
      <c r="Y599" s="208"/>
      <c r="Z599" s="208"/>
      <c r="AA599" s="208"/>
      <c r="AB599" s="208"/>
      <c r="AC599" s="208"/>
      <c r="AD599" s="208"/>
      <c r="AE599" s="208"/>
      <c r="AF599" s="208"/>
      <c r="AG599" s="208"/>
      <c r="AH599" s="208"/>
      <c r="AI599" s="208"/>
      <c r="AJ599" s="208"/>
      <c r="AK599" s="208"/>
      <c r="AL599" s="208"/>
      <c r="AM599" s="208"/>
      <c r="AN599" s="208"/>
      <c r="AO599" s="208"/>
      <c r="AP599" s="208"/>
      <c r="AQ599" s="208"/>
    </row>
    <row r="600" customFormat="false" ht="13.5" hidden="false" customHeight="true" outlineLevel="0" collapsed="false">
      <c r="A600" s="1"/>
      <c r="B600" s="1"/>
      <c r="C600" s="1"/>
      <c r="D600" s="1"/>
      <c r="E600" s="1"/>
      <c r="F600" s="1"/>
      <c r="G600" s="1"/>
      <c r="H600" s="208"/>
      <c r="I600" s="208"/>
      <c r="J600" s="208"/>
      <c r="K600" s="208"/>
      <c r="L600" s="208"/>
      <c r="M600" s="208"/>
      <c r="N600" s="208"/>
      <c r="O600" s="208"/>
      <c r="P600" s="208"/>
      <c r="Q600" s="208"/>
      <c r="R600" s="208"/>
      <c r="S600" s="208"/>
      <c r="T600" s="208"/>
      <c r="U600" s="208"/>
      <c r="V600" s="208"/>
      <c r="W600" s="208"/>
      <c r="X600" s="208"/>
      <c r="Y600" s="208"/>
      <c r="Z600" s="208"/>
      <c r="AA600" s="208"/>
      <c r="AB600" s="208"/>
      <c r="AC600" s="208"/>
      <c r="AD600" s="208"/>
      <c r="AE600" s="208"/>
      <c r="AF600" s="208"/>
      <c r="AG600" s="208"/>
      <c r="AH600" s="208"/>
      <c r="AI600" s="208"/>
      <c r="AJ600" s="208"/>
      <c r="AK600" s="208"/>
      <c r="AL600" s="208"/>
      <c r="AM600" s="208"/>
      <c r="AN600" s="208"/>
      <c r="AO600" s="208"/>
      <c r="AP600" s="208"/>
      <c r="AQ600" s="208"/>
    </row>
    <row r="601" customFormat="false" ht="13.5" hidden="false" customHeight="true" outlineLevel="0" collapsed="false">
      <c r="A601" s="1"/>
      <c r="B601" s="1"/>
      <c r="C601" s="1"/>
      <c r="D601" s="1"/>
      <c r="E601" s="1"/>
      <c r="F601" s="1"/>
      <c r="G601" s="1"/>
      <c r="H601" s="208"/>
      <c r="I601" s="208"/>
      <c r="J601" s="208"/>
      <c r="K601" s="208"/>
      <c r="L601" s="208"/>
      <c r="M601" s="208"/>
      <c r="N601" s="208"/>
      <c r="O601" s="208"/>
      <c r="P601" s="208"/>
      <c r="Q601" s="208"/>
      <c r="R601" s="208"/>
      <c r="S601" s="208"/>
      <c r="T601" s="208"/>
      <c r="U601" s="208"/>
      <c r="V601" s="208"/>
      <c r="W601" s="208"/>
      <c r="X601" s="208"/>
      <c r="Y601" s="208"/>
      <c r="Z601" s="208"/>
      <c r="AA601" s="208"/>
      <c r="AB601" s="208"/>
      <c r="AC601" s="208"/>
      <c r="AD601" s="208"/>
      <c r="AE601" s="208"/>
      <c r="AF601" s="208"/>
      <c r="AG601" s="208"/>
      <c r="AH601" s="208"/>
      <c r="AI601" s="208"/>
      <c r="AJ601" s="208"/>
      <c r="AK601" s="208"/>
      <c r="AL601" s="208"/>
      <c r="AM601" s="208"/>
      <c r="AN601" s="208"/>
      <c r="AO601" s="208"/>
      <c r="AP601" s="208"/>
      <c r="AQ601" s="208"/>
    </row>
    <row r="602" customFormat="false" ht="13.5" hidden="false" customHeight="true" outlineLevel="0" collapsed="false">
      <c r="A602" s="1"/>
      <c r="B602" s="1"/>
      <c r="C602" s="1"/>
      <c r="D602" s="1"/>
      <c r="E602" s="1"/>
      <c r="F602" s="1"/>
      <c r="G602" s="1"/>
      <c r="H602" s="208"/>
      <c r="I602" s="208"/>
      <c r="J602" s="208"/>
      <c r="K602" s="208"/>
      <c r="L602" s="208"/>
      <c r="M602" s="208"/>
      <c r="N602" s="208"/>
      <c r="O602" s="208"/>
      <c r="P602" s="208"/>
      <c r="Q602" s="208"/>
      <c r="R602" s="208"/>
      <c r="S602" s="208"/>
      <c r="T602" s="208"/>
      <c r="U602" s="208"/>
      <c r="V602" s="208"/>
      <c r="W602" s="208"/>
      <c r="X602" s="208"/>
      <c r="Y602" s="208"/>
      <c r="Z602" s="208"/>
      <c r="AA602" s="208"/>
      <c r="AB602" s="208"/>
      <c r="AC602" s="208"/>
      <c r="AD602" s="208"/>
      <c r="AE602" s="208"/>
      <c r="AF602" s="208"/>
      <c r="AG602" s="208"/>
      <c r="AH602" s="208"/>
      <c r="AI602" s="208"/>
      <c r="AJ602" s="208"/>
      <c r="AK602" s="208"/>
      <c r="AL602" s="208"/>
      <c r="AM602" s="208"/>
      <c r="AN602" s="208"/>
      <c r="AO602" s="208"/>
      <c r="AP602" s="208"/>
      <c r="AQ602" s="208"/>
    </row>
    <row r="603" customFormat="false" ht="13.5" hidden="false" customHeight="true" outlineLevel="0" collapsed="false">
      <c r="A603" s="1"/>
      <c r="B603" s="1"/>
      <c r="C603" s="1"/>
      <c r="D603" s="1"/>
      <c r="E603" s="1"/>
      <c r="F603" s="1"/>
      <c r="G603" s="1"/>
      <c r="H603" s="208"/>
      <c r="I603" s="208"/>
      <c r="J603" s="208"/>
      <c r="K603" s="208"/>
      <c r="L603" s="208"/>
      <c r="M603" s="208"/>
      <c r="N603" s="208"/>
      <c r="O603" s="208"/>
      <c r="P603" s="208"/>
      <c r="Q603" s="208"/>
      <c r="R603" s="208"/>
      <c r="S603" s="208"/>
      <c r="T603" s="208"/>
      <c r="U603" s="208"/>
      <c r="V603" s="208"/>
      <c r="W603" s="208"/>
      <c r="X603" s="208"/>
      <c r="Y603" s="208"/>
      <c r="Z603" s="208"/>
      <c r="AA603" s="208"/>
      <c r="AB603" s="208"/>
      <c r="AC603" s="208"/>
      <c r="AD603" s="208"/>
      <c r="AE603" s="208"/>
      <c r="AF603" s="208"/>
      <c r="AG603" s="208"/>
      <c r="AH603" s="208"/>
      <c r="AI603" s="208"/>
      <c r="AJ603" s="208"/>
      <c r="AK603" s="208"/>
      <c r="AL603" s="208"/>
      <c r="AM603" s="208"/>
      <c r="AN603" s="208"/>
      <c r="AO603" s="208"/>
      <c r="AP603" s="208"/>
      <c r="AQ603" s="208"/>
    </row>
    <row r="604" customFormat="false" ht="13.5" hidden="false" customHeight="true" outlineLevel="0" collapsed="false">
      <c r="A604" s="1"/>
      <c r="B604" s="1"/>
      <c r="C604" s="1"/>
      <c r="D604" s="1"/>
      <c r="E604" s="1"/>
      <c r="F604" s="1"/>
      <c r="G604" s="1"/>
      <c r="H604" s="208"/>
      <c r="I604" s="208"/>
      <c r="J604" s="208"/>
      <c r="K604" s="208"/>
      <c r="L604" s="208"/>
      <c r="M604" s="208"/>
      <c r="N604" s="208"/>
      <c r="O604" s="208"/>
      <c r="P604" s="208"/>
      <c r="Q604" s="208"/>
      <c r="R604" s="208"/>
      <c r="S604" s="208"/>
      <c r="T604" s="208"/>
      <c r="U604" s="208"/>
      <c r="V604" s="208"/>
      <c r="W604" s="208"/>
      <c r="X604" s="208"/>
      <c r="Y604" s="208"/>
      <c r="Z604" s="208"/>
      <c r="AA604" s="208"/>
      <c r="AB604" s="208"/>
      <c r="AC604" s="208"/>
      <c r="AD604" s="208"/>
      <c r="AE604" s="208"/>
      <c r="AF604" s="208"/>
      <c r="AG604" s="208"/>
      <c r="AH604" s="208"/>
      <c r="AI604" s="208"/>
      <c r="AJ604" s="208"/>
      <c r="AK604" s="208"/>
      <c r="AL604" s="208"/>
      <c r="AM604" s="208"/>
      <c r="AN604" s="208"/>
      <c r="AO604" s="208"/>
      <c r="AP604" s="208"/>
      <c r="AQ604" s="208"/>
    </row>
    <row r="605" customFormat="false" ht="13.5" hidden="false" customHeight="true" outlineLevel="0" collapsed="false">
      <c r="A605" s="1"/>
      <c r="B605" s="1"/>
      <c r="C605" s="1"/>
      <c r="D605" s="1"/>
      <c r="E605" s="1"/>
      <c r="F605" s="1"/>
      <c r="G605" s="1"/>
      <c r="H605" s="208"/>
      <c r="I605" s="208"/>
      <c r="J605" s="208"/>
      <c r="K605" s="208"/>
      <c r="L605" s="208"/>
      <c r="M605" s="208"/>
      <c r="N605" s="208"/>
      <c r="O605" s="208"/>
      <c r="P605" s="208"/>
      <c r="Q605" s="208"/>
      <c r="R605" s="208"/>
      <c r="S605" s="208"/>
      <c r="T605" s="208"/>
      <c r="U605" s="208"/>
      <c r="V605" s="208"/>
      <c r="W605" s="208"/>
      <c r="X605" s="208"/>
      <c r="Y605" s="208"/>
      <c r="Z605" s="208"/>
      <c r="AA605" s="208"/>
      <c r="AB605" s="208"/>
      <c r="AC605" s="208"/>
      <c r="AD605" s="208"/>
      <c r="AE605" s="208"/>
      <c r="AF605" s="208"/>
      <c r="AG605" s="208"/>
      <c r="AH605" s="208"/>
      <c r="AI605" s="208"/>
      <c r="AJ605" s="208"/>
      <c r="AK605" s="208"/>
      <c r="AL605" s="208"/>
      <c r="AM605" s="208"/>
      <c r="AN605" s="208"/>
      <c r="AO605" s="208"/>
      <c r="AP605" s="208"/>
      <c r="AQ605" s="208"/>
    </row>
    <row r="606" customFormat="false" ht="13.5" hidden="false" customHeight="true" outlineLevel="0" collapsed="false">
      <c r="A606" s="1"/>
      <c r="B606" s="1"/>
      <c r="C606" s="1"/>
      <c r="D606" s="1"/>
      <c r="E606" s="1"/>
      <c r="F606" s="1"/>
      <c r="G606" s="1"/>
      <c r="H606" s="208"/>
      <c r="I606" s="208"/>
      <c r="J606" s="208"/>
      <c r="K606" s="208"/>
      <c r="L606" s="208"/>
      <c r="M606" s="208"/>
      <c r="N606" s="208"/>
      <c r="O606" s="208"/>
      <c r="P606" s="208"/>
      <c r="Q606" s="208"/>
      <c r="R606" s="208"/>
      <c r="S606" s="208"/>
      <c r="T606" s="208"/>
      <c r="U606" s="208"/>
      <c r="V606" s="208"/>
      <c r="W606" s="208"/>
      <c r="X606" s="208"/>
      <c r="Y606" s="208"/>
      <c r="Z606" s="208"/>
      <c r="AA606" s="208"/>
      <c r="AB606" s="208"/>
      <c r="AC606" s="208"/>
      <c r="AD606" s="208"/>
      <c r="AE606" s="208"/>
      <c r="AF606" s="208"/>
      <c r="AG606" s="208"/>
      <c r="AH606" s="208"/>
      <c r="AI606" s="208"/>
      <c r="AJ606" s="208"/>
      <c r="AK606" s="208"/>
      <c r="AL606" s="208"/>
      <c r="AM606" s="208"/>
      <c r="AN606" s="208"/>
      <c r="AO606" s="208"/>
      <c r="AP606" s="208"/>
      <c r="AQ606" s="208"/>
    </row>
    <row r="607" customFormat="false" ht="13.5" hidden="false" customHeight="true" outlineLevel="0" collapsed="false">
      <c r="A607" s="1"/>
      <c r="B607" s="1"/>
      <c r="C607" s="1"/>
      <c r="D607" s="1"/>
      <c r="E607" s="1"/>
      <c r="F607" s="1"/>
      <c r="G607" s="1"/>
      <c r="H607" s="208"/>
      <c r="I607" s="208"/>
      <c r="J607" s="208"/>
      <c r="K607" s="208"/>
      <c r="L607" s="208"/>
      <c r="M607" s="208"/>
      <c r="N607" s="208"/>
      <c r="O607" s="208"/>
      <c r="P607" s="208"/>
      <c r="Q607" s="208"/>
      <c r="R607" s="208"/>
      <c r="S607" s="208"/>
      <c r="T607" s="208"/>
      <c r="U607" s="208"/>
      <c r="V607" s="208"/>
      <c r="W607" s="208"/>
      <c r="X607" s="208"/>
      <c r="Y607" s="208"/>
      <c r="Z607" s="208"/>
      <c r="AA607" s="208"/>
      <c r="AB607" s="208"/>
      <c r="AC607" s="208"/>
      <c r="AD607" s="208"/>
      <c r="AE607" s="208"/>
      <c r="AF607" s="208"/>
      <c r="AG607" s="208"/>
      <c r="AH607" s="208"/>
      <c r="AI607" s="208"/>
      <c r="AJ607" s="208"/>
      <c r="AK607" s="208"/>
      <c r="AL607" s="208"/>
      <c r="AM607" s="208"/>
      <c r="AN607" s="208"/>
      <c r="AO607" s="208"/>
      <c r="AP607" s="208"/>
      <c r="AQ607" s="208"/>
    </row>
    <row r="608" customFormat="false" ht="13.5" hidden="false" customHeight="true" outlineLevel="0" collapsed="false">
      <c r="A608" s="1"/>
      <c r="B608" s="1"/>
      <c r="C608" s="1"/>
      <c r="D608" s="1"/>
      <c r="E608" s="1"/>
      <c r="F608" s="1"/>
      <c r="G608" s="1"/>
      <c r="H608" s="208"/>
      <c r="I608" s="208"/>
      <c r="J608" s="208"/>
      <c r="K608" s="208"/>
      <c r="L608" s="208"/>
      <c r="M608" s="208"/>
      <c r="N608" s="208"/>
      <c r="O608" s="208"/>
      <c r="P608" s="208"/>
      <c r="Q608" s="208"/>
      <c r="R608" s="208"/>
      <c r="S608" s="208"/>
      <c r="T608" s="208"/>
      <c r="U608" s="208"/>
      <c r="V608" s="208"/>
      <c r="W608" s="208"/>
      <c r="X608" s="208"/>
      <c r="Y608" s="208"/>
      <c r="Z608" s="208"/>
      <c r="AA608" s="208"/>
      <c r="AB608" s="208"/>
      <c r="AC608" s="208"/>
      <c r="AD608" s="208"/>
      <c r="AE608" s="208"/>
      <c r="AF608" s="208"/>
      <c r="AG608" s="208"/>
      <c r="AH608" s="208"/>
      <c r="AI608" s="208"/>
      <c r="AJ608" s="208"/>
      <c r="AK608" s="208"/>
      <c r="AL608" s="208"/>
      <c r="AM608" s="208"/>
      <c r="AN608" s="208"/>
      <c r="AO608" s="208"/>
      <c r="AP608" s="208"/>
      <c r="AQ608" s="208"/>
    </row>
    <row r="609" customFormat="false" ht="13.5" hidden="false" customHeight="true" outlineLevel="0" collapsed="false">
      <c r="A609" s="1"/>
      <c r="B609" s="1"/>
      <c r="C609" s="1"/>
      <c r="D609" s="1"/>
      <c r="E609" s="1"/>
      <c r="F609" s="1"/>
      <c r="G609" s="1"/>
      <c r="H609" s="208"/>
      <c r="I609" s="208"/>
      <c r="J609" s="208"/>
      <c r="K609" s="208"/>
      <c r="L609" s="208"/>
      <c r="M609" s="208"/>
      <c r="N609" s="208"/>
      <c r="O609" s="208"/>
      <c r="P609" s="208"/>
      <c r="Q609" s="208"/>
      <c r="R609" s="208"/>
      <c r="S609" s="208"/>
      <c r="T609" s="208"/>
      <c r="U609" s="208"/>
      <c r="V609" s="208"/>
      <c r="W609" s="208"/>
      <c r="X609" s="208"/>
      <c r="Y609" s="208"/>
      <c r="Z609" s="208"/>
      <c r="AA609" s="208"/>
      <c r="AB609" s="208"/>
      <c r="AC609" s="208"/>
      <c r="AD609" s="208"/>
      <c r="AE609" s="208"/>
      <c r="AF609" s="208"/>
      <c r="AG609" s="208"/>
      <c r="AH609" s="208"/>
      <c r="AI609" s="208"/>
      <c r="AJ609" s="208"/>
      <c r="AK609" s="208"/>
      <c r="AL609" s="208"/>
      <c r="AM609" s="208"/>
      <c r="AN609" s="208"/>
      <c r="AO609" s="208"/>
      <c r="AP609" s="208"/>
      <c r="AQ609" s="208"/>
    </row>
    <row r="610" customFormat="false" ht="13.5" hidden="false" customHeight="true" outlineLevel="0" collapsed="false">
      <c r="A610" s="1"/>
      <c r="B610" s="1"/>
      <c r="C610" s="1"/>
      <c r="D610" s="1"/>
      <c r="E610" s="1"/>
      <c r="F610" s="1"/>
      <c r="G610" s="1"/>
      <c r="H610" s="208"/>
      <c r="I610" s="208"/>
      <c r="J610" s="208"/>
      <c r="K610" s="208"/>
      <c r="L610" s="208"/>
      <c r="M610" s="208"/>
      <c r="N610" s="208"/>
      <c r="O610" s="208"/>
      <c r="P610" s="208"/>
      <c r="Q610" s="208"/>
      <c r="R610" s="208"/>
      <c r="S610" s="208"/>
      <c r="T610" s="208"/>
      <c r="U610" s="208"/>
      <c r="V610" s="208"/>
      <c r="W610" s="208"/>
      <c r="X610" s="208"/>
      <c r="Y610" s="208"/>
      <c r="Z610" s="208"/>
      <c r="AA610" s="208"/>
      <c r="AB610" s="208"/>
      <c r="AC610" s="208"/>
      <c r="AD610" s="208"/>
      <c r="AE610" s="208"/>
      <c r="AF610" s="208"/>
      <c r="AG610" s="208"/>
      <c r="AH610" s="208"/>
      <c r="AI610" s="208"/>
      <c r="AJ610" s="208"/>
      <c r="AK610" s="208"/>
      <c r="AL610" s="208"/>
      <c r="AM610" s="208"/>
      <c r="AN610" s="208"/>
      <c r="AO610" s="208"/>
      <c r="AP610" s="208"/>
      <c r="AQ610" s="208"/>
    </row>
    <row r="611" customFormat="false" ht="13.5" hidden="false" customHeight="true" outlineLevel="0" collapsed="false">
      <c r="A611" s="1"/>
      <c r="B611" s="1"/>
      <c r="C611" s="1"/>
      <c r="D611" s="1"/>
      <c r="E611" s="1"/>
      <c r="F611" s="1"/>
      <c r="G611" s="1"/>
      <c r="H611" s="208"/>
      <c r="I611" s="208"/>
      <c r="J611" s="208"/>
      <c r="K611" s="208"/>
      <c r="L611" s="208"/>
      <c r="M611" s="208"/>
      <c r="N611" s="208"/>
      <c r="O611" s="208"/>
      <c r="P611" s="208"/>
      <c r="Q611" s="208"/>
      <c r="R611" s="208"/>
      <c r="S611" s="208"/>
      <c r="T611" s="208"/>
      <c r="U611" s="208"/>
      <c r="V611" s="208"/>
      <c r="W611" s="208"/>
      <c r="X611" s="208"/>
      <c r="Y611" s="208"/>
      <c r="Z611" s="208"/>
      <c r="AA611" s="208"/>
      <c r="AB611" s="208"/>
      <c r="AC611" s="208"/>
      <c r="AD611" s="208"/>
      <c r="AE611" s="208"/>
      <c r="AF611" s="208"/>
      <c r="AG611" s="208"/>
      <c r="AH611" s="208"/>
      <c r="AI611" s="208"/>
      <c r="AJ611" s="208"/>
      <c r="AK611" s="208"/>
      <c r="AL611" s="208"/>
      <c r="AM611" s="208"/>
      <c r="AN611" s="208"/>
      <c r="AO611" s="208"/>
      <c r="AP611" s="208"/>
      <c r="AQ611" s="208"/>
    </row>
    <row r="612" customFormat="false" ht="13.5" hidden="false" customHeight="true" outlineLevel="0" collapsed="false">
      <c r="A612" s="1"/>
      <c r="B612" s="1"/>
      <c r="C612" s="1"/>
      <c r="D612" s="1"/>
      <c r="E612" s="1"/>
      <c r="F612" s="1"/>
      <c r="G612" s="1"/>
      <c r="H612" s="208"/>
      <c r="I612" s="208"/>
      <c r="J612" s="208"/>
      <c r="K612" s="208"/>
      <c r="L612" s="208"/>
      <c r="M612" s="208"/>
      <c r="N612" s="208"/>
      <c r="O612" s="208"/>
      <c r="P612" s="208"/>
      <c r="Q612" s="208"/>
      <c r="R612" s="208"/>
      <c r="S612" s="208"/>
      <c r="T612" s="208"/>
      <c r="U612" s="208"/>
      <c r="V612" s="208"/>
      <c r="W612" s="208"/>
      <c r="X612" s="208"/>
      <c r="Y612" s="208"/>
      <c r="Z612" s="208"/>
      <c r="AA612" s="208"/>
      <c r="AB612" s="208"/>
      <c r="AC612" s="208"/>
      <c r="AD612" s="208"/>
      <c r="AE612" s="208"/>
      <c r="AF612" s="208"/>
      <c r="AG612" s="208"/>
      <c r="AH612" s="208"/>
      <c r="AI612" s="208"/>
      <c r="AJ612" s="208"/>
      <c r="AK612" s="208"/>
      <c r="AL612" s="208"/>
      <c r="AM612" s="208"/>
      <c r="AN612" s="208"/>
      <c r="AO612" s="208"/>
      <c r="AP612" s="208"/>
      <c r="AQ612" s="208"/>
    </row>
    <row r="613" customFormat="false" ht="13.5" hidden="false" customHeight="true" outlineLevel="0" collapsed="false">
      <c r="A613" s="1"/>
      <c r="B613" s="1"/>
      <c r="C613" s="1"/>
      <c r="D613" s="1"/>
      <c r="E613" s="1"/>
      <c r="F613" s="1"/>
      <c r="G613" s="1"/>
      <c r="H613" s="208"/>
      <c r="I613" s="208"/>
      <c r="J613" s="208"/>
      <c r="K613" s="208"/>
      <c r="L613" s="208"/>
      <c r="M613" s="208"/>
      <c r="N613" s="208"/>
      <c r="O613" s="208"/>
      <c r="P613" s="208"/>
      <c r="Q613" s="208"/>
      <c r="R613" s="208"/>
      <c r="S613" s="208"/>
      <c r="T613" s="208"/>
      <c r="U613" s="208"/>
      <c r="V613" s="208"/>
      <c r="W613" s="208"/>
      <c r="X613" s="208"/>
      <c r="Y613" s="208"/>
      <c r="Z613" s="208"/>
      <c r="AA613" s="208"/>
      <c r="AB613" s="208"/>
      <c r="AC613" s="208"/>
      <c r="AD613" s="208"/>
      <c r="AE613" s="208"/>
      <c r="AF613" s="208"/>
      <c r="AG613" s="208"/>
      <c r="AH613" s="208"/>
      <c r="AI613" s="208"/>
      <c r="AJ613" s="208"/>
      <c r="AK613" s="208"/>
      <c r="AL613" s="208"/>
      <c r="AM613" s="208"/>
      <c r="AN613" s="208"/>
      <c r="AO613" s="208"/>
      <c r="AP613" s="208"/>
      <c r="AQ613" s="208"/>
    </row>
    <row r="614" customFormat="false" ht="13.5" hidden="false" customHeight="true" outlineLevel="0" collapsed="false">
      <c r="A614" s="1"/>
      <c r="B614" s="1"/>
      <c r="C614" s="1"/>
      <c r="D614" s="1"/>
      <c r="E614" s="1"/>
      <c r="F614" s="1"/>
      <c r="G614" s="1"/>
      <c r="H614" s="208"/>
      <c r="I614" s="208"/>
      <c r="J614" s="208"/>
      <c r="K614" s="208"/>
      <c r="L614" s="208"/>
      <c r="M614" s="208"/>
      <c r="N614" s="208"/>
      <c r="O614" s="208"/>
      <c r="P614" s="208"/>
      <c r="Q614" s="208"/>
      <c r="R614" s="208"/>
      <c r="S614" s="208"/>
      <c r="T614" s="208"/>
      <c r="U614" s="208"/>
      <c r="V614" s="208"/>
      <c r="W614" s="208"/>
      <c r="X614" s="208"/>
      <c r="Y614" s="208"/>
      <c r="Z614" s="208"/>
      <c r="AA614" s="208"/>
      <c r="AB614" s="208"/>
      <c r="AC614" s="208"/>
      <c r="AD614" s="208"/>
      <c r="AE614" s="208"/>
      <c r="AF614" s="208"/>
      <c r="AG614" s="208"/>
      <c r="AH614" s="208"/>
      <c r="AI614" s="208"/>
      <c r="AJ614" s="208"/>
      <c r="AK614" s="208"/>
      <c r="AL614" s="208"/>
      <c r="AM614" s="208"/>
      <c r="AN614" s="208"/>
      <c r="AO614" s="208"/>
      <c r="AP614" s="208"/>
      <c r="AQ614" s="208"/>
    </row>
    <row r="615" customFormat="false" ht="13.5" hidden="false" customHeight="true" outlineLevel="0" collapsed="false">
      <c r="A615" s="1"/>
      <c r="B615" s="1"/>
      <c r="C615" s="1"/>
      <c r="D615" s="1"/>
      <c r="E615" s="1"/>
      <c r="F615" s="1"/>
      <c r="G615" s="1"/>
      <c r="H615" s="208"/>
      <c r="I615" s="208"/>
      <c r="J615" s="208"/>
      <c r="K615" s="208"/>
      <c r="L615" s="208"/>
      <c r="M615" s="208"/>
      <c r="N615" s="208"/>
      <c r="O615" s="208"/>
      <c r="P615" s="208"/>
      <c r="Q615" s="208"/>
      <c r="R615" s="208"/>
      <c r="S615" s="208"/>
      <c r="T615" s="208"/>
      <c r="U615" s="208"/>
      <c r="V615" s="208"/>
      <c r="W615" s="208"/>
      <c r="X615" s="208"/>
      <c r="Y615" s="208"/>
      <c r="Z615" s="208"/>
      <c r="AA615" s="208"/>
      <c r="AB615" s="208"/>
      <c r="AC615" s="208"/>
      <c r="AD615" s="208"/>
      <c r="AE615" s="208"/>
      <c r="AF615" s="208"/>
      <c r="AG615" s="208"/>
      <c r="AH615" s="208"/>
      <c r="AI615" s="208"/>
      <c r="AJ615" s="208"/>
      <c r="AK615" s="208"/>
      <c r="AL615" s="208"/>
      <c r="AM615" s="208"/>
      <c r="AN615" s="208"/>
      <c r="AO615" s="208"/>
      <c r="AP615" s="208"/>
      <c r="AQ615" s="208"/>
    </row>
    <row r="616" customFormat="false" ht="13.5" hidden="false" customHeight="true" outlineLevel="0" collapsed="false">
      <c r="A616" s="1"/>
      <c r="B616" s="1"/>
      <c r="C616" s="1"/>
      <c r="D616" s="1"/>
      <c r="E616" s="1"/>
      <c r="F616" s="1"/>
      <c r="G616" s="1"/>
      <c r="H616" s="208"/>
      <c r="I616" s="208"/>
      <c r="J616" s="208"/>
      <c r="K616" s="208"/>
      <c r="L616" s="208"/>
      <c r="M616" s="208"/>
      <c r="N616" s="208"/>
      <c r="O616" s="208"/>
      <c r="P616" s="208"/>
      <c r="Q616" s="208"/>
      <c r="R616" s="208"/>
      <c r="S616" s="208"/>
      <c r="T616" s="208"/>
      <c r="U616" s="208"/>
      <c r="V616" s="208"/>
      <c r="W616" s="208"/>
      <c r="X616" s="208"/>
      <c r="Y616" s="208"/>
      <c r="Z616" s="208"/>
      <c r="AA616" s="208"/>
      <c r="AB616" s="208"/>
      <c r="AC616" s="208"/>
      <c r="AD616" s="208"/>
      <c r="AE616" s="208"/>
      <c r="AF616" s="208"/>
      <c r="AG616" s="208"/>
      <c r="AH616" s="208"/>
      <c r="AI616" s="208"/>
      <c r="AJ616" s="208"/>
      <c r="AK616" s="208"/>
      <c r="AL616" s="208"/>
      <c r="AM616" s="208"/>
      <c r="AN616" s="208"/>
      <c r="AO616" s="208"/>
      <c r="AP616" s="208"/>
      <c r="AQ616" s="208"/>
    </row>
    <row r="617" customFormat="false" ht="13.5" hidden="false" customHeight="true" outlineLevel="0" collapsed="false">
      <c r="A617" s="1"/>
      <c r="B617" s="1"/>
      <c r="C617" s="1"/>
      <c r="D617" s="1"/>
      <c r="E617" s="1"/>
      <c r="F617" s="1"/>
      <c r="G617" s="1"/>
      <c r="H617" s="208"/>
      <c r="I617" s="208"/>
      <c r="J617" s="208"/>
      <c r="K617" s="208"/>
      <c r="L617" s="208"/>
      <c r="M617" s="208"/>
      <c r="N617" s="208"/>
      <c r="O617" s="208"/>
      <c r="P617" s="208"/>
      <c r="Q617" s="208"/>
      <c r="R617" s="208"/>
      <c r="S617" s="208"/>
      <c r="T617" s="208"/>
      <c r="U617" s="208"/>
      <c r="V617" s="208"/>
      <c r="W617" s="208"/>
      <c r="X617" s="208"/>
      <c r="Y617" s="208"/>
      <c r="Z617" s="208"/>
      <c r="AA617" s="208"/>
      <c r="AB617" s="208"/>
      <c r="AC617" s="208"/>
      <c r="AD617" s="208"/>
      <c r="AE617" s="208"/>
      <c r="AF617" s="208"/>
      <c r="AG617" s="208"/>
      <c r="AH617" s="208"/>
      <c r="AI617" s="208"/>
      <c r="AJ617" s="208"/>
      <c r="AK617" s="208"/>
      <c r="AL617" s="208"/>
      <c r="AM617" s="208"/>
      <c r="AN617" s="208"/>
      <c r="AO617" s="208"/>
      <c r="AP617" s="208"/>
      <c r="AQ617" s="208"/>
    </row>
    <row r="618" customFormat="false" ht="13.5" hidden="false" customHeight="true" outlineLevel="0" collapsed="false">
      <c r="A618" s="1"/>
      <c r="B618" s="1"/>
      <c r="C618" s="1"/>
      <c r="D618" s="1"/>
      <c r="E618" s="1"/>
      <c r="F618" s="1"/>
      <c r="G618" s="1"/>
      <c r="H618" s="208"/>
      <c r="I618" s="208"/>
      <c r="J618" s="208"/>
      <c r="K618" s="208"/>
      <c r="L618" s="208"/>
      <c r="M618" s="208"/>
      <c r="N618" s="208"/>
      <c r="O618" s="208"/>
      <c r="P618" s="208"/>
      <c r="Q618" s="208"/>
      <c r="R618" s="208"/>
      <c r="S618" s="208"/>
      <c r="T618" s="208"/>
      <c r="U618" s="208"/>
      <c r="V618" s="208"/>
      <c r="W618" s="208"/>
      <c r="X618" s="208"/>
      <c r="Y618" s="208"/>
      <c r="Z618" s="208"/>
      <c r="AA618" s="208"/>
      <c r="AB618" s="208"/>
      <c r="AC618" s="208"/>
      <c r="AD618" s="208"/>
      <c r="AE618" s="208"/>
      <c r="AF618" s="208"/>
      <c r="AG618" s="208"/>
      <c r="AH618" s="208"/>
      <c r="AI618" s="208"/>
      <c r="AJ618" s="208"/>
      <c r="AK618" s="208"/>
      <c r="AL618" s="208"/>
      <c r="AM618" s="208"/>
      <c r="AN618" s="208"/>
      <c r="AO618" s="208"/>
      <c r="AP618" s="208"/>
      <c r="AQ618" s="208"/>
    </row>
    <row r="619" customFormat="false" ht="13.5" hidden="false" customHeight="true" outlineLevel="0" collapsed="false">
      <c r="A619" s="1"/>
      <c r="B619" s="1"/>
      <c r="C619" s="1"/>
      <c r="D619" s="1"/>
      <c r="E619" s="1"/>
      <c r="F619" s="1"/>
      <c r="G619" s="1"/>
      <c r="H619" s="208"/>
      <c r="I619" s="208"/>
      <c r="J619" s="208"/>
      <c r="K619" s="208"/>
      <c r="L619" s="208"/>
      <c r="M619" s="208"/>
      <c r="N619" s="208"/>
      <c r="O619" s="208"/>
      <c r="P619" s="208"/>
      <c r="Q619" s="208"/>
      <c r="R619" s="208"/>
      <c r="S619" s="208"/>
      <c r="T619" s="208"/>
      <c r="U619" s="208"/>
      <c r="V619" s="208"/>
      <c r="W619" s="208"/>
      <c r="X619" s="208"/>
      <c r="Y619" s="208"/>
      <c r="Z619" s="208"/>
      <c r="AA619" s="208"/>
      <c r="AB619" s="208"/>
      <c r="AC619" s="208"/>
      <c r="AD619" s="208"/>
      <c r="AE619" s="208"/>
      <c r="AF619" s="208"/>
      <c r="AG619" s="208"/>
      <c r="AH619" s="208"/>
      <c r="AI619" s="208"/>
      <c r="AJ619" s="208"/>
      <c r="AK619" s="208"/>
      <c r="AL619" s="208"/>
      <c r="AM619" s="208"/>
      <c r="AN619" s="208"/>
      <c r="AO619" s="208"/>
      <c r="AP619" s="208"/>
      <c r="AQ619" s="208"/>
    </row>
    <row r="620" customFormat="false" ht="13.5" hidden="false" customHeight="true" outlineLevel="0" collapsed="false">
      <c r="A620" s="1"/>
      <c r="B620" s="1"/>
      <c r="C620" s="1"/>
      <c r="D620" s="1"/>
      <c r="E620" s="1"/>
      <c r="F620" s="1"/>
      <c r="G620" s="1"/>
      <c r="H620" s="208"/>
      <c r="I620" s="208"/>
      <c r="J620" s="208"/>
      <c r="K620" s="208"/>
      <c r="L620" s="208"/>
      <c r="M620" s="208"/>
      <c r="N620" s="208"/>
      <c r="O620" s="208"/>
      <c r="P620" s="208"/>
      <c r="Q620" s="208"/>
      <c r="R620" s="208"/>
      <c r="S620" s="208"/>
      <c r="T620" s="208"/>
      <c r="U620" s="208"/>
      <c r="V620" s="208"/>
      <c r="W620" s="208"/>
      <c r="X620" s="208"/>
      <c r="Y620" s="208"/>
      <c r="Z620" s="208"/>
      <c r="AA620" s="208"/>
      <c r="AB620" s="208"/>
      <c r="AC620" s="208"/>
      <c r="AD620" s="208"/>
      <c r="AE620" s="208"/>
      <c r="AF620" s="208"/>
      <c r="AG620" s="208"/>
      <c r="AH620" s="208"/>
      <c r="AI620" s="208"/>
      <c r="AJ620" s="208"/>
      <c r="AK620" s="208"/>
      <c r="AL620" s="208"/>
      <c r="AM620" s="208"/>
      <c r="AN620" s="208"/>
      <c r="AO620" s="208"/>
      <c r="AP620" s="208"/>
      <c r="AQ620" s="208"/>
    </row>
    <row r="621" customFormat="false" ht="13.5" hidden="false" customHeight="true" outlineLevel="0" collapsed="false">
      <c r="A621" s="1"/>
      <c r="B621" s="1"/>
      <c r="C621" s="1"/>
      <c r="D621" s="1"/>
      <c r="E621" s="1"/>
      <c r="F621" s="1"/>
      <c r="G621" s="1"/>
      <c r="H621" s="208"/>
      <c r="I621" s="208"/>
      <c r="J621" s="208"/>
      <c r="K621" s="208"/>
      <c r="L621" s="208"/>
      <c r="M621" s="208"/>
      <c r="N621" s="208"/>
      <c r="O621" s="208"/>
      <c r="P621" s="208"/>
      <c r="Q621" s="208"/>
      <c r="R621" s="208"/>
      <c r="S621" s="208"/>
      <c r="T621" s="208"/>
      <c r="U621" s="208"/>
      <c r="V621" s="208"/>
      <c r="W621" s="208"/>
      <c r="X621" s="208"/>
      <c r="Y621" s="208"/>
      <c r="Z621" s="208"/>
      <c r="AA621" s="208"/>
      <c r="AB621" s="208"/>
      <c r="AC621" s="208"/>
      <c r="AD621" s="208"/>
      <c r="AE621" s="208"/>
      <c r="AF621" s="208"/>
      <c r="AG621" s="208"/>
      <c r="AH621" s="208"/>
      <c r="AI621" s="208"/>
      <c r="AJ621" s="208"/>
      <c r="AK621" s="208"/>
      <c r="AL621" s="208"/>
      <c r="AM621" s="208"/>
      <c r="AN621" s="208"/>
      <c r="AO621" s="208"/>
      <c r="AP621" s="208"/>
      <c r="AQ621" s="208"/>
    </row>
    <row r="622" customFormat="false" ht="13.5" hidden="false" customHeight="true" outlineLevel="0" collapsed="false">
      <c r="A622" s="1"/>
      <c r="B622" s="1"/>
      <c r="C622" s="1"/>
      <c r="D622" s="1"/>
      <c r="E622" s="1"/>
      <c r="F622" s="1"/>
      <c r="G622" s="1"/>
      <c r="H622" s="208"/>
      <c r="I622" s="208"/>
      <c r="J622" s="208"/>
      <c r="K622" s="208"/>
      <c r="L622" s="208"/>
      <c r="M622" s="208"/>
      <c r="N622" s="208"/>
      <c r="O622" s="208"/>
      <c r="P622" s="208"/>
      <c r="Q622" s="208"/>
      <c r="R622" s="208"/>
      <c r="S622" s="208"/>
      <c r="T622" s="208"/>
      <c r="U622" s="208"/>
      <c r="V622" s="208"/>
      <c r="W622" s="208"/>
      <c r="X622" s="208"/>
      <c r="Y622" s="208"/>
      <c r="Z622" s="208"/>
      <c r="AA622" s="208"/>
      <c r="AB622" s="208"/>
      <c r="AC622" s="208"/>
      <c r="AD622" s="208"/>
      <c r="AE622" s="208"/>
      <c r="AF622" s="208"/>
      <c r="AG622" s="208"/>
      <c r="AH622" s="208"/>
      <c r="AI622" s="208"/>
      <c r="AJ622" s="208"/>
      <c r="AK622" s="208"/>
      <c r="AL622" s="208"/>
      <c r="AM622" s="208"/>
      <c r="AN622" s="208"/>
      <c r="AO622" s="208"/>
      <c r="AP622" s="208"/>
      <c r="AQ622" s="208"/>
    </row>
    <row r="623" customFormat="false" ht="13.5" hidden="false" customHeight="true" outlineLevel="0" collapsed="false">
      <c r="A623" s="1"/>
      <c r="B623" s="1"/>
      <c r="C623" s="1"/>
      <c r="D623" s="1"/>
      <c r="E623" s="1"/>
      <c r="F623" s="1"/>
      <c r="G623" s="1"/>
      <c r="H623" s="208"/>
      <c r="I623" s="208"/>
      <c r="J623" s="208"/>
      <c r="K623" s="208"/>
      <c r="L623" s="208"/>
      <c r="M623" s="208"/>
      <c r="N623" s="208"/>
      <c r="O623" s="208"/>
      <c r="P623" s="208"/>
      <c r="Q623" s="208"/>
      <c r="R623" s="208"/>
      <c r="S623" s="208"/>
      <c r="T623" s="208"/>
      <c r="U623" s="208"/>
      <c r="V623" s="208"/>
      <c r="W623" s="208"/>
      <c r="X623" s="208"/>
      <c r="Y623" s="208"/>
      <c r="Z623" s="208"/>
      <c r="AA623" s="208"/>
      <c r="AB623" s="208"/>
      <c r="AC623" s="208"/>
      <c r="AD623" s="208"/>
      <c r="AE623" s="208"/>
      <c r="AF623" s="208"/>
      <c r="AG623" s="208"/>
      <c r="AH623" s="208"/>
      <c r="AI623" s="208"/>
      <c r="AJ623" s="208"/>
      <c r="AK623" s="208"/>
      <c r="AL623" s="208"/>
      <c r="AM623" s="208"/>
      <c r="AN623" s="208"/>
      <c r="AO623" s="208"/>
      <c r="AP623" s="208"/>
      <c r="AQ623" s="208"/>
    </row>
    <row r="624" customFormat="false" ht="13.5" hidden="false" customHeight="true" outlineLevel="0" collapsed="false">
      <c r="A624" s="1"/>
      <c r="B624" s="1"/>
      <c r="C624" s="1"/>
      <c r="D624" s="1"/>
      <c r="E624" s="1"/>
      <c r="F624" s="1"/>
      <c r="G624" s="1"/>
      <c r="H624" s="208"/>
      <c r="I624" s="208"/>
      <c r="J624" s="208"/>
      <c r="K624" s="208"/>
      <c r="L624" s="208"/>
      <c r="M624" s="208"/>
      <c r="N624" s="208"/>
      <c r="O624" s="208"/>
      <c r="P624" s="208"/>
      <c r="Q624" s="208"/>
      <c r="R624" s="208"/>
      <c r="S624" s="208"/>
      <c r="T624" s="208"/>
      <c r="U624" s="208"/>
      <c r="V624" s="208"/>
      <c r="W624" s="208"/>
      <c r="X624" s="208"/>
      <c r="Y624" s="208"/>
      <c r="Z624" s="208"/>
      <c r="AA624" s="208"/>
      <c r="AB624" s="208"/>
      <c r="AC624" s="208"/>
      <c r="AD624" s="208"/>
      <c r="AE624" s="208"/>
      <c r="AF624" s="208"/>
      <c r="AG624" s="208"/>
      <c r="AH624" s="208"/>
      <c r="AI624" s="208"/>
      <c r="AJ624" s="208"/>
      <c r="AK624" s="208"/>
      <c r="AL624" s="208"/>
      <c r="AM624" s="208"/>
      <c r="AN624" s="208"/>
      <c r="AO624" s="208"/>
      <c r="AP624" s="208"/>
      <c r="AQ624" s="208"/>
    </row>
    <row r="625" customFormat="false" ht="13.5" hidden="false" customHeight="true" outlineLevel="0" collapsed="false">
      <c r="A625" s="1"/>
      <c r="B625" s="1"/>
      <c r="C625" s="1"/>
      <c r="D625" s="1"/>
      <c r="E625" s="1"/>
      <c r="F625" s="1"/>
      <c r="G625" s="1"/>
      <c r="H625" s="208"/>
      <c r="I625" s="208"/>
      <c r="J625" s="208"/>
      <c r="K625" s="208"/>
      <c r="L625" s="208"/>
      <c r="M625" s="208"/>
      <c r="N625" s="208"/>
      <c r="O625" s="208"/>
      <c r="P625" s="208"/>
      <c r="Q625" s="208"/>
      <c r="R625" s="208"/>
      <c r="S625" s="208"/>
      <c r="T625" s="208"/>
      <c r="U625" s="208"/>
      <c r="V625" s="208"/>
      <c r="W625" s="208"/>
      <c r="X625" s="208"/>
      <c r="Y625" s="208"/>
      <c r="Z625" s="208"/>
      <c r="AA625" s="208"/>
      <c r="AB625" s="208"/>
      <c r="AC625" s="208"/>
      <c r="AD625" s="208"/>
      <c r="AE625" s="208"/>
      <c r="AF625" s="208"/>
      <c r="AG625" s="208"/>
      <c r="AH625" s="208"/>
      <c r="AI625" s="208"/>
      <c r="AJ625" s="208"/>
      <c r="AK625" s="208"/>
      <c r="AL625" s="208"/>
      <c r="AM625" s="208"/>
      <c r="AN625" s="208"/>
      <c r="AO625" s="208"/>
      <c r="AP625" s="208"/>
      <c r="AQ625" s="208"/>
    </row>
    <row r="626" customFormat="false" ht="13.5" hidden="false" customHeight="true" outlineLevel="0" collapsed="false">
      <c r="A626" s="1"/>
      <c r="B626" s="1"/>
      <c r="C626" s="1"/>
      <c r="D626" s="1"/>
      <c r="E626" s="1"/>
      <c r="F626" s="1"/>
      <c r="G626" s="1"/>
      <c r="H626" s="208"/>
      <c r="I626" s="208"/>
      <c r="J626" s="208"/>
      <c r="K626" s="208"/>
      <c r="L626" s="208"/>
      <c r="M626" s="208"/>
      <c r="N626" s="208"/>
      <c r="O626" s="208"/>
      <c r="P626" s="208"/>
      <c r="Q626" s="208"/>
      <c r="R626" s="208"/>
      <c r="S626" s="208"/>
      <c r="T626" s="208"/>
      <c r="U626" s="208"/>
      <c r="V626" s="208"/>
      <c r="W626" s="208"/>
      <c r="X626" s="208"/>
      <c r="Y626" s="208"/>
      <c r="Z626" s="208"/>
      <c r="AA626" s="208"/>
      <c r="AB626" s="208"/>
      <c r="AC626" s="208"/>
      <c r="AD626" s="208"/>
      <c r="AE626" s="208"/>
      <c r="AF626" s="208"/>
      <c r="AG626" s="208"/>
      <c r="AH626" s="208"/>
      <c r="AI626" s="208"/>
      <c r="AJ626" s="208"/>
      <c r="AK626" s="208"/>
      <c r="AL626" s="208"/>
      <c r="AM626" s="208"/>
      <c r="AN626" s="208"/>
      <c r="AO626" s="208"/>
      <c r="AP626" s="208"/>
      <c r="AQ626" s="208"/>
    </row>
    <row r="627" customFormat="false" ht="13.5" hidden="false" customHeight="true" outlineLevel="0" collapsed="false">
      <c r="A627" s="1"/>
      <c r="B627" s="1"/>
      <c r="C627" s="1"/>
      <c r="D627" s="1"/>
      <c r="E627" s="1"/>
      <c r="F627" s="1"/>
      <c r="G627" s="1"/>
      <c r="H627" s="208"/>
      <c r="I627" s="208"/>
      <c r="J627" s="208"/>
      <c r="K627" s="208"/>
      <c r="L627" s="208"/>
      <c r="M627" s="208"/>
      <c r="N627" s="208"/>
      <c r="O627" s="208"/>
      <c r="P627" s="208"/>
      <c r="Q627" s="208"/>
      <c r="R627" s="208"/>
      <c r="S627" s="208"/>
      <c r="T627" s="208"/>
      <c r="U627" s="208"/>
      <c r="V627" s="208"/>
      <c r="W627" s="208"/>
      <c r="X627" s="208"/>
      <c r="Y627" s="208"/>
      <c r="Z627" s="208"/>
      <c r="AA627" s="208"/>
      <c r="AB627" s="208"/>
      <c r="AC627" s="208"/>
      <c r="AD627" s="208"/>
      <c r="AE627" s="208"/>
      <c r="AF627" s="208"/>
      <c r="AG627" s="208"/>
      <c r="AH627" s="208"/>
      <c r="AI627" s="208"/>
      <c r="AJ627" s="208"/>
      <c r="AK627" s="208"/>
      <c r="AL627" s="208"/>
      <c r="AM627" s="208"/>
      <c r="AN627" s="208"/>
      <c r="AO627" s="208"/>
      <c r="AP627" s="208"/>
      <c r="AQ627" s="208"/>
    </row>
    <row r="628" customFormat="false" ht="13.5" hidden="false" customHeight="true" outlineLevel="0" collapsed="false">
      <c r="A628" s="1"/>
      <c r="B628" s="1"/>
      <c r="C628" s="1"/>
      <c r="D628" s="1"/>
      <c r="E628" s="1"/>
      <c r="F628" s="1"/>
      <c r="G628" s="1"/>
      <c r="H628" s="208"/>
      <c r="I628" s="208"/>
      <c r="J628" s="208"/>
      <c r="K628" s="208"/>
      <c r="L628" s="208"/>
      <c r="M628" s="208"/>
      <c r="N628" s="208"/>
      <c r="O628" s="208"/>
      <c r="P628" s="208"/>
      <c r="Q628" s="208"/>
      <c r="R628" s="208"/>
      <c r="S628" s="208"/>
      <c r="T628" s="208"/>
      <c r="U628" s="208"/>
      <c r="V628" s="208"/>
      <c r="W628" s="208"/>
      <c r="X628" s="208"/>
      <c r="Y628" s="208"/>
      <c r="Z628" s="208"/>
      <c r="AA628" s="208"/>
      <c r="AB628" s="208"/>
      <c r="AC628" s="208"/>
      <c r="AD628" s="208"/>
      <c r="AE628" s="208"/>
      <c r="AF628" s="208"/>
      <c r="AG628" s="208"/>
      <c r="AH628" s="208"/>
      <c r="AI628" s="208"/>
      <c r="AJ628" s="208"/>
      <c r="AK628" s="208"/>
      <c r="AL628" s="208"/>
      <c r="AM628" s="208"/>
      <c r="AN628" s="208"/>
      <c r="AO628" s="208"/>
      <c r="AP628" s="208"/>
      <c r="AQ628" s="208"/>
    </row>
    <row r="629" customFormat="false" ht="13.5" hidden="false" customHeight="true" outlineLevel="0" collapsed="false">
      <c r="A629" s="1"/>
      <c r="B629" s="1"/>
      <c r="C629" s="1"/>
      <c r="D629" s="1"/>
      <c r="E629" s="1"/>
      <c r="F629" s="1"/>
      <c r="G629" s="1"/>
      <c r="H629" s="208"/>
      <c r="I629" s="208"/>
      <c r="J629" s="208"/>
      <c r="K629" s="208"/>
      <c r="L629" s="208"/>
      <c r="M629" s="208"/>
      <c r="N629" s="208"/>
      <c r="O629" s="208"/>
      <c r="P629" s="208"/>
      <c r="Q629" s="208"/>
      <c r="R629" s="208"/>
      <c r="S629" s="208"/>
      <c r="T629" s="208"/>
      <c r="U629" s="208"/>
      <c r="V629" s="208"/>
      <c r="W629" s="208"/>
      <c r="X629" s="208"/>
      <c r="Y629" s="208"/>
      <c r="Z629" s="208"/>
      <c r="AA629" s="208"/>
      <c r="AB629" s="208"/>
      <c r="AC629" s="208"/>
      <c r="AD629" s="208"/>
      <c r="AE629" s="208"/>
      <c r="AF629" s="208"/>
      <c r="AG629" s="208"/>
      <c r="AH629" s="208"/>
      <c r="AI629" s="208"/>
      <c r="AJ629" s="208"/>
      <c r="AK629" s="208"/>
      <c r="AL629" s="208"/>
      <c r="AM629" s="208"/>
      <c r="AN629" s="208"/>
      <c r="AO629" s="208"/>
      <c r="AP629" s="208"/>
      <c r="AQ629" s="208"/>
    </row>
    <row r="630" customFormat="false" ht="13.5" hidden="false" customHeight="true" outlineLevel="0" collapsed="false">
      <c r="A630" s="1"/>
      <c r="B630" s="1"/>
      <c r="C630" s="1"/>
      <c r="D630" s="1"/>
      <c r="E630" s="1"/>
      <c r="F630" s="1"/>
      <c r="G630" s="1"/>
      <c r="H630" s="208"/>
      <c r="I630" s="208"/>
      <c r="J630" s="208"/>
      <c r="K630" s="208"/>
      <c r="L630" s="208"/>
      <c r="M630" s="208"/>
      <c r="N630" s="208"/>
      <c r="O630" s="208"/>
      <c r="P630" s="208"/>
      <c r="Q630" s="208"/>
      <c r="R630" s="208"/>
      <c r="S630" s="208"/>
      <c r="T630" s="208"/>
      <c r="U630" s="208"/>
      <c r="V630" s="208"/>
      <c r="W630" s="208"/>
      <c r="X630" s="208"/>
      <c r="Y630" s="208"/>
      <c r="Z630" s="208"/>
      <c r="AA630" s="208"/>
      <c r="AB630" s="208"/>
      <c r="AC630" s="208"/>
      <c r="AD630" s="208"/>
      <c r="AE630" s="208"/>
      <c r="AF630" s="208"/>
      <c r="AG630" s="208"/>
      <c r="AH630" s="208"/>
      <c r="AI630" s="208"/>
      <c r="AJ630" s="208"/>
      <c r="AK630" s="208"/>
      <c r="AL630" s="208"/>
      <c r="AM630" s="208"/>
      <c r="AN630" s="208"/>
      <c r="AO630" s="208"/>
      <c r="AP630" s="208"/>
      <c r="AQ630" s="208"/>
    </row>
    <row r="631" customFormat="false" ht="13.5" hidden="false" customHeight="true" outlineLevel="0" collapsed="false">
      <c r="A631" s="1"/>
      <c r="B631" s="1"/>
      <c r="C631" s="1"/>
      <c r="D631" s="1"/>
      <c r="E631" s="1"/>
      <c r="F631" s="1"/>
      <c r="G631" s="1"/>
      <c r="H631" s="208"/>
      <c r="I631" s="208"/>
      <c r="J631" s="208"/>
      <c r="K631" s="208"/>
      <c r="L631" s="208"/>
      <c r="M631" s="208"/>
      <c r="N631" s="208"/>
      <c r="O631" s="208"/>
      <c r="P631" s="208"/>
      <c r="Q631" s="208"/>
      <c r="R631" s="208"/>
      <c r="S631" s="208"/>
      <c r="T631" s="208"/>
      <c r="U631" s="208"/>
      <c r="V631" s="208"/>
      <c r="W631" s="208"/>
      <c r="X631" s="208"/>
      <c r="Y631" s="208"/>
      <c r="Z631" s="208"/>
      <c r="AA631" s="208"/>
      <c r="AB631" s="208"/>
      <c r="AC631" s="208"/>
      <c r="AD631" s="208"/>
      <c r="AE631" s="208"/>
      <c r="AF631" s="208"/>
      <c r="AG631" s="208"/>
      <c r="AH631" s="208"/>
      <c r="AI631" s="208"/>
      <c r="AJ631" s="208"/>
      <c r="AK631" s="208"/>
      <c r="AL631" s="208"/>
      <c r="AM631" s="208"/>
      <c r="AN631" s="208"/>
      <c r="AO631" s="208"/>
      <c r="AP631" s="208"/>
      <c r="AQ631" s="208"/>
    </row>
    <row r="632" customFormat="false" ht="13.5" hidden="false" customHeight="true" outlineLevel="0" collapsed="false">
      <c r="A632" s="1"/>
      <c r="B632" s="1"/>
      <c r="C632" s="1"/>
      <c r="D632" s="1"/>
      <c r="E632" s="1"/>
      <c r="F632" s="1"/>
      <c r="G632" s="1"/>
      <c r="H632" s="208"/>
      <c r="I632" s="208"/>
      <c r="J632" s="208"/>
      <c r="K632" s="208"/>
      <c r="L632" s="208"/>
      <c r="M632" s="208"/>
      <c r="N632" s="208"/>
      <c r="O632" s="208"/>
      <c r="P632" s="208"/>
      <c r="Q632" s="208"/>
      <c r="R632" s="208"/>
      <c r="S632" s="208"/>
      <c r="T632" s="208"/>
      <c r="U632" s="208"/>
      <c r="V632" s="208"/>
      <c r="W632" s="208"/>
      <c r="X632" s="208"/>
      <c r="Y632" s="208"/>
      <c r="Z632" s="208"/>
      <c r="AA632" s="208"/>
      <c r="AB632" s="208"/>
      <c r="AC632" s="208"/>
      <c r="AD632" s="208"/>
      <c r="AE632" s="208"/>
      <c r="AF632" s="208"/>
      <c r="AG632" s="208"/>
      <c r="AH632" s="208"/>
      <c r="AI632" s="208"/>
      <c r="AJ632" s="208"/>
      <c r="AK632" s="208"/>
      <c r="AL632" s="208"/>
      <c r="AM632" s="208"/>
      <c r="AN632" s="208"/>
      <c r="AO632" s="208"/>
      <c r="AP632" s="208"/>
      <c r="AQ632" s="208"/>
    </row>
    <row r="633" customFormat="false" ht="13.5" hidden="false" customHeight="true" outlineLevel="0" collapsed="false">
      <c r="A633" s="1"/>
      <c r="B633" s="1"/>
      <c r="C633" s="1"/>
      <c r="D633" s="1"/>
      <c r="E633" s="1"/>
      <c r="F633" s="1"/>
      <c r="G633" s="1"/>
      <c r="H633" s="208"/>
      <c r="I633" s="208"/>
      <c r="J633" s="208"/>
      <c r="K633" s="208"/>
      <c r="L633" s="208"/>
      <c r="M633" s="208"/>
      <c r="N633" s="208"/>
      <c r="O633" s="208"/>
      <c r="P633" s="208"/>
      <c r="Q633" s="208"/>
      <c r="R633" s="208"/>
      <c r="S633" s="208"/>
      <c r="T633" s="208"/>
      <c r="U633" s="208"/>
      <c r="V633" s="208"/>
      <c r="W633" s="208"/>
      <c r="X633" s="208"/>
      <c r="Y633" s="208"/>
      <c r="Z633" s="208"/>
      <c r="AA633" s="208"/>
      <c r="AB633" s="208"/>
      <c r="AC633" s="208"/>
      <c r="AD633" s="208"/>
      <c r="AE633" s="208"/>
      <c r="AF633" s="208"/>
      <c r="AG633" s="208"/>
      <c r="AH633" s="208"/>
      <c r="AI633" s="208"/>
      <c r="AJ633" s="208"/>
      <c r="AK633" s="208"/>
      <c r="AL633" s="208"/>
      <c r="AM633" s="208"/>
      <c r="AN633" s="208"/>
      <c r="AO633" s="208"/>
      <c r="AP633" s="208"/>
      <c r="AQ633" s="208"/>
    </row>
    <row r="634" customFormat="false" ht="13.5" hidden="false" customHeight="true" outlineLevel="0" collapsed="false">
      <c r="A634" s="1"/>
      <c r="B634" s="1"/>
      <c r="C634" s="1"/>
      <c r="D634" s="1"/>
      <c r="E634" s="1"/>
      <c r="F634" s="1"/>
      <c r="G634" s="1"/>
      <c r="H634" s="208"/>
      <c r="I634" s="208"/>
      <c r="J634" s="208"/>
      <c r="K634" s="208"/>
      <c r="L634" s="208"/>
      <c r="M634" s="208"/>
      <c r="N634" s="208"/>
      <c r="O634" s="208"/>
      <c r="P634" s="208"/>
      <c r="Q634" s="208"/>
      <c r="R634" s="208"/>
      <c r="S634" s="208"/>
      <c r="T634" s="208"/>
      <c r="U634" s="208"/>
      <c r="V634" s="208"/>
      <c r="W634" s="208"/>
      <c r="X634" s="208"/>
      <c r="Y634" s="208"/>
      <c r="Z634" s="208"/>
      <c r="AA634" s="208"/>
      <c r="AB634" s="208"/>
      <c r="AC634" s="208"/>
      <c r="AD634" s="208"/>
      <c r="AE634" s="208"/>
      <c r="AF634" s="208"/>
      <c r="AG634" s="208"/>
      <c r="AH634" s="208"/>
      <c r="AI634" s="208"/>
      <c r="AJ634" s="208"/>
      <c r="AK634" s="208"/>
      <c r="AL634" s="208"/>
      <c r="AM634" s="208"/>
      <c r="AN634" s="208"/>
      <c r="AO634" s="208"/>
      <c r="AP634" s="208"/>
      <c r="AQ634" s="208"/>
    </row>
    <row r="635" customFormat="false" ht="13.5" hidden="false" customHeight="true" outlineLevel="0" collapsed="false">
      <c r="A635" s="1"/>
      <c r="B635" s="1"/>
      <c r="C635" s="1"/>
      <c r="D635" s="1"/>
      <c r="E635" s="1"/>
      <c r="F635" s="1"/>
      <c r="G635" s="1"/>
      <c r="H635" s="208"/>
      <c r="I635" s="208"/>
      <c r="J635" s="208"/>
      <c r="K635" s="208"/>
      <c r="L635" s="208"/>
      <c r="M635" s="208"/>
      <c r="N635" s="208"/>
      <c r="O635" s="208"/>
      <c r="P635" s="208"/>
      <c r="Q635" s="208"/>
      <c r="R635" s="208"/>
      <c r="S635" s="208"/>
      <c r="T635" s="208"/>
      <c r="U635" s="208"/>
      <c r="V635" s="208"/>
      <c r="W635" s="208"/>
      <c r="X635" s="208"/>
      <c r="Y635" s="208"/>
      <c r="Z635" s="208"/>
      <c r="AA635" s="208"/>
      <c r="AB635" s="208"/>
      <c r="AC635" s="208"/>
      <c r="AD635" s="208"/>
      <c r="AE635" s="208"/>
      <c r="AF635" s="208"/>
      <c r="AG635" s="208"/>
      <c r="AH635" s="208"/>
      <c r="AI635" s="208"/>
      <c r="AJ635" s="208"/>
      <c r="AK635" s="208"/>
      <c r="AL635" s="208"/>
      <c r="AM635" s="208"/>
      <c r="AN635" s="208"/>
      <c r="AO635" s="208"/>
      <c r="AP635" s="208"/>
      <c r="AQ635" s="208"/>
    </row>
    <row r="636" customFormat="false" ht="13.5" hidden="false" customHeight="true" outlineLevel="0" collapsed="false">
      <c r="A636" s="1"/>
      <c r="B636" s="1"/>
      <c r="C636" s="1"/>
      <c r="D636" s="1"/>
      <c r="E636" s="1"/>
      <c r="F636" s="1"/>
      <c r="G636" s="1"/>
      <c r="H636" s="208"/>
      <c r="I636" s="208"/>
      <c r="J636" s="208"/>
      <c r="K636" s="208"/>
      <c r="L636" s="208"/>
      <c r="M636" s="208"/>
      <c r="N636" s="208"/>
      <c r="O636" s="208"/>
      <c r="P636" s="208"/>
      <c r="Q636" s="208"/>
      <c r="R636" s="208"/>
      <c r="S636" s="208"/>
      <c r="T636" s="208"/>
      <c r="U636" s="208"/>
      <c r="V636" s="208"/>
      <c r="W636" s="208"/>
      <c r="X636" s="208"/>
      <c r="Y636" s="208"/>
      <c r="Z636" s="208"/>
      <c r="AA636" s="208"/>
      <c r="AB636" s="208"/>
      <c r="AC636" s="208"/>
      <c r="AD636" s="208"/>
      <c r="AE636" s="208"/>
      <c r="AF636" s="208"/>
      <c r="AG636" s="208"/>
      <c r="AH636" s="208"/>
      <c r="AI636" s="208"/>
      <c r="AJ636" s="208"/>
      <c r="AK636" s="208"/>
      <c r="AL636" s="208"/>
      <c r="AM636" s="208"/>
      <c r="AN636" s="208"/>
      <c r="AO636" s="208"/>
      <c r="AP636" s="208"/>
      <c r="AQ636" s="208"/>
    </row>
    <row r="637" customFormat="false" ht="13.5" hidden="false" customHeight="true" outlineLevel="0" collapsed="false">
      <c r="A637" s="1"/>
      <c r="B637" s="1"/>
      <c r="C637" s="1"/>
      <c r="D637" s="1"/>
      <c r="E637" s="1"/>
      <c r="F637" s="1"/>
      <c r="G637" s="1"/>
      <c r="H637" s="208"/>
      <c r="I637" s="208"/>
      <c r="J637" s="208"/>
      <c r="K637" s="208"/>
      <c r="L637" s="208"/>
      <c r="M637" s="208"/>
      <c r="N637" s="208"/>
      <c r="O637" s="208"/>
      <c r="P637" s="208"/>
      <c r="Q637" s="208"/>
      <c r="R637" s="208"/>
      <c r="S637" s="208"/>
      <c r="T637" s="208"/>
      <c r="U637" s="208"/>
      <c r="V637" s="208"/>
      <c r="W637" s="208"/>
      <c r="X637" s="208"/>
      <c r="Y637" s="208"/>
      <c r="Z637" s="208"/>
      <c r="AA637" s="208"/>
      <c r="AB637" s="208"/>
      <c r="AC637" s="208"/>
      <c r="AD637" s="208"/>
      <c r="AE637" s="208"/>
      <c r="AF637" s="208"/>
      <c r="AG637" s="208"/>
      <c r="AH637" s="208"/>
      <c r="AI637" s="208"/>
      <c r="AJ637" s="208"/>
      <c r="AK637" s="208"/>
      <c r="AL637" s="208"/>
      <c r="AM637" s="208"/>
      <c r="AN637" s="208"/>
      <c r="AO637" s="208"/>
      <c r="AP637" s="208"/>
      <c r="AQ637" s="208"/>
    </row>
    <row r="638" customFormat="false" ht="13.5" hidden="false" customHeight="true" outlineLevel="0" collapsed="false">
      <c r="A638" s="1"/>
      <c r="B638" s="1"/>
      <c r="C638" s="1"/>
      <c r="D638" s="1"/>
      <c r="E638" s="1"/>
      <c r="F638" s="1"/>
      <c r="G638" s="1"/>
      <c r="H638" s="208"/>
      <c r="I638" s="208"/>
      <c r="J638" s="208"/>
      <c r="K638" s="208"/>
      <c r="L638" s="208"/>
      <c r="M638" s="208"/>
      <c r="N638" s="208"/>
      <c r="O638" s="208"/>
      <c r="P638" s="208"/>
      <c r="Q638" s="208"/>
      <c r="R638" s="208"/>
      <c r="S638" s="208"/>
      <c r="T638" s="208"/>
      <c r="U638" s="208"/>
      <c r="V638" s="208"/>
      <c r="W638" s="208"/>
      <c r="X638" s="208"/>
      <c r="Y638" s="208"/>
      <c r="Z638" s="208"/>
      <c r="AA638" s="208"/>
      <c r="AB638" s="208"/>
      <c r="AC638" s="208"/>
      <c r="AD638" s="208"/>
      <c r="AE638" s="208"/>
      <c r="AF638" s="208"/>
      <c r="AG638" s="208"/>
      <c r="AH638" s="208"/>
      <c r="AI638" s="208"/>
      <c r="AJ638" s="208"/>
      <c r="AK638" s="208"/>
      <c r="AL638" s="208"/>
      <c r="AM638" s="208"/>
      <c r="AN638" s="208"/>
      <c r="AO638" s="208"/>
      <c r="AP638" s="208"/>
      <c r="AQ638" s="208"/>
    </row>
    <row r="639" customFormat="false" ht="13.5" hidden="false" customHeight="true" outlineLevel="0" collapsed="false">
      <c r="A639" s="1"/>
      <c r="B639" s="1"/>
      <c r="C639" s="1"/>
      <c r="D639" s="1"/>
      <c r="E639" s="1"/>
      <c r="F639" s="1"/>
      <c r="G639" s="1"/>
      <c r="H639" s="208"/>
      <c r="I639" s="208"/>
      <c r="J639" s="208"/>
      <c r="K639" s="208"/>
      <c r="L639" s="208"/>
      <c r="M639" s="208"/>
      <c r="N639" s="208"/>
      <c r="O639" s="208"/>
      <c r="P639" s="208"/>
      <c r="Q639" s="208"/>
      <c r="R639" s="208"/>
      <c r="S639" s="208"/>
      <c r="T639" s="208"/>
      <c r="U639" s="208"/>
      <c r="V639" s="208"/>
      <c r="W639" s="208"/>
      <c r="X639" s="208"/>
      <c r="Y639" s="208"/>
      <c r="Z639" s="208"/>
      <c r="AA639" s="208"/>
      <c r="AB639" s="208"/>
      <c r="AC639" s="208"/>
      <c r="AD639" s="208"/>
      <c r="AE639" s="208"/>
      <c r="AF639" s="208"/>
      <c r="AG639" s="208"/>
      <c r="AH639" s="208"/>
      <c r="AI639" s="208"/>
      <c r="AJ639" s="208"/>
      <c r="AK639" s="208"/>
      <c r="AL639" s="208"/>
      <c r="AM639" s="208"/>
      <c r="AN639" s="208"/>
      <c r="AO639" s="208"/>
      <c r="AP639" s="208"/>
      <c r="AQ639" s="208"/>
    </row>
    <row r="640" customFormat="false" ht="13.5" hidden="false" customHeight="true" outlineLevel="0" collapsed="false">
      <c r="A640" s="1"/>
      <c r="B640" s="1"/>
      <c r="C640" s="1"/>
      <c r="D640" s="1"/>
      <c r="E640" s="1"/>
      <c r="F640" s="1"/>
      <c r="G640" s="1"/>
      <c r="H640" s="208"/>
      <c r="I640" s="208"/>
      <c r="J640" s="208"/>
      <c r="K640" s="208"/>
      <c r="L640" s="208"/>
      <c r="M640" s="208"/>
      <c r="N640" s="208"/>
      <c r="O640" s="208"/>
      <c r="P640" s="208"/>
      <c r="Q640" s="208"/>
      <c r="R640" s="208"/>
      <c r="S640" s="208"/>
      <c r="T640" s="208"/>
      <c r="U640" s="208"/>
      <c r="V640" s="208"/>
      <c r="W640" s="208"/>
      <c r="X640" s="208"/>
      <c r="Y640" s="208"/>
      <c r="Z640" s="208"/>
      <c r="AA640" s="208"/>
      <c r="AB640" s="208"/>
      <c r="AC640" s="208"/>
      <c r="AD640" s="208"/>
      <c r="AE640" s="208"/>
      <c r="AF640" s="208"/>
      <c r="AG640" s="208"/>
      <c r="AH640" s="208"/>
      <c r="AI640" s="208"/>
      <c r="AJ640" s="208"/>
      <c r="AK640" s="208"/>
      <c r="AL640" s="208"/>
      <c r="AM640" s="208"/>
      <c r="AN640" s="208"/>
      <c r="AO640" s="208"/>
      <c r="AP640" s="208"/>
      <c r="AQ640" s="208"/>
    </row>
    <row r="641" customFormat="false" ht="13.5" hidden="false" customHeight="true" outlineLevel="0" collapsed="false">
      <c r="A641" s="1"/>
      <c r="B641" s="1"/>
      <c r="C641" s="1"/>
      <c r="D641" s="1"/>
      <c r="E641" s="1"/>
      <c r="F641" s="1"/>
      <c r="G641" s="1"/>
      <c r="H641" s="208"/>
      <c r="I641" s="208"/>
      <c r="J641" s="208"/>
      <c r="K641" s="208"/>
      <c r="L641" s="208"/>
      <c r="M641" s="208"/>
      <c r="N641" s="208"/>
      <c r="O641" s="208"/>
      <c r="P641" s="208"/>
      <c r="Q641" s="208"/>
      <c r="R641" s="208"/>
      <c r="S641" s="208"/>
      <c r="T641" s="208"/>
      <c r="U641" s="208"/>
      <c r="V641" s="208"/>
      <c r="W641" s="208"/>
      <c r="X641" s="208"/>
      <c r="Y641" s="208"/>
      <c r="Z641" s="208"/>
      <c r="AA641" s="208"/>
      <c r="AB641" s="208"/>
      <c r="AC641" s="208"/>
      <c r="AD641" s="208"/>
      <c r="AE641" s="208"/>
      <c r="AF641" s="208"/>
      <c r="AG641" s="208"/>
      <c r="AH641" s="208"/>
      <c r="AI641" s="208"/>
      <c r="AJ641" s="208"/>
      <c r="AK641" s="208"/>
      <c r="AL641" s="208"/>
      <c r="AM641" s="208"/>
      <c r="AN641" s="208"/>
      <c r="AO641" s="208"/>
      <c r="AP641" s="208"/>
      <c r="AQ641" s="208"/>
    </row>
    <row r="642" customFormat="false" ht="13.5" hidden="false" customHeight="true" outlineLevel="0" collapsed="false">
      <c r="A642" s="1"/>
      <c r="B642" s="1"/>
      <c r="C642" s="1"/>
      <c r="D642" s="1"/>
      <c r="E642" s="1"/>
      <c r="F642" s="1"/>
      <c r="G642" s="1"/>
      <c r="H642" s="208"/>
      <c r="I642" s="208"/>
      <c r="J642" s="208"/>
      <c r="K642" s="208"/>
      <c r="L642" s="208"/>
      <c r="M642" s="208"/>
      <c r="N642" s="208"/>
      <c r="O642" s="208"/>
      <c r="P642" s="208"/>
      <c r="Q642" s="208"/>
      <c r="R642" s="208"/>
      <c r="S642" s="208"/>
      <c r="T642" s="208"/>
      <c r="U642" s="208"/>
      <c r="V642" s="208"/>
      <c r="W642" s="208"/>
      <c r="X642" s="208"/>
      <c r="Y642" s="208"/>
      <c r="Z642" s="208"/>
      <c r="AA642" s="208"/>
      <c r="AB642" s="208"/>
      <c r="AC642" s="208"/>
      <c r="AD642" s="208"/>
      <c r="AE642" s="208"/>
      <c r="AF642" s="208"/>
      <c r="AG642" s="208"/>
      <c r="AH642" s="208"/>
      <c r="AI642" s="208"/>
      <c r="AJ642" s="208"/>
      <c r="AK642" s="208"/>
      <c r="AL642" s="208"/>
      <c r="AM642" s="208"/>
      <c r="AN642" s="208"/>
      <c r="AO642" s="208"/>
      <c r="AP642" s="208"/>
      <c r="AQ642" s="208"/>
    </row>
    <row r="643" customFormat="false" ht="13.5" hidden="false" customHeight="true" outlineLevel="0" collapsed="false">
      <c r="A643" s="1"/>
      <c r="B643" s="1"/>
      <c r="C643" s="1"/>
      <c r="D643" s="1"/>
      <c r="E643" s="1"/>
      <c r="F643" s="1"/>
      <c r="G643" s="1"/>
      <c r="H643" s="208"/>
      <c r="I643" s="208"/>
      <c r="J643" s="208"/>
      <c r="K643" s="208"/>
      <c r="L643" s="208"/>
      <c r="M643" s="208"/>
      <c r="N643" s="208"/>
      <c r="O643" s="208"/>
      <c r="P643" s="208"/>
      <c r="Q643" s="208"/>
      <c r="R643" s="208"/>
      <c r="S643" s="208"/>
      <c r="T643" s="208"/>
      <c r="U643" s="208"/>
      <c r="V643" s="208"/>
      <c r="W643" s="208"/>
      <c r="X643" s="208"/>
      <c r="Y643" s="208"/>
      <c r="Z643" s="208"/>
      <c r="AA643" s="208"/>
      <c r="AB643" s="208"/>
      <c r="AC643" s="208"/>
      <c r="AD643" s="208"/>
      <c r="AE643" s="208"/>
      <c r="AF643" s="208"/>
      <c r="AG643" s="208"/>
      <c r="AH643" s="208"/>
      <c r="AI643" s="208"/>
      <c r="AJ643" s="208"/>
      <c r="AK643" s="208"/>
      <c r="AL643" s="208"/>
      <c r="AM643" s="208"/>
      <c r="AN643" s="208"/>
      <c r="AO643" s="208"/>
      <c r="AP643" s="208"/>
      <c r="AQ643" s="208"/>
    </row>
    <row r="644" customFormat="false" ht="13.5" hidden="false" customHeight="true" outlineLevel="0" collapsed="false">
      <c r="A644" s="1"/>
      <c r="B644" s="1"/>
      <c r="C644" s="1"/>
      <c r="D644" s="1"/>
      <c r="E644" s="1"/>
      <c r="F644" s="1"/>
      <c r="G644" s="1"/>
      <c r="H644" s="208"/>
      <c r="I644" s="208"/>
      <c r="J644" s="208"/>
      <c r="K644" s="208"/>
      <c r="L644" s="208"/>
      <c r="M644" s="208"/>
      <c r="N644" s="208"/>
      <c r="O644" s="208"/>
      <c r="P644" s="208"/>
      <c r="Q644" s="208"/>
      <c r="R644" s="208"/>
      <c r="S644" s="208"/>
      <c r="T644" s="208"/>
      <c r="U644" s="208"/>
      <c r="V644" s="208"/>
      <c r="W644" s="208"/>
      <c r="X644" s="208"/>
      <c r="Y644" s="208"/>
      <c r="Z644" s="208"/>
      <c r="AA644" s="208"/>
      <c r="AB644" s="208"/>
      <c r="AC644" s="208"/>
      <c r="AD644" s="208"/>
      <c r="AE644" s="208"/>
      <c r="AF644" s="208"/>
      <c r="AG644" s="208"/>
      <c r="AH644" s="208"/>
      <c r="AI644" s="208"/>
      <c r="AJ644" s="208"/>
      <c r="AK644" s="208"/>
      <c r="AL644" s="208"/>
      <c r="AM644" s="208"/>
      <c r="AN644" s="208"/>
      <c r="AO644" s="208"/>
      <c r="AP644" s="208"/>
      <c r="AQ644" s="208"/>
    </row>
    <row r="645" customFormat="false" ht="13.5" hidden="false" customHeight="true" outlineLevel="0" collapsed="false">
      <c r="A645" s="1"/>
      <c r="B645" s="1"/>
      <c r="C645" s="1"/>
      <c r="D645" s="1"/>
      <c r="E645" s="1"/>
      <c r="F645" s="1"/>
      <c r="G645" s="1"/>
      <c r="H645" s="208"/>
      <c r="I645" s="208"/>
      <c r="J645" s="208"/>
      <c r="K645" s="208"/>
      <c r="L645" s="208"/>
      <c r="M645" s="208"/>
      <c r="N645" s="208"/>
      <c r="O645" s="208"/>
      <c r="P645" s="208"/>
      <c r="Q645" s="208"/>
      <c r="R645" s="208"/>
      <c r="S645" s="208"/>
      <c r="T645" s="208"/>
      <c r="U645" s="208"/>
      <c r="V645" s="208"/>
      <c r="W645" s="208"/>
      <c r="X645" s="208"/>
      <c r="Y645" s="208"/>
      <c r="Z645" s="208"/>
      <c r="AA645" s="208"/>
      <c r="AB645" s="208"/>
      <c r="AC645" s="208"/>
      <c r="AD645" s="208"/>
      <c r="AE645" s="208"/>
      <c r="AF645" s="208"/>
      <c r="AG645" s="208"/>
      <c r="AH645" s="208"/>
      <c r="AI645" s="208"/>
      <c r="AJ645" s="208"/>
      <c r="AK645" s="208"/>
      <c r="AL645" s="208"/>
      <c r="AM645" s="208"/>
      <c r="AN645" s="208"/>
      <c r="AO645" s="208"/>
      <c r="AP645" s="208"/>
      <c r="AQ645" s="208"/>
    </row>
    <row r="646" customFormat="false" ht="13.5" hidden="false" customHeight="true" outlineLevel="0" collapsed="false">
      <c r="A646" s="1"/>
      <c r="B646" s="1"/>
      <c r="C646" s="1"/>
      <c r="D646" s="1"/>
      <c r="E646" s="1"/>
      <c r="F646" s="1"/>
      <c r="G646" s="1"/>
      <c r="H646" s="208"/>
      <c r="I646" s="208"/>
      <c r="J646" s="208"/>
      <c r="K646" s="208"/>
      <c r="L646" s="208"/>
      <c r="M646" s="208"/>
      <c r="N646" s="208"/>
      <c r="O646" s="208"/>
      <c r="P646" s="208"/>
      <c r="Q646" s="208"/>
      <c r="R646" s="208"/>
      <c r="S646" s="208"/>
      <c r="T646" s="208"/>
      <c r="U646" s="208"/>
      <c r="V646" s="208"/>
      <c r="W646" s="208"/>
      <c r="X646" s="208"/>
      <c r="Y646" s="208"/>
      <c r="Z646" s="208"/>
      <c r="AA646" s="208"/>
      <c r="AB646" s="208"/>
      <c r="AC646" s="208"/>
      <c r="AD646" s="208"/>
      <c r="AE646" s="208"/>
      <c r="AF646" s="208"/>
      <c r="AG646" s="208"/>
      <c r="AH646" s="208"/>
      <c r="AI646" s="208"/>
      <c r="AJ646" s="208"/>
      <c r="AK646" s="208"/>
      <c r="AL646" s="208"/>
      <c r="AM646" s="208"/>
      <c r="AN646" s="208"/>
      <c r="AO646" s="208"/>
      <c r="AP646" s="208"/>
      <c r="AQ646" s="208"/>
    </row>
    <row r="647" customFormat="false" ht="13.5" hidden="false" customHeight="true" outlineLevel="0" collapsed="false">
      <c r="A647" s="1"/>
      <c r="B647" s="1"/>
      <c r="C647" s="1"/>
      <c r="D647" s="1"/>
      <c r="E647" s="1"/>
      <c r="F647" s="1"/>
      <c r="G647" s="1"/>
      <c r="H647" s="208"/>
      <c r="I647" s="208"/>
      <c r="J647" s="208"/>
      <c r="K647" s="208"/>
      <c r="L647" s="208"/>
      <c r="M647" s="208"/>
      <c r="N647" s="208"/>
      <c r="O647" s="208"/>
      <c r="P647" s="208"/>
      <c r="Q647" s="208"/>
      <c r="R647" s="208"/>
      <c r="S647" s="208"/>
      <c r="T647" s="208"/>
      <c r="U647" s="208"/>
      <c r="V647" s="208"/>
      <c r="W647" s="208"/>
      <c r="X647" s="208"/>
      <c r="Y647" s="208"/>
      <c r="Z647" s="208"/>
      <c r="AA647" s="208"/>
      <c r="AB647" s="208"/>
      <c r="AC647" s="208"/>
      <c r="AD647" s="208"/>
      <c r="AE647" s="208"/>
      <c r="AF647" s="208"/>
      <c r="AG647" s="208"/>
      <c r="AH647" s="208"/>
      <c r="AI647" s="208"/>
      <c r="AJ647" s="208"/>
      <c r="AK647" s="208"/>
      <c r="AL647" s="208"/>
      <c r="AM647" s="208"/>
      <c r="AN647" s="208"/>
      <c r="AO647" s="208"/>
      <c r="AP647" s="208"/>
      <c r="AQ647" s="208"/>
    </row>
    <row r="648" customFormat="false" ht="13.5" hidden="false" customHeight="true" outlineLevel="0" collapsed="false">
      <c r="A648" s="1"/>
      <c r="B648" s="1"/>
      <c r="C648" s="1"/>
      <c r="D648" s="1"/>
      <c r="E648" s="1"/>
      <c r="F648" s="1"/>
      <c r="G648" s="1"/>
      <c r="H648" s="208"/>
      <c r="I648" s="208"/>
      <c r="J648" s="208"/>
      <c r="K648" s="208"/>
      <c r="L648" s="208"/>
      <c r="M648" s="208"/>
      <c r="N648" s="208"/>
      <c r="O648" s="208"/>
      <c r="P648" s="208"/>
      <c r="Q648" s="208"/>
      <c r="R648" s="208"/>
      <c r="S648" s="208"/>
      <c r="T648" s="208"/>
      <c r="U648" s="208"/>
      <c r="V648" s="208"/>
      <c r="W648" s="208"/>
      <c r="X648" s="208"/>
      <c r="Y648" s="208"/>
      <c r="Z648" s="208"/>
      <c r="AA648" s="208"/>
      <c r="AB648" s="208"/>
      <c r="AC648" s="208"/>
      <c r="AD648" s="208"/>
      <c r="AE648" s="208"/>
      <c r="AF648" s="208"/>
      <c r="AG648" s="208"/>
      <c r="AH648" s="208"/>
      <c r="AI648" s="208"/>
      <c r="AJ648" s="208"/>
      <c r="AK648" s="208"/>
      <c r="AL648" s="208"/>
      <c r="AM648" s="208"/>
      <c r="AN648" s="208"/>
      <c r="AO648" s="208"/>
      <c r="AP648" s="208"/>
      <c r="AQ648" s="208"/>
    </row>
    <row r="649" customFormat="false" ht="13.5" hidden="false" customHeight="true" outlineLevel="0" collapsed="false">
      <c r="A649" s="1"/>
      <c r="B649" s="1"/>
      <c r="C649" s="1"/>
      <c r="D649" s="1"/>
      <c r="E649" s="1"/>
      <c r="F649" s="1"/>
      <c r="G649" s="1"/>
      <c r="H649" s="208"/>
      <c r="I649" s="208"/>
      <c r="J649" s="208"/>
      <c r="K649" s="208"/>
      <c r="L649" s="208"/>
      <c r="M649" s="208"/>
      <c r="N649" s="208"/>
      <c r="O649" s="208"/>
      <c r="P649" s="208"/>
      <c r="Q649" s="208"/>
      <c r="R649" s="208"/>
      <c r="S649" s="208"/>
      <c r="T649" s="208"/>
      <c r="U649" s="208"/>
      <c r="V649" s="208"/>
      <c r="W649" s="208"/>
      <c r="X649" s="208"/>
      <c r="Y649" s="208"/>
      <c r="Z649" s="208"/>
      <c r="AA649" s="208"/>
      <c r="AB649" s="208"/>
      <c r="AC649" s="208"/>
      <c r="AD649" s="208"/>
      <c r="AE649" s="208"/>
      <c r="AF649" s="208"/>
      <c r="AG649" s="208"/>
      <c r="AH649" s="208"/>
      <c r="AI649" s="208"/>
      <c r="AJ649" s="208"/>
      <c r="AK649" s="208"/>
      <c r="AL649" s="208"/>
      <c r="AM649" s="208"/>
      <c r="AN649" s="208"/>
      <c r="AO649" s="208"/>
      <c r="AP649" s="208"/>
      <c r="AQ649" s="208"/>
    </row>
    <row r="650" customFormat="false" ht="13.5" hidden="false" customHeight="true" outlineLevel="0" collapsed="false">
      <c r="A650" s="1"/>
      <c r="B650" s="1"/>
      <c r="C650" s="1"/>
      <c r="D650" s="1"/>
      <c r="E650" s="1"/>
      <c r="F650" s="1"/>
      <c r="G650" s="1"/>
      <c r="H650" s="208"/>
      <c r="I650" s="208"/>
      <c r="J650" s="208"/>
      <c r="K650" s="208"/>
      <c r="L650" s="208"/>
      <c r="M650" s="208"/>
      <c r="N650" s="208"/>
      <c r="O650" s="208"/>
      <c r="P650" s="208"/>
      <c r="Q650" s="208"/>
      <c r="R650" s="208"/>
      <c r="S650" s="208"/>
      <c r="T650" s="208"/>
      <c r="U650" s="208"/>
      <c r="V650" s="208"/>
      <c r="W650" s="208"/>
      <c r="X650" s="208"/>
      <c r="Y650" s="208"/>
      <c r="Z650" s="208"/>
      <c r="AA650" s="208"/>
      <c r="AB650" s="208"/>
      <c r="AC650" s="208"/>
      <c r="AD650" s="208"/>
      <c r="AE650" s="208"/>
      <c r="AF650" s="208"/>
      <c r="AG650" s="208"/>
      <c r="AH650" s="208"/>
      <c r="AI650" s="208"/>
      <c r="AJ650" s="208"/>
      <c r="AK650" s="208"/>
      <c r="AL650" s="208"/>
      <c r="AM650" s="208"/>
      <c r="AN650" s="208"/>
      <c r="AO650" s="208"/>
      <c r="AP650" s="208"/>
      <c r="AQ650" s="208"/>
    </row>
    <row r="651" customFormat="false" ht="13.5" hidden="false" customHeight="true" outlineLevel="0" collapsed="false">
      <c r="A651" s="1"/>
      <c r="B651" s="1"/>
      <c r="C651" s="1"/>
      <c r="D651" s="1"/>
      <c r="E651" s="1"/>
      <c r="F651" s="1"/>
      <c r="G651" s="1"/>
      <c r="H651" s="208"/>
      <c r="I651" s="208"/>
      <c r="J651" s="208"/>
      <c r="K651" s="208"/>
      <c r="L651" s="208"/>
      <c r="M651" s="208"/>
      <c r="N651" s="208"/>
      <c r="O651" s="208"/>
      <c r="P651" s="208"/>
      <c r="Q651" s="208"/>
      <c r="R651" s="208"/>
      <c r="S651" s="208"/>
      <c r="T651" s="208"/>
      <c r="U651" s="208"/>
      <c r="V651" s="208"/>
      <c r="W651" s="208"/>
      <c r="X651" s="208"/>
      <c r="Y651" s="208"/>
      <c r="Z651" s="208"/>
      <c r="AA651" s="208"/>
      <c r="AB651" s="208"/>
      <c r="AC651" s="208"/>
      <c r="AD651" s="208"/>
      <c r="AE651" s="208"/>
      <c r="AF651" s="208"/>
      <c r="AG651" s="208"/>
      <c r="AH651" s="208"/>
      <c r="AI651" s="208"/>
      <c r="AJ651" s="208"/>
      <c r="AK651" s="208"/>
      <c r="AL651" s="208"/>
      <c r="AM651" s="208"/>
      <c r="AN651" s="208"/>
      <c r="AO651" s="208"/>
      <c r="AP651" s="208"/>
      <c r="AQ651" s="208"/>
    </row>
    <row r="652" customFormat="false" ht="13.5" hidden="false" customHeight="true" outlineLevel="0" collapsed="false">
      <c r="A652" s="1"/>
      <c r="B652" s="1"/>
      <c r="C652" s="1"/>
      <c r="D652" s="1"/>
      <c r="E652" s="1"/>
      <c r="F652" s="1"/>
      <c r="G652" s="1"/>
      <c r="H652" s="208"/>
      <c r="I652" s="208"/>
      <c r="J652" s="208"/>
      <c r="K652" s="208"/>
      <c r="L652" s="208"/>
      <c r="M652" s="208"/>
      <c r="N652" s="208"/>
      <c r="O652" s="208"/>
      <c r="P652" s="208"/>
      <c r="Q652" s="208"/>
      <c r="R652" s="208"/>
      <c r="S652" s="208"/>
      <c r="T652" s="208"/>
      <c r="U652" s="208"/>
      <c r="V652" s="208"/>
      <c r="W652" s="208"/>
      <c r="X652" s="208"/>
      <c r="Y652" s="208"/>
      <c r="Z652" s="208"/>
      <c r="AA652" s="208"/>
      <c r="AB652" s="208"/>
      <c r="AC652" s="208"/>
      <c r="AD652" s="208"/>
      <c r="AE652" s="208"/>
      <c r="AF652" s="208"/>
      <c r="AG652" s="208"/>
      <c r="AH652" s="208"/>
      <c r="AI652" s="208"/>
      <c r="AJ652" s="208"/>
      <c r="AK652" s="208"/>
      <c r="AL652" s="208"/>
      <c r="AM652" s="208"/>
      <c r="AN652" s="208"/>
      <c r="AO652" s="208"/>
      <c r="AP652" s="208"/>
      <c r="AQ652" s="208"/>
    </row>
    <row r="653" customFormat="false" ht="13.5" hidden="false" customHeight="true" outlineLevel="0" collapsed="false">
      <c r="A653" s="1"/>
      <c r="B653" s="1"/>
      <c r="C653" s="1"/>
      <c r="D653" s="1"/>
      <c r="E653" s="1"/>
      <c r="F653" s="1"/>
      <c r="G653" s="1"/>
      <c r="H653" s="208"/>
      <c r="I653" s="208"/>
      <c r="J653" s="208"/>
      <c r="K653" s="208"/>
      <c r="L653" s="208"/>
      <c r="M653" s="208"/>
      <c r="N653" s="208"/>
      <c r="O653" s="208"/>
      <c r="P653" s="208"/>
      <c r="Q653" s="208"/>
      <c r="R653" s="208"/>
      <c r="S653" s="208"/>
      <c r="T653" s="208"/>
      <c r="U653" s="208"/>
      <c r="V653" s="208"/>
      <c r="W653" s="208"/>
      <c r="X653" s="208"/>
      <c r="Y653" s="208"/>
      <c r="Z653" s="208"/>
      <c r="AA653" s="208"/>
      <c r="AB653" s="208"/>
      <c r="AC653" s="208"/>
      <c r="AD653" s="208"/>
      <c r="AE653" s="208"/>
      <c r="AF653" s="208"/>
      <c r="AG653" s="208"/>
      <c r="AH653" s="208"/>
      <c r="AI653" s="208"/>
      <c r="AJ653" s="208"/>
      <c r="AK653" s="208"/>
      <c r="AL653" s="208"/>
      <c r="AM653" s="208"/>
      <c r="AN653" s="208"/>
      <c r="AO653" s="208"/>
      <c r="AP653" s="208"/>
      <c r="AQ653" s="208"/>
    </row>
    <row r="654" customFormat="false" ht="13.5" hidden="false" customHeight="true" outlineLevel="0" collapsed="false">
      <c r="A654" s="1"/>
      <c r="B654" s="1"/>
      <c r="C654" s="1"/>
      <c r="D654" s="1"/>
      <c r="E654" s="1"/>
      <c r="F654" s="1"/>
      <c r="G654" s="1"/>
      <c r="H654" s="208"/>
      <c r="I654" s="208"/>
      <c r="J654" s="208"/>
      <c r="K654" s="208"/>
      <c r="L654" s="208"/>
      <c r="M654" s="208"/>
      <c r="N654" s="208"/>
      <c r="O654" s="208"/>
      <c r="P654" s="208"/>
      <c r="Q654" s="208"/>
      <c r="R654" s="208"/>
      <c r="S654" s="208"/>
      <c r="T654" s="208"/>
      <c r="U654" s="208"/>
      <c r="V654" s="208"/>
      <c r="W654" s="208"/>
      <c r="X654" s="208"/>
      <c r="Y654" s="208"/>
      <c r="Z654" s="208"/>
      <c r="AA654" s="208"/>
      <c r="AB654" s="208"/>
      <c r="AC654" s="208"/>
      <c r="AD654" s="208"/>
      <c r="AE654" s="208"/>
      <c r="AF654" s="208"/>
      <c r="AG654" s="208"/>
      <c r="AH654" s="208"/>
      <c r="AI654" s="208"/>
      <c r="AJ654" s="208"/>
      <c r="AK654" s="208"/>
      <c r="AL654" s="208"/>
      <c r="AM654" s="208"/>
      <c r="AN654" s="208"/>
      <c r="AO654" s="208"/>
      <c r="AP654" s="208"/>
      <c r="AQ654" s="208"/>
    </row>
    <row r="655" customFormat="false" ht="13.5" hidden="false" customHeight="true" outlineLevel="0" collapsed="false">
      <c r="A655" s="1"/>
      <c r="B655" s="1"/>
      <c r="C655" s="1"/>
      <c r="D655" s="1"/>
      <c r="E655" s="1"/>
      <c r="F655" s="1"/>
      <c r="G655" s="1"/>
      <c r="H655" s="208"/>
      <c r="I655" s="208"/>
      <c r="J655" s="208"/>
      <c r="K655" s="208"/>
      <c r="L655" s="208"/>
      <c r="M655" s="208"/>
      <c r="N655" s="208"/>
      <c r="O655" s="208"/>
      <c r="P655" s="208"/>
      <c r="Q655" s="208"/>
      <c r="R655" s="208"/>
      <c r="S655" s="208"/>
      <c r="T655" s="208"/>
      <c r="U655" s="208"/>
      <c r="V655" s="208"/>
      <c r="W655" s="208"/>
      <c r="X655" s="208"/>
      <c r="Y655" s="208"/>
      <c r="Z655" s="208"/>
      <c r="AA655" s="208"/>
      <c r="AB655" s="208"/>
      <c r="AC655" s="208"/>
      <c r="AD655" s="208"/>
      <c r="AE655" s="208"/>
      <c r="AF655" s="208"/>
      <c r="AG655" s="208"/>
      <c r="AH655" s="208"/>
      <c r="AI655" s="208"/>
      <c r="AJ655" s="208"/>
      <c r="AK655" s="208"/>
      <c r="AL655" s="208"/>
      <c r="AM655" s="208"/>
      <c r="AN655" s="208"/>
      <c r="AO655" s="208"/>
      <c r="AP655" s="208"/>
      <c r="AQ655" s="208"/>
    </row>
    <row r="656" customFormat="false" ht="13.5" hidden="false" customHeight="true" outlineLevel="0" collapsed="false">
      <c r="A656" s="1"/>
      <c r="B656" s="1"/>
      <c r="C656" s="1"/>
      <c r="D656" s="1"/>
      <c r="E656" s="1"/>
      <c r="F656" s="1"/>
      <c r="G656" s="1"/>
      <c r="H656" s="208"/>
      <c r="I656" s="208"/>
      <c r="J656" s="208"/>
      <c r="K656" s="208"/>
      <c r="L656" s="208"/>
      <c r="M656" s="208"/>
      <c r="N656" s="208"/>
      <c r="O656" s="208"/>
      <c r="P656" s="208"/>
      <c r="Q656" s="208"/>
      <c r="R656" s="208"/>
      <c r="S656" s="208"/>
      <c r="T656" s="208"/>
      <c r="U656" s="208"/>
      <c r="V656" s="208"/>
      <c r="W656" s="208"/>
      <c r="X656" s="208"/>
      <c r="Y656" s="208"/>
      <c r="Z656" s="208"/>
      <c r="AA656" s="208"/>
      <c r="AB656" s="208"/>
      <c r="AC656" s="208"/>
      <c r="AD656" s="208"/>
      <c r="AE656" s="208"/>
      <c r="AF656" s="208"/>
      <c r="AG656" s="208"/>
      <c r="AH656" s="208"/>
      <c r="AI656" s="208"/>
      <c r="AJ656" s="208"/>
      <c r="AK656" s="208"/>
      <c r="AL656" s="208"/>
      <c r="AM656" s="208"/>
      <c r="AN656" s="208"/>
      <c r="AO656" s="208"/>
      <c r="AP656" s="208"/>
      <c r="AQ656" s="208"/>
    </row>
    <row r="657" customFormat="false" ht="13.5" hidden="false" customHeight="true" outlineLevel="0" collapsed="false">
      <c r="A657" s="1"/>
      <c r="B657" s="1"/>
      <c r="C657" s="1"/>
      <c r="D657" s="1"/>
      <c r="E657" s="1"/>
      <c r="F657" s="1"/>
      <c r="G657" s="1"/>
      <c r="H657" s="208"/>
      <c r="I657" s="208"/>
      <c r="J657" s="208"/>
      <c r="K657" s="208"/>
      <c r="L657" s="208"/>
      <c r="M657" s="208"/>
      <c r="N657" s="208"/>
      <c r="O657" s="208"/>
      <c r="P657" s="208"/>
      <c r="Q657" s="208"/>
      <c r="R657" s="208"/>
      <c r="S657" s="208"/>
      <c r="T657" s="208"/>
      <c r="U657" s="208"/>
      <c r="V657" s="208"/>
      <c r="W657" s="208"/>
      <c r="X657" s="208"/>
      <c r="Y657" s="208"/>
      <c r="Z657" s="208"/>
      <c r="AA657" s="208"/>
      <c r="AB657" s="208"/>
      <c r="AC657" s="208"/>
      <c r="AD657" s="208"/>
      <c r="AE657" s="208"/>
      <c r="AF657" s="208"/>
      <c r="AG657" s="208"/>
      <c r="AH657" s="208"/>
      <c r="AI657" s="208"/>
      <c r="AJ657" s="208"/>
      <c r="AK657" s="208"/>
      <c r="AL657" s="208"/>
      <c r="AM657" s="208"/>
      <c r="AN657" s="208"/>
      <c r="AO657" s="208"/>
      <c r="AP657" s="208"/>
      <c r="AQ657" s="208"/>
    </row>
    <row r="658" customFormat="false" ht="13.5" hidden="false" customHeight="true" outlineLevel="0" collapsed="false">
      <c r="A658" s="1"/>
      <c r="B658" s="1"/>
      <c r="C658" s="1"/>
      <c r="D658" s="1"/>
      <c r="E658" s="1"/>
      <c r="F658" s="1"/>
      <c r="G658" s="1"/>
      <c r="H658" s="208"/>
      <c r="I658" s="208"/>
      <c r="J658" s="208"/>
      <c r="K658" s="208"/>
      <c r="L658" s="208"/>
      <c r="M658" s="208"/>
      <c r="N658" s="208"/>
      <c r="O658" s="208"/>
      <c r="P658" s="208"/>
      <c r="Q658" s="208"/>
      <c r="R658" s="208"/>
      <c r="S658" s="208"/>
      <c r="T658" s="208"/>
      <c r="U658" s="208"/>
      <c r="V658" s="208"/>
      <c r="W658" s="208"/>
      <c r="X658" s="208"/>
      <c r="Y658" s="208"/>
      <c r="Z658" s="208"/>
      <c r="AA658" s="208"/>
      <c r="AB658" s="208"/>
      <c r="AC658" s="208"/>
      <c r="AD658" s="208"/>
      <c r="AE658" s="208"/>
      <c r="AF658" s="208"/>
      <c r="AG658" s="208"/>
      <c r="AH658" s="208"/>
      <c r="AI658" s="208"/>
      <c r="AJ658" s="208"/>
      <c r="AK658" s="208"/>
      <c r="AL658" s="208"/>
      <c r="AM658" s="208"/>
      <c r="AN658" s="208"/>
      <c r="AO658" s="208"/>
      <c r="AP658" s="208"/>
      <c r="AQ658" s="208"/>
    </row>
    <row r="659" customFormat="false" ht="13.5" hidden="false" customHeight="true" outlineLevel="0" collapsed="false">
      <c r="A659" s="1"/>
      <c r="B659" s="1"/>
      <c r="C659" s="1"/>
      <c r="D659" s="1"/>
      <c r="E659" s="1"/>
      <c r="F659" s="1"/>
      <c r="G659" s="1"/>
      <c r="H659" s="208"/>
      <c r="I659" s="208"/>
      <c r="J659" s="208"/>
      <c r="K659" s="208"/>
      <c r="L659" s="208"/>
      <c r="M659" s="208"/>
      <c r="N659" s="208"/>
      <c r="O659" s="208"/>
      <c r="P659" s="208"/>
      <c r="Q659" s="208"/>
      <c r="R659" s="208"/>
      <c r="S659" s="208"/>
      <c r="T659" s="208"/>
      <c r="U659" s="208"/>
      <c r="V659" s="208"/>
      <c r="W659" s="208"/>
      <c r="X659" s="208"/>
      <c r="Y659" s="208"/>
      <c r="Z659" s="208"/>
      <c r="AA659" s="208"/>
      <c r="AB659" s="208"/>
      <c r="AC659" s="208"/>
      <c r="AD659" s="208"/>
      <c r="AE659" s="208"/>
      <c r="AF659" s="208"/>
      <c r="AG659" s="208"/>
      <c r="AH659" s="208"/>
      <c r="AI659" s="208"/>
      <c r="AJ659" s="208"/>
      <c r="AK659" s="208"/>
      <c r="AL659" s="208"/>
      <c r="AM659" s="208"/>
      <c r="AN659" s="208"/>
      <c r="AO659" s="208"/>
      <c r="AP659" s="208"/>
      <c r="AQ659" s="208"/>
    </row>
    <row r="660" customFormat="false" ht="13.5" hidden="false" customHeight="true" outlineLevel="0" collapsed="false">
      <c r="A660" s="1"/>
      <c r="B660" s="1"/>
      <c r="C660" s="1"/>
      <c r="D660" s="1"/>
      <c r="E660" s="1"/>
      <c r="F660" s="1"/>
      <c r="G660" s="1"/>
      <c r="H660" s="208"/>
      <c r="I660" s="208"/>
      <c r="J660" s="208"/>
      <c r="K660" s="208"/>
      <c r="L660" s="208"/>
      <c r="M660" s="208"/>
      <c r="N660" s="208"/>
      <c r="O660" s="208"/>
      <c r="P660" s="208"/>
      <c r="Q660" s="208"/>
      <c r="R660" s="208"/>
      <c r="S660" s="208"/>
      <c r="T660" s="208"/>
      <c r="U660" s="208"/>
      <c r="V660" s="208"/>
      <c r="W660" s="208"/>
      <c r="X660" s="208"/>
      <c r="Y660" s="208"/>
      <c r="Z660" s="208"/>
      <c r="AA660" s="208"/>
      <c r="AB660" s="208"/>
      <c r="AC660" s="208"/>
      <c r="AD660" s="208"/>
      <c r="AE660" s="208"/>
      <c r="AF660" s="208"/>
      <c r="AG660" s="208"/>
      <c r="AH660" s="208"/>
      <c r="AI660" s="208"/>
      <c r="AJ660" s="208"/>
      <c r="AK660" s="208"/>
      <c r="AL660" s="208"/>
      <c r="AM660" s="208"/>
      <c r="AN660" s="208"/>
      <c r="AO660" s="208"/>
      <c r="AP660" s="208"/>
      <c r="AQ660" s="208"/>
    </row>
    <row r="661" customFormat="false" ht="13.5" hidden="false" customHeight="true" outlineLevel="0" collapsed="false">
      <c r="A661" s="1"/>
      <c r="B661" s="1"/>
      <c r="C661" s="1"/>
      <c r="D661" s="1"/>
      <c r="E661" s="1"/>
      <c r="F661" s="1"/>
      <c r="G661" s="1"/>
      <c r="H661" s="208"/>
      <c r="I661" s="208"/>
      <c r="J661" s="208"/>
      <c r="K661" s="208"/>
      <c r="L661" s="208"/>
      <c r="M661" s="208"/>
      <c r="N661" s="208"/>
      <c r="O661" s="208"/>
      <c r="P661" s="208"/>
      <c r="Q661" s="208"/>
      <c r="R661" s="208"/>
      <c r="S661" s="208"/>
      <c r="T661" s="208"/>
      <c r="U661" s="208"/>
      <c r="V661" s="208"/>
      <c r="W661" s="208"/>
      <c r="X661" s="208"/>
      <c r="Y661" s="208"/>
      <c r="Z661" s="208"/>
      <c r="AA661" s="208"/>
      <c r="AB661" s="208"/>
      <c r="AC661" s="208"/>
      <c r="AD661" s="208"/>
      <c r="AE661" s="208"/>
      <c r="AF661" s="208"/>
      <c r="AG661" s="208"/>
      <c r="AH661" s="208"/>
      <c r="AI661" s="208"/>
      <c r="AJ661" s="208"/>
      <c r="AK661" s="208"/>
      <c r="AL661" s="208"/>
      <c r="AM661" s="208"/>
      <c r="AN661" s="208"/>
      <c r="AO661" s="208"/>
      <c r="AP661" s="208"/>
      <c r="AQ661" s="208"/>
    </row>
    <row r="662" customFormat="false" ht="13.5" hidden="false" customHeight="true" outlineLevel="0" collapsed="false">
      <c r="A662" s="1"/>
      <c r="B662" s="1"/>
      <c r="C662" s="1"/>
      <c r="D662" s="1"/>
      <c r="E662" s="1"/>
      <c r="F662" s="1"/>
      <c r="G662" s="1"/>
      <c r="H662" s="208"/>
      <c r="I662" s="208"/>
      <c r="J662" s="208"/>
      <c r="K662" s="208"/>
      <c r="L662" s="208"/>
      <c r="M662" s="208"/>
      <c r="N662" s="208"/>
      <c r="O662" s="208"/>
      <c r="P662" s="208"/>
      <c r="Q662" s="208"/>
      <c r="R662" s="208"/>
      <c r="S662" s="208"/>
      <c r="T662" s="208"/>
      <c r="U662" s="208"/>
      <c r="V662" s="208"/>
      <c r="W662" s="208"/>
      <c r="X662" s="208"/>
      <c r="Y662" s="208"/>
      <c r="Z662" s="208"/>
      <c r="AA662" s="208"/>
      <c r="AB662" s="208"/>
      <c r="AC662" s="208"/>
      <c r="AD662" s="208"/>
      <c r="AE662" s="208"/>
      <c r="AF662" s="208"/>
      <c r="AG662" s="208"/>
      <c r="AH662" s="208"/>
      <c r="AI662" s="208"/>
      <c r="AJ662" s="208"/>
      <c r="AK662" s="208"/>
      <c r="AL662" s="208"/>
      <c r="AM662" s="208"/>
      <c r="AN662" s="208"/>
      <c r="AO662" s="208"/>
      <c r="AP662" s="208"/>
      <c r="AQ662" s="208"/>
    </row>
    <row r="663" customFormat="false" ht="13.5" hidden="false" customHeight="true" outlineLevel="0" collapsed="false">
      <c r="A663" s="1"/>
      <c r="B663" s="1"/>
      <c r="C663" s="1"/>
      <c r="D663" s="1"/>
      <c r="E663" s="1"/>
      <c r="F663" s="1"/>
      <c r="G663" s="1"/>
      <c r="H663" s="208"/>
      <c r="I663" s="208"/>
      <c r="J663" s="208"/>
      <c r="K663" s="208"/>
      <c r="L663" s="208"/>
      <c r="M663" s="208"/>
      <c r="N663" s="208"/>
      <c r="O663" s="208"/>
      <c r="P663" s="208"/>
      <c r="Q663" s="208"/>
      <c r="R663" s="208"/>
      <c r="S663" s="208"/>
      <c r="T663" s="208"/>
      <c r="U663" s="208"/>
      <c r="V663" s="208"/>
      <c r="W663" s="208"/>
      <c r="X663" s="208"/>
      <c r="Y663" s="208"/>
      <c r="Z663" s="208"/>
      <c r="AA663" s="208"/>
      <c r="AB663" s="208"/>
      <c r="AC663" s="208"/>
      <c r="AD663" s="208"/>
      <c r="AE663" s="208"/>
      <c r="AF663" s="208"/>
      <c r="AG663" s="208"/>
      <c r="AH663" s="208"/>
      <c r="AI663" s="208"/>
      <c r="AJ663" s="208"/>
      <c r="AK663" s="208"/>
      <c r="AL663" s="208"/>
      <c r="AM663" s="208"/>
      <c r="AN663" s="208"/>
      <c r="AO663" s="208"/>
      <c r="AP663" s="208"/>
      <c r="AQ663" s="208"/>
    </row>
    <row r="664" customFormat="false" ht="13.5" hidden="false" customHeight="true" outlineLevel="0" collapsed="false">
      <c r="A664" s="1"/>
      <c r="B664" s="1"/>
      <c r="C664" s="1"/>
      <c r="D664" s="1"/>
      <c r="E664" s="1"/>
      <c r="F664" s="1"/>
      <c r="G664" s="1"/>
      <c r="H664" s="208"/>
      <c r="I664" s="208"/>
      <c r="J664" s="208"/>
      <c r="K664" s="208"/>
      <c r="L664" s="208"/>
      <c r="M664" s="208"/>
      <c r="N664" s="208"/>
      <c r="O664" s="208"/>
      <c r="P664" s="208"/>
      <c r="Q664" s="208"/>
      <c r="R664" s="208"/>
      <c r="S664" s="208"/>
      <c r="T664" s="208"/>
      <c r="U664" s="208"/>
      <c r="V664" s="208"/>
      <c r="W664" s="208"/>
      <c r="X664" s="208"/>
      <c r="Y664" s="208"/>
      <c r="Z664" s="208"/>
      <c r="AA664" s="208"/>
      <c r="AB664" s="208"/>
      <c r="AC664" s="208"/>
      <c r="AD664" s="208"/>
      <c r="AE664" s="208"/>
      <c r="AF664" s="208"/>
      <c r="AG664" s="208"/>
      <c r="AH664" s="208"/>
      <c r="AI664" s="208"/>
      <c r="AJ664" s="208"/>
      <c r="AK664" s="208"/>
      <c r="AL664" s="208"/>
      <c r="AM664" s="208"/>
      <c r="AN664" s="208"/>
      <c r="AO664" s="208"/>
      <c r="AP664" s="208"/>
      <c r="AQ664" s="208"/>
    </row>
    <row r="665" customFormat="false" ht="13.5" hidden="false" customHeight="true" outlineLevel="0" collapsed="false">
      <c r="A665" s="1"/>
      <c r="B665" s="1"/>
      <c r="C665" s="1"/>
      <c r="D665" s="1"/>
      <c r="E665" s="1"/>
      <c r="F665" s="1"/>
      <c r="G665" s="1"/>
      <c r="H665" s="208"/>
      <c r="I665" s="208"/>
      <c r="J665" s="208"/>
      <c r="K665" s="208"/>
      <c r="L665" s="208"/>
      <c r="M665" s="208"/>
      <c r="N665" s="208"/>
      <c r="O665" s="208"/>
      <c r="P665" s="208"/>
      <c r="Q665" s="208"/>
      <c r="R665" s="208"/>
      <c r="S665" s="208"/>
      <c r="T665" s="208"/>
      <c r="U665" s="208"/>
      <c r="V665" s="208"/>
      <c r="W665" s="208"/>
      <c r="X665" s="208"/>
      <c r="Y665" s="208"/>
      <c r="Z665" s="208"/>
      <c r="AA665" s="208"/>
      <c r="AB665" s="208"/>
      <c r="AC665" s="208"/>
      <c r="AD665" s="208"/>
      <c r="AE665" s="208"/>
      <c r="AF665" s="208"/>
      <c r="AG665" s="208"/>
      <c r="AH665" s="208"/>
      <c r="AI665" s="208"/>
      <c r="AJ665" s="208"/>
      <c r="AK665" s="208"/>
      <c r="AL665" s="208"/>
      <c r="AM665" s="208"/>
      <c r="AN665" s="208"/>
      <c r="AO665" s="208"/>
      <c r="AP665" s="208"/>
      <c r="AQ665" s="208"/>
    </row>
    <row r="666" customFormat="false" ht="13.5" hidden="false" customHeight="true" outlineLevel="0" collapsed="false">
      <c r="A666" s="1"/>
      <c r="B666" s="1"/>
      <c r="C666" s="1"/>
      <c r="D666" s="1"/>
      <c r="E666" s="1"/>
      <c r="F666" s="1"/>
      <c r="G666" s="1"/>
      <c r="H666" s="208"/>
      <c r="I666" s="208"/>
      <c r="J666" s="208"/>
      <c r="K666" s="208"/>
      <c r="L666" s="208"/>
      <c r="M666" s="208"/>
      <c r="N666" s="208"/>
      <c r="O666" s="208"/>
      <c r="P666" s="208"/>
      <c r="Q666" s="208"/>
      <c r="R666" s="208"/>
      <c r="S666" s="208"/>
      <c r="T666" s="208"/>
      <c r="U666" s="208"/>
      <c r="V666" s="208"/>
      <c r="W666" s="208"/>
      <c r="X666" s="208"/>
      <c r="Y666" s="208"/>
      <c r="Z666" s="208"/>
      <c r="AA666" s="208"/>
      <c r="AB666" s="208"/>
      <c r="AC666" s="208"/>
      <c r="AD666" s="208"/>
      <c r="AE666" s="208"/>
      <c r="AF666" s="208"/>
      <c r="AG666" s="208"/>
      <c r="AH666" s="208"/>
      <c r="AI666" s="208"/>
      <c r="AJ666" s="208"/>
      <c r="AK666" s="208"/>
      <c r="AL666" s="208"/>
      <c r="AM666" s="208"/>
      <c r="AN666" s="208"/>
      <c r="AO666" s="208"/>
      <c r="AP666" s="208"/>
      <c r="AQ666" s="208"/>
    </row>
    <row r="667" customFormat="false" ht="13.5" hidden="false" customHeight="true" outlineLevel="0" collapsed="false">
      <c r="A667" s="1"/>
      <c r="B667" s="1"/>
      <c r="C667" s="1"/>
      <c r="D667" s="1"/>
      <c r="E667" s="1"/>
      <c r="F667" s="1"/>
      <c r="G667" s="1"/>
      <c r="H667" s="208"/>
      <c r="I667" s="208"/>
      <c r="J667" s="208"/>
      <c r="K667" s="208"/>
      <c r="L667" s="208"/>
      <c r="M667" s="208"/>
      <c r="N667" s="208"/>
      <c r="O667" s="208"/>
      <c r="P667" s="208"/>
      <c r="Q667" s="208"/>
      <c r="R667" s="208"/>
      <c r="S667" s="208"/>
      <c r="T667" s="208"/>
      <c r="U667" s="208"/>
      <c r="V667" s="208"/>
      <c r="W667" s="208"/>
      <c r="X667" s="208"/>
      <c r="Y667" s="208"/>
      <c r="Z667" s="208"/>
      <c r="AA667" s="208"/>
      <c r="AB667" s="208"/>
      <c r="AC667" s="208"/>
      <c r="AD667" s="208"/>
      <c r="AE667" s="208"/>
      <c r="AF667" s="208"/>
      <c r="AG667" s="208"/>
      <c r="AH667" s="208"/>
      <c r="AI667" s="208"/>
      <c r="AJ667" s="208"/>
      <c r="AK667" s="208"/>
      <c r="AL667" s="208"/>
      <c r="AM667" s="208"/>
      <c r="AN667" s="208"/>
      <c r="AO667" s="208"/>
      <c r="AP667" s="208"/>
      <c r="AQ667" s="208"/>
    </row>
    <row r="668" customFormat="false" ht="13.5" hidden="false" customHeight="true" outlineLevel="0" collapsed="false">
      <c r="A668" s="1"/>
      <c r="B668" s="1"/>
      <c r="C668" s="1"/>
      <c r="D668" s="1"/>
      <c r="E668" s="1"/>
      <c r="F668" s="1"/>
      <c r="G668" s="1"/>
      <c r="H668" s="208"/>
      <c r="I668" s="208"/>
      <c r="J668" s="208"/>
      <c r="K668" s="208"/>
      <c r="L668" s="208"/>
      <c r="M668" s="208"/>
      <c r="N668" s="208"/>
      <c r="O668" s="208"/>
      <c r="P668" s="208"/>
      <c r="Q668" s="208"/>
      <c r="R668" s="208"/>
      <c r="S668" s="208"/>
      <c r="T668" s="208"/>
      <c r="U668" s="208"/>
      <c r="V668" s="208"/>
      <c r="W668" s="208"/>
      <c r="X668" s="208"/>
      <c r="Y668" s="208"/>
      <c r="Z668" s="208"/>
      <c r="AA668" s="208"/>
      <c r="AB668" s="208"/>
      <c r="AC668" s="208"/>
      <c r="AD668" s="208"/>
      <c r="AE668" s="208"/>
      <c r="AF668" s="208"/>
      <c r="AG668" s="208"/>
      <c r="AH668" s="208"/>
      <c r="AI668" s="208"/>
      <c r="AJ668" s="208"/>
      <c r="AK668" s="208"/>
      <c r="AL668" s="208"/>
      <c r="AM668" s="208"/>
      <c r="AN668" s="208"/>
      <c r="AO668" s="208"/>
      <c r="AP668" s="208"/>
      <c r="AQ668" s="208"/>
    </row>
    <row r="669" customFormat="false" ht="13.5" hidden="false" customHeight="true" outlineLevel="0" collapsed="false">
      <c r="A669" s="1"/>
      <c r="B669" s="1"/>
      <c r="C669" s="1"/>
      <c r="D669" s="1"/>
      <c r="E669" s="1"/>
      <c r="F669" s="1"/>
      <c r="G669" s="1"/>
      <c r="H669" s="208"/>
      <c r="I669" s="208"/>
      <c r="J669" s="208"/>
      <c r="K669" s="208"/>
      <c r="L669" s="208"/>
      <c r="M669" s="208"/>
      <c r="N669" s="208"/>
      <c r="O669" s="208"/>
      <c r="P669" s="208"/>
      <c r="Q669" s="208"/>
      <c r="R669" s="208"/>
      <c r="S669" s="208"/>
      <c r="T669" s="208"/>
      <c r="U669" s="208"/>
      <c r="V669" s="208"/>
      <c r="W669" s="208"/>
      <c r="X669" s="208"/>
      <c r="Y669" s="208"/>
      <c r="Z669" s="208"/>
      <c r="AA669" s="208"/>
      <c r="AB669" s="208"/>
      <c r="AC669" s="208"/>
      <c r="AD669" s="208"/>
      <c r="AE669" s="208"/>
      <c r="AF669" s="208"/>
      <c r="AG669" s="208"/>
      <c r="AH669" s="208"/>
      <c r="AI669" s="208"/>
      <c r="AJ669" s="208"/>
      <c r="AK669" s="208"/>
      <c r="AL669" s="208"/>
      <c r="AM669" s="208"/>
      <c r="AN669" s="208"/>
      <c r="AO669" s="208"/>
      <c r="AP669" s="208"/>
      <c r="AQ669" s="208"/>
    </row>
    <row r="670" customFormat="false" ht="13.5" hidden="false" customHeight="true" outlineLevel="0" collapsed="false">
      <c r="A670" s="1"/>
      <c r="B670" s="1"/>
      <c r="C670" s="1"/>
      <c r="D670" s="1"/>
      <c r="E670" s="1"/>
      <c r="F670" s="1"/>
      <c r="G670" s="1"/>
      <c r="H670" s="208"/>
      <c r="I670" s="208"/>
      <c r="J670" s="208"/>
      <c r="K670" s="208"/>
      <c r="L670" s="208"/>
      <c r="M670" s="208"/>
      <c r="N670" s="208"/>
      <c r="O670" s="208"/>
      <c r="P670" s="208"/>
      <c r="Q670" s="208"/>
      <c r="R670" s="208"/>
      <c r="S670" s="208"/>
      <c r="T670" s="208"/>
      <c r="U670" s="208"/>
      <c r="V670" s="208"/>
      <c r="W670" s="208"/>
      <c r="X670" s="208"/>
      <c r="Y670" s="208"/>
      <c r="Z670" s="208"/>
      <c r="AA670" s="208"/>
      <c r="AB670" s="208"/>
      <c r="AC670" s="208"/>
      <c r="AD670" s="208"/>
      <c r="AE670" s="208"/>
      <c r="AF670" s="208"/>
      <c r="AG670" s="208"/>
      <c r="AH670" s="208"/>
      <c r="AI670" s="208"/>
      <c r="AJ670" s="208"/>
      <c r="AK670" s="208"/>
      <c r="AL670" s="208"/>
      <c r="AM670" s="208"/>
      <c r="AN670" s="208"/>
      <c r="AO670" s="208"/>
      <c r="AP670" s="208"/>
      <c r="AQ670" s="208"/>
    </row>
    <row r="671" customFormat="false" ht="13.5" hidden="false" customHeight="true" outlineLevel="0" collapsed="false">
      <c r="A671" s="1"/>
      <c r="B671" s="1"/>
      <c r="C671" s="1"/>
      <c r="D671" s="1"/>
      <c r="E671" s="1"/>
      <c r="F671" s="1"/>
      <c r="G671" s="1"/>
      <c r="H671" s="208"/>
      <c r="I671" s="208"/>
      <c r="J671" s="208"/>
      <c r="K671" s="208"/>
      <c r="L671" s="208"/>
      <c r="M671" s="208"/>
      <c r="N671" s="208"/>
      <c r="O671" s="208"/>
      <c r="P671" s="208"/>
      <c r="Q671" s="208"/>
      <c r="R671" s="208"/>
      <c r="S671" s="208"/>
      <c r="T671" s="208"/>
      <c r="U671" s="208"/>
      <c r="V671" s="208"/>
      <c r="W671" s="208"/>
      <c r="X671" s="208"/>
      <c r="Y671" s="208"/>
      <c r="Z671" s="208"/>
      <c r="AA671" s="208"/>
      <c r="AB671" s="208"/>
      <c r="AC671" s="208"/>
      <c r="AD671" s="208"/>
      <c r="AE671" s="208"/>
      <c r="AF671" s="208"/>
      <c r="AG671" s="208"/>
      <c r="AH671" s="208"/>
      <c r="AI671" s="208"/>
      <c r="AJ671" s="208"/>
      <c r="AK671" s="208"/>
      <c r="AL671" s="208"/>
      <c r="AM671" s="208"/>
      <c r="AN671" s="208"/>
      <c r="AO671" s="208"/>
      <c r="AP671" s="208"/>
      <c r="AQ671" s="208"/>
    </row>
    <row r="672" customFormat="false" ht="13.5" hidden="false" customHeight="true" outlineLevel="0" collapsed="false">
      <c r="A672" s="1"/>
      <c r="B672" s="1"/>
      <c r="C672" s="1"/>
      <c r="D672" s="1"/>
      <c r="E672" s="1"/>
      <c r="F672" s="1"/>
      <c r="G672" s="1"/>
      <c r="H672" s="208"/>
      <c r="I672" s="208"/>
      <c r="J672" s="208"/>
      <c r="K672" s="208"/>
      <c r="L672" s="208"/>
      <c r="M672" s="208"/>
      <c r="N672" s="208"/>
      <c r="O672" s="208"/>
      <c r="P672" s="208"/>
      <c r="Q672" s="208"/>
      <c r="R672" s="208"/>
      <c r="S672" s="208"/>
      <c r="T672" s="208"/>
      <c r="U672" s="208"/>
      <c r="V672" s="208"/>
      <c r="W672" s="208"/>
      <c r="X672" s="208"/>
      <c r="Y672" s="208"/>
      <c r="Z672" s="208"/>
      <c r="AA672" s="208"/>
      <c r="AB672" s="208"/>
      <c r="AC672" s="208"/>
      <c r="AD672" s="208"/>
      <c r="AE672" s="208"/>
      <c r="AF672" s="208"/>
      <c r="AG672" s="208"/>
      <c r="AH672" s="208"/>
      <c r="AI672" s="208"/>
      <c r="AJ672" s="208"/>
      <c r="AK672" s="208"/>
      <c r="AL672" s="208"/>
      <c r="AM672" s="208"/>
      <c r="AN672" s="208"/>
      <c r="AO672" s="208"/>
      <c r="AP672" s="208"/>
      <c r="AQ672" s="208"/>
    </row>
    <row r="673" customFormat="false" ht="13.5" hidden="false" customHeight="true" outlineLevel="0" collapsed="false">
      <c r="A673" s="1"/>
      <c r="B673" s="1"/>
      <c r="C673" s="1"/>
      <c r="D673" s="1"/>
      <c r="E673" s="1"/>
      <c r="F673" s="1"/>
      <c r="G673" s="1"/>
      <c r="H673" s="208"/>
      <c r="I673" s="208"/>
      <c r="J673" s="208"/>
      <c r="K673" s="208"/>
      <c r="L673" s="208"/>
      <c r="M673" s="208"/>
      <c r="N673" s="208"/>
      <c r="O673" s="208"/>
      <c r="P673" s="208"/>
      <c r="Q673" s="208"/>
      <c r="R673" s="208"/>
      <c r="S673" s="208"/>
      <c r="T673" s="208"/>
      <c r="U673" s="208"/>
      <c r="V673" s="208"/>
      <c r="W673" s="208"/>
      <c r="X673" s="208"/>
      <c r="Y673" s="208"/>
      <c r="Z673" s="208"/>
      <c r="AA673" s="208"/>
      <c r="AB673" s="208"/>
      <c r="AC673" s="208"/>
      <c r="AD673" s="208"/>
      <c r="AE673" s="208"/>
      <c r="AF673" s="208"/>
      <c r="AG673" s="208"/>
      <c r="AH673" s="208"/>
      <c r="AI673" s="208"/>
      <c r="AJ673" s="208"/>
      <c r="AK673" s="208"/>
      <c r="AL673" s="208"/>
      <c r="AM673" s="208"/>
      <c r="AN673" s="208"/>
      <c r="AO673" s="208"/>
      <c r="AP673" s="208"/>
      <c r="AQ673" s="208"/>
    </row>
    <row r="674" customFormat="false" ht="13.5" hidden="false" customHeight="true" outlineLevel="0" collapsed="false">
      <c r="A674" s="1"/>
      <c r="B674" s="1"/>
      <c r="C674" s="1"/>
      <c r="D674" s="1"/>
      <c r="E674" s="1"/>
      <c r="F674" s="1"/>
      <c r="G674" s="1"/>
      <c r="H674" s="208"/>
      <c r="I674" s="208"/>
      <c r="J674" s="208"/>
      <c r="K674" s="208"/>
      <c r="L674" s="208"/>
      <c r="M674" s="208"/>
      <c r="N674" s="208"/>
      <c r="O674" s="208"/>
      <c r="P674" s="208"/>
      <c r="Q674" s="208"/>
      <c r="R674" s="208"/>
      <c r="S674" s="208"/>
      <c r="T674" s="208"/>
      <c r="U674" s="208"/>
      <c r="V674" s="208"/>
      <c r="W674" s="208"/>
      <c r="X674" s="208"/>
      <c r="Y674" s="208"/>
      <c r="Z674" s="208"/>
      <c r="AA674" s="208"/>
      <c r="AB674" s="208"/>
      <c r="AC674" s="208"/>
      <c r="AD674" s="208"/>
      <c r="AE674" s="208"/>
      <c r="AF674" s="208"/>
      <c r="AG674" s="208"/>
      <c r="AH674" s="208"/>
      <c r="AI674" s="208"/>
      <c r="AJ674" s="208"/>
      <c r="AK674" s="208"/>
      <c r="AL674" s="208"/>
      <c r="AM674" s="208"/>
      <c r="AN674" s="208"/>
      <c r="AO674" s="208"/>
      <c r="AP674" s="208"/>
      <c r="AQ674" s="208"/>
    </row>
    <row r="675" customFormat="false" ht="13.5" hidden="false" customHeight="true" outlineLevel="0" collapsed="false">
      <c r="A675" s="1"/>
      <c r="B675" s="1"/>
      <c r="C675" s="1"/>
      <c r="D675" s="1"/>
      <c r="E675" s="1"/>
      <c r="F675" s="1"/>
      <c r="G675" s="1"/>
      <c r="H675" s="208"/>
      <c r="I675" s="208"/>
      <c r="J675" s="208"/>
      <c r="K675" s="208"/>
      <c r="L675" s="208"/>
      <c r="M675" s="208"/>
      <c r="N675" s="208"/>
      <c r="O675" s="208"/>
      <c r="P675" s="208"/>
      <c r="Q675" s="208"/>
      <c r="R675" s="208"/>
      <c r="S675" s="208"/>
      <c r="T675" s="208"/>
      <c r="U675" s="208"/>
      <c r="V675" s="208"/>
      <c r="W675" s="208"/>
      <c r="X675" s="208"/>
      <c r="Y675" s="208"/>
      <c r="Z675" s="208"/>
      <c r="AA675" s="208"/>
      <c r="AB675" s="208"/>
      <c r="AC675" s="208"/>
      <c r="AD675" s="208"/>
      <c r="AE675" s="208"/>
      <c r="AF675" s="208"/>
      <c r="AG675" s="208"/>
      <c r="AH675" s="208"/>
      <c r="AI675" s="208"/>
      <c r="AJ675" s="208"/>
      <c r="AK675" s="208"/>
      <c r="AL675" s="208"/>
      <c r="AM675" s="208"/>
      <c r="AN675" s="208"/>
      <c r="AO675" s="208"/>
      <c r="AP675" s="208"/>
      <c r="AQ675" s="208"/>
    </row>
    <row r="676" customFormat="false" ht="13.5" hidden="false" customHeight="true" outlineLevel="0" collapsed="false">
      <c r="A676" s="1"/>
      <c r="B676" s="1"/>
      <c r="C676" s="1"/>
      <c r="D676" s="1"/>
      <c r="E676" s="1"/>
      <c r="F676" s="1"/>
      <c r="G676" s="1"/>
      <c r="H676" s="208"/>
      <c r="I676" s="208"/>
      <c r="J676" s="208"/>
      <c r="K676" s="208"/>
      <c r="L676" s="208"/>
      <c r="M676" s="208"/>
      <c r="N676" s="208"/>
      <c r="O676" s="208"/>
      <c r="P676" s="208"/>
      <c r="Q676" s="208"/>
      <c r="R676" s="208"/>
      <c r="S676" s="208"/>
      <c r="T676" s="208"/>
      <c r="U676" s="208"/>
      <c r="V676" s="208"/>
      <c r="W676" s="208"/>
      <c r="X676" s="208"/>
      <c r="Y676" s="208"/>
      <c r="Z676" s="208"/>
      <c r="AA676" s="208"/>
      <c r="AB676" s="208"/>
      <c r="AC676" s="208"/>
      <c r="AD676" s="208"/>
      <c r="AE676" s="208"/>
      <c r="AF676" s="208"/>
      <c r="AG676" s="208"/>
      <c r="AH676" s="208"/>
      <c r="AI676" s="208"/>
      <c r="AJ676" s="208"/>
      <c r="AK676" s="208"/>
      <c r="AL676" s="208"/>
      <c r="AM676" s="208"/>
      <c r="AN676" s="208"/>
      <c r="AO676" s="208"/>
      <c r="AP676" s="208"/>
      <c r="AQ676" s="208"/>
    </row>
    <row r="677" customFormat="false" ht="13.5" hidden="false" customHeight="true" outlineLevel="0" collapsed="false">
      <c r="A677" s="1"/>
      <c r="B677" s="1"/>
      <c r="C677" s="1"/>
      <c r="D677" s="1"/>
      <c r="E677" s="1"/>
      <c r="F677" s="1"/>
      <c r="G677" s="1"/>
      <c r="H677" s="208"/>
      <c r="I677" s="208"/>
      <c r="J677" s="208"/>
      <c r="K677" s="208"/>
      <c r="L677" s="208"/>
      <c r="M677" s="208"/>
      <c r="N677" s="208"/>
      <c r="O677" s="208"/>
      <c r="P677" s="208"/>
      <c r="Q677" s="208"/>
      <c r="R677" s="208"/>
      <c r="S677" s="208"/>
      <c r="T677" s="208"/>
      <c r="U677" s="208"/>
      <c r="V677" s="208"/>
      <c r="W677" s="208"/>
      <c r="X677" s="208"/>
      <c r="Y677" s="208"/>
      <c r="Z677" s="208"/>
      <c r="AA677" s="208"/>
      <c r="AB677" s="208"/>
      <c r="AC677" s="208"/>
      <c r="AD677" s="208"/>
      <c r="AE677" s="208"/>
      <c r="AF677" s="208"/>
      <c r="AG677" s="208"/>
      <c r="AH677" s="208"/>
      <c r="AI677" s="208"/>
      <c r="AJ677" s="208"/>
      <c r="AK677" s="208"/>
      <c r="AL677" s="208"/>
      <c r="AM677" s="208"/>
      <c r="AN677" s="208"/>
      <c r="AO677" s="208"/>
      <c r="AP677" s="208"/>
      <c r="AQ677" s="208"/>
    </row>
    <row r="678" customFormat="false" ht="13.5" hidden="false" customHeight="true" outlineLevel="0" collapsed="false">
      <c r="A678" s="1"/>
      <c r="B678" s="1"/>
      <c r="C678" s="1"/>
      <c r="D678" s="1"/>
      <c r="E678" s="1"/>
      <c r="F678" s="1"/>
      <c r="G678" s="1"/>
      <c r="H678" s="208"/>
      <c r="I678" s="208"/>
      <c r="J678" s="208"/>
      <c r="K678" s="208"/>
      <c r="L678" s="208"/>
      <c r="M678" s="208"/>
      <c r="N678" s="208"/>
      <c r="O678" s="208"/>
      <c r="P678" s="208"/>
      <c r="Q678" s="208"/>
      <c r="R678" s="208"/>
      <c r="S678" s="208"/>
      <c r="T678" s="208"/>
      <c r="U678" s="208"/>
      <c r="V678" s="208"/>
      <c r="W678" s="208"/>
      <c r="X678" s="208"/>
      <c r="Y678" s="208"/>
      <c r="Z678" s="208"/>
      <c r="AA678" s="208"/>
      <c r="AB678" s="208"/>
      <c r="AC678" s="208"/>
      <c r="AD678" s="208"/>
      <c r="AE678" s="208"/>
      <c r="AF678" s="208"/>
      <c r="AG678" s="208"/>
      <c r="AH678" s="208"/>
      <c r="AI678" s="208"/>
      <c r="AJ678" s="208"/>
      <c r="AK678" s="208"/>
      <c r="AL678" s="208"/>
      <c r="AM678" s="208"/>
      <c r="AN678" s="208"/>
      <c r="AO678" s="208"/>
      <c r="AP678" s="208"/>
      <c r="AQ678" s="208"/>
    </row>
    <row r="679" customFormat="false" ht="13.5" hidden="false" customHeight="true" outlineLevel="0" collapsed="false">
      <c r="A679" s="1"/>
      <c r="B679" s="1"/>
      <c r="C679" s="1"/>
      <c r="D679" s="1"/>
      <c r="E679" s="1"/>
      <c r="F679" s="1"/>
      <c r="G679" s="1"/>
      <c r="H679" s="208"/>
      <c r="I679" s="208"/>
      <c r="J679" s="208"/>
      <c r="K679" s="208"/>
      <c r="L679" s="208"/>
      <c r="M679" s="208"/>
      <c r="N679" s="208"/>
      <c r="O679" s="208"/>
      <c r="P679" s="208"/>
      <c r="Q679" s="208"/>
      <c r="R679" s="208"/>
      <c r="S679" s="208"/>
      <c r="T679" s="208"/>
      <c r="U679" s="208"/>
      <c r="V679" s="208"/>
      <c r="W679" s="208"/>
      <c r="X679" s="208"/>
      <c r="Y679" s="208"/>
      <c r="Z679" s="208"/>
      <c r="AA679" s="208"/>
      <c r="AB679" s="208"/>
      <c r="AC679" s="208"/>
      <c r="AD679" s="208"/>
      <c r="AE679" s="208"/>
      <c r="AF679" s="208"/>
      <c r="AG679" s="208"/>
      <c r="AH679" s="208"/>
      <c r="AI679" s="208"/>
      <c r="AJ679" s="208"/>
      <c r="AK679" s="208"/>
      <c r="AL679" s="208"/>
      <c r="AM679" s="208"/>
      <c r="AN679" s="208"/>
      <c r="AO679" s="208"/>
      <c r="AP679" s="208"/>
      <c r="AQ679" s="208"/>
    </row>
    <row r="680" customFormat="false" ht="13.5" hidden="false" customHeight="true" outlineLevel="0" collapsed="false">
      <c r="A680" s="1"/>
      <c r="B680" s="1"/>
      <c r="C680" s="1"/>
      <c r="D680" s="1"/>
      <c r="E680" s="1"/>
      <c r="F680" s="1"/>
      <c r="G680" s="1"/>
      <c r="H680" s="208"/>
      <c r="I680" s="208"/>
      <c r="J680" s="208"/>
      <c r="K680" s="208"/>
      <c r="L680" s="208"/>
      <c r="M680" s="208"/>
      <c r="N680" s="208"/>
      <c r="O680" s="208"/>
      <c r="P680" s="208"/>
      <c r="Q680" s="208"/>
      <c r="R680" s="208"/>
      <c r="S680" s="208"/>
      <c r="T680" s="208"/>
      <c r="U680" s="208"/>
      <c r="V680" s="208"/>
      <c r="W680" s="208"/>
      <c r="X680" s="208"/>
      <c r="Y680" s="208"/>
      <c r="Z680" s="208"/>
      <c r="AA680" s="208"/>
      <c r="AB680" s="208"/>
      <c r="AC680" s="208"/>
      <c r="AD680" s="208"/>
      <c r="AE680" s="208"/>
      <c r="AF680" s="208"/>
      <c r="AG680" s="208"/>
      <c r="AH680" s="208"/>
      <c r="AI680" s="208"/>
      <c r="AJ680" s="208"/>
      <c r="AK680" s="208"/>
      <c r="AL680" s="208"/>
      <c r="AM680" s="208"/>
      <c r="AN680" s="208"/>
      <c r="AO680" s="208"/>
      <c r="AP680" s="208"/>
      <c r="AQ680" s="208"/>
    </row>
    <row r="681" customFormat="false" ht="13.5" hidden="false" customHeight="true" outlineLevel="0" collapsed="false">
      <c r="A681" s="1"/>
      <c r="B681" s="1"/>
      <c r="C681" s="1"/>
      <c r="D681" s="1"/>
      <c r="E681" s="1"/>
      <c r="F681" s="1"/>
      <c r="G681" s="1"/>
      <c r="H681" s="208"/>
      <c r="I681" s="208"/>
      <c r="J681" s="208"/>
      <c r="K681" s="208"/>
      <c r="L681" s="208"/>
      <c r="M681" s="208"/>
      <c r="N681" s="208"/>
      <c r="O681" s="208"/>
      <c r="P681" s="208"/>
      <c r="Q681" s="208"/>
      <c r="R681" s="208"/>
      <c r="S681" s="208"/>
      <c r="T681" s="208"/>
      <c r="U681" s="208"/>
      <c r="V681" s="208"/>
      <c r="W681" s="208"/>
      <c r="X681" s="208"/>
      <c r="Y681" s="208"/>
      <c r="Z681" s="208"/>
      <c r="AA681" s="208"/>
      <c r="AB681" s="208"/>
      <c r="AC681" s="208"/>
      <c r="AD681" s="208"/>
      <c r="AE681" s="208"/>
      <c r="AF681" s="208"/>
      <c r="AG681" s="208"/>
      <c r="AH681" s="208"/>
      <c r="AI681" s="208"/>
      <c r="AJ681" s="208"/>
      <c r="AK681" s="208"/>
      <c r="AL681" s="208"/>
      <c r="AM681" s="208"/>
      <c r="AN681" s="208"/>
      <c r="AO681" s="208"/>
      <c r="AP681" s="208"/>
      <c r="AQ681" s="208"/>
    </row>
    <row r="682" customFormat="false" ht="13.5" hidden="false" customHeight="true" outlineLevel="0" collapsed="false">
      <c r="A682" s="1"/>
      <c r="B682" s="1"/>
      <c r="C682" s="1"/>
      <c r="D682" s="1"/>
      <c r="E682" s="1"/>
      <c r="F682" s="1"/>
      <c r="G682" s="1"/>
      <c r="H682" s="208"/>
      <c r="I682" s="208"/>
      <c r="J682" s="208"/>
      <c r="K682" s="208"/>
      <c r="L682" s="208"/>
      <c r="M682" s="208"/>
      <c r="N682" s="208"/>
      <c r="O682" s="208"/>
      <c r="P682" s="208"/>
      <c r="Q682" s="208"/>
      <c r="R682" s="208"/>
      <c r="S682" s="208"/>
      <c r="T682" s="208"/>
      <c r="U682" s="208"/>
      <c r="V682" s="208"/>
      <c r="W682" s="208"/>
      <c r="X682" s="208"/>
      <c r="Y682" s="208"/>
      <c r="Z682" s="208"/>
      <c r="AA682" s="208"/>
      <c r="AB682" s="208"/>
      <c r="AC682" s="208"/>
      <c r="AD682" s="208"/>
      <c r="AE682" s="208"/>
      <c r="AF682" s="208"/>
      <c r="AG682" s="208"/>
      <c r="AH682" s="208"/>
      <c r="AI682" s="208"/>
      <c r="AJ682" s="208"/>
      <c r="AK682" s="208"/>
      <c r="AL682" s="208"/>
      <c r="AM682" s="208"/>
      <c r="AN682" s="208"/>
      <c r="AO682" s="208"/>
      <c r="AP682" s="208"/>
      <c r="AQ682" s="208"/>
    </row>
    <row r="683" customFormat="false" ht="13.5" hidden="false" customHeight="true" outlineLevel="0" collapsed="false">
      <c r="A683" s="1"/>
      <c r="B683" s="1"/>
      <c r="C683" s="1"/>
      <c r="D683" s="1"/>
      <c r="E683" s="1"/>
      <c r="F683" s="1"/>
      <c r="G683" s="1"/>
      <c r="H683" s="208"/>
      <c r="I683" s="208"/>
      <c r="J683" s="208"/>
      <c r="K683" s="208"/>
      <c r="L683" s="208"/>
      <c r="M683" s="208"/>
      <c r="N683" s="208"/>
      <c r="O683" s="208"/>
      <c r="P683" s="208"/>
      <c r="Q683" s="208"/>
      <c r="R683" s="208"/>
      <c r="S683" s="208"/>
      <c r="T683" s="208"/>
      <c r="U683" s="208"/>
      <c r="V683" s="208"/>
      <c r="W683" s="208"/>
      <c r="X683" s="208"/>
      <c r="Y683" s="208"/>
      <c r="Z683" s="208"/>
      <c r="AA683" s="208"/>
      <c r="AB683" s="208"/>
      <c r="AC683" s="208"/>
      <c r="AD683" s="208"/>
      <c r="AE683" s="208"/>
      <c r="AF683" s="208"/>
      <c r="AG683" s="208"/>
      <c r="AH683" s="208"/>
      <c r="AI683" s="208"/>
      <c r="AJ683" s="208"/>
      <c r="AK683" s="208"/>
      <c r="AL683" s="208"/>
      <c r="AM683" s="208"/>
      <c r="AN683" s="208"/>
      <c r="AO683" s="208"/>
      <c r="AP683" s="208"/>
      <c r="AQ683" s="208"/>
    </row>
    <row r="684" customFormat="false" ht="13.5" hidden="false" customHeight="true" outlineLevel="0" collapsed="false">
      <c r="A684" s="1"/>
      <c r="B684" s="1"/>
      <c r="C684" s="1"/>
      <c r="D684" s="1"/>
      <c r="E684" s="1"/>
      <c r="F684" s="1"/>
      <c r="G684" s="1"/>
      <c r="H684" s="208"/>
      <c r="I684" s="208"/>
      <c r="J684" s="208"/>
      <c r="K684" s="208"/>
      <c r="L684" s="208"/>
      <c r="M684" s="208"/>
      <c r="N684" s="208"/>
      <c r="O684" s="208"/>
      <c r="P684" s="208"/>
      <c r="Q684" s="208"/>
      <c r="R684" s="208"/>
      <c r="S684" s="208"/>
      <c r="T684" s="208"/>
      <c r="U684" s="208"/>
      <c r="V684" s="208"/>
      <c r="W684" s="208"/>
      <c r="X684" s="208"/>
      <c r="Y684" s="208"/>
      <c r="Z684" s="208"/>
      <c r="AA684" s="208"/>
      <c r="AB684" s="208"/>
      <c r="AC684" s="208"/>
      <c r="AD684" s="208"/>
      <c r="AE684" s="208"/>
      <c r="AF684" s="208"/>
      <c r="AG684" s="208"/>
      <c r="AH684" s="208"/>
      <c r="AI684" s="208"/>
      <c r="AJ684" s="208"/>
      <c r="AK684" s="208"/>
      <c r="AL684" s="208"/>
      <c r="AM684" s="208"/>
      <c r="AN684" s="208"/>
      <c r="AO684" s="208"/>
      <c r="AP684" s="208"/>
      <c r="AQ684" s="208"/>
    </row>
    <row r="685" customFormat="false" ht="13.5" hidden="false" customHeight="true" outlineLevel="0" collapsed="false">
      <c r="A685" s="1"/>
      <c r="B685" s="1"/>
      <c r="C685" s="1"/>
      <c r="D685" s="1"/>
      <c r="E685" s="1"/>
      <c r="F685" s="1"/>
      <c r="G685" s="1"/>
      <c r="H685" s="208"/>
      <c r="I685" s="208"/>
      <c r="J685" s="208"/>
      <c r="K685" s="208"/>
      <c r="L685" s="208"/>
      <c r="M685" s="208"/>
      <c r="N685" s="208"/>
      <c r="O685" s="208"/>
      <c r="P685" s="208"/>
      <c r="Q685" s="208"/>
      <c r="R685" s="208"/>
      <c r="S685" s="208"/>
      <c r="T685" s="208"/>
      <c r="U685" s="208"/>
      <c r="V685" s="208"/>
      <c r="W685" s="208"/>
      <c r="X685" s="208"/>
      <c r="Y685" s="208"/>
      <c r="Z685" s="208"/>
      <c r="AA685" s="208"/>
      <c r="AB685" s="208"/>
      <c r="AC685" s="208"/>
      <c r="AD685" s="208"/>
      <c r="AE685" s="208"/>
      <c r="AF685" s="208"/>
      <c r="AG685" s="208"/>
      <c r="AH685" s="208"/>
      <c r="AI685" s="208"/>
      <c r="AJ685" s="208"/>
      <c r="AK685" s="208"/>
      <c r="AL685" s="208"/>
      <c r="AM685" s="208"/>
      <c r="AN685" s="208"/>
      <c r="AO685" s="208"/>
      <c r="AP685" s="208"/>
      <c r="AQ685" s="208"/>
    </row>
    <row r="686" customFormat="false" ht="13.5" hidden="false" customHeight="true" outlineLevel="0" collapsed="false">
      <c r="A686" s="1"/>
      <c r="B686" s="1"/>
      <c r="C686" s="1"/>
      <c r="D686" s="1"/>
      <c r="E686" s="1"/>
      <c r="F686" s="1"/>
      <c r="G686" s="1"/>
      <c r="H686" s="208"/>
      <c r="I686" s="208"/>
      <c r="J686" s="208"/>
      <c r="K686" s="208"/>
      <c r="L686" s="208"/>
      <c r="M686" s="208"/>
      <c r="N686" s="208"/>
      <c r="O686" s="208"/>
      <c r="P686" s="208"/>
      <c r="Q686" s="208"/>
      <c r="R686" s="208"/>
      <c r="S686" s="208"/>
      <c r="T686" s="208"/>
      <c r="U686" s="208"/>
      <c r="V686" s="208"/>
      <c r="W686" s="208"/>
      <c r="X686" s="208"/>
      <c r="Y686" s="208"/>
      <c r="Z686" s="208"/>
      <c r="AA686" s="208"/>
      <c r="AB686" s="208"/>
      <c r="AC686" s="208"/>
      <c r="AD686" s="208"/>
      <c r="AE686" s="208"/>
      <c r="AF686" s="208"/>
      <c r="AG686" s="208"/>
      <c r="AH686" s="208"/>
      <c r="AI686" s="208"/>
      <c r="AJ686" s="208"/>
      <c r="AK686" s="208"/>
      <c r="AL686" s="208"/>
      <c r="AM686" s="208"/>
      <c r="AN686" s="208"/>
      <c r="AO686" s="208"/>
      <c r="AP686" s="208"/>
      <c r="AQ686" s="208"/>
    </row>
    <row r="687" customFormat="false" ht="13.5" hidden="false" customHeight="true" outlineLevel="0" collapsed="false">
      <c r="A687" s="1"/>
      <c r="B687" s="1"/>
      <c r="C687" s="1"/>
      <c r="D687" s="1"/>
      <c r="E687" s="1"/>
      <c r="F687" s="1"/>
      <c r="G687" s="1"/>
      <c r="H687" s="208"/>
      <c r="I687" s="208"/>
      <c r="J687" s="208"/>
      <c r="K687" s="208"/>
      <c r="L687" s="208"/>
      <c r="M687" s="208"/>
      <c r="N687" s="208"/>
      <c r="O687" s="208"/>
      <c r="P687" s="208"/>
      <c r="Q687" s="208"/>
      <c r="R687" s="208"/>
      <c r="S687" s="208"/>
      <c r="T687" s="208"/>
      <c r="U687" s="208"/>
      <c r="V687" s="208"/>
      <c r="W687" s="208"/>
      <c r="X687" s="208"/>
      <c r="Y687" s="208"/>
      <c r="Z687" s="208"/>
      <c r="AA687" s="208"/>
      <c r="AB687" s="208"/>
      <c r="AC687" s="208"/>
      <c r="AD687" s="208"/>
      <c r="AE687" s="208"/>
      <c r="AF687" s="208"/>
      <c r="AG687" s="208"/>
      <c r="AH687" s="208"/>
      <c r="AI687" s="208"/>
      <c r="AJ687" s="208"/>
      <c r="AK687" s="208"/>
      <c r="AL687" s="208"/>
      <c r="AM687" s="208"/>
      <c r="AN687" s="208"/>
      <c r="AO687" s="208"/>
      <c r="AP687" s="208"/>
      <c r="AQ687" s="208"/>
    </row>
    <row r="688" customFormat="false" ht="13.5" hidden="false" customHeight="true" outlineLevel="0" collapsed="false">
      <c r="A688" s="1"/>
      <c r="B688" s="1"/>
      <c r="C688" s="1"/>
      <c r="D688" s="1"/>
      <c r="E688" s="1"/>
      <c r="F688" s="1"/>
      <c r="G688" s="1"/>
      <c r="H688" s="208"/>
      <c r="I688" s="208"/>
      <c r="J688" s="208"/>
      <c r="K688" s="208"/>
      <c r="L688" s="208"/>
      <c r="M688" s="208"/>
      <c r="N688" s="208"/>
      <c r="O688" s="208"/>
      <c r="P688" s="208"/>
      <c r="Q688" s="208"/>
      <c r="R688" s="208"/>
      <c r="S688" s="208"/>
      <c r="T688" s="208"/>
      <c r="U688" s="208"/>
      <c r="V688" s="208"/>
      <c r="W688" s="208"/>
      <c r="X688" s="208"/>
      <c r="Y688" s="208"/>
      <c r="Z688" s="208"/>
      <c r="AA688" s="208"/>
      <c r="AB688" s="208"/>
      <c r="AC688" s="208"/>
      <c r="AD688" s="208"/>
      <c r="AE688" s="208"/>
      <c r="AF688" s="208"/>
      <c r="AG688" s="208"/>
      <c r="AH688" s="208"/>
      <c r="AI688" s="208"/>
      <c r="AJ688" s="208"/>
      <c r="AK688" s="208"/>
      <c r="AL688" s="208"/>
      <c r="AM688" s="208"/>
      <c r="AN688" s="208"/>
      <c r="AO688" s="208"/>
      <c r="AP688" s="208"/>
      <c r="AQ688" s="208"/>
    </row>
    <row r="689" customFormat="false" ht="13.5" hidden="false" customHeight="true" outlineLevel="0" collapsed="false">
      <c r="A689" s="1"/>
      <c r="B689" s="1"/>
      <c r="C689" s="1"/>
      <c r="D689" s="1"/>
      <c r="E689" s="1"/>
      <c r="F689" s="1"/>
      <c r="G689" s="1"/>
      <c r="H689" s="208"/>
      <c r="I689" s="208"/>
      <c r="J689" s="208"/>
      <c r="K689" s="208"/>
      <c r="L689" s="208"/>
      <c r="M689" s="208"/>
      <c r="N689" s="208"/>
      <c r="O689" s="208"/>
      <c r="P689" s="208"/>
      <c r="Q689" s="208"/>
      <c r="R689" s="208"/>
      <c r="S689" s="208"/>
      <c r="T689" s="208"/>
      <c r="U689" s="208"/>
      <c r="V689" s="208"/>
      <c r="W689" s="208"/>
      <c r="X689" s="208"/>
      <c r="Y689" s="208"/>
      <c r="Z689" s="208"/>
      <c r="AA689" s="208"/>
      <c r="AB689" s="208"/>
      <c r="AC689" s="208"/>
      <c r="AD689" s="208"/>
      <c r="AE689" s="208"/>
      <c r="AF689" s="208"/>
      <c r="AG689" s="208"/>
      <c r="AH689" s="208"/>
      <c r="AI689" s="208"/>
      <c r="AJ689" s="208"/>
      <c r="AK689" s="208"/>
      <c r="AL689" s="208"/>
      <c r="AM689" s="208"/>
      <c r="AN689" s="208"/>
      <c r="AO689" s="208"/>
      <c r="AP689" s="208"/>
      <c r="AQ689" s="208"/>
    </row>
    <row r="690" customFormat="false" ht="13.5" hidden="false" customHeight="true" outlineLevel="0" collapsed="false">
      <c r="A690" s="1"/>
      <c r="B690" s="1"/>
      <c r="C690" s="1"/>
      <c r="D690" s="1"/>
      <c r="E690" s="1"/>
      <c r="F690" s="1"/>
      <c r="G690" s="1"/>
      <c r="H690" s="208"/>
      <c r="I690" s="208"/>
      <c r="J690" s="208"/>
      <c r="K690" s="208"/>
      <c r="L690" s="208"/>
      <c r="M690" s="208"/>
      <c r="N690" s="208"/>
      <c r="O690" s="208"/>
      <c r="P690" s="208"/>
      <c r="Q690" s="208"/>
      <c r="R690" s="208"/>
      <c r="S690" s="208"/>
      <c r="T690" s="208"/>
      <c r="U690" s="208"/>
      <c r="V690" s="208"/>
      <c r="W690" s="208"/>
      <c r="X690" s="208"/>
      <c r="Y690" s="208"/>
      <c r="Z690" s="208"/>
      <c r="AA690" s="208"/>
      <c r="AB690" s="208"/>
      <c r="AC690" s="208"/>
      <c r="AD690" s="208"/>
      <c r="AE690" s="208"/>
      <c r="AF690" s="208"/>
      <c r="AG690" s="208"/>
      <c r="AH690" s="208"/>
      <c r="AI690" s="208"/>
      <c r="AJ690" s="208"/>
      <c r="AK690" s="208"/>
      <c r="AL690" s="208"/>
      <c r="AM690" s="208"/>
      <c r="AN690" s="208"/>
      <c r="AO690" s="208"/>
      <c r="AP690" s="208"/>
      <c r="AQ690" s="208"/>
    </row>
    <row r="691" customFormat="false" ht="13.5" hidden="false" customHeight="true" outlineLevel="0" collapsed="false">
      <c r="A691" s="1"/>
      <c r="B691" s="1"/>
      <c r="C691" s="1"/>
      <c r="D691" s="1"/>
      <c r="E691" s="1"/>
      <c r="F691" s="1"/>
      <c r="G691" s="1"/>
      <c r="H691" s="208"/>
      <c r="I691" s="208"/>
      <c r="J691" s="208"/>
      <c r="K691" s="208"/>
      <c r="L691" s="208"/>
      <c r="M691" s="208"/>
      <c r="N691" s="208"/>
      <c r="O691" s="208"/>
      <c r="P691" s="208"/>
      <c r="Q691" s="208"/>
      <c r="R691" s="208"/>
      <c r="S691" s="208"/>
      <c r="T691" s="208"/>
      <c r="U691" s="208"/>
      <c r="V691" s="208"/>
      <c r="W691" s="208"/>
      <c r="X691" s="208"/>
      <c r="Y691" s="208"/>
      <c r="Z691" s="208"/>
      <c r="AA691" s="208"/>
      <c r="AB691" s="208"/>
      <c r="AC691" s="208"/>
      <c r="AD691" s="208"/>
      <c r="AE691" s="208"/>
      <c r="AF691" s="208"/>
      <c r="AG691" s="208"/>
      <c r="AH691" s="208"/>
      <c r="AI691" s="208"/>
      <c r="AJ691" s="208"/>
      <c r="AK691" s="208"/>
      <c r="AL691" s="208"/>
      <c r="AM691" s="208"/>
      <c r="AN691" s="208"/>
      <c r="AO691" s="208"/>
      <c r="AP691" s="208"/>
      <c r="AQ691" s="208"/>
    </row>
    <row r="692" customFormat="false" ht="13.5" hidden="false" customHeight="true" outlineLevel="0" collapsed="false">
      <c r="A692" s="1"/>
      <c r="B692" s="1"/>
      <c r="C692" s="1"/>
      <c r="D692" s="1"/>
      <c r="E692" s="1"/>
      <c r="F692" s="1"/>
      <c r="G692" s="1"/>
      <c r="H692" s="208"/>
      <c r="I692" s="208"/>
      <c r="J692" s="208"/>
      <c r="K692" s="208"/>
      <c r="L692" s="208"/>
      <c r="M692" s="208"/>
      <c r="N692" s="208"/>
      <c r="O692" s="208"/>
      <c r="P692" s="208"/>
      <c r="Q692" s="208"/>
      <c r="R692" s="208"/>
      <c r="S692" s="208"/>
      <c r="T692" s="208"/>
      <c r="U692" s="208"/>
      <c r="V692" s="208"/>
      <c r="W692" s="208"/>
      <c r="X692" s="208"/>
      <c r="Y692" s="208"/>
      <c r="Z692" s="208"/>
      <c r="AA692" s="208"/>
      <c r="AB692" s="208"/>
      <c r="AC692" s="208"/>
      <c r="AD692" s="208"/>
      <c r="AE692" s="208"/>
      <c r="AF692" s="208"/>
      <c r="AG692" s="208"/>
      <c r="AH692" s="208"/>
      <c r="AI692" s="208"/>
      <c r="AJ692" s="208"/>
      <c r="AK692" s="208"/>
      <c r="AL692" s="208"/>
      <c r="AM692" s="208"/>
      <c r="AN692" s="208"/>
      <c r="AO692" s="208"/>
      <c r="AP692" s="208"/>
      <c r="AQ692" s="208"/>
    </row>
    <row r="693" customFormat="false" ht="13.5" hidden="false" customHeight="true" outlineLevel="0" collapsed="false">
      <c r="A693" s="1"/>
      <c r="B693" s="1"/>
      <c r="C693" s="1"/>
      <c r="D693" s="1"/>
      <c r="E693" s="1"/>
      <c r="F693" s="1"/>
      <c r="G693" s="1"/>
      <c r="H693" s="208"/>
      <c r="I693" s="208"/>
      <c r="J693" s="208"/>
      <c r="K693" s="208"/>
      <c r="L693" s="208"/>
      <c r="M693" s="208"/>
      <c r="N693" s="208"/>
      <c r="O693" s="208"/>
      <c r="P693" s="208"/>
      <c r="Q693" s="208"/>
      <c r="R693" s="208"/>
      <c r="S693" s="208"/>
      <c r="T693" s="208"/>
      <c r="U693" s="208"/>
      <c r="V693" s="208"/>
      <c r="W693" s="208"/>
      <c r="X693" s="208"/>
      <c r="Y693" s="208"/>
      <c r="Z693" s="208"/>
      <c r="AA693" s="208"/>
      <c r="AB693" s="208"/>
      <c r="AC693" s="208"/>
      <c r="AD693" s="208"/>
      <c r="AE693" s="208"/>
      <c r="AF693" s="208"/>
      <c r="AG693" s="208"/>
      <c r="AH693" s="208"/>
      <c r="AI693" s="208"/>
      <c r="AJ693" s="208"/>
      <c r="AK693" s="208"/>
      <c r="AL693" s="208"/>
      <c r="AM693" s="208"/>
      <c r="AN693" s="208"/>
      <c r="AO693" s="208"/>
      <c r="AP693" s="208"/>
      <c r="AQ693" s="208"/>
    </row>
    <row r="694" customFormat="false" ht="13.5" hidden="false" customHeight="true" outlineLevel="0" collapsed="false">
      <c r="A694" s="1"/>
      <c r="B694" s="1"/>
      <c r="C694" s="1"/>
      <c r="D694" s="1"/>
      <c r="E694" s="1"/>
      <c r="F694" s="1"/>
      <c r="G694" s="1"/>
      <c r="H694" s="208"/>
      <c r="I694" s="208"/>
      <c r="J694" s="208"/>
      <c r="K694" s="208"/>
      <c r="L694" s="208"/>
      <c r="M694" s="208"/>
      <c r="N694" s="208"/>
      <c r="O694" s="208"/>
      <c r="P694" s="208"/>
      <c r="Q694" s="208"/>
      <c r="R694" s="208"/>
      <c r="S694" s="208"/>
      <c r="T694" s="208"/>
      <c r="U694" s="208"/>
      <c r="V694" s="208"/>
      <c r="W694" s="208"/>
      <c r="X694" s="208"/>
      <c r="Y694" s="208"/>
      <c r="Z694" s="208"/>
      <c r="AA694" s="208"/>
      <c r="AB694" s="208"/>
      <c r="AC694" s="208"/>
      <c r="AD694" s="208"/>
      <c r="AE694" s="208"/>
      <c r="AF694" s="208"/>
      <c r="AG694" s="208"/>
      <c r="AH694" s="208"/>
      <c r="AI694" s="208"/>
      <c r="AJ694" s="208"/>
      <c r="AK694" s="208"/>
      <c r="AL694" s="208"/>
      <c r="AM694" s="208"/>
      <c r="AN694" s="208"/>
      <c r="AO694" s="208"/>
      <c r="AP694" s="208"/>
      <c r="AQ694" s="208"/>
    </row>
    <row r="695" customFormat="false" ht="13.5" hidden="false" customHeight="true" outlineLevel="0" collapsed="false">
      <c r="A695" s="1"/>
      <c r="B695" s="1"/>
      <c r="C695" s="1"/>
      <c r="D695" s="1"/>
      <c r="E695" s="1"/>
      <c r="F695" s="1"/>
      <c r="G695" s="1"/>
      <c r="H695" s="208"/>
      <c r="I695" s="208"/>
      <c r="J695" s="208"/>
      <c r="K695" s="208"/>
      <c r="L695" s="208"/>
      <c r="M695" s="208"/>
      <c r="N695" s="208"/>
      <c r="O695" s="208"/>
      <c r="P695" s="208"/>
      <c r="Q695" s="208"/>
      <c r="R695" s="208"/>
      <c r="S695" s="208"/>
      <c r="T695" s="208"/>
      <c r="U695" s="208"/>
      <c r="V695" s="208"/>
      <c r="W695" s="208"/>
      <c r="X695" s="208"/>
      <c r="Y695" s="208"/>
      <c r="Z695" s="208"/>
      <c r="AA695" s="208"/>
      <c r="AB695" s="208"/>
      <c r="AC695" s="208"/>
      <c r="AD695" s="208"/>
      <c r="AE695" s="208"/>
      <c r="AF695" s="208"/>
      <c r="AG695" s="208"/>
      <c r="AH695" s="208"/>
      <c r="AI695" s="208"/>
      <c r="AJ695" s="208"/>
      <c r="AK695" s="208"/>
      <c r="AL695" s="208"/>
      <c r="AM695" s="208"/>
      <c r="AN695" s="208"/>
      <c r="AO695" s="208"/>
      <c r="AP695" s="208"/>
      <c r="AQ695" s="208"/>
    </row>
    <row r="696" customFormat="false" ht="13.5" hidden="false" customHeight="true" outlineLevel="0" collapsed="false">
      <c r="A696" s="1"/>
      <c r="B696" s="1"/>
      <c r="C696" s="1"/>
      <c r="D696" s="1"/>
      <c r="E696" s="1"/>
      <c r="F696" s="1"/>
      <c r="G696" s="1"/>
      <c r="H696" s="208"/>
      <c r="I696" s="208"/>
      <c r="J696" s="208"/>
      <c r="K696" s="208"/>
      <c r="L696" s="208"/>
      <c r="M696" s="208"/>
      <c r="N696" s="208"/>
      <c r="O696" s="208"/>
      <c r="P696" s="208"/>
      <c r="Q696" s="208"/>
      <c r="R696" s="208"/>
      <c r="S696" s="208"/>
      <c r="T696" s="208"/>
      <c r="U696" s="208"/>
      <c r="V696" s="208"/>
      <c r="W696" s="208"/>
      <c r="X696" s="208"/>
      <c r="Y696" s="208"/>
      <c r="Z696" s="208"/>
      <c r="AA696" s="208"/>
      <c r="AB696" s="208"/>
      <c r="AC696" s="208"/>
      <c r="AD696" s="208"/>
      <c r="AE696" s="208"/>
      <c r="AF696" s="208"/>
      <c r="AG696" s="208"/>
      <c r="AH696" s="208"/>
      <c r="AI696" s="208"/>
      <c r="AJ696" s="208"/>
      <c r="AK696" s="208"/>
      <c r="AL696" s="208"/>
      <c r="AM696" s="208"/>
      <c r="AN696" s="208"/>
      <c r="AO696" s="208"/>
      <c r="AP696" s="208"/>
      <c r="AQ696" s="208"/>
    </row>
    <row r="697" customFormat="false" ht="13.5" hidden="false" customHeight="true" outlineLevel="0" collapsed="false">
      <c r="A697" s="1"/>
      <c r="B697" s="1"/>
      <c r="C697" s="1"/>
      <c r="D697" s="1"/>
      <c r="E697" s="1"/>
      <c r="F697" s="1"/>
      <c r="G697" s="1"/>
      <c r="H697" s="208"/>
      <c r="I697" s="208"/>
      <c r="J697" s="208"/>
      <c r="K697" s="208"/>
      <c r="L697" s="208"/>
      <c r="M697" s="208"/>
      <c r="N697" s="208"/>
      <c r="O697" s="208"/>
      <c r="P697" s="208"/>
      <c r="Q697" s="208"/>
      <c r="R697" s="208"/>
      <c r="S697" s="208"/>
      <c r="T697" s="208"/>
      <c r="U697" s="208"/>
      <c r="V697" s="208"/>
      <c r="W697" s="208"/>
      <c r="X697" s="208"/>
      <c r="Y697" s="208"/>
      <c r="Z697" s="208"/>
      <c r="AA697" s="208"/>
      <c r="AB697" s="208"/>
      <c r="AC697" s="208"/>
      <c r="AD697" s="208"/>
      <c r="AE697" s="208"/>
      <c r="AF697" s="208"/>
      <c r="AG697" s="208"/>
      <c r="AH697" s="208"/>
      <c r="AI697" s="208"/>
      <c r="AJ697" s="208"/>
      <c r="AK697" s="208"/>
      <c r="AL697" s="208"/>
      <c r="AM697" s="208"/>
      <c r="AN697" s="208"/>
      <c r="AO697" s="208"/>
      <c r="AP697" s="208"/>
      <c r="AQ697" s="208"/>
    </row>
    <row r="698" customFormat="false" ht="13.5" hidden="false" customHeight="true" outlineLevel="0" collapsed="false">
      <c r="A698" s="1"/>
      <c r="B698" s="1"/>
      <c r="C698" s="1"/>
      <c r="D698" s="1"/>
      <c r="E698" s="1"/>
      <c r="F698" s="1"/>
      <c r="G698" s="1"/>
      <c r="H698" s="208"/>
      <c r="I698" s="208"/>
      <c r="J698" s="208"/>
      <c r="K698" s="208"/>
      <c r="L698" s="208"/>
      <c r="M698" s="208"/>
      <c r="N698" s="208"/>
      <c r="O698" s="208"/>
      <c r="P698" s="208"/>
      <c r="Q698" s="208"/>
      <c r="R698" s="208"/>
      <c r="S698" s="208"/>
      <c r="T698" s="208"/>
      <c r="U698" s="208"/>
      <c r="V698" s="208"/>
      <c r="W698" s="208"/>
      <c r="X698" s="208"/>
      <c r="Y698" s="208"/>
      <c r="Z698" s="208"/>
      <c r="AA698" s="208"/>
      <c r="AB698" s="208"/>
      <c r="AC698" s="208"/>
      <c r="AD698" s="208"/>
      <c r="AE698" s="208"/>
      <c r="AF698" s="208"/>
      <c r="AG698" s="208"/>
      <c r="AH698" s="208"/>
      <c r="AI698" s="208"/>
      <c r="AJ698" s="208"/>
      <c r="AK698" s="208"/>
      <c r="AL698" s="208"/>
      <c r="AM698" s="208"/>
      <c r="AN698" s="208"/>
      <c r="AO698" s="208"/>
      <c r="AP698" s="208"/>
      <c r="AQ698" s="208"/>
    </row>
    <row r="699" customFormat="false" ht="13.5" hidden="false" customHeight="true" outlineLevel="0" collapsed="false">
      <c r="A699" s="1"/>
      <c r="B699" s="1"/>
      <c r="C699" s="1"/>
      <c r="D699" s="1"/>
      <c r="E699" s="1"/>
      <c r="F699" s="1"/>
      <c r="G699" s="1"/>
      <c r="H699" s="208"/>
      <c r="I699" s="208"/>
      <c r="J699" s="208"/>
      <c r="K699" s="208"/>
      <c r="L699" s="208"/>
      <c r="M699" s="208"/>
      <c r="N699" s="208"/>
      <c r="O699" s="208"/>
      <c r="P699" s="208"/>
      <c r="Q699" s="208"/>
      <c r="R699" s="208"/>
      <c r="S699" s="208"/>
      <c r="T699" s="208"/>
      <c r="U699" s="208"/>
      <c r="V699" s="208"/>
      <c r="W699" s="208"/>
      <c r="X699" s="208"/>
      <c r="Y699" s="208"/>
      <c r="Z699" s="208"/>
      <c r="AA699" s="208"/>
      <c r="AB699" s="208"/>
      <c r="AC699" s="208"/>
      <c r="AD699" s="208"/>
      <c r="AE699" s="208"/>
      <c r="AF699" s="208"/>
      <c r="AG699" s="208"/>
      <c r="AH699" s="208"/>
      <c r="AI699" s="208"/>
      <c r="AJ699" s="208"/>
      <c r="AK699" s="208"/>
      <c r="AL699" s="208"/>
      <c r="AM699" s="208"/>
      <c r="AN699" s="208"/>
      <c r="AO699" s="208"/>
      <c r="AP699" s="208"/>
      <c r="AQ699" s="208"/>
    </row>
    <row r="700" customFormat="false" ht="13.5" hidden="false" customHeight="true" outlineLevel="0" collapsed="false">
      <c r="A700" s="1"/>
      <c r="B700" s="1"/>
      <c r="C700" s="1"/>
      <c r="D700" s="1"/>
      <c r="E700" s="1"/>
      <c r="F700" s="1"/>
      <c r="G700" s="1"/>
      <c r="H700" s="208"/>
      <c r="I700" s="208"/>
      <c r="J700" s="208"/>
      <c r="K700" s="208"/>
      <c r="L700" s="208"/>
      <c r="M700" s="208"/>
      <c r="N700" s="208"/>
      <c r="O700" s="208"/>
      <c r="P700" s="208"/>
      <c r="Q700" s="208"/>
      <c r="R700" s="208"/>
      <c r="S700" s="208"/>
      <c r="T700" s="208"/>
      <c r="U700" s="208"/>
      <c r="V700" s="208"/>
      <c r="W700" s="208"/>
      <c r="X700" s="208"/>
      <c r="Y700" s="208"/>
      <c r="Z700" s="208"/>
      <c r="AA700" s="208"/>
      <c r="AB700" s="208"/>
      <c r="AC700" s="208"/>
      <c r="AD700" s="208"/>
      <c r="AE700" s="208"/>
      <c r="AF700" s="208"/>
      <c r="AG700" s="208"/>
      <c r="AH700" s="208"/>
      <c r="AI700" s="208"/>
      <c r="AJ700" s="208"/>
      <c r="AK700" s="208"/>
      <c r="AL700" s="208"/>
      <c r="AM700" s="208"/>
      <c r="AN700" s="208"/>
      <c r="AO700" s="208"/>
      <c r="AP700" s="208"/>
      <c r="AQ700" s="208"/>
    </row>
    <row r="701" customFormat="false" ht="13.5" hidden="false" customHeight="true" outlineLevel="0" collapsed="false">
      <c r="A701" s="1"/>
      <c r="B701" s="1"/>
      <c r="C701" s="1"/>
      <c r="D701" s="1"/>
      <c r="E701" s="1"/>
      <c r="F701" s="1"/>
      <c r="G701" s="1"/>
      <c r="H701" s="208"/>
      <c r="I701" s="208"/>
      <c r="J701" s="208"/>
      <c r="K701" s="208"/>
      <c r="L701" s="208"/>
      <c r="M701" s="208"/>
      <c r="N701" s="208"/>
      <c r="O701" s="208"/>
      <c r="P701" s="208"/>
      <c r="Q701" s="208"/>
      <c r="R701" s="208"/>
      <c r="S701" s="208"/>
      <c r="T701" s="208"/>
      <c r="U701" s="208"/>
      <c r="V701" s="208"/>
      <c r="W701" s="208"/>
      <c r="X701" s="208"/>
      <c r="Y701" s="208"/>
      <c r="Z701" s="208"/>
      <c r="AA701" s="208"/>
      <c r="AB701" s="208"/>
      <c r="AC701" s="208"/>
      <c r="AD701" s="208"/>
      <c r="AE701" s="208"/>
      <c r="AF701" s="208"/>
      <c r="AG701" s="208"/>
      <c r="AH701" s="208"/>
      <c r="AI701" s="208"/>
      <c r="AJ701" s="208"/>
      <c r="AK701" s="208"/>
      <c r="AL701" s="208"/>
      <c r="AM701" s="208"/>
      <c r="AN701" s="208"/>
      <c r="AO701" s="208"/>
      <c r="AP701" s="208"/>
      <c r="AQ701" s="208"/>
    </row>
    <row r="702" customFormat="false" ht="13.5" hidden="false" customHeight="true" outlineLevel="0" collapsed="false">
      <c r="A702" s="1"/>
      <c r="B702" s="1"/>
      <c r="C702" s="1"/>
      <c r="D702" s="1"/>
      <c r="E702" s="1"/>
      <c r="F702" s="1"/>
      <c r="G702" s="1"/>
      <c r="H702" s="208"/>
      <c r="I702" s="208"/>
      <c r="J702" s="208"/>
      <c r="K702" s="208"/>
      <c r="L702" s="208"/>
      <c r="M702" s="208"/>
      <c r="N702" s="208"/>
      <c r="O702" s="208"/>
      <c r="P702" s="208"/>
      <c r="Q702" s="208"/>
      <c r="R702" s="208"/>
      <c r="S702" s="208"/>
      <c r="T702" s="208"/>
      <c r="U702" s="208"/>
      <c r="V702" s="208"/>
      <c r="W702" s="208"/>
      <c r="X702" s="208"/>
      <c r="Y702" s="208"/>
      <c r="Z702" s="208"/>
      <c r="AA702" s="208"/>
      <c r="AB702" s="208"/>
      <c r="AC702" s="208"/>
      <c r="AD702" s="208"/>
      <c r="AE702" s="208"/>
      <c r="AF702" s="208"/>
      <c r="AG702" s="208"/>
      <c r="AH702" s="208"/>
      <c r="AI702" s="208"/>
      <c r="AJ702" s="208"/>
      <c r="AK702" s="208"/>
      <c r="AL702" s="208"/>
      <c r="AM702" s="208"/>
      <c r="AN702" s="208"/>
      <c r="AO702" s="208"/>
      <c r="AP702" s="208"/>
      <c r="AQ702" s="208"/>
    </row>
    <row r="703" customFormat="false" ht="13.5" hidden="false" customHeight="true" outlineLevel="0" collapsed="false">
      <c r="A703" s="1"/>
      <c r="B703" s="1"/>
      <c r="C703" s="1"/>
      <c r="D703" s="1"/>
      <c r="E703" s="1"/>
      <c r="F703" s="1"/>
      <c r="G703" s="1"/>
      <c r="H703" s="208"/>
      <c r="I703" s="208"/>
      <c r="J703" s="208"/>
      <c r="K703" s="208"/>
      <c r="L703" s="208"/>
      <c r="M703" s="208"/>
      <c r="N703" s="208"/>
      <c r="O703" s="208"/>
      <c r="P703" s="208"/>
      <c r="Q703" s="208"/>
      <c r="R703" s="208"/>
      <c r="S703" s="208"/>
      <c r="T703" s="208"/>
      <c r="U703" s="208"/>
      <c r="V703" s="208"/>
      <c r="W703" s="208"/>
      <c r="X703" s="208"/>
      <c r="Y703" s="208"/>
      <c r="Z703" s="208"/>
      <c r="AA703" s="208"/>
      <c r="AB703" s="208"/>
      <c r="AC703" s="208"/>
      <c r="AD703" s="208"/>
      <c r="AE703" s="208"/>
      <c r="AF703" s="208"/>
      <c r="AG703" s="208"/>
      <c r="AH703" s="208"/>
      <c r="AI703" s="208"/>
      <c r="AJ703" s="208"/>
      <c r="AK703" s="208"/>
      <c r="AL703" s="208"/>
      <c r="AM703" s="208"/>
      <c r="AN703" s="208"/>
      <c r="AO703" s="208"/>
      <c r="AP703" s="208"/>
      <c r="AQ703" s="208"/>
    </row>
    <row r="704" customFormat="false" ht="13.5" hidden="false" customHeight="true" outlineLevel="0" collapsed="false">
      <c r="A704" s="1"/>
      <c r="B704" s="1"/>
      <c r="C704" s="1"/>
      <c r="D704" s="1"/>
      <c r="E704" s="1"/>
      <c r="F704" s="1"/>
      <c r="G704" s="1"/>
      <c r="H704" s="208"/>
      <c r="I704" s="208"/>
      <c r="J704" s="208"/>
      <c r="K704" s="208"/>
      <c r="L704" s="208"/>
      <c r="M704" s="208"/>
      <c r="N704" s="208"/>
      <c r="O704" s="208"/>
      <c r="P704" s="208"/>
      <c r="Q704" s="208"/>
      <c r="R704" s="208"/>
      <c r="S704" s="208"/>
      <c r="T704" s="208"/>
      <c r="U704" s="208"/>
      <c r="V704" s="208"/>
      <c r="W704" s="208"/>
      <c r="X704" s="208"/>
      <c r="Y704" s="208"/>
      <c r="Z704" s="208"/>
      <c r="AA704" s="208"/>
      <c r="AB704" s="208"/>
      <c r="AC704" s="208"/>
      <c r="AD704" s="208"/>
      <c r="AE704" s="208"/>
      <c r="AF704" s="208"/>
      <c r="AG704" s="208"/>
      <c r="AH704" s="208"/>
      <c r="AI704" s="208"/>
      <c r="AJ704" s="208"/>
      <c r="AK704" s="208"/>
      <c r="AL704" s="208"/>
      <c r="AM704" s="208"/>
      <c r="AN704" s="208"/>
      <c r="AO704" s="208"/>
      <c r="AP704" s="208"/>
      <c r="AQ704" s="208"/>
    </row>
    <row r="705" customFormat="false" ht="13.5" hidden="false" customHeight="true" outlineLevel="0" collapsed="false">
      <c r="A705" s="1"/>
      <c r="B705" s="1"/>
      <c r="C705" s="1"/>
      <c r="D705" s="1"/>
      <c r="E705" s="1"/>
      <c r="F705" s="1"/>
      <c r="G705" s="1"/>
      <c r="H705" s="208"/>
      <c r="I705" s="208"/>
      <c r="J705" s="208"/>
      <c r="K705" s="208"/>
      <c r="L705" s="208"/>
      <c r="M705" s="208"/>
      <c r="N705" s="208"/>
      <c r="O705" s="208"/>
      <c r="P705" s="208"/>
      <c r="Q705" s="208"/>
      <c r="R705" s="208"/>
      <c r="S705" s="208"/>
      <c r="T705" s="208"/>
      <c r="U705" s="208"/>
      <c r="V705" s="208"/>
      <c r="W705" s="208"/>
      <c r="X705" s="208"/>
      <c r="Y705" s="208"/>
      <c r="Z705" s="208"/>
      <c r="AA705" s="208"/>
      <c r="AB705" s="208"/>
      <c r="AC705" s="208"/>
      <c r="AD705" s="208"/>
      <c r="AE705" s="208"/>
      <c r="AF705" s="208"/>
      <c r="AG705" s="208"/>
      <c r="AH705" s="208"/>
      <c r="AI705" s="208"/>
      <c r="AJ705" s="208"/>
      <c r="AK705" s="208"/>
      <c r="AL705" s="208"/>
      <c r="AM705" s="208"/>
      <c r="AN705" s="208"/>
      <c r="AO705" s="208"/>
      <c r="AP705" s="208"/>
      <c r="AQ705" s="208"/>
    </row>
    <row r="706" customFormat="false" ht="13.5" hidden="false" customHeight="true" outlineLevel="0" collapsed="false">
      <c r="A706" s="1"/>
      <c r="B706" s="1"/>
      <c r="C706" s="1"/>
      <c r="D706" s="1"/>
      <c r="E706" s="1"/>
      <c r="F706" s="1"/>
      <c r="G706" s="1"/>
      <c r="H706" s="208"/>
      <c r="I706" s="208"/>
      <c r="J706" s="208"/>
      <c r="K706" s="208"/>
      <c r="L706" s="208"/>
      <c r="M706" s="208"/>
      <c r="N706" s="208"/>
      <c r="O706" s="208"/>
      <c r="P706" s="208"/>
      <c r="Q706" s="208"/>
      <c r="R706" s="208"/>
      <c r="S706" s="208"/>
      <c r="T706" s="208"/>
      <c r="U706" s="208"/>
      <c r="V706" s="208"/>
      <c r="W706" s="208"/>
      <c r="X706" s="208"/>
      <c r="Y706" s="208"/>
      <c r="Z706" s="208"/>
      <c r="AA706" s="208"/>
      <c r="AB706" s="208"/>
      <c r="AC706" s="208"/>
      <c r="AD706" s="208"/>
      <c r="AE706" s="208"/>
      <c r="AF706" s="208"/>
      <c r="AG706" s="208"/>
      <c r="AH706" s="208"/>
      <c r="AI706" s="208"/>
      <c r="AJ706" s="208"/>
      <c r="AK706" s="208"/>
      <c r="AL706" s="208"/>
      <c r="AM706" s="208"/>
      <c r="AN706" s="208"/>
      <c r="AO706" s="208"/>
      <c r="AP706" s="208"/>
      <c r="AQ706" s="208"/>
    </row>
    <row r="707" customFormat="false" ht="13.5" hidden="false" customHeight="true" outlineLevel="0" collapsed="false">
      <c r="A707" s="1"/>
      <c r="B707" s="1"/>
      <c r="C707" s="1"/>
      <c r="D707" s="1"/>
      <c r="E707" s="1"/>
      <c r="F707" s="1"/>
      <c r="G707" s="1"/>
      <c r="H707" s="208"/>
      <c r="I707" s="208"/>
      <c r="J707" s="208"/>
      <c r="K707" s="208"/>
      <c r="L707" s="208"/>
      <c r="M707" s="208"/>
      <c r="N707" s="208"/>
      <c r="O707" s="208"/>
      <c r="P707" s="208"/>
      <c r="Q707" s="208"/>
      <c r="R707" s="208"/>
      <c r="S707" s="208"/>
      <c r="T707" s="208"/>
      <c r="U707" s="208"/>
      <c r="V707" s="208"/>
      <c r="W707" s="208"/>
      <c r="X707" s="208"/>
      <c r="Y707" s="208"/>
      <c r="Z707" s="208"/>
      <c r="AA707" s="208"/>
      <c r="AB707" s="208"/>
      <c r="AC707" s="208"/>
      <c r="AD707" s="208"/>
      <c r="AE707" s="208"/>
      <c r="AF707" s="208"/>
      <c r="AG707" s="208"/>
      <c r="AH707" s="208"/>
      <c r="AI707" s="208"/>
      <c r="AJ707" s="208"/>
      <c r="AK707" s="208"/>
      <c r="AL707" s="208"/>
      <c r="AM707" s="208"/>
      <c r="AN707" s="208"/>
      <c r="AO707" s="208"/>
      <c r="AP707" s="208"/>
      <c r="AQ707" s="208"/>
    </row>
    <row r="708" customFormat="false" ht="13.5" hidden="false" customHeight="true" outlineLevel="0" collapsed="false">
      <c r="A708" s="1"/>
      <c r="B708" s="1"/>
      <c r="C708" s="1"/>
      <c r="D708" s="1"/>
      <c r="E708" s="1"/>
      <c r="F708" s="1"/>
      <c r="G708" s="1"/>
      <c r="H708" s="208"/>
      <c r="I708" s="208"/>
      <c r="J708" s="208"/>
      <c r="K708" s="208"/>
      <c r="L708" s="208"/>
      <c r="M708" s="208"/>
      <c r="N708" s="208"/>
      <c r="O708" s="208"/>
      <c r="P708" s="208"/>
      <c r="Q708" s="208"/>
      <c r="R708" s="208"/>
      <c r="S708" s="208"/>
      <c r="T708" s="208"/>
      <c r="U708" s="208"/>
      <c r="V708" s="208"/>
      <c r="W708" s="208"/>
      <c r="X708" s="208"/>
      <c r="Y708" s="208"/>
      <c r="Z708" s="208"/>
      <c r="AA708" s="208"/>
      <c r="AB708" s="208"/>
      <c r="AC708" s="208"/>
      <c r="AD708" s="208"/>
      <c r="AE708" s="208"/>
      <c r="AF708" s="208"/>
      <c r="AG708" s="208"/>
      <c r="AH708" s="208"/>
      <c r="AI708" s="208"/>
      <c r="AJ708" s="208"/>
      <c r="AK708" s="208"/>
      <c r="AL708" s="208"/>
      <c r="AM708" s="208"/>
      <c r="AN708" s="208"/>
      <c r="AO708" s="208"/>
      <c r="AP708" s="208"/>
      <c r="AQ708" s="208"/>
    </row>
    <row r="709" customFormat="false" ht="13.5" hidden="false" customHeight="true" outlineLevel="0" collapsed="false">
      <c r="A709" s="1"/>
      <c r="B709" s="1"/>
      <c r="C709" s="1"/>
      <c r="D709" s="1"/>
      <c r="E709" s="1"/>
      <c r="F709" s="1"/>
      <c r="G709" s="1"/>
      <c r="H709" s="208"/>
      <c r="I709" s="208"/>
      <c r="J709" s="208"/>
      <c r="K709" s="208"/>
      <c r="L709" s="208"/>
      <c r="M709" s="208"/>
      <c r="N709" s="208"/>
      <c r="O709" s="208"/>
      <c r="P709" s="208"/>
      <c r="Q709" s="208"/>
      <c r="R709" s="208"/>
      <c r="S709" s="208"/>
      <c r="T709" s="208"/>
      <c r="U709" s="208"/>
      <c r="V709" s="208"/>
      <c r="W709" s="208"/>
      <c r="X709" s="208"/>
      <c r="Y709" s="208"/>
      <c r="Z709" s="208"/>
      <c r="AA709" s="208"/>
      <c r="AB709" s="208"/>
      <c r="AC709" s="208"/>
      <c r="AD709" s="208"/>
      <c r="AE709" s="208"/>
      <c r="AF709" s="208"/>
      <c r="AG709" s="208"/>
      <c r="AH709" s="208"/>
      <c r="AI709" s="208"/>
      <c r="AJ709" s="208"/>
      <c r="AK709" s="208"/>
      <c r="AL709" s="208"/>
      <c r="AM709" s="208"/>
      <c r="AN709" s="208"/>
      <c r="AO709" s="208"/>
      <c r="AP709" s="208"/>
      <c r="AQ709" s="208"/>
    </row>
    <row r="710" customFormat="false" ht="13.5" hidden="false" customHeight="true" outlineLevel="0" collapsed="false">
      <c r="A710" s="1"/>
      <c r="B710" s="1"/>
      <c r="C710" s="1"/>
      <c r="D710" s="1"/>
      <c r="E710" s="1"/>
      <c r="F710" s="1"/>
      <c r="G710" s="1"/>
      <c r="H710" s="208"/>
      <c r="I710" s="208"/>
      <c r="J710" s="208"/>
      <c r="K710" s="208"/>
      <c r="L710" s="208"/>
      <c r="M710" s="208"/>
      <c r="N710" s="208"/>
      <c r="O710" s="208"/>
      <c r="P710" s="208"/>
      <c r="Q710" s="208"/>
      <c r="R710" s="208"/>
      <c r="S710" s="208"/>
      <c r="T710" s="208"/>
      <c r="U710" s="208"/>
      <c r="V710" s="208"/>
      <c r="W710" s="208"/>
      <c r="X710" s="208"/>
      <c r="Y710" s="208"/>
      <c r="Z710" s="208"/>
      <c r="AA710" s="208"/>
      <c r="AB710" s="208"/>
      <c r="AC710" s="208"/>
      <c r="AD710" s="208"/>
      <c r="AE710" s="208"/>
      <c r="AF710" s="208"/>
      <c r="AG710" s="208"/>
      <c r="AH710" s="208"/>
      <c r="AI710" s="208"/>
      <c r="AJ710" s="208"/>
      <c r="AK710" s="208"/>
      <c r="AL710" s="208"/>
      <c r="AM710" s="208"/>
      <c r="AN710" s="208"/>
      <c r="AO710" s="208"/>
      <c r="AP710" s="208"/>
      <c r="AQ710" s="208"/>
    </row>
    <row r="711" customFormat="false" ht="13.5" hidden="false" customHeight="true" outlineLevel="0" collapsed="false">
      <c r="A711" s="1"/>
      <c r="B711" s="1"/>
      <c r="C711" s="1"/>
      <c r="D711" s="1"/>
      <c r="E711" s="1"/>
      <c r="F711" s="1"/>
      <c r="G711" s="1"/>
      <c r="H711" s="208"/>
      <c r="I711" s="208"/>
      <c r="J711" s="208"/>
      <c r="K711" s="208"/>
      <c r="L711" s="208"/>
      <c r="M711" s="208"/>
      <c r="N711" s="208"/>
      <c r="O711" s="208"/>
      <c r="P711" s="208"/>
      <c r="Q711" s="208"/>
      <c r="R711" s="208"/>
      <c r="S711" s="208"/>
      <c r="T711" s="208"/>
      <c r="U711" s="208"/>
      <c r="V711" s="208"/>
      <c r="W711" s="208"/>
      <c r="X711" s="208"/>
      <c r="Y711" s="208"/>
      <c r="Z711" s="208"/>
      <c r="AA711" s="208"/>
      <c r="AB711" s="208"/>
      <c r="AC711" s="208"/>
      <c r="AD711" s="208"/>
      <c r="AE711" s="208"/>
      <c r="AF711" s="208"/>
      <c r="AG711" s="208"/>
      <c r="AH711" s="208"/>
      <c r="AI711" s="208"/>
      <c r="AJ711" s="208"/>
      <c r="AK711" s="208"/>
      <c r="AL711" s="208"/>
      <c r="AM711" s="208"/>
      <c r="AN711" s="208"/>
      <c r="AO711" s="208"/>
      <c r="AP711" s="208"/>
      <c r="AQ711" s="208"/>
    </row>
    <row r="712" customFormat="false" ht="13.5" hidden="false" customHeight="true" outlineLevel="0" collapsed="false">
      <c r="A712" s="1"/>
      <c r="B712" s="1"/>
      <c r="C712" s="1"/>
      <c r="D712" s="1"/>
      <c r="E712" s="1"/>
      <c r="F712" s="1"/>
      <c r="G712" s="1"/>
      <c r="H712" s="208"/>
      <c r="I712" s="208"/>
      <c r="J712" s="208"/>
      <c r="K712" s="208"/>
      <c r="L712" s="208"/>
      <c r="M712" s="208"/>
      <c r="N712" s="208"/>
      <c r="O712" s="208"/>
      <c r="P712" s="208"/>
      <c r="Q712" s="208"/>
      <c r="R712" s="208"/>
      <c r="S712" s="208"/>
      <c r="T712" s="208"/>
      <c r="U712" s="208"/>
      <c r="V712" s="208"/>
      <c r="W712" s="208"/>
      <c r="X712" s="208"/>
      <c r="Y712" s="208"/>
      <c r="Z712" s="208"/>
      <c r="AA712" s="208"/>
      <c r="AB712" s="208"/>
      <c r="AC712" s="208"/>
      <c r="AD712" s="208"/>
      <c r="AE712" s="208"/>
      <c r="AF712" s="208"/>
      <c r="AG712" s="208"/>
      <c r="AH712" s="208"/>
      <c r="AI712" s="208"/>
      <c r="AJ712" s="208"/>
      <c r="AK712" s="208"/>
      <c r="AL712" s="208"/>
      <c r="AM712" s="208"/>
      <c r="AN712" s="208"/>
      <c r="AO712" s="208"/>
      <c r="AP712" s="208"/>
      <c r="AQ712" s="208"/>
    </row>
    <row r="713" customFormat="false" ht="13.5" hidden="false" customHeight="true" outlineLevel="0" collapsed="false">
      <c r="A713" s="1"/>
      <c r="B713" s="1"/>
      <c r="C713" s="1"/>
      <c r="D713" s="1"/>
      <c r="E713" s="1"/>
      <c r="F713" s="1"/>
      <c r="G713" s="1"/>
      <c r="H713" s="208"/>
      <c r="I713" s="208"/>
      <c r="J713" s="208"/>
      <c r="K713" s="208"/>
      <c r="L713" s="208"/>
      <c r="M713" s="208"/>
      <c r="N713" s="208"/>
      <c r="O713" s="208"/>
      <c r="P713" s="208"/>
      <c r="Q713" s="208"/>
      <c r="R713" s="208"/>
      <c r="S713" s="208"/>
      <c r="T713" s="208"/>
      <c r="U713" s="208"/>
      <c r="V713" s="208"/>
      <c r="W713" s="208"/>
      <c r="X713" s="208"/>
      <c r="Y713" s="208"/>
      <c r="Z713" s="208"/>
      <c r="AA713" s="208"/>
      <c r="AB713" s="208"/>
      <c r="AC713" s="208"/>
      <c r="AD713" s="208"/>
      <c r="AE713" s="208"/>
      <c r="AF713" s="208"/>
      <c r="AG713" s="208"/>
      <c r="AH713" s="208"/>
      <c r="AI713" s="208"/>
      <c r="AJ713" s="208"/>
      <c r="AK713" s="208"/>
      <c r="AL713" s="208"/>
      <c r="AM713" s="208"/>
      <c r="AN713" s="208"/>
      <c r="AO713" s="208"/>
      <c r="AP713" s="208"/>
      <c r="AQ713" s="208"/>
    </row>
    <row r="714" customFormat="false" ht="13.5" hidden="false" customHeight="true" outlineLevel="0" collapsed="false">
      <c r="A714" s="1"/>
      <c r="B714" s="1"/>
      <c r="C714" s="1"/>
      <c r="D714" s="1"/>
      <c r="E714" s="1"/>
      <c r="F714" s="1"/>
      <c r="G714" s="1"/>
      <c r="H714" s="208"/>
      <c r="I714" s="208"/>
      <c r="J714" s="208"/>
      <c r="K714" s="208"/>
      <c r="L714" s="208"/>
      <c r="M714" s="208"/>
      <c r="N714" s="208"/>
      <c r="O714" s="208"/>
      <c r="P714" s="208"/>
      <c r="Q714" s="208"/>
      <c r="R714" s="208"/>
      <c r="S714" s="208"/>
      <c r="T714" s="208"/>
      <c r="U714" s="208"/>
      <c r="V714" s="208"/>
      <c r="W714" s="208"/>
      <c r="X714" s="208"/>
      <c r="Y714" s="208"/>
      <c r="Z714" s="208"/>
      <c r="AA714" s="208"/>
      <c r="AB714" s="208"/>
      <c r="AC714" s="208"/>
      <c r="AD714" s="208"/>
      <c r="AE714" s="208"/>
      <c r="AF714" s="208"/>
      <c r="AG714" s="208"/>
      <c r="AH714" s="208"/>
      <c r="AI714" s="208"/>
      <c r="AJ714" s="208"/>
      <c r="AK714" s="208"/>
      <c r="AL714" s="208"/>
      <c r="AM714" s="208"/>
      <c r="AN714" s="208"/>
      <c r="AO714" s="208"/>
      <c r="AP714" s="208"/>
      <c r="AQ714" s="208"/>
    </row>
    <row r="715" customFormat="false" ht="13.5" hidden="false" customHeight="true" outlineLevel="0" collapsed="false">
      <c r="A715" s="1"/>
      <c r="B715" s="1"/>
      <c r="C715" s="1"/>
      <c r="D715" s="1"/>
      <c r="E715" s="1"/>
      <c r="F715" s="1"/>
      <c r="G715" s="1"/>
      <c r="H715" s="208"/>
      <c r="I715" s="208"/>
      <c r="J715" s="208"/>
      <c r="K715" s="208"/>
      <c r="L715" s="208"/>
      <c r="M715" s="208"/>
      <c r="N715" s="208"/>
      <c r="O715" s="208"/>
      <c r="P715" s="208"/>
      <c r="Q715" s="208"/>
      <c r="R715" s="208"/>
      <c r="S715" s="208"/>
      <c r="T715" s="208"/>
      <c r="U715" s="208"/>
      <c r="V715" s="208"/>
      <c r="W715" s="208"/>
      <c r="X715" s="208"/>
      <c r="Y715" s="208"/>
      <c r="Z715" s="208"/>
      <c r="AA715" s="208"/>
      <c r="AB715" s="208"/>
      <c r="AC715" s="208"/>
      <c r="AD715" s="208"/>
      <c r="AE715" s="208"/>
      <c r="AF715" s="208"/>
      <c r="AG715" s="208"/>
      <c r="AH715" s="208"/>
      <c r="AI715" s="208"/>
      <c r="AJ715" s="208"/>
      <c r="AK715" s="208"/>
      <c r="AL715" s="208"/>
      <c r="AM715" s="208"/>
      <c r="AN715" s="208"/>
      <c r="AO715" s="208"/>
      <c r="AP715" s="208"/>
      <c r="AQ715" s="208"/>
    </row>
    <row r="716" customFormat="false" ht="13.5" hidden="false" customHeight="true" outlineLevel="0" collapsed="false">
      <c r="A716" s="1"/>
      <c r="B716" s="1"/>
      <c r="C716" s="1"/>
      <c r="D716" s="1"/>
      <c r="E716" s="1"/>
      <c r="F716" s="1"/>
      <c r="G716" s="1"/>
      <c r="H716" s="208"/>
      <c r="I716" s="208"/>
      <c r="J716" s="208"/>
      <c r="K716" s="208"/>
      <c r="L716" s="208"/>
      <c r="M716" s="208"/>
      <c r="N716" s="208"/>
      <c r="O716" s="208"/>
      <c r="P716" s="208"/>
      <c r="Q716" s="208"/>
      <c r="R716" s="208"/>
      <c r="S716" s="208"/>
      <c r="T716" s="208"/>
      <c r="U716" s="208"/>
      <c r="V716" s="208"/>
      <c r="W716" s="208"/>
      <c r="X716" s="208"/>
      <c r="Y716" s="208"/>
      <c r="Z716" s="208"/>
      <c r="AA716" s="208"/>
      <c r="AB716" s="208"/>
      <c r="AC716" s="208"/>
      <c r="AD716" s="208"/>
      <c r="AE716" s="208"/>
      <c r="AF716" s="208"/>
      <c r="AG716" s="208"/>
      <c r="AH716" s="208"/>
      <c r="AI716" s="208"/>
      <c r="AJ716" s="208"/>
      <c r="AK716" s="208"/>
      <c r="AL716" s="208"/>
      <c r="AM716" s="208"/>
      <c r="AN716" s="208"/>
      <c r="AO716" s="208"/>
      <c r="AP716" s="208"/>
      <c r="AQ716" s="208"/>
    </row>
    <row r="717" customFormat="false" ht="13.5" hidden="false" customHeight="true" outlineLevel="0" collapsed="false">
      <c r="A717" s="1"/>
      <c r="B717" s="1"/>
      <c r="C717" s="1"/>
      <c r="D717" s="1"/>
      <c r="E717" s="1"/>
      <c r="F717" s="1"/>
      <c r="G717" s="1"/>
      <c r="H717" s="208"/>
      <c r="I717" s="208"/>
      <c r="J717" s="208"/>
      <c r="K717" s="208"/>
      <c r="L717" s="208"/>
      <c r="M717" s="208"/>
      <c r="N717" s="208"/>
      <c r="O717" s="208"/>
      <c r="P717" s="208"/>
      <c r="Q717" s="208"/>
      <c r="R717" s="208"/>
      <c r="S717" s="208"/>
      <c r="T717" s="208"/>
      <c r="U717" s="208"/>
      <c r="V717" s="208"/>
      <c r="W717" s="208"/>
      <c r="X717" s="208"/>
      <c r="Y717" s="208"/>
      <c r="Z717" s="208"/>
      <c r="AA717" s="208"/>
      <c r="AB717" s="208"/>
      <c r="AC717" s="208"/>
      <c r="AD717" s="208"/>
      <c r="AE717" s="208"/>
      <c r="AF717" s="208"/>
      <c r="AG717" s="208"/>
      <c r="AH717" s="208"/>
      <c r="AI717" s="208"/>
      <c r="AJ717" s="208"/>
      <c r="AK717" s="208"/>
      <c r="AL717" s="208"/>
      <c r="AM717" s="208"/>
      <c r="AN717" s="208"/>
      <c r="AO717" s="208"/>
      <c r="AP717" s="208"/>
      <c r="AQ717" s="208"/>
    </row>
    <row r="718" customFormat="false" ht="13.5" hidden="false" customHeight="true" outlineLevel="0" collapsed="false">
      <c r="A718" s="1"/>
      <c r="B718" s="1"/>
      <c r="C718" s="1"/>
      <c r="D718" s="1"/>
      <c r="E718" s="1"/>
      <c r="F718" s="1"/>
      <c r="G718" s="1"/>
      <c r="H718" s="208"/>
      <c r="I718" s="208"/>
      <c r="J718" s="208"/>
      <c r="K718" s="208"/>
      <c r="L718" s="208"/>
      <c r="M718" s="208"/>
      <c r="N718" s="208"/>
      <c r="O718" s="208"/>
      <c r="P718" s="208"/>
      <c r="Q718" s="208"/>
      <c r="R718" s="208"/>
      <c r="S718" s="208"/>
      <c r="T718" s="208"/>
      <c r="U718" s="208"/>
      <c r="V718" s="208"/>
      <c r="W718" s="208"/>
      <c r="X718" s="208"/>
      <c r="Y718" s="208"/>
      <c r="Z718" s="208"/>
      <c r="AA718" s="208"/>
      <c r="AB718" s="208"/>
      <c r="AC718" s="208"/>
      <c r="AD718" s="208"/>
      <c r="AE718" s="208"/>
      <c r="AF718" s="208"/>
      <c r="AG718" s="208"/>
      <c r="AH718" s="208"/>
      <c r="AI718" s="208"/>
      <c r="AJ718" s="208"/>
      <c r="AK718" s="208"/>
      <c r="AL718" s="208"/>
      <c r="AM718" s="208"/>
      <c r="AN718" s="208"/>
      <c r="AO718" s="208"/>
      <c r="AP718" s="208"/>
      <c r="AQ718" s="208"/>
    </row>
    <row r="719" customFormat="false" ht="13.5" hidden="false" customHeight="true" outlineLevel="0" collapsed="false">
      <c r="A719" s="1"/>
      <c r="B719" s="1"/>
      <c r="C719" s="1"/>
      <c r="D719" s="1"/>
      <c r="E719" s="1"/>
      <c r="F719" s="1"/>
      <c r="G719" s="1"/>
      <c r="H719" s="208"/>
      <c r="I719" s="208"/>
      <c r="J719" s="208"/>
      <c r="K719" s="208"/>
      <c r="L719" s="208"/>
      <c r="M719" s="208"/>
      <c r="N719" s="208"/>
      <c r="O719" s="208"/>
      <c r="P719" s="208"/>
      <c r="Q719" s="208"/>
      <c r="R719" s="208"/>
      <c r="S719" s="208"/>
      <c r="T719" s="208"/>
      <c r="U719" s="208"/>
      <c r="V719" s="208"/>
      <c r="W719" s="208"/>
      <c r="X719" s="208"/>
      <c r="Y719" s="208"/>
      <c r="Z719" s="208"/>
      <c r="AA719" s="208"/>
      <c r="AB719" s="208"/>
      <c r="AC719" s="208"/>
      <c r="AD719" s="208"/>
      <c r="AE719" s="208"/>
      <c r="AF719" s="208"/>
      <c r="AG719" s="208"/>
      <c r="AH719" s="208"/>
      <c r="AI719" s="208"/>
      <c r="AJ719" s="208"/>
      <c r="AK719" s="208"/>
      <c r="AL719" s="208"/>
      <c r="AM719" s="208"/>
      <c r="AN719" s="208"/>
      <c r="AO719" s="208"/>
      <c r="AP719" s="208"/>
      <c r="AQ719" s="208"/>
    </row>
    <row r="720" customFormat="false" ht="13.5" hidden="false" customHeight="true" outlineLevel="0" collapsed="false">
      <c r="A720" s="1"/>
      <c r="B720" s="1"/>
      <c r="C720" s="1"/>
      <c r="D720" s="1"/>
      <c r="E720" s="1"/>
      <c r="F720" s="1"/>
      <c r="G720" s="1"/>
      <c r="H720" s="208"/>
      <c r="I720" s="208"/>
      <c r="J720" s="208"/>
      <c r="K720" s="208"/>
      <c r="L720" s="208"/>
      <c r="M720" s="208"/>
      <c r="N720" s="208"/>
      <c r="O720" s="208"/>
      <c r="P720" s="208"/>
      <c r="Q720" s="208"/>
      <c r="R720" s="208"/>
      <c r="S720" s="208"/>
      <c r="T720" s="208"/>
      <c r="U720" s="208"/>
      <c r="V720" s="208"/>
      <c r="W720" s="208"/>
      <c r="X720" s="208"/>
      <c r="Y720" s="208"/>
      <c r="Z720" s="208"/>
      <c r="AA720" s="208"/>
      <c r="AB720" s="208"/>
      <c r="AC720" s="208"/>
      <c r="AD720" s="208"/>
      <c r="AE720" s="208"/>
      <c r="AF720" s="208"/>
      <c r="AG720" s="208"/>
      <c r="AH720" s="208"/>
      <c r="AI720" s="208"/>
      <c r="AJ720" s="208"/>
      <c r="AK720" s="208"/>
      <c r="AL720" s="208"/>
      <c r="AM720" s="208"/>
      <c r="AN720" s="208"/>
      <c r="AO720" s="208"/>
      <c r="AP720" s="208"/>
      <c r="AQ720" s="208"/>
    </row>
    <row r="721" customFormat="false" ht="13.5" hidden="false" customHeight="true" outlineLevel="0" collapsed="false">
      <c r="A721" s="1"/>
      <c r="B721" s="1"/>
      <c r="C721" s="1"/>
      <c r="D721" s="1"/>
      <c r="E721" s="1"/>
      <c r="F721" s="1"/>
      <c r="G721" s="1"/>
      <c r="H721" s="208"/>
      <c r="I721" s="208"/>
      <c r="J721" s="208"/>
      <c r="K721" s="208"/>
      <c r="L721" s="208"/>
      <c r="M721" s="208"/>
      <c r="N721" s="208"/>
      <c r="O721" s="208"/>
      <c r="P721" s="208"/>
      <c r="Q721" s="208"/>
      <c r="R721" s="208"/>
      <c r="S721" s="208"/>
      <c r="T721" s="208"/>
      <c r="U721" s="208"/>
      <c r="V721" s="208"/>
      <c r="W721" s="208"/>
      <c r="X721" s="208"/>
      <c r="Y721" s="208"/>
      <c r="Z721" s="208"/>
      <c r="AA721" s="208"/>
      <c r="AB721" s="208"/>
      <c r="AC721" s="208"/>
      <c r="AD721" s="208"/>
      <c r="AE721" s="208"/>
      <c r="AF721" s="208"/>
      <c r="AG721" s="208"/>
      <c r="AH721" s="208"/>
      <c r="AI721" s="208"/>
      <c r="AJ721" s="208"/>
      <c r="AK721" s="208"/>
      <c r="AL721" s="208"/>
      <c r="AM721" s="208"/>
      <c r="AN721" s="208"/>
      <c r="AO721" s="208"/>
      <c r="AP721" s="208"/>
      <c r="AQ721" s="208"/>
    </row>
    <row r="722" customFormat="false" ht="13.5" hidden="false" customHeight="true" outlineLevel="0" collapsed="false">
      <c r="A722" s="1"/>
      <c r="B722" s="1"/>
      <c r="C722" s="1"/>
      <c r="D722" s="1"/>
      <c r="E722" s="1"/>
      <c r="F722" s="1"/>
      <c r="G722" s="1"/>
      <c r="H722" s="208"/>
      <c r="I722" s="208"/>
      <c r="J722" s="208"/>
      <c r="K722" s="208"/>
      <c r="L722" s="208"/>
      <c r="M722" s="208"/>
      <c r="N722" s="208"/>
      <c r="O722" s="208"/>
      <c r="P722" s="208"/>
      <c r="Q722" s="208"/>
      <c r="R722" s="208"/>
      <c r="S722" s="208"/>
      <c r="T722" s="208"/>
      <c r="U722" s="208"/>
      <c r="V722" s="208"/>
      <c r="W722" s="208"/>
      <c r="X722" s="208"/>
      <c r="Y722" s="208"/>
      <c r="Z722" s="208"/>
      <c r="AA722" s="208"/>
      <c r="AB722" s="208"/>
      <c r="AC722" s="208"/>
      <c r="AD722" s="208"/>
      <c r="AE722" s="208"/>
      <c r="AF722" s="208"/>
      <c r="AG722" s="208"/>
      <c r="AH722" s="208"/>
      <c r="AI722" s="208"/>
      <c r="AJ722" s="208"/>
      <c r="AK722" s="208"/>
      <c r="AL722" s="208"/>
      <c r="AM722" s="208"/>
      <c r="AN722" s="208"/>
      <c r="AO722" s="208"/>
      <c r="AP722" s="208"/>
      <c r="AQ722" s="208"/>
    </row>
    <row r="723" customFormat="false" ht="13.5" hidden="false" customHeight="true" outlineLevel="0" collapsed="false">
      <c r="A723" s="1"/>
      <c r="B723" s="1"/>
      <c r="C723" s="1"/>
      <c r="D723" s="1"/>
      <c r="E723" s="1"/>
      <c r="F723" s="1"/>
      <c r="G723" s="1"/>
      <c r="H723" s="208"/>
      <c r="I723" s="208"/>
      <c r="J723" s="208"/>
      <c r="K723" s="208"/>
      <c r="L723" s="208"/>
      <c r="M723" s="208"/>
      <c r="N723" s="208"/>
      <c r="O723" s="208"/>
      <c r="P723" s="208"/>
      <c r="Q723" s="208"/>
      <c r="R723" s="208"/>
      <c r="S723" s="208"/>
      <c r="T723" s="208"/>
      <c r="U723" s="208"/>
      <c r="V723" s="208"/>
      <c r="W723" s="208"/>
      <c r="X723" s="208"/>
      <c r="Y723" s="208"/>
      <c r="Z723" s="208"/>
      <c r="AA723" s="208"/>
      <c r="AB723" s="208"/>
      <c r="AC723" s="208"/>
      <c r="AD723" s="208"/>
      <c r="AE723" s="208"/>
      <c r="AF723" s="208"/>
      <c r="AG723" s="208"/>
      <c r="AH723" s="208"/>
      <c r="AI723" s="208"/>
      <c r="AJ723" s="208"/>
      <c r="AK723" s="208"/>
      <c r="AL723" s="208"/>
      <c r="AM723" s="208"/>
      <c r="AN723" s="208"/>
      <c r="AO723" s="208"/>
      <c r="AP723" s="208"/>
      <c r="AQ723" s="208"/>
    </row>
    <row r="724" customFormat="false" ht="13.5" hidden="false" customHeight="true" outlineLevel="0" collapsed="false">
      <c r="A724" s="1"/>
      <c r="B724" s="1"/>
      <c r="C724" s="1"/>
      <c r="D724" s="1"/>
      <c r="E724" s="1"/>
      <c r="F724" s="1"/>
      <c r="G724" s="1"/>
      <c r="H724" s="208"/>
      <c r="I724" s="208"/>
      <c r="J724" s="208"/>
      <c r="K724" s="208"/>
      <c r="L724" s="208"/>
      <c r="M724" s="208"/>
      <c r="N724" s="208"/>
      <c r="O724" s="208"/>
      <c r="P724" s="208"/>
      <c r="Q724" s="208"/>
      <c r="R724" s="208"/>
      <c r="S724" s="208"/>
      <c r="T724" s="208"/>
      <c r="U724" s="208"/>
      <c r="V724" s="208"/>
      <c r="W724" s="208"/>
      <c r="X724" s="208"/>
      <c r="Y724" s="208"/>
      <c r="Z724" s="208"/>
      <c r="AA724" s="208"/>
      <c r="AB724" s="208"/>
      <c r="AC724" s="208"/>
      <c r="AD724" s="208"/>
      <c r="AE724" s="208"/>
      <c r="AF724" s="208"/>
      <c r="AG724" s="208"/>
      <c r="AH724" s="208"/>
      <c r="AI724" s="208"/>
      <c r="AJ724" s="208"/>
      <c r="AK724" s="208"/>
      <c r="AL724" s="208"/>
      <c r="AM724" s="208"/>
      <c r="AN724" s="208"/>
      <c r="AO724" s="208"/>
      <c r="AP724" s="208"/>
      <c r="AQ724" s="208"/>
    </row>
    <row r="725" customFormat="false" ht="13.5" hidden="false" customHeight="true" outlineLevel="0" collapsed="false">
      <c r="A725" s="1"/>
      <c r="B725" s="1"/>
      <c r="C725" s="1"/>
      <c r="D725" s="1"/>
      <c r="E725" s="1"/>
      <c r="F725" s="1"/>
      <c r="G725" s="1"/>
      <c r="H725" s="208"/>
      <c r="I725" s="208"/>
      <c r="J725" s="208"/>
      <c r="K725" s="208"/>
      <c r="L725" s="208"/>
      <c r="M725" s="208"/>
      <c r="N725" s="208"/>
      <c r="O725" s="208"/>
      <c r="P725" s="208"/>
      <c r="Q725" s="208"/>
      <c r="R725" s="208"/>
      <c r="S725" s="208"/>
      <c r="T725" s="208"/>
      <c r="U725" s="208"/>
      <c r="V725" s="208"/>
      <c r="W725" s="208"/>
      <c r="X725" s="208"/>
      <c r="Y725" s="208"/>
      <c r="Z725" s="208"/>
      <c r="AA725" s="208"/>
      <c r="AB725" s="208"/>
      <c r="AC725" s="208"/>
      <c r="AD725" s="208"/>
      <c r="AE725" s="208"/>
      <c r="AF725" s="208"/>
      <c r="AG725" s="208"/>
      <c r="AH725" s="208"/>
      <c r="AI725" s="208"/>
      <c r="AJ725" s="208"/>
      <c r="AK725" s="208"/>
      <c r="AL725" s="208"/>
      <c r="AM725" s="208"/>
      <c r="AN725" s="208"/>
      <c r="AO725" s="208"/>
      <c r="AP725" s="208"/>
      <c r="AQ725" s="208"/>
    </row>
    <row r="726" customFormat="false" ht="13.5" hidden="false" customHeight="true" outlineLevel="0" collapsed="false">
      <c r="A726" s="1"/>
      <c r="B726" s="1"/>
      <c r="C726" s="1"/>
      <c r="D726" s="1"/>
      <c r="E726" s="1"/>
      <c r="F726" s="1"/>
      <c r="G726" s="1"/>
      <c r="H726" s="208"/>
      <c r="I726" s="208"/>
      <c r="J726" s="208"/>
      <c r="K726" s="208"/>
      <c r="L726" s="208"/>
      <c r="M726" s="208"/>
      <c r="N726" s="208"/>
      <c r="O726" s="208"/>
      <c r="P726" s="208"/>
      <c r="Q726" s="208"/>
      <c r="R726" s="208"/>
      <c r="S726" s="208"/>
      <c r="T726" s="208"/>
      <c r="U726" s="208"/>
      <c r="V726" s="208"/>
      <c r="W726" s="208"/>
      <c r="X726" s="208"/>
      <c r="Y726" s="208"/>
      <c r="Z726" s="208"/>
      <c r="AA726" s="208"/>
      <c r="AB726" s="208"/>
      <c r="AC726" s="208"/>
      <c r="AD726" s="208"/>
      <c r="AE726" s="208"/>
      <c r="AF726" s="208"/>
      <c r="AG726" s="208"/>
      <c r="AH726" s="208"/>
      <c r="AI726" s="208"/>
      <c r="AJ726" s="208"/>
      <c r="AK726" s="208"/>
      <c r="AL726" s="208"/>
      <c r="AM726" s="208"/>
      <c r="AN726" s="208"/>
      <c r="AO726" s="208"/>
      <c r="AP726" s="208"/>
      <c r="AQ726" s="208"/>
    </row>
    <row r="727" customFormat="false" ht="13.5" hidden="false" customHeight="true" outlineLevel="0" collapsed="false">
      <c r="A727" s="1"/>
      <c r="B727" s="1"/>
      <c r="C727" s="1"/>
      <c r="D727" s="1"/>
      <c r="E727" s="1"/>
      <c r="F727" s="1"/>
      <c r="G727" s="1"/>
      <c r="H727" s="208"/>
      <c r="I727" s="208"/>
      <c r="J727" s="208"/>
      <c r="K727" s="208"/>
      <c r="L727" s="208"/>
      <c r="M727" s="208"/>
      <c r="N727" s="208"/>
      <c r="O727" s="208"/>
      <c r="P727" s="208"/>
      <c r="Q727" s="208"/>
      <c r="R727" s="208"/>
      <c r="S727" s="208"/>
      <c r="T727" s="208"/>
      <c r="U727" s="208"/>
      <c r="V727" s="208"/>
      <c r="W727" s="208"/>
      <c r="X727" s="208"/>
      <c r="Y727" s="208"/>
      <c r="Z727" s="208"/>
      <c r="AA727" s="208"/>
      <c r="AB727" s="208"/>
      <c r="AC727" s="208"/>
      <c r="AD727" s="208"/>
      <c r="AE727" s="208"/>
      <c r="AF727" s="208"/>
      <c r="AG727" s="208"/>
      <c r="AH727" s="208"/>
      <c r="AI727" s="208"/>
      <c r="AJ727" s="208"/>
      <c r="AK727" s="208"/>
      <c r="AL727" s="208"/>
      <c r="AM727" s="208"/>
      <c r="AN727" s="208"/>
      <c r="AO727" s="208"/>
      <c r="AP727" s="208"/>
      <c r="AQ727" s="208"/>
    </row>
    <row r="728" customFormat="false" ht="13.5" hidden="false" customHeight="true" outlineLevel="0" collapsed="false">
      <c r="A728" s="1"/>
      <c r="B728" s="1"/>
      <c r="C728" s="1"/>
      <c r="D728" s="1"/>
      <c r="E728" s="1"/>
      <c r="F728" s="1"/>
      <c r="G728" s="1"/>
      <c r="H728" s="208"/>
      <c r="I728" s="208"/>
      <c r="J728" s="208"/>
      <c r="K728" s="208"/>
      <c r="L728" s="208"/>
      <c r="M728" s="208"/>
      <c r="N728" s="208"/>
      <c r="O728" s="208"/>
      <c r="P728" s="208"/>
      <c r="Q728" s="208"/>
      <c r="R728" s="208"/>
      <c r="S728" s="208"/>
      <c r="T728" s="208"/>
      <c r="U728" s="208"/>
      <c r="V728" s="208"/>
      <c r="W728" s="208"/>
      <c r="X728" s="208"/>
      <c r="Y728" s="208"/>
      <c r="Z728" s="208"/>
      <c r="AA728" s="208"/>
      <c r="AB728" s="208"/>
      <c r="AC728" s="208"/>
      <c r="AD728" s="208"/>
      <c r="AE728" s="208"/>
      <c r="AF728" s="208"/>
      <c r="AG728" s="208"/>
      <c r="AH728" s="208"/>
      <c r="AI728" s="208"/>
      <c r="AJ728" s="208"/>
      <c r="AK728" s="208"/>
      <c r="AL728" s="208"/>
      <c r="AM728" s="208"/>
      <c r="AN728" s="208"/>
      <c r="AO728" s="208"/>
      <c r="AP728" s="208"/>
      <c r="AQ728" s="208"/>
    </row>
    <row r="729" customFormat="false" ht="13.5" hidden="false" customHeight="true" outlineLevel="0" collapsed="false">
      <c r="A729" s="1"/>
      <c r="B729" s="1"/>
      <c r="C729" s="1"/>
      <c r="D729" s="1"/>
      <c r="E729" s="1"/>
      <c r="F729" s="1"/>
      <c r="G729" s="1"/>
      <c r="H729" s="208"/>
      <c r="I729" s="208"/>
      <c r="J729" s="208"/>
      <c r="K729" s="208"/>
      <c r="L729" s="208"/>
      <c r="M729" s="208"/>
      <c r="N729" s="208"/>
      <c r="O729" s="208"/>
      <c r="P729" s="208"/>
      <c r="Q729" s="208"/>
      <c r="R729" s="208"/>
      <c r="S729" s="208"/>
      <c r="T729" s="208"/>
      <c r="U729" s="208"/>
      <c r="V729" s="208"/>
      <c r="W729" s="208"/>
      <c r="X729" s="208"/>
      <c r="Y729" s="208"/>
      <c r="Z729" s="208"/>
      <c r="AA729" s="208"/>
      <c r="AB729" s="208"/>
      <c r="AC729" s="208"/>
      <c r="AD729" s="208"/>
      <c r="AE729" s="208"/>
      <c r="AF729" s="208"/>
      <c r="AG729" s="208"/>
      <c r="AH729" s="208"/>
      <c r="AI729" s="208"/>
      <c r="AJ729" s="208"/>
      <c r="AK729" s="208"/>
      <c r="AL729" s="208"/>
      <c r="AM729" s="208"/>
      <c r="AN729" s="208"/>
      <c r="AO729" s="208"/>
      <c r="AP729" s="208"/>
      <c r="AQ729" s="208"/>
    </row>
    <row r="730" customFormat="false" ht="13.5" hidden="false" customHeight="true" outlineLevel="0" collapsed="false">
      <c r="A730" s="1"/>
      <c r="B730" s="1"/>
      <c r="C730" s="1"/>
      <c r="D730" s="1"/>
      <c r="E730" s="1"/>
      <c r="F730" s="1"/>
      <c r="G730" s="1"/>
      <c r="H730" s="208"/>
      <c r="I730" s="208"/>
      <c r="J730" s="208"/>
      <c r="K730" s="208"/>
      <c r="L730" s="208"/>
      <c r="M730" s="208"/>
      <c r="N730" s="208"/>
      <c r="O730" s="208"/>
      <c r="P730" s="208"/>
      <c r="Q730" s="208"/>
      <c r="R730" s="208"/>
      <c r="S730" s="208"/>
      <c r="T730" s="208"/>
      <c r="U730" s="208"/>
      <c r="V730" s="208"/>
      <c r="W730" s="208"/>
      <c r="X730" s="208"/>
      <c r="Y730" s="208"/>
      <c r="Z730" s="208"/>
      <c r="AA730" s="208"/>
      <c r="AB730" s="208"/>
      <c r="AC730" s="208"/>
      <c r="AD730" s="208"/>
      <c r="AE730" s="208"/>
      <c r="AF730" s="208"/>
      <c r="AG730" s="208"/>
      <c r="AH730" s="208"/>
      <c r="AI730" s="208"/>
      <c r="AJ730" s="208"/>
      <c r="AK730" s="208"/>
      <c r="AL730" s="208"/>
      <c r="AM730" s="208"/>
      <c r="AN730" s="208"/>
      <c r="AO730" s="208"/>
      <c r="AP730" s="208"/>
      <c r="AQ730" s="208"/>
    </row>
    <row r="731" customFormat="false" ht="13.5" hidden="false" customHeight="true" outlineLevel="0" collapsed="false">
      <c r="A731" s="1"/>
      <c r="B731" s="1"/>
      <c r="C731" s="1"/>
      <c r="D731" s="1"/>
      <c r="E731" s="1"/>
      <c r="F731" s="1"/>
      <c r="G731" s="1"/>
      <c r="H731" s="208"/>
      <c r="I731" s="208"/>
      <c r="J731" s="208"/>
      <c r="K731" s="208"/>
      <c r="L731" s="208"/>
      <c r="M731" s="208"/>
      <c r="N731" s="208"/>
      <c r="O731" s="208"/>
      <c r="P731" s="208"/>
      <c r="Q731" s="208"/>
      <c r="R731" s="208"/>
      <c r="S731" s="208"/>
      <c r="T731" s="208"/>
      <c r="U731" s="208"/>
      <c r="V731" s="208"/>
      <c r="W731" s="208"/>
      <c r="X731" s="208"/>
      <c r="Y731" s="208"/>
      <c r="Z731" s="208"/>
      <c r="AA731" s="208"/>
      <c r="AB731" s="208"/>
      <c r="AC731" s="208"/>
      <c r="AD731" s="208"/>
      <c r="AE731" s="208"/>
      <c r="AF731" s="208"/>
      <c r="AG731" s="208"/>
      <c r="AH731" s="208"/>
      <c r="AI731" s="208"/>
      <c r="AJ731" s="208"/>
      <c r="AK731" s="208"/>
      <c r="AL731" s="208"/>
      <c r="AM731" s="208"/>
      <c r="AN731" s="208"/>
      <c r="AO731" s="208"/>
      <c r="AP731" s="208"/>
      <c r="AQ731" s="208"/>
    </row>
    <row r="732" customFormat="false" ht="13.5" hidden="false" customHeight="true" outlineLevel="0" collapsed="false">
      <c r="A732" s="1"/>
      <c r="B732" s="1"/>
      <c r="C732" s="1"/>
      <c r="D732" s="1"/>
      <c r="E732" s="1"/>
      <c r="F732" s="1"/>
      <c r="G732" s="1"/>
      <c r="H732" s="208"/>
      <c r="I732" s="208"/>
      <c r="J732" s="208"/>
      <c r="K732" s="208"/>
      <c r="L732" s="208"/>
      <c r="M732" s="208"/>
      <c r="N732" s="208"/>
      <c r="O732" s="208"/>
      <c r="P732" s="208"/>
      <c r="Q732" s="208"/>
      <c r="R732" s="208"/>
      <c r="S732" s="208"/>
      <c r="T732" s="208"/>
      <c r="U732" s="208"/>
      <c r="V732" s="208"/>
      <c r="W732" s="208"/>
      <c r="X732" s="208"/>
      <c r="Y732" s="208"/>
      <c r="Z732" s="208"/>
      <c r="AA732" s="208"/>
      <c r="AB732" s="208"/>
      <c r="AC732" s="208"/>
      <c r="AD732" s="208"/>
      <c r="AE732" s="208"/>
      <c r="AF732" s="208"/>
      <c r="AG732" s="208"/>
      <c r="AH732" s="208"/>
      <c r="AI732" s="208"/>
      <c r="AJ732" s="208"/>
      <c r="AK732" s="208"/>
      <c r="AL732" s="208"/>
      <c r="AM732" s="208"/>
      <c r="AN732" s="208"/>
      <c r="AO732" s="208"/>
      <c r="AP732" s="208"/>
      <c r="AQ732" s="208"/>
    </row>
    <row r="733" customFormat="false" ht="13.5" hidden="false" customHeight="true" outlineLevel="0" collapsed="false">
      <c r="A733" s="1"/>
      <c r="B733" s="1"/>
      <c r="C733" s="1"/>
      <c r="D733" s="1"/>
      <c r="E733" s="1"/>
      <c r="F733" s="1"/>
      <c r="G733" s="1"/>
      <c r="H733" s="208"/>
      <c r="I733" s="208"/>
      <c r="J733" s="208"/>
      <c r="K733" s="208"/>
      <c r="L733" s="208"/>
      <c r="M733" s="208"/>
      <c r="N733" s="208"/>
      <c r="O733" s="208"/>
      <c r="P733" s="208"/>
      <c r="Q733" s="208"/>
      <c r="R733" s="208"/>
      <c r="S733" s="208"/>
      <c r="T733" s="208"/>
      <c r="U733" s="208"/>
      <c r="V733" s="208"/>
      <c r="W733" s="208"/>
      <c r="X733" s="208"/>
      <c r="Y733" s="208"/>
      <c r="Z733" s="208"/>
      <c r="AA733" s="208"/>
      <c r="AB733" s="208"/>
      <c r="AC733" s="208"/>
      <c r="AD733" s="208"/>
      <c r="AE733" s="208"/>
      <c r="AF733" s="208"/>
      <c r="AG733" s="208"/>
      <c r="AH733" s="208"/>
      <c r="AI733" s="208"/>
      <c r="AJ733" s="208"/>
      <c r="AK733" s="208"/>
      <c r="AL733" s="208"/>
      <c r="AM733" s="208"/>
      <c r="AN733" s="208"/>
      <c r="AO733" s="208"/>
      <c r="AP733" s="208"/>
      <c r="AQ733" s="208"/>
    </row>
    <row r="734" customFormat="false" ht="13.5" hidden="false" customHeight="true" outlineLevel="0" collapsed="false">
      <c r="A734" s="1"/>
      <c r="B734" s="1"/>
      <c r="C734" s="1"/>
      <c r="D734" s="1"/>
      <c r="E734" s="1"/>
      <c r="F734" s="1"/>
      <c r="G734" s="1"/>
      <c r="H734" s="208"/>
      <c r="I734" s="208"/>
      <c r="J734" s="208"/>
      <c r="K734" s="208"/>
      <c r="L734" s="208"/>
      <c r="M734" s="208"/>
      <c r="N734" s="208"/>
      <c r="O734" s="208"/>
      <c r="P734" s="208"/>
      <c r="Q734" s="208"/>
      <c r="R734" s="208"/>
      <c r="S734" s="208"/>
      <c r="T734" s="208"/>
      <c r="U734" s="208"/>
      <c r="V734" s="208"/>
      <c r="W734" s="208"/>
      <c r="X734" s="208"/>
      <c r="Y734" s="208"/>
      <c r="Z734" s="208"/>
      <c r="AA734" s="208"/>
      <c r="AB734" s="208"/>
      <c r="AC734" s="208"/>
      <c r="AD734" s="208"/>
      <c r="AE734" s="208"/>
      <c r="AF734" s="208"/>
      <c r="AG734" s="208"/>
      <c r="AH734" s="208"/>
      <c r="AI734" s="208"/>
      <c r="AJ734" s="208"/>
      <c r="AK734" s="208"/>
      <c r="AL734" s="208"/>
      <c r="AM734" s="208"/>
      <c r="AN734" s="208"/>
      <c r="AO734" s="208"/>
      <c r="AP734" s="208"/>
      <c r="AQ734" s="208"/>
    </row>
    <row r="735" customFormat="false" ht="13.5" hidden="false" customHeight="true" outlineLevel="0" collapsed="false">
      <c r="A735" s="1"/>
      <c r="B735" s="1"/>
      <c r="C735" s="1"/>
      <c r="D735" s="1"/>
      <c r="E735" s="1"/>
      <c r="F735" s="1"/>
      <c r="G735" s="1"/>
      <c r="H735" s="208"/>
      <c r="I735" s="208"/>
      <c r="J735" s="208"/>
      <c r="K735" s="208"/>
      <c r="L735" s="208"/>
      <c r="M735" s="208"/>
      <c r="N735" s="208"/>
      <c r="O735" s="208"/>
      <c r="P735" s="208"/>
      <c r="Q735" s="208"/>
      <c r="R735" s="208"/>
      <c r="S735" s="208"/>
      <c r="T735" s="208"/>
      <c r="U735" s="208"/>
      <c r="V735" s="208"/>
      <c r="W735" s="208"/>
      <c r="X735" s="208"/>
      <c r="Y735" s="208"/>
      <c r="Z735" s="208"/>
      <c r="AA735" s="208"/>
      <c r="AB735" s="208"/>
      <c r="AC735" s="208"/>
      <c r="AD735" s="208"/>
      <c r="AE735" s="208"/>
      <c r="AF735" s="208"/>
      <c r="AG735" s="208"/>
      <c r="AH735" s="208"/>
      <c r="AI735" s="208"/>
      <c r="AJ735" s="208"/>
      <c r="AK735" s="208"/>
      <c r="AL735" s="208"/>
      <c r="AM735" s="208"/>
      <c r="AN735" s="208"/>
      <c r="AO735" s="208"/>
      <c r="AP735" s="208"/>
      <c r="AQ735" s="208"/>
    </row>
    <row r="736" customFormat="false" ht="13.5" hidden="false" customHeight="true" outlineLevel="0" collapsed="false">
      <c r="A736" s="1"/>
      <c r="B736" s="1"/>
      <c r="C736" s="1"/>
      <c r="D736" s="1"/>
      <c r="E736" s="1"/>
      <c r="F736" s="1"/>
      <c r="G736" s="1"/>
      <c r="H736" s="208"/>
      <c r="I736" s="208"/>
      <c r="J736" s="208"/>
      <c r="K736" s="208"/>
      <c r="L736" s="208"/>
      <c r="M736" s="208"/>
      <c r="N736" s="208"/>
      <c r="O736" s="208"/>
      <c r="P736" s="208"/>
      <c r="Q736" s="208"/>
      <c r="R736" s="208"/>
      <c r="S736" s="208"/>
      <c r="T736" s="208"/>
      <c r="U736" s="208"/>
      <c r="V736" s="208"/>
      <c r="W736" s="208"/>
      <c r="X736" s="208"/>
      <c r="Y736" s="208"/>
      <c r="Z736" s="208"/>
      <c r="AA736" s="208"/>
      <c r="AB736" s="208"/>
      <c r="AC736" s="208"/>
      <c r="AD736" s="208"/>
      <c r="AE736" s="208"/>
      <c r="AF736" s="208"/>
      <c r="AG736" s="208"/>
      <c r="AH736" s="208"/>
      <c r="AI736" s="208"/>
      <c r="AJ736" s="208"/>
      <c r="AK736" s="208"/>
      <c r="AL736" s="208"/>
      <c r="AM736" s="208"/>
      <c r="AN736" s="208"/>
      <c r="AO736" s="208"/>
      <c r="AP736" s="208"/>
      <c r="AQ736" s="208"/>
    </row>
    <row r="737" customFormat="false" ht="13.5" hidden="false" customHeight="true" outlineLevel="0" collapsed="false">
      <c r="A737" s="1"/>
      <c r="B737" s="1"/>
      <c r="C737" s="1"/>
      <c r="D737" s="1"/>
      <c r="E737" s="1"/>
      <c r="F737" s="1"/>
      <c r="G737" s="1"/>
      <c r="H737" s="208"/>
      <c r="I737" s="208"/>
      <c r="J737" s="208"/>
      <c r="K737" s="208"/>
      <c r="L737" s="208"/>
      <c r="M737" s="208"/>
      <c r="N737" s="208"/>
      <c r="O737" s="208"/>
      <c r="P737" s="208"/>
      <c r="Q737" s="208"/>
      <c r="R737" s="208"/>
      <c r="S737" s="208"/>
      <c r="T737" s="208"/>
      <c r="U737" s="208"/>
      <c r="V737" s="208"/>
      <c r="W737" s="208"/>
      <c r="X737" s="208"/>
      <c r="Y737" s="208"/>
      <c r="Z737" s="208"/>
      <c r="AA737" s="208"/>
      <c r="AB737" s="208"/>
      <c r="AC737" s="208"/>
      <c r="AD737" s="208"/>
      <c r="AE737" s="208"/>
      <c r="AF737" s="208"/>
      <c r="AG737" s="208"/>
      <c r="AH737" s="208"/>
      <c r="AI737" s="208"/>
      <c r="AJ737" s="208"/>
      <c r="AK737" s="208"/>
      <c r="AL737" s="208"/>
      <c r="AM737" s="208"/>
      <c r="AN737" s="208"/>
      <c r="AO737" s="208"/>
      <c r="AP737" s="208"/>
      <c r="AQ737" s="208"/>
    </row>
    <row r="738" customFormat="false" ht="13.5" hidden="false" customHeight="true" outlineLevel="0" collapsed="false">
      <c r="A738" s="1"/>
      <c r="B738" s="1"/>
      <c r="C738" s="1"/>
      <c r="D738" s="1"/>
      <c r="E738" s="1"/>
      <c r="F738" s="1"/>
      <c r="G738" s="1"/>
      <c r="H738" s="208"/>
      <c r="I738" s="208"/>
      <c r="J738" s="208"/>
      <c r="K738" s="208"/>
      <c r="L738" s="208"/>
      <c r="M738" s="208"/>
      <c r="N738" s="208"/>
      <c r="O738" s="208"/>
      <c r="P738" s="208"/>
      <c r="Q738" s="208"/>
      <c r="R738" s="208"/>
      <c r="S738" s="208"/>
      <c r="T738" s="208"/>
      <c r="U738" s="208"/>
      <c r="V738" s="208"/>
      <c r="W738" s="208"/>
      <c r="X738" s="208"/>
      <c r="Y738" s="208"/>
      <c r="Z738" s="208"/>
      <c r="AA738" s="208"/>
      <c r="AB738" s="208"/>
      <c r="AC738" s="208"/>
      <c r="AD738" s="208"/>
      <c r="AE738" s="208"/>
      <c r="AF738" s="208"/>
      <c r="AG738" s="208"/>
      <c r="AH738" s="208"/>
      <c r="AI738" s="208"/>
      <c r="AJ738" s="208"/>
      <c r="AK738" s="208"/>
      <c r="AL738" s="208"/>
      <c r="AM738" s="208"/>
      <c r="AN738" s="208"/>
      <c r="AO738" s="208"/>
      <c r="AP738" s="208"/>
      <c r="AQ738" s="208"/>
    </row>
    <row r="739" customFormat="false" ht="13.5" hidden="false" customHeight="true" outlineLevel="0" collapsed="false">
      <c r="A739" s="1"/>
      <c r="B739" s="1"/>
      <c r="C739" s="1"/>
      <c r="D739" s="1"/>
      <c r="E739" s="1"/>
      <c r="F739" s="1"/>
      <c r="G739" s="1"/>
      <c r="H739" s="208"/>
      <c r="I739" s="208"/>
      <c r="J739" s="208"/>
      <c r="K739" s="208"/>
      <c r="L739" s="208"/>
      <c r="M739" s="208"/>
      <c r="N739" s="208"/>
      <c r="O739" s="208"/>
      <c r="P739" s="208"/>
      <c r="Q739" s="208"/>
      <c r="R739" s="208"/>
      <c r="S739" s="208"/>
      <c r="T739" s="208"/>
      <c r="U739" s="208"/>
      <c r="V739" s="208"/>
      <c r="W739" s="208"/>
      <c r="X739" s="208"/>
      <c r="Y739" s="208"/>
      <c r="Z739" s="208"/>
      <c r="AA739" s="208"/>
      <c r="AB739" s="208"/>
      <c r="AC739" s="208"/>
      <c r="AD739" s="208"/>
      <c r="AE739" s="208"/>
      <c r="AF739" s="208"/>
      <c r="AG739" s="208"/>
      <c r="AH739" s="208"/>
      <c r="AI739" s="208"/>
      <c r="AJ739" s="208"/>
      <c r="AK739" s="208"/>
      <c r="AL739" s="208"/>
      <c r="AM739" s="208"/>
      <c r="AN739" s="208"/>
      <c r="AO739" s="208"/>
      <c r="AP739" s="208"/>
      <c r="AQ739" s="208"/>
    </row>
    <row r="740" customFormat="false" ht="13.5" hidden="false" customHeight="true" outlineLevel="0" collapsed="false">
      <c r="A740" s="1"/>
      <c r="B740" s="1"/>
      <c r="C740" s="1"/>
      <c r="D740" s="1"/>
      <c r="E740" s="1"/>
      <c r="F740" s="1"/>
      <c r="G740" s="1"/>
      <c r="H740" s="208"/>
      <c r="I740" s="208"/>
      <c r="J740" s="208"/>
      <c r="K740" s="208"/>
      <c r="L740" s="208"/>
      <c r="M740" s="208"/>
      <c r="N740" s="208"/>
      <c r="O740" s="208"/>
      <c r="P740" s="208"/>
      <c r="Q740" s="208"/>
      <c r="R740" s="208"/>
      <c r="S740" s="208"/>
      <c r="T740" s="208"/>
      <c r="U740" s="208"/>
      <c r="V740" s="208"/>
      <c r="W740" s="208"/>
      <c r="X740" s="208"/>
      <c r="Y740" s="208"/>
      <c r="Z740" s="208"/>
      <c r="AA740" s="208"/>
      <c r="AB740" s="208"/>
      <c r="AC740" s="208"/>
      <c r="AD740" s="208"/>
      <c r="AE740" s="208"/>
      <c r="AF740" s="208"/>
      <c r="AG740" s="208"/>
      <c r="AH740" s="208"/>
      <c r="AI740" s="208"/>
      <c r="AJ740" s="208"/>
      <c r="AK740" s="208"/>
      <c r="AL740" s="208"/>
      <c r="AM740" s="208"/>
      <c r="AN740" s="208"/>
      <c r="AO740" s="208"/>
      <c r="AP740" s="208"/>
      <c r="AQ740" s="208"/>
    </row>
    <row r="741" customFormat="false" ht="13.5" hidden="false" customHeight="true" outlineLevel="0" collapsed="false">
      <c r="A741" s="1"/>
      <c r="B741" s="1"/>
      <c r="C741" s="1"/>
      <c r="D741" s="1"/>
      <c r="E741" s="1"/>
      <c r="F741" s="1"/>
      <c r="G741" s="1"/>
      <c r="H741" s="208"/>
      <c r="I741" s="208"/>
      <c r="J741" s="208"/>
      <c r="K741" s="208"/>
      <c r="L741" s="208"/>
      <c r="M741" s="208"/>
      <c r="N741" s="208"/>
      <c r="O741" s="208"/>
      <c r="P741" s="208"/>
      <c r="Q741" s="208"/>
      <c r="R741" s="208"/>
      <c r="S741" s="208"/>
      <c r="T741" s="208"/>
      <c r="U741" s="208"/>
      <c r="V741" s="208"/>
      <c r="W741" s="208"/>
      <c r="X741" s="208"/>
      <c r="Y741" s="208"/>
      <c r="Z741" s="208"/>
      <c r="AA741" s="208"/>
      <c r="AB741" s="208"/>
      <c r="AC741" s="208"/>
      <c r="AD741" s="208"/>
      <c r="AE741" s="208"/>
      <c r="AF741" s="208"/>
      <c r="AG741" s="208"/>
      <c r="AH741" s="208"/>
      <c r="AI741" s="208"/>
      <c r="AJ741" s="208"/>
      <c r="AK741" s="208"/>
      <c r="AL741" s="208"/>
      <c r="AM741" s="208"/>
      <c r="AN741" s="208"/>
      <c r="AO741" s="208"/>
      <c r="AP741" s="208"/>
      <c r="AQ741" s="208"/>
    </row>
    <row r="742" customFormat="false" ht="13.5" hidden="false" customHeight="true" outlineLevel="0" collapsed="false">
      <c r="A742" s="1"/>
      <c r="B742" s="1"/>
      <c r="C742" s="1"/>
      <c r="D742" s="1"/>
      <c r="E742" s="1"/>
      <c r="F742" s="1"/>
      <c r="G742" s="1"/>
      <c r="H742" s="208"/>
      <c r="I742" s="208"/>
      <c r="J742" s="208"/>
      <c r="K742" s="208"/>
      <c r="L742" s="208"/>
      <c r="M742" s="208"/>
      <c r="N742" s="208"/>
      <c r="O742" s="208"/>
      <c r="P742" s="208"/>
      <c r="Q742" s="208"/>
      <c r="R742" s="208"/>
      <c r="S742" s="208"/>
      <c r="T742" s="208"/>
      <c r="U742" s="208"/>
      <c r="V742" s="208"/>
      <c r="W742" s="208"/>
      <c r="X742" s="208"/>
      <c r="Y742" s="208"/>
      <c r="Z742" s="208"/>
      <c r="AA742" s="208"/>
      <c r="AB742" s="208"/>
      <c r="AC742" s="208"/>
      <c r="AD742" s="208"/>
      <c r="AE742" s="208"/>
      <c r="AF742" s="208"/>
      <c r="AG742" s="208"/>
      <c r="AH742" s="208"/>
      <c r="AI742" s="208"/>
      <c r="AJ742" s="208"/>
      <c r="AK742" s="208"/>
      <c r="AL742" s="208"/>
      <c r="AM742" s="208"/>
      <c r="AN742" s="208"/>
      <c r="AO742" s="208"/>
      <c r="AP742" s="208"/>
      <c r="AQ742" s="208"/>
    </row>
    <row r="743" customFormat="false" ht="13.5" hidden="false" customHeight="true" outlineLevel="0" collapsed="false">
      <c r="A743" s="1"/>
      <c r="B743" s="1"/>
      <c r="C743" s="1"/>
      <c r="D743" s="1"/>
      <c r="E743" s="1"/>
      <c r="F743" s="1"/>
      <c r="G743" s="1"/>
      <c r="H743" s="208"/>
      <c r="I743" s="208"/>
      <c r="J743" s="208"/>
      <c r="K743" s="208"/>
      <c r="L743" s="208"/>
      <c r="M743" s="208"/>
      <c r="N743" s="208"/>
      <c r="O743" s="208"/>
      <c r="P743" s="208"/>
      <c r="Q743" s="208"/>
      <c r="R743" s="208"/>
      <c r="S743" s="208"/>
      <c r="T743" s="208"/>
      <c r="U743" s="208"/>
      <c r="V743" s="208"/>
      <c r="W743" s="208"/>
      <c r="X743" s="208"/>
      <c r="Y743" s="208"/>
      <c r="Z743" s="208"/>
      <c r="AA743" s="208"/>
      <c r="AB743" s="208"/>
      <c r="AC743" s="208"/>
      <c r="AD743" s="208"/>
      <c r="AE743" s="208"/>
      <c r="AF743" s="208"/>
      <c r="AG743" s="208"/>
      <c r="AH743" s="208"/>
      <c r="AI743" s="208"/>
      <c r="AJ743" s="208"/>
      <c r="AK743" s="208"/>
      <c r="AL743" s="208"/>
      <c r="AM743" s="208"/>
      <c r="AN743" s="208"/>
      <c r="AO743" s="208"/>
      <c r="AP743" s="208"/>
      <c r="AQ743" s="208"/>
    </row>
    <row r="744" customFormat="false" ht="13.5" hidden="false" customHeight="true" outlineLevel="0" collapsed="false">
      <c r="A744" s="1"/>
      <c r="B744" s="1"/>
      <c r="C744" s="1"/>
      <c r="D744" s="1"/>
      <c r="E744" s="1"/>
      <c r="F744" s="1"/>
      <c r="G744" s="1"/>
      <c r="H744" s="208"/>
      <c r="I744" s="208"/>
      <c r="J744" s="208"/>
      <c r="K744" s="208"/>
      <c r="L744" s="208"/>
      <c r="M744" s="208"/>
      <c r="N744" s="208"/>
      <c r="O744" s="208"/>
      <c r="P744" s="208"/>
      <c r="Q744" s="208"/>
      <c r="R744" s="208"/>
      <c r="S744" s="208"/>
      <c r="T744" s="208"/>
      <c r="U744" s="208"/>
      <c r="V744" s="208"/>
      <c r="W744" s="208"/>
      <c r="X744" s="208"/>
      <c r="Y744" s="208"/>
      <c r="Z744" s="208"/>
      <c r="AA744" s="208"/>
      <c r="AB744" s="208"/>
      <c r="AC744" s="208"/>
      <c r="AD744" s="208"/>
      <c r="AE744" s="208"/>
      <c r="AF744" s="208"/>
      <c r="AG744" s="208"/>
      <c r="AH744" s="208"/>
      <c r="AI744" s="208"/>
      <c r="AJ744" s="208"/>
      <c r="AK744" s="208"/>
      <c r="AL744" s="208"/>
      <c r="AM744" s="208"/>
      <c r="AN744" s="208"/>
      <c r="AO744" s="208"/>
      <c r="AP744" s="208"/>
      <c r="AQ744" s="208"/>
    </row>
    <row r="745" customFormat="false" ht="13.5" hidden="false" customHeight="true" outlineLevel="0" collapsed="false">
      <c r="A745" s="1"/>
      <c r="B745" s="1"/>
      <c r="C745" s="1"/>
      <c r="D745" s="1"/>
      <c r="E745" s="1"/>
      <c r="F745" s="1"/>
      <c r="G745" s="1"/>
      <c r="H745" s="208"/>
      <c r="I745" s="208"/>
      <c r="J745" s="208"/>
      <c r="K745" s="208"/>
      <c r="L745" s="208"/>
      <c r="M745" s="208"/>
      <c r="N745" s="208"/>
      <c r="O745" s="208"/>
      <c r="P745" s="208"/>
      <c r="Q745" s="208"/>
      <c r="R745" s="208"/>
      <c r="S745" s="208"/>
      <c r="T745" s="208"/>
      <c r="U745" s="208"/>
      <c r="V745" s="208"/>
      <c r="W745" s="208"/>
      <c r="X745" s="208"/>
      <c r="Y745" s="208"/>
      <c r="Z745" s="208"/>
      <c r="AA745" s="208"/>
      <c r="AB745" s="208"/>
      <c r="AC745" s="208"/>
      <c r="AD745" s="208"/>
      <c r="AE745" s="208"/>
      <c r="AF745" s="208"/>
      <c r="AG745" s="208"/>
      <c r="AH745" s="208"/>
      <c r="AI745" s="208"/>
      <c r="AJ745" s="208"/>
      <c r="AK745" s="208"/>
      <c r="AL745" s="208"/>
      <c r="AM745" s="208"/>
      <c r="AN745" s="208"/>
      <c r="AO745" s="208"/>
      <c r="AP745" s="208"/>
      <c r="AQ745" s="208"/>
    </row>
    <row r="746" customFormat="false" ht="13.5" hidden="false" customHeight="true" outlineLevel="0" collapsed="false">
      <c r="A746" s="1"/>
      <c r="B746" s="1"/>
      <c r="C746" s="1"/>
      <c r="D746" s="1"/>
      <c r="E746" s="1"/>
      <c r="F746" s="1"/>
      <c r="G746" s="1"/>
      <c r="H746" s="208"/>
      <c r="I746" s="208"/>
      <c r="J746" s="208"/>
      <c r="K746" s="208"/>
      <c r="L746" s="208"/>
      <c r="M746" s="208"/>
      <c r="N746" s="208"/>
      <c r="O746" s="208"/>
      <c r="P746" s="208"/>
      <c r="Q746" s="208"/>
      <c r="R746" s="208"/>
      <c r="S746" s="208"/>
      <c r="T746" s="208"/>
      <c r="U746" s="208"/>
      <c r="V746" s="208"/>
      <c r="W746" s="208"/>
      <c r="X746" s="208"/>
      <c r="Y746" s="208"/>
      <c r="Z746" s="208"/>
      <c r="AA746" s="208"/>
      <c r="AB746" s="208"/>
      <c r="AC746" s="208"/>
      <c r="AD746" s="208"/>
      <c r="AE746" s="208"/>
      <c r="AF746" s="208"/>
      <c r="AG746" s="208"/>
      <c r="AH746" s="208"/>
      <c r="AI746" s="208"/>
      <c r="AJ746" s="208"/>
      <c r="AK746" s="208"/>
      <c r="AL746" s="208"/>
      <c r="AM746" s="208"/>
      <c r="AN746" s="208"/>
      <c r="AO746" s="208"/>
      <c r="AP746" s="208"/>
      <c r="AQ746" s="208"/>
    </row>
    <row r="747" customFormat="false" ht="13.5" hidden="false" customHeight="true" outlineLevel="0" collapsed="false">
      <c r="A747" s="1"/>
      <c r="B747" s="1"/>
      <c r="C747" s="1"/>
      <c r="D747" s="1"/>
      <c r="E747" s="1"/>
      <c r="F747" s="1"/>
      <c r="G747" s="1"/>
      <c r="H747" s="208"/>
      <c r="I747" s="208"/>
      <c r="J747" s="208"/>
      <c r="K747" s="208"/>
      <c r="L747" s="208"/>
      <c r="M747" s="208"/>
      <c r="N747" s="208"/>
      <c r="O747" s="208"/>
      <c r="P747" s="208"/>
      <c r="Q747" s="208"/>
      <c r="R747" s="208"/>
      <c r="S747" s="208"/>
      <c r="T747" s="208"/>
      <c r="U747" s="208"/>
      <c r="V747" s="208"/>
      <c r="W747" s="208"/>
      <c r="X747" s="208"/>
      <c r="Y747" s="208"/>
      <c r="Z747" s="208"/>
      <c r="AA747" s="208"/>
      <c r="AB747" s="208"/>
      <c r="AC747" s="208"/>
      <c r="AD747" s="208"/>
      <c r="AE747" s="208"/>
      <c r="AF747" s="208"/>
      <c r="AG747" s="208"/>
      <c r="AH747" s="208"/>
      <c r="AI747" s="208"/>
      <c r="AJ747" s="208"/>
      <c r="AK747" s="208"/>
      <c r="AL747" s="208"/>
      <c r="AM747" s="208"/>
      <c r="AN747" s="208"/>
      <c r="AO747" s="208"/>
      <c r="AP747" s="208"/>
      <c r="AQ747" s="208"/>
    </row>
    <row r="748" customFormat="false" ht="13.5" hidden="false" customHeight="true" outlineLevel="0" collapsed="false">
      <c r="A748" s="1"/>
      <c r="B748" s="1"/>
      <c r="C748" s="1"/>
      <c r="D748" s="1"/>
      <c r="E748" s="1"/>
      <c r="F748" s="1"/>
      <c r="G748" s="1"/>
      <c r="H748" s="208"/>
      <c r="I748" s="208"/>
      <c r="J748" s="208"/>
      <c r="K748" s="208"/>
      <c r="L748" s="208"/>
      <c r="M748" s="208"/>
      <c r="N748" s="208"/>
      <c r="O748" s="208"/>
      <c r="P748" s="208"/>
      <c r="Q748" s="208"/>
      <c r="R748" s="208"/>
      <c r="S748" s="208"/>
      <c r="T748" s="208"/>
      <c r="U748" s="208"/>
      <c r="V748" s="208"/>
      <c r="W748" s="208"/>
      <c r="X748" s="208"/>
      <c r="Y748" s="208"/>
      <c r="Z748" s="208"/>
      <c r="AA748" s="208"/>
      <c r="AB748" s="208"/>
      <c r="AC748" s="208"/>
      <c r="AD748" s="208"/>
      <c r="AE748" s="208"/>
      <c r="AF748" s="208"/>
      <c r="AG748" s="208"/>
      <c r="AH748" s="208"/>
      <c r="AI748" s="208"/>
      <c r="AJ748" s="208"/>
      <c r="AK748" s="208"/>
      <c r="AL748" s="208"/>
      <c r="AM748" s="208"/>
      <c r="AN748" s="208"/>
      <c r="AO748" s="208"/>
      <c r="AP748" s="208"/>
      <c r="AQ748" s="208"/>
    </row>
    <row r="749" customFormat="false" ht="13.5" hidden="false" customHeight="true" outlineLevel="0" collapsed="false">
      <c r="A749" s="1"/>
      <c r="B749" s="1"/>
      <c r="C749" s="1"/>
      <c r="D749" s="1"/>
      <c r="E749" s="1"/>
      <c r="F749" s="1"/>
      <c r="G749" s="1"/>
      <c r="H749" s="208"/>
      <c r="I749" s="208"/>
      <c r="J749" s="208"/>
      <c r="K749" s="208"/>
      <c r="L749" s="208"/>
      <c r="M749" s="208"/>
      <c r="N749" s="208"/>
      <c r="O749" s="208"/>
      <c r="P749" s="208"/>
      <c r="Q749" s="208"/>
      <c r="R749" s="208"/>
      <c r="S749" s="208"/>
      <c r="T749" s="208"/>
      <c r="U749" s="208"/>
      <c r="V749" s="208"/>
      <c r="W749" s="208"/>
      <c r="X749" s="208"/>
      <c r="Y749" s="208"/>
      <c r="Z749" s="208"/>
      <c r="AA749" s="208"/>
      <c r="AB749" s="208"/>
      <c r="AC749" s="208"/>
      <c r="AD749" s="208"/>
      <c r="AE749" s="208"/>
      <c r="AF749" s="208"/>
      <c r="AG749" s="208"/>
      <c r="AH749" s="208"/>
      <c r="AI749" s="208"/>
      <c r="AJ749" s="208"/>
      <c r="AK749" s="208"/>
      <c r="AL749" s="208"/>
      <c r="AM749" s="208"/>
      <c r="AN749" s="208"/>
      <c r="AO749" s="208"/>
      <c r="AP749" s="208"/>
      <c r="AQ749" s="208"/>
    </row>
    <row r="750" customFormat="false" ht="13.5" hidden="false" customHeight="true" outlineLevel="0" collapsed="false">
      <c r="A750" s="1"/>
      <c r="B750" s="1"/>
      <c r="C750" s="1"/>
      <c r="D750" s="1"/>
      <c r="E750" s="1"/>
      <c r="F750" s="1"/>
      <c r="G750" s="1"/>
      <c r="H750" s="208"/>
      <c r="I750" s="208"/>
      <c r="J750" s="208"/>
      <c r="K750" s="208"/>
      <c r="L750" s="208"/>
      <c r="M750" s="208"/>
      <c r="N750" s="208"/>
      <c r="O750" s="208"/>
      <c r="P750" s="208"/>
      <c r="Q750" s="208"/>
      <c r="R750" s="208"/>
      <c r="S750" s="208"/>
      <c r="T750" s="208"/>
      <c r="U750" s="208"/>
      <c r="V750" s="208"/>
      <c r="W750" s="208"/>
      <c r="X750" s="208"/>
      <c r="Y750" s="208"/>
      <c r="Z750" s="208"/>
      <c r="AA750" s="208"/>
      <c r="AB750" s="208"/>
      <c r="AC750" s="208"/>
      <c r="AD750" s="208"/>
      <c r="AE750" s="208"/>
      <c r="AF750" s="208"/>
      <c r="AG750" s="208"/>
      <c r="AH750" s="208"/>
      <c r="AI750" s="208"/>
      <c r="AJ750" s="208"/>
      <c r="AK750" s="208"/>
      <c r="AL750" s="208"/>
      <c r="AM750" s="208"/>
      <c r="AN750" s="208"/>
      <c r="AO750" s="208"/>
      <c r="AP750" s="208"/>
      <c r="AQ750" s="208"/>
    </row>
    <row r="751" customFormat="false" ht="13.5" hidden="false" customHeight="true" outlineLevel="0" collapsed="false">
      <c r="A751" s="1"/>
      <c r="B751" s="1"/>
      <c r="C751" s="1"/>
      <c r="D751" s="1"/>
      <c r="E751" s="1"/>
      <c r="F751" s="1"/>
      <c r="G751" s="1"/>
      <c r="H751" s="208"/>
      <c r="I751" s="208"/>
      <c r="J751" s="208"/>
      <c r="K751" s="208"/>
      <c r="L751" s="208"/>
      <c r="M751" s="208"/>
      <c r="N751" s="208"/>
      <c r="O751" s="208"/>
      <c r="P751" s="208"/>
      <c r="Q751" s="208"/>
      <c r="R751" s="208"/>
      <c r="S751" s="208"/>
      <c r="T751" s="208"/>
      <c r="U751" s="208"/>
      <c r="V751" s="208"/>
      <c r="W751" s="208"/>
      <c r="X751" s="208"/>
      <c r="Y751" s="208"/>
      <c r="Z751" s="208"/>
      <c r="AA751" s="208"/>
      <c r="AB751" s="208"/>
      <c r="AC751" s="208"/>
      <c r="AD751" s="208"/>
      <c r="AE751" s="208"/>
      <c r="AF751" s="208"/>
      <c r="AG751" s="208"/>
      <c r="AH751" s="208"/>
      <c r="AI751" s="208"/>
      <c r="AJ751" s="208"/>
      <c r="AK751" s="208"/>
      <c r="AL751" s="208"/>
      <c r="AM751" s="208"/>
      <c r="AN751" s="208"/>
      <c r="AO751" s="208"/>
      <c r="AP751" s="208"/>
      <c r="AQ751" s="208"/>
    </row>
    <row r="752" customFormat="false" ht="13.5" hidden="false" customHeight="true" outlineLevel="0" collapsed="false">
      <c r="A752" s="1"/>
      <c r="B752" s="1"/>
      <c r="C752" s="1"/>
      <c r="D752" s="1"/>
      <c r="E752" s="1"/>
      <c r="F752" s="1"/>
      <c r="G752" s="1"/>
      <c r="H752" s="208"/>
      <c r="I752" s="208"/>
      <c r="J752" s="208"/>
      <c r="K752" s="208"/>
      <c r="L752" s="208"/>
      <c r="M752" s="208"/>
      <c r="N752" s="208"/>
      <c r="O752" s="208"/>
      <c r="P752" s="208"/>
      <c r="Q752" s="208"/>
      <c r="R752" s="208"/>
      <c r="S752" s="208"/>
      <c r="T752" s="208"/>
      <c r="U752" s="208"/>
      <c r="V752" s="208"/>
      <c r="W752" s="208"/>
      <c r="X752" s="208"/>
      <c r="Y752" s="208"/>
      <c r="Z752" s="208"/>
      <c r="AA752" s="208"/>
      <c r="AB752" s="208"/>
      <c r="AC752" s="208"/>
      <c r="AD752" s="208"/>
      <c r="AE752" s="208"/>
      <c r="AF752" s="208"/>
      <c r="AG752" s="208"/>
      <c r="AH752" s="208"/>
      <c r="AI752" s="208"/>
      <c r="AJ752" s="208"/>
      <c r="AK752" s="208"/>
      <c r="AL752" s="208"/>
      <c r="AM752" s="208"/>
      <c r="AN752" s="208"/>
      <c r="AO752" s="208"/>
      <c r="AP752" s="208"/>
      <c r="AQ752" s="208"/>
    </row>
    <row r="753" customFormat="false" ht="13.5" hidden="false" customHeight="true" outlineLevel="0" collapsed="false">
      <c r="A753" s="1"/>
      <c r="B753" s="1"/>
      <c r="C753" s="1"/>
      <c r="D753" s="1"/>
      <c r="E753" s="1"/>
      <c r="F753" s="1"/>
      <c r="G753" s="1"/>
      <c r="H753" s="208"/>
      <c r="I753" s="208"/>
      <c r="J753" s="208"/>
      <c r="K753" s="208"/>
      <c r="L753" s="208"/>
      <c r="M753" s="208"/>
      <c r="N753" s="208"/>
      <c r="O753" s="208"/>
      <c r="P753" s="208"/>
      <c r="Q753" s="208"/>
      <c r="R753" s="208"/>
      <c r="S753" s="208"/>
      <c r="T753" s="208"/>
      <c r="U753" s="208"/>
      <c r="V753" s="208"/>
      <c r="W753" s="208"/>
      <c r="X753" s="208"/>
      <c r="Y753" s="208"/>
      <c r="Z753" s="208"/>
      <c r="AA753" s="208"/>
      <c r="AB753" s="208"/>
      <c r="AC753" s="208"/>
      <c r="AD753" s="208"/>
      <c r="AE753" s="208"/>
      <c r="AF753" s="208"/>
      <c r="AG753" s="208"/>
      <c r="AH753" s="208"/>
      <c r="AI753" s="208"/>
      <c r="AJ753" s="208"/>
      <c r="AK753" s="208"/>
      <c r="AL753" s="208"/>
      <c r="AM753" s="208"/>
      <c r="AN753" s="208"/>
      <c r="AO753" s="208"/>
      <c r="AP753" s="208"/>
      <c r="AQ753" s="208"/>
    </row>
    <row r="754" customFormat="false" ht="13.5" hidden="false" customHeight="true" outlineLevel="0" collapsed="false">
      <c r="A754" s="1"/>
      <c r="B754" s="1"/>
      <c r="C754" s="1"/>
      <c r="D754" s="1"/>
      <c r="E754" s="1"/>
      <c r="F754" s="1"/>
      <c r="G754" s="1"/>
      <c r="H754" s="208"/>
      <c r="I754" s="208"/>
      <c r="J754" s="208"/>
      <c r="K754" s="208"/>
      <c r="L754" s="208"/>
      <c r="M754" s="208"/>
      <c r="N754" s="208"/>
      <c r="O754" s="208"/>
      <c r="P754" s="208"/>
      <c r="Q754" s="208"/>
      <c r="R754" s="208"/>
      <c r="S754" s="208"/>
      <c r="T754" s="208"/>
      <c r="U754" s="208"/>
      <c r="V754" s="208"/>
      <c r="W754" s="208"/>
      <c r="X754" s="208"/>
      <c r="Y754" s="208"/>
      <c r="Z754" s="208"/>
      <c r="AA754" s="208"/>
      <c r="AB754" s="208"/>
      <c r="AC754" s="208"/>
      <c r="AD754" s="208"/>
      <c r="AE754" s="208"/>
      <c r="AF754" s="208"/>
      <c r="AG754" s="208"/>
      <c r="AH754" s="208"/>
      <c r="AI754" s="208"/>
      <c r="AJ754" s="208"/>
      <c r="AK754" s="208"/>
      <c r="AL754" s="208"/>
      <c r="AM754" s="208"/>
      <c r="AN754" s="208"/>
      <c r="AO754" s="208"/>
      <c r="AP754" s="208"/>
      <c r="AQ754" s="208"/>
    </row>
    <row r="755" customFormat="false" ht="13.5" hidden="false" customHeight="true" outlineLevel="0" collapsed="false">
      <c r="A755" s="1"/>
      <c r="B755" s="1"/>
      <c r="C755" s="1"/>
      <c r="D755" s="1"/>
      <c r="E755" s="1"/>
      <c r="F755" s="1"/>
      <c r="G755" s="1"/>
      <c r="H755" s="208"/>
      <c r="I755" s="208"/>
      <c r="J755" s="208"/>
      <c r="K755" s="208"/>
      <c r="L755" s="208"/>
      <c r="M755" s="208"/>
      <c r="N755" s="208"/>
      <c r="O755" s="208"/>
      <c r="P755" s="208"/>
      <c r="Q755" s="208"/>
      <c r="R755" s="208"/>
      <c r="S755" s="208"/>
      <c r="T755" s="208"/>
      <c r="U755" s="208"/>
      <c r="V755" s="208"/>
      <c r="W755" s="208"/>
      <c r="X755" s="208"/>
      <c r="Y755" s="208"/>
      <c r="Z755" s="208"/>
      <c r="AA755" s="208"/>
      <c r="AB755" s="208"/>
      <c r="AC755" s="208"/>
      <c r="AD755" s="208"/>
      <c r="AE755" s="208"/>
      <c r="AF755" s="208"/>
      <c r="AG755" s="208"/>
      <c r="AH755" s="208"/>
      <c r="AI755" s="208"/>
      <c r="AJ755" s="208"/>
      <c r="AK755" s="208"/>
      <c r="AL755" s="208"/>
      <c r="AM755" s="208"/>
      <c r="AN755" s="208"/>
      <c r="AO755" s="208"/>
      <c r="AP755" s="208"/>
      <c r="AQ755" s="208"/>
    </row>
    <row r="756" customFormat="false" ht="13.5" hidden="false" customHeight="true" outlineLevel="0" collapsed="false">
      <c r="A756" s="1"/>
      <c r="B756" s="1"/>
      <c r="C756" s="1"/>
      <c r="D756" s="1"/>
      <c r="E756" s="1"/>
      <c r="F756" s="1"/>
      <c r="G756" s="1"/>
      <c r="H756" s="208"/>
      <c r="I756" s="208"/>
      <c r="J756" s="208"/>
      <c r="K756" s="208"/>
      <c r="L756" s="208"/>
      <c r="M756" s="208"/>
      <c r="N756" s="208"/>
      <c r="O756" s="208"/>
      <c r="P756" s="208"/>
      <c r="Q756" s="208"/>
      <c r="R756" s="208"/>
      <c r="S756" s="208"/>
      <c r="T756" s="208"/>
      <c r="U756" s="208"/>
      <c r="V756" s="208"/>
      <c r="W756" s="208"/>
      <c r="X756" s="208"/>
      <c r="Y756" s="208"/>
      <c r="Z756" s="208"/>
      <c r="AA756" s="208"/>
      <c r="AB756" s="208"/>
      <c r="AC756" s="208"/>
      <c r="AD756" s="208"/>
      <c r="AE756" s="208"/>
      <c r="AF756" s="208"/>
      <c r="AG756" s="208"/>
      <c r="AH756" s="208"/>
      <c r="AI756" s="208"/>
      <c r="AJ756" s="208"/>
      <c r="AK756" s="208"/>
      <c r="AL756" s="208"/>
      <c r="AM756" s="208"/>
      <c r="AN756" s="208"/>
      <c r="AO756" s="208"/>
      <c r="AP756" s="208"/>
      <c r="AQ756" s="208"/>
    </row>
    <row r="757" customFormat="false" ht="13.5" hidden="false" customHeight="true" outlineLevel="0" collapsed="false">
      <c r="A757" s="1"/>
      <c r="B757" s="1"/>
      <c r="C757" s="1"/>
      <c r="D757" s="1"/>
      <c r="E757" s="1"/>
      <c r="F757" s="1"/>
      <c r="G757" s="1"/>
      <c r="H757" s="208"/>
      <c r="I757" s="208"/>
      <c r="J757" s="208"/>
      <c r="K757" s="208"/>
      <c r="L757" s="208"/>
      <c r="M757" s="208"/>
      <c r="N757" s="208"/>
      <c r="O757" s="208"/>
      <c r="P757" s="208"/>
      <c r="Q757" s="208"/>
      <c r="R757" s="208"/>
      <c r="S757" s="208"/>
      <c r="T757" s="208"/>
      <c r="U757" s="208"/>
      <c r="V757" s="208"/>
      <c r="W757" s="208"/>
      <c r="X757" s="208"/>
      <c r="Y757" s="208"/>
      <c r="Z757" s="208"/>
      <c r="AA757" s="208"/>
      <c r="AB757" s="208"/>
      <c r="AC757" s="208"/>
      <c r="AD757" s="208"/>
      <c r="AE757" s="208"/>
      <c r="AF757" s="208"/>
      <c r="AG757" s="208"/>
      <c r="AH757" s="208"/>
      <c r="AI757" s="208"/>
      <c r="AJ757" s="208"/>
      <c r="AK757" s="208"/>
      <c r="AL757" s="208"/>
      <c r="AM757" s="208"/>
      <c r="AN757" s="208"/>
      <c r="AO757" s="208"/>
      <c r="AP757" s="208"/>
      <c r="AQ757" s="208"/>
    </row>
    <row r="758" customFormat="false" ht="13.5" hidden="false" customHeight="true" outlineLevel="0" collapsed="false">
      <c r="A758" s="1"/>
      <c r="B758" s="1"/>
      <c r="C758" s="1"/>
      <c r="D758" s="1"/>
      <c r="E758" s="1"/>
      <c r="F758" s="1"/>
      <c r="G758" s="1"/>
      <c r="H758" s="208"/>
      <c r="I758" s="208"/>
      <c r="J758" s="208"/>
      <c r="K758" s="208"/>
      <c r="L758" s="208"/>
      <c r="M758" s="208"/>
      <c r="N758" s="208"/>
      <c r="O758" s="208"/>
      <c r="P758" s="208"/>
      <c r="Q758" s="208"/>
      <c r="R758" s="208"/>
      <c r="S758" s="208"/>
      <c r="T758" s="208"/>
      <c r="U758" s="208"/>
      <c r="V758" s="208"/>
      <c r="W758" s="208"/>
      <c r="X758" s="208"/>
      <c r="Y758" s="208"/>
      <c r="Z758" s="208"/>
      <c r="AA758" s="208"/>
      <c r="AB758" s="208"/>
      <c r="AC758" s="208"/>
      <c r="AD758" s="208"/>
      <c r="AE758" s="208"/>
      <c r="AF758" s="208"/>
      <c r="AG758" s="208"/>
      <c r="AH758" s="208"/>
      <c r="AI758" s="208"/>
      <c r="AJ758" s="208"/>
      <c r="AK758" s="208"/>
      <c r="AL758" s="208"/>
      <c r="AM758" s="208"/>
      <c r="AN758" s="208"/>
      <c r="AO758" s="208"/>
      <c r="AP758" s="208"/>
      <c r="AQ758" s="208"/>
    </row>
    <row r="759" customFormat="false" ht="13.5" hidden="false" customHeight="true" outlineLevel="0" collapsed="false">
      <c r="A759" s="1"/>
      <c r="B759" s="1"/>
      <c r="C759" s="1"/>
      <c r="D759" s="1"/>
      <c r="E759" s="1"/>
      <c r="F759" s="1"/>
      <c r="G759" s="1"/>
      <c r="H759" s="208"/>
      <c r="I759" s="208"/>
      <c r="J759" s="208"/>
      <c r="K759" s="208"/>
      <c r="L759" s="208"/>
      <c r="M759" s="208"/>
      <c r="N759" s="208"/>
      <c r="O759" s="208"/>
      <c r="P759" s="208"/>
      <c r="Q759" s="208"/>
      <c r="R759" s="208"/>
      <c r="S759" s="208"/>
      <c r="T759" s="208"/>
      <c r="U759" s="208"/>
      <c r="V759" s="208"/>
      <c r="W759" s="208"/>
      <c r="X759" s="208"/>
      <c r="Y759" s="208"/>
      <c r="Z759" s="208"/>
      <c r="AA759" s="208"/>
      <c r="AB759" s="208"/>
      <c r="AC759" s="208"/>
      <c r="AD759" s="208"/>
      <c r="AE759" s="208"/>
      <c r="AF759" s="208"/>
      <c r="AG759" s="208"/>
      <c r="AH759" s="208"/>
      <c r="AI759" s="208"/>
      <c r="AJ759" s="208"/>
      <c r="AK759" s="208"/>
      <c r="AL759" s="208"/>
      <c r="AM759" s="208"/>
      <c r="AN759" s="208"/>
      <c r="AO759" s="208"/>
      <c r="AP759" s="208"/>
      <c r="AQ759" s="208"/>
    </row>
    <row r="760" customFormat="false" ht="13.5" hidden="false" customHeight="true" outlineLevel="0" collapsed="false">
      <c r="A760" s="1"/>
      <c r="B760" s="1"/>
      <c r="C760" s="1"/>
      <c r="D760" s="1"/>
      <c r="E760" s="1"/>
      <c r="F760" s="1"/>
      <c r="G760" s="1"/>
      <c r="H760" s="208"/>
      <c r="I760" s="208"/>
      <c r="J760" s="208"/>
      <c r="K760" s="208"/>
      <c r="L760" s="208"/>
      <c r="M760" s="208"/>
      <c r="N760" s="208"/>
      <c r="O760" s="208"/>
      <c r="P760" s="208"/>
      <c r="Q760" s="208"/>
      <c r="R760" s="208"/>
      <c r="S760" s="208"/>
      <c r="T760" s="208"/>
      <c r="U760" s="208"/>
      <c r="V760" s="208"/>
      <c r="W760" s="208"/>
      <c r="X760" s="208"/>
      <c r="Y760" s="208"/>
      <c r="Z760" s="208"/>
      <c r="AA760" s="208"/>
      <c r="AB760" s="208"/>
      <c r="AC760" s="208"/>
      <c r="AD760" s="208"/>
      <c r="AE760" s="208"/>
      <c r="AF760" s="208"/>
      <c r="AG760" s="208"/>
      <c r="AH760" s="208"/>
      <c r="AI760" s="208"/>
      <c r="AJ760" s="208"/>
      <c r="AK760" s="208"/>
      <c r="AL760" s="208"/>
      <c r="AM760" s="208"/>
      <c r="AN760" s="208"/>
      <c r="AO760" s="208"/>
      <c r="AP760" s="208"/>
      <c r="AQ760" s="208"/>
    </row>
    <row r="761" customFormat="false" ht="13.5" hidden="false" customHeight="true" outlineLevel="0" collapsed="false">
      <c r="A761" s="1"/>
      <c r="B761" s="1"/>
      <c r="C761" s="1"/>
      <c r="D761" s="1"/>
      <c r="E761" s="1"/>
      <c r="F761" s="1"/>
      <c r="G761" s="1"/>
      <c r="H761" s="208"/>
      <c r="I761" s="208"/>
      <c r="J761" s="208"/>
      <c r="K761" s="208"/>
      <c r="L761" s="208"/>
      <c r="M761" s="208"/>
      <c r="N761" s="208"/>
      <c r="O761" s="208"/>
      <c r="P761" s="208"/>
      <c r="Q761" s="208"/>
      <c r="R761" s="208"/>
      <c r="S761" s="208"/>
      <c r="T761" s="208"/>
      <c r="U761" s="208"/>
      <c r="V761" s="208"/>
      <c r="W761" s="208"/>
      <c r="X761" s="208"/>
      <c r="Y761" s="208"/>
      <c r="Z761" s="208"/>
      <c r="AA761" s="208"/>
      <c r="AB761" s="208"/>
      <c r="AC761" s="208"/>
      <c r="AD761" s="208"/>
      <c r="AE761" s="208"/>
      <c r="AF761" s="208"/>
      <c r="AG761" s="208"/>
      <c r="AH761" s="208"/>
      <c r="AI761" s="208"/>
      <c r="AJ761" s="208"/>
      <c r="AK761" s="208"/>
      <c r="AL761" s="208"/>
      <c r="AM761" s="208"/>
      <c r="AN761" s="208"/>
      <c r="AO761" s="208"/>
      <c r="AP761" s="208"/>
      <c r="AQ761" s="208"/>
    </row>
    <row r="762" customFormat="false" ht="13.5" hidden="false" customHeight="true" outlineLevel="0" collapsed="false">
      <c r="A762" s="1"/>
      <c r="B762" s="1"/>
      <c r="C762" s="1"/>
      <c r="D762" s="1"/>
      <c r="E762" s="1"/>
      <c r="F762" s="1"/>
      <c r="G762" s="1"/>
      <c r="H762" s="208"/>
      <c r="I762" s="208"/>
      <c r="J762" s="208"/>
      <c r="K762" s="208"/>
      <c r="L762" s="208"/>
      <c r="M762" s="208"/>
      <c r="N762" s="208"/>
      <c r="O762" s="208"/>
      <c r="P762" s="208"/>
      <c r="Q762" s="208"/>
      <c r="R762" s="208"/>
      <c r="S762" s="208"/>
      <c r="T762" s="208"/>
      <c r="U762" s="208"/>
      <c r="V762" s="208"/>
      <c r="W762" s="208"/>
      <c r="X762" s="208"/>
      <c r="Y762" s="208"/>
      <c r="Z762" s="208"/>
      <c r="AA762" s="208"/>
      <c r="AB762" s="208"/>
      <c r="AC762" s="208"/>
      <c r="AD762" s="208"/>
      <c r="AE762" s="208"/>
      <c r="AF762" s="208"/>
      <c r="AG762" s="208"/>
      <c r="AH762" s="208"/>
      <c r="AI762" s="208"/>
      <c r="AJ762" s="208"/>
      <c r="AK762" s="208"/>
      <c r="AL762" s="208"/>
      <c r="AM762" s="208"/>
      <c r="AN762" s="208"/>
      <c r="AO762" s="208"/>
      <c r="AP762" s="208"/>
      <c r="AQ762" s="208"/>
    </row>
    <row r="763" customFormat="false" ht="13.5" hidden="false" customHeight="true" outlineLevel="0" collapsed="false">
      <c r="A763" s="1"/>
      <c r="B763" s="1"/>
      <c r="C763" s="1"/>
      <c r="D763" s="1"/>
      <c r="E763" s="1"/>
      <c r="F763" s="1"/>
      <c r="G763" s="1"/>
      <c r="H763" s="208"/>
      <c r="I763" s="208"/>
      <c r="J763" s="208"/>
      <c r="K763" s="208"/>
      <c r="L763" s="208"/>
      <c r="M763" s="208"/>
      <c r="N763" s="208"/>
      <c r="O763" s="208"/>
      <c r="P763" s="208"/>
      <c r="Q763" s="208"/>
      <c r="R763" s="208"/>
      <c r="S763" s="208"/>
      <c r="T763" s="208"/>
      <c r="U763" s="208"/>
      <c r="V763" s="208"/>
      <c r="W763" s="208"/>
      <c r="X763" s="208"/>
      <c r="Y763" s="208"/>
      <c r="Z763" s="208"/>
      <c r="AA763" s="208"/>
      <c r="AB763" s="208"/>
      <c r="AC763" s="208"/>
      <c r="AD763" s="208"/>
      <c r="AE763" s="208"/>
      <c r="AF763" s="208"/>
      <c r="AG763" s="208"/>
      <c r="AH763" s="208"/>
      <c r="AI763" s="208"/>
      <c r="AJ763" s="208"/>
      <c r="AK763" s="208"/>
      <c r="AL763" s="208"/>
      <c r="AM763" s="208"/>
      <c r="AN763" s="208"/>
      <c r="AO763" s="208"/>
      <c r="AP763" s="208"/>
      <c r="AQ763" s="208"/>
    </row>
    <row r="764" customFormat="false" ht="13.5" hidden="false" customHeight="true" outlineLevel="0" collapsed="false">
      <c r="A764" s="1"/>
      <c r="B764" s="1"/>
      <c r="C764" s="1"/>
      <c r="D764" s="1"/>
      <c r="E764" s="1"/>
      <c r="F764" s="1"/>
      <c r="G764" s="1"/>
      <c r="H764" s="208"/>
      <c r="I764" s="208"/>
      <c r="J764" s="208"/>
      <c r="K764" s="208"/>
      <c r="L764" s="208"/>
      <c r="M764" s="208"/>
      <c r="N764" s="208"/>
      <c r="O764" s="208"/>
      <c r="P764" s="208"/>
      <c r="Q764" s="208"/>
      <c r="R764" s="208"/>
      <c r="S764" s="208"/>
      <c r="T764" s="208"/>
      <c r="U764" s="208"/>
      <c r="V764" s="208"/>
      <c r="W764" s="208"/>
      <c r="X764" s="208"/>
      <c r="Y764" s="208"/>
      <c r="Z764" s="208"/>
      <c r="AA764" s="208"/>
      <c r="AB764" s="208"/>
      <c r="AC764" s="208"/>
      <c r="AD764" s="208"/>
      <c r="AE764" s="208"/>
      <c r="AF764" s="208"/>
      <c r="AG764" s="208"/>
      <c r="AH764" s="208"/>
      <c r="AI764" s="208"/>
      <c r="AJ764" s="208"/>
      <c r="AK764" s="208"/>
      <c r="AL764" s="208"/>
      <c r="AM764" s="208"/>
      <c r="AN764" s="208"/>
      <c r="AO764" s="208"/>
      <c r="AP764" s="208"/>
      <c r="AQ764" s="208"/>
    </row>
    <row r="765" customFormat="false" ht="13.5" hidden="false" customHeight="true" outlineLevel="0" collapsed="false">
      <c r="A765" s="1"/>
      <c r="B765" s="1"/>
      <c r="C765" s="1"/>
      <c r="D765" s="1"/>
      <c r="E765" s="1"/>
      <c r="F765" s="1"/>
      <c r="G765" s="1"/>
      <c r="H765" s="208"/>
      <c r="I765" s="208"/>
      <c r="J765" s="208"/>
      <c r="K765" s="208"/>
      <c r="L765" s="208"/>
      <c r="M765" s="208"/>
      <c r="N765" s="208"/>
      <c r="O765" s="208"/>
      <c r="P765" s="208"/>
      <c r="Q765" s="208"/>
      <c r="R765" s="208"/>
      <c r="S765" s="208"/>
      <c r="T765" s="208"/>
      <c r="U765" s="208"/>
      <c r="V765" s="208"/>
      <c r="W765" s="208"/>
      <c r="X765" s="208"/>
      <c r="Y765" s="208"/>
      <c r="Z765" s="208"/>
      <c r="AA765" s="208"/>
      <c r="AB765" s="208"/>
      <c r="AC765" s="208"/>
      <c r="AD765" s="208"/>
      <c r="AE765" s="208"/>
      <c r="AF765" s="208"/>
      <c r="AG765" s="208"/>
      <c r="AH765" s="208"/>
      <c r="AI765" s="208"/>
      <c r="AJ765" s="208"/>
      <c r="AK765" s="208"/>
      <c r="AL765" s="208"/>
      <c r="AM765" s="208"/>
      <c r="AN765" s="208"/>
      <c r="AO765" s="208"/>
      <c r="AP765" s="208"/>
      <c r="AQ765" s="208"/>
    </row>
    <row r="766" customFormat="false" ht="13.5" hidden="false" customHeight="true" outlineLevel="0" collapsed="false">
      <c r="A766" s="1"/>
      <c r="B766" s="1"/>
      <c r="C766" s="1"/>
      <c r="D766" s="1"/>
      <c r="E766" s="1"/>
      <c r="F766" s="1"/>
      <c r="G766" s="1"/>
      <c r="H766" s="208"/>
      <c r="I766" s="208"/>
      <c r="J766" s="208"/>
      <c r="K766" s="208"/>
      <c r="L766" s="208"/>
      <c r="M766" s="208"/>
      <c r="N766" s="208"/>
      <c r="O766" s="208"/>
      <c r="P766" s="208"/>
      <c r="Q766" s="208"/>
      <c r="R766" s="208"/>
      <c r="S766" s="208"/>
      <c r="T766" s="208"/>
      <c r="U766" s="208"/>
      <c r="V766" s="208"/>
      <c r="W766" s="208"/>
      <c r="X766" s="208"/>
      <c r="Y766" s="208"/>
      <c r="Z766" s="208"/>
      <c r="AA766" s="208"/>
      <c r="AB766" s="208"/>
      <c r="AC766" s="208"/>
      <c r="AD766" s="208"/>
      <c r="AE766" s="208"/>
      <c r="AF766" s="208"/>
      <c r="AG766" s="208"/>
      <c r="AH766" s="208"/>
      <c r="AI766" s="208"/>
      <c r="AJ766" s="208"/>
      <c r="AK766" s="208"/>
      <c r="AL766" s="208"/>
      <c r="AM766" s="208"/>
      <c r="AN766" s="208"/>
      <c r="AO766" s="208"/>
      <c r="AP766" s="208"/>
      <c r="AQ766" s="208"/>
    </row>
    <row r="767" customFormat="false" ht="13.5" hidden="false" customHeight="true" outlineLevel="0" collapsed="false">
      <c r="A767" s="1"/>
      <c r="B767" s="1"/>
      <c r="C767" s="1"/>
      <c r="D767" s="1"/>
      <c r="E767" s="1"/>
      <c r="F767" s="1"/>
      <c r="G767" s="1"/>
      <c r="H767" s="208"/>
      <c r="I767" s="208"/>
      <c r="J767" s="208"/>
      <c r="K767" s="208"/>
      <c r="L767" s="208"/>
      <c r="M767" s="208"/>
      <c r="N767" s="208"/>
      <c r="O767" s="208"/>
      <c r="P767" s="208"/>
      <c r="Q767" s="208"/>
      <c r="R767" s="208"/>
      <c r="S767" s="208"/>
      <c r="T767" s="208"/>
      <c r="U767" s="208"/>
      <c r="V767" s="208"/>
      <c r="W767" s="208"/>
      <c r="X767" s="208"/>
      <c r="Y767" s="208"/>
      <c r="Z767" s="208"/>
      <c r="AA767" s="208"/>
      <c r="AB767" s="208"/>
      <c r="AC767" s="208"/>
      <c r="AD767" s="208"/>
      <c r="AE767" s="208"/>
      <c r="AF767" s="208"/>
      <c r="AG767" s="208"/>
      <c r="AH767" s="208"/>
      <c r="AI767" s="208"/>
      <c r="AJ767" s="208"/>
      <c r="AK767" s="208"/>
      <c r="AL767" s="208"/>
      <c r="AM767" s="208"/>
      <c r="AN767" s="208"/>
      <c r="AO767" s="208"/>
      <c r="AP767" s="208"/>
      <c r="AQ767" s="208"/>
    </row>
    <row r="768" customFormat="false" ht="13.5" hidden="false" customHeight="true" outlineLevel="0" collapsed="false">
      <c r="A768" s="1"/>
      <c r="B768" s="1"/>
      <c r="C768" s="1"/>
      <c r="D768" s="1"/>
      <c r="E768" s="1"/>
      <c r="F768" s="1"/>
      <c r="G768" s="1"/>
      <c r="H768" s="208"/>
      <c r="I768" s="208"/>
      <c r="J768" s="208"/>
      <c r="K768" s="208"/>
      <c r="L768" s="208"/>
      <c r="M768" s="208"/>
      <c r="N768" s="208"/>
      <c r="O768" s="208"/>
      <c r="P768" s="208"/>
      <c r="Q768" s="208"/>
      <c r="R768" s="208"/>
      <c r="S768" s="208"/>
      <c r="T768" s="208"/>
      <c r="U768" s="208"/>
      <c r="V768" s="208"/>
      <c r="W768" s="208"/>
      <c r="X768" s="208"/>
      <c r="Y768" s="208"/>
      <c r="Z768" s="208"/>
      <c r="AA768" s="208"/>
      <c r="AB768" s="208"/>
      <c r="AC768" s="208"/>
      <c r="AD768" s="208"/>
      <c r="AE768" s="208"/>
      <c r="AF768" s="208"/>
      <c r="AG768" s="208"/>
      <c r="AH768" s="208"/>
      <c r="AI768" s="208"/>
      <c r="AJ768" s="208"/>
      <c r="AK768" s="208"/>
      <c r="AL768" s="208"/>
      <c r="AM768" s="208"/>
      <c r="AN768" s="208"/>
      <c r="AO768" s="208"/>
      <c r="AP768" s="208"/>
      <c r="AQ768" s="208"/>
    </row>
    <row r="769" customFormat="false" ht="13.5" hidden="false" customHeight="true" outlineLevel="0" collapsed="false">
      <c r="A769" s="1"/>
      <c r="B769" s="1"/>
      <c r="C769" s="1"/>
      <c r="D769" s="1"/>
      <c r="E769" s="1"/>
      <c r="F769" s="1"/>
      <c r="G769" s="1"/>
      <c r="H769" s="208"/>
      <c r="I769" s="208"/>
      <c r="J769" s="208"/>
      <c r="K769" s="208"/>
      <c r="L769" s="208"/>
      <c r="M769" s="208"/>
      <c r="N769" s="208"/>
      <c r="O769" s="208"/>
      <c r="P769" s="208"/>
      <c r="Q769" s="208"/>
      <c r="R769" s="208"/>
      <c r="S769" s="208"/>
      <c r="T769" s="208"/>
      <c r="U769" s="208"/>
      <c r="V769" s="208"/>
      <c r="W769" s="208"/>
      <c r="X769" s="208"/>
      <c r="Y769" s="208"/>
      <c r="Z769" s="208"/>
      <c r="AA769" s="208"/>
      <c r="AB769" s="208"/>
      <c r="AC769" s="208"/>
      <c r="AD769" s="208"/>
      <c r="AE769" s="208"/>
      <c r="AF769" s="208"/>
      <c r="AG769" s="208"/>
      <c r="AH769" s="208"/>
      <c r="AI769" s="208"/>
      <c r="AJ769" s="208"/>
      <c r="AK769" s="208"/>
      <c r="AL769" s="208"/>
      <c r="AM769" s="208"/>
      <c r="AN769" s="208"/>
      <c r="AO769" s="208"/>
      <c r="AP769" s="208"/>
      <c r="AQ769" s="208"/>
    </row>
    <row r="770" customFormat="false" ht="13.5" hidden="false" customHeight="true" outlineLevel="0" collapsed="false">
      <c r="A770" s="1"/>
      <c r="B770" s="1"/>
      <c r="C770" s="1"/>
      <c r="D770" s="1"/>
      <c r="E770" s="1"/>
      <c r="F770" s="1"/>
      <c r="G770" s="1"/>
      <c r="H770" s="208"/>
      <c r="I770" s="208"/>
      <c r="J770" s="208"/>
      <c r="K770" s="208"/>
      <c r="L770" s="208"/>
      <c r="M770" s="208"/>
      <c r="N770" s="208"/>
      <c r="O770" s="208"/>
      <c r="P770" s="208"/>
      <c r="Q770" s="208"/>
      <c r="R770" s="208"/>
      <c r="S770" s="208"/>
      <c r="T770" s="208"/>
      <c r="U770" s="208"/>
      <c r="V770" s="208"/>
      <c r="W770" s="208"/>
      <c r="X770" s="208"/>
      <c r="Y770" s="208"/>
      <c r="Z770" s="208"/>
      <c r="AA770" s="208"/>
      <c r="AB770" s="208"/>
      <c r="AC770" s="208"/>
      <c r="AD770" s="208"/>
      <c r="AE770" s="208"/>
      <c r="AF770" s="208"/>
      <c r="AG770" s="208"/>
      <c r="AH770" s="208"/>
      <c r="AI770" s="208"/>
      <c r="AJ770" s="208"/>
      <c r="AK770" s="208"/>
      <c r="AL770" s="208"/>
      <c r="AM770" s="208"/>
      <c r="AN770" s="208"/>
      <c r="AO770" s="208"/>
      <c r="AP770" s="208"/>
      <c r="AQ770" s="208"/>
    </row>
    <row r="771" customFormat="false" ht="13.5" hidden="false" customHeight="true" outlineLevel="0" collapsed="false">
      <c r="A771" s="1"/>
      <c r="B771" s="1"/>
      <c r="C771" s="1"/>
      <c r="D771" s="1"/>
      <c r="E771" s="1"/>
      <c r="F771" s="1"/>
      <c r="G771" s="1"/>
      <c r="H771" s="208"/>
      <c r="I771" s="208"/>
      <c r="J771" s="208"/>
      <c r="K771" s="208"/>
      <c r="L771" s="208"/>
      <c r="M771" s="208"/>
      <c r="N771" s="208"/>
      <c r="O771" s="208"/>
      <c r="P771" s="208"/>
      <c r="Q771" s="208"/>
      <c r="R771" s="208"/>
      <c r="S771" s="208"/>
      <c r="T771" s="208"/>
      <c r="U771" s="208"/>
      <c r="V771" s="208"/>
      <c r="W771" s="208"/>
      <c r="X771" s="208"/>
      <c r="Y771" s="208"/>
      <c r="Z771" s="208"/>
      <c r="AA771" s="208"/>
      <c r="AB771" s="208"/>
      <c r="AC771" s="208"/>
      <c r="AD771" s="208"/>
      <c r="AE771" s="208"/>
      <c r="AF771" s="208"/>
      <c r="AG771" s="208"/>
      <c r="AH771" s="208"/>
      <c r="AI771" s="208"/>
      <c r="AJ771" s="208"/>
      <c r="AK771" s="208"/>
      <c r="AL771" s="208"/>
      <c r="AM771" s="208"/>
      <c r="AN771" s="208"/>
      <c r="AO771" s="208"/>
      <c r="AP771" s="208"/>
      <c r="AQ771" s="208"/>
    </row>
    <row r="772" customFormat="false" ht="13.5" hidden="false" customHeight="true" outlineLevel="0" collapsed="false">
      <c r="A772" s="1"/>
      <c r="B772" s="1"/>
      <c r="C772" s="1"/>
      <c r="D772" s="1"/>
      <c r="E772" s="1"/>
      <c r="F772" s="1"/>
      <c r="G772" s="1"/>
      <c r="H772" s="208"/>
      <c r="I772" s="208"/>
      <c r="J772" s="208"/>
      <c r="K772" s="208"/>
      <c r="L772" s="208"/>
      <c r="M772" s="208"/>
      <c r="N772" s="208"/>
      <c r="O772" s="208"/>
      <c r="P772" s="208"/>
      <c r="Q772" s="208"/>
      <c r="R772" s="208"/>
      <c r="S772" s="208"/>
      <c r="T772" s="208"/>
      <c r="U772" s="208"/>
      <c r="V772" s="208"/>
      <c r="W772" s="208"/>
      <c r="X772" s="208"/>
      <c r="Y772" s="208"/>
      <c r="Z772" s="208"/>
      <c r="AA772" s="208"/>
      <c r="AB772" s="208"/>
      <c r="AC772" s="208"/>
      <c r="AD772" s="208"/>
      <c r="AE772" s="208"/>
      <c r="AF772" s="208"/>
      <c r="AG772" s="208"/>
      <c r="AH772" s="208"/>
      <c r="AI772" s="208"/>
      <c r="AJ772" s="208"/>
      <c r="AK772" s="208"/>
      <c r="AL772" s="208"/>
      <c r="AM772" s="208"/>
      <c r="AN772" s="208"/>
      <c r="AO772" s="208"/>
      <c r="AP772" s="208"/>
      <c r="AQ772" s="208"/>
    </row>
    <row r="773" customFormat="false" ht="13.5" hidden="false" customHeight="true" outlineLevel="0" collapsed="false">
      <c r="A773" s="1"/>
      <c r="B773" s="1"/>
      <c r="C773" s="1"/>
      <c r="D773" s="1"/>
      <c r="E773" s="1"/>
      <c r="F773" s="1"/>
      <c r="G773" s="1"/>
      <c r="H773" s="208"/>
      <c r="I773" s="208"/>
      <c r="J773" s="208"/>
      <c r="K773" s="208"/>
      <c r="L773" s="208"/>
      <c r="M773" s="208"/>
      <c r="N773" s="208"/>
      <c r="O773" s="208"/>
      <c r="P773" s="208"/>
      <c r="Q773" s="208"/>
      <c r="R773" s="208"/>
      <c r="S773" s="208"/>
      <c r="T773" s="208"/>
      <c r="U773" s="208"/>
      <c r="V773" s="208"/>
      <c r="W773" s="208"/>
      <c r="X773" s="208"/>
      <c r="Y773" s="208"/>
      <c r="Z773" s="208"/>
      <c r="AA773" s="208"/>
      <c r="AB773" s="208"/>
      <c r="AC773" s="208"/>
      <c r="AD773" s="208"/>
      <c r="AE773" s="208"/>
      <c r="AF773" s="208"/>
      <c r="AG773" s="208"/>
      <c r="AH773" s="208"/>
      <c r="AI773" s="208"/>
      <c r="AJ773" s="208"/>
      <c r="AK773" s="208"/>
      <c r="AL773" s="208"/>
      <c r="AM773" s="208"/>
      <c r="AN773" s="208"/>
      <c r="AO773" s="208"/>
      <c r="AP773" s="208"/>
      <c r="AQ773" s="208"/>
    </row>
    <row r="774" customFormat="false" ht="13.5" hidden="false" customHeight="true" outlineLevel="0" collapsed="false">
      <c r="A774" s="1"/>
      <c r="B774" s="1"/>
      <c r="C774" s="1"/>
      <c r="D774" s="1"/>
      <c r="E774" s="1"/>
      <c r="F774" s="1"/>
      <c r="G774" s="1"/>
      <c r="H774" s="208"/>
      <c r="I774" s="208"/>
      <c r="J774" s="208"/>
      <c r="K774" s="208"/>
      <c r="L774" s="208"/>
      <c r="M774" s="208"/>
      <c r="N774" s="208"/>
      <c r="O774" s="208"/>
      <c r="P774" s="208"/>
      <c r="Q774" s="208"/>
      <c r="R774" s="208"/>
      <c r="S774" s="208"/>
      <c r="T774" s="208"/>
      <c r="U774" s="208"/>
      <c r="V774" s="208"/>
      <c r="W774" s="208"/>
      <c r="X774" s="208"/>
      <c r="Y774" s="208"/>
      <c r="Z774" s="208"/>
      <c r="AA774" s="208"/>
      <c r="AB774" s="208"/>
      <c r="AC774" s="208"/>
      <c r="AD774" s="208"/>
      <c r="AE774" s="208"/>
      <c r="AF774" s="208"/>
      <c r="AG774" s="208"/>
      <c r="AH774" s="208"/>
      <c r="AI774" s="208"/>
      <c r="AJ774" s="208"/>
      <c r="AK774" s="208"/>
      <c r="AL774" s="208"/>
      <c r="AM774" s="208"/>
      <c r="AN774" s="208"/>
      <c r="AO774" s="208"/>
      <c r="AP774" s="208"/>
      <c r="AQ774" s="208"/>
    </row>
    <row r="775" customFormat="false" ht="13.5" hidden="false" customHeight="true" outlineLevel="0" collapsed="false">
      <c r="A775" s="1"/>
      <c r="B775" s="1"/>
      <c r="C775" s="1"/>
      <c r="D775" s="1"/>
      <c r="E775" s="1"/>
      <c r="F775" s="1"/>
      <c r="G775" s="1"/>
      <c r="H775" s="208"/>
      <c r="I775" s="208"/>
      <c r="J775" s="208"/>
      <c r="K775" s="208"/>
      <c r="L775" s="208"/>
      <c r="M775" s="208"/>
      <c r="N775" s="208"/>
      <c r="O775" s="208"/>
      <c r="P775" s="208"/>
      <c r="Q775" s="208"/>
      <c r="R775" s="208"/>
      <c r="S775" s="208"/>
      <c r="T775" s="208"/>
      <c r="U775" s="208"/>
      <c r="V775" s="208"/>
      <c r="W775" s="208"/>
      <c r="X775" s="208"/>
      <c r="Y775" s="208"/>
      <c r="Z775" s="208"/>
      <c r="AA775" s="208"/>
      <c r="AB775" s="208"/>
      <c r="AC775" s="208"/>
      <c r="AD775" s="208"/>
      <c r="AE775" s="208"/>
      <c r="AF775" s="208"/>
      <c r="AG775" s="208"/>
      <c r="AH775" s="208"/>
      <c r="AI775" s="208"/>
      <c r="AJ775" s="208"/>
      <c r="AK775" s="208"/>
      <c r="AL775" s="208"/>
      <c r="AM775" s="208"/>
      <c r="AN775" s="208"/>
      <c r="AO775" s="208"/>
      <c r="AP775" s="208"/>
      <c r="AQ775" s="208"/>
    </row>
    <row r="776" customFormat="false" ht="13.5" hidden="false" customHeight="true" outlineLevel="0" collapsed="false">
      <c r="A776" s="1"/>
      <c r="B776" s="1"/>
      <c r="C776" s="1"/>
      <c r="D776" s="1"/>
      <c r="E776" s="1"/>
      <c r="F776" s="1"/>
      <c r="G776" s="1"/>
      <c r="H776" s="208"/>
      <c r="I776" s="208"/>
      <c r="J776" s="208"/>
      <c r="K776" s="208"/>
      <c r="L776" s="208"/>
      <c r="M776" s="208"/>
      <c r="N776" s="208"/>
      <c r="O776" s="208"/>
      <c r="P776" s="208"/>
      <c r="Q776" s="208"/>
      <c r="R776" s="208"/>
      <c r="S776" s="208"/>
      <c r="T776" s="208"/>
      <c r="U776" s="208"/>
      <c r="V776" s="208"/>
      <c r="W776" s="208"/>
      <c r="X776" s="208"/>
      <c r="Y776" s="208"/>
      <c r="Z776" s="208"/>
      <c r="AA776" s="208"/>
      <c r="AB776" s="208"/>
      <c r="AC776" s="208"/>
      <c r="AD776" s="208"/>
      <c r="AE776" s="208"/>
      <c r="AF776" s="208"/>
      <c r="AG776" s="208"/>
      <c r="AH776" s="208"/>
      <c r="AI776" s="208"/>
      <c r="AJ776" s="208"/>
      <c r="AK776" s="208"/>
      <c r="AL776" s="208"/>
      <c r="AM776" s="208"/>
      <c r="AN776" s="208"/>
      <c r="AO776" s="208"/>
      <c r="AP776" s="208"/>
      <c r="AQ776" s="208"/>
    </row>
    <row r="777" customFormat="false" ht="13.5" hidden="false" customHeight="true" outlineLevel="0" collapsed="false">
      <c r="A777" s="1"/>
      <c r="B777" s="1"/>
      <c r="C777" s="1"/>
      <c r="D777" s="1"/>
      <c r="E777" s="1"/>
      <c r="F777" s="1"/>
      <c r="G777" s="1"/>
      <c r="H777" s="208"/>
      <c r="I777" s="208"/>
      <c r="J777" s="208"/>
      <c r="K777" s="208"/>
      <c r="L777" s="208"/>
      <c r="M777" s="208"/>
      <c r="N777" s="208"/>
      <c r="O777" s="208"/>
      <c r="P777" s="208"/>
      <c r="Q777" s="208"/>
      <c r="R777" s="208"/>
      <c r="S777" s="208"/>
      <c r="T777" s="208"/>
      <c r="U777" s="208"/>
      <c r="V777" s="208"/>
      <c r="W777" s="208"/>
      <c r="X777" s="208"/>
      <c r="Y777" s="208"/>
      <c r="Z777" s="208"/>
      <c r="AA777" s="208"/>
      <c r="AB777" s="208"/>
      <c r="AC777" s="208"/>
      <c r="AD777" s="208"/>
      <c r="AE777" s="208"/>
      <c r="AF777" s="208"/>
      <c r="AG777" s="208"/>
      <c r="AH777" s="208"/>
      <c r="AI777" s="208"/>
      <c r="AJ777" s="208"/>
      <c r="AK777" s="208"/>
      <c r="AL777" s="208"/>
      <c r="AM777" s="208"/>
      <c r="AN777" s="208"/>
      <c r="AO777" s="208"/>
      <c r="AP777" s="208"/>
      <c r="AQ777" s="208"/>
    </row>
    <row r="778" customFormat="false" ht="13.5" hidden="false" customHeight="true" outlineLevel="0" collapsed="false">
      <c r="A778" s="1"/>
      <c r="B778" s="1"/>
      <c r="C778" s="1"/>
      <c r="D778" s="1"/>
      <c r="E778" s="1"/>
      <c r="F778" s="1"/>
      <c r="G778" s="1"/>
      <c r="H778" s="208"/>
      <c r="I778" s="208"/>
      <c r="J778" s="208"/>
      <c r="K778" s="208"/>
      <c r="L778" s="208"/>
      <c r="M778" s="208"/>
      <c r="N778" s="208"/>
      <c r="O778" s="208"/>
      <c r="P778" s="208"/>
      <c r="Q778" s="208"/>
      <c r="R778" s="208"/>
      <c r="S778" s="208"/>
      <c r="T778" s="208"/>
      <c r="U778" s="208"/>
      <c r="V778" s="208"/>
      <c r="W778" s="208"/>
      <c r="X778" s="208"/>
      <c r="Y778" s="208"/>
      <c r="Z778" s="208"/>
      <c r="AA778" s="208"/>
      <c r="AB778" s="208"/>
      <c r="AC778" s="208"/>
      <c r="AD778" s="208"/>
      <c r="AE778" s="208"/>
      <c r="AF778" s="208"/>
      <c r="AG778" s="208"/>
      <c r="AH778" s="208"/>
      <c r="AI778" s="208"/>
      <c r="AJ778" s="208"/>
      <c r="AK778" s="208"/>
      <c r="AL778" s="208"/>
      <c r="AM778" s="208"/>
      <c r="AN778" s="208"/>
      <c r="AO778" s="208"/>
      <c r="AP778" s="208"/>
      <c r="AQ778" s="208"/>
    </row>
    <row r="779" customFormat="false" ht="13.5" hidden="false" customHeight="true" outlineLevel="0" collapsed="false">
      <c r="A779" s="1"/>
      <c r="B779" s="1"/>
      <c r="C779" s="1"/>
      <c r="D779" s="1"/>
      <c r="E779" s="1"/>
      <c r="F779" s="1"/>
      <c r="G779" s="1"/>
      <c r="H779" s="208"/>
      <c r="I779" s="208"/>
      <c r="J779" s="208"/>
      <c r="K779" s="208"/>
      <c r="L779" s="208"/>
      <c r="M779" s="208"/>
      <c r="N779" s="208"/>
      <c r="O779" s="208"/>
      <c r="P779" s="208"/>
      <c r="Q779" s="208"/>
      <c r="R779" s="208"/>
      <c r="S779" s="208"/>
      <c r="T779" s="208"/>
      <c r="U779" s="208"/>
      <c r="V779" s="208"/>
      <c r="W779" s="208"/>
      <c r="X779" s="208"/>
      <c r="Y779" s="208"/>
      <c r="Z779" s="208"/>
      <c r="AA779" s="208"/>
      <c r="AB779" s="208"/>
      <c r="AC779" s="208"/>
      <c r="AD779" s="208"/>
      <c r="AE779" s="208"/>
      <c r="AF779" s="208"/>
      <c r="AG779" s="208"/>
      <c r="AH779" s="208"/>
      <c r="AI779" s="208"/>
      <c r="AJ779" s="208"/>
      <c r="AK779" s="208"/>
      <c r="AL779" s="208"/>
      <c r="AM779" s="208"/>
      <c r="AN779" s="208"/>
      <c r="AO779" s="208"/>
      <c r="AP779" s="208"/>
      <c r="AQ779" s="208"/>
    </row>
    <row r="780" customFormat="false" ht="13.5" hidden="false" customHeight="true" outlineLevel="0" collapsed="false">
      <c r="A780" s="1"/>
      <c r="B780" s="1"/>
      <c r="C780" s="1"/>
      <c r="D780" s="1"/>
      <c r="E780" s="1"/>
      <c r="F780" s="1"/>
      <c r="G780" s="1"/>
      <c r="H780" s="208"/>
      <c r="I780" s="208"/>
      <c r="J780" s="208"/>
      <c r="K780" s="208"/>
      <c r="L780" s="208"/>
      <c r="M780" s="208"/>
      <c r="N780" s="208"/>
      <c r="O780" s="208"/>
      <c r="P780" s="208"/>
      <c r="Q780" s="208"/>
      <c r="R780" s="208"/>
      <c r="S780" s="208"/>
      <c r="T780" s="208"/>
      <c r="U780" s="208"/>
      <c r="V780" s="208"/>
      <c r="W780" s="208"/>
      <c r="X780" s="208"/>
      <c r="Y780" s="208"/>
      <c r="Z780" s="208"/>
      <c r="AA780" s="208"/>
      <c r="AB780" s="208"/>
      <c r="AC780" s="208"/>
      <c r="AD780" s="208"/>
      <c r="AE780" s="208"/>
      <c r="AF780" s="208"/>
      <c r="AG780" s="208"/>
      <c r="AH780" s="208"/>
      <c r="AI780" s="208"/>
      <c r="AJ780" s="208"/>
      <c r="AK780" s="208"/>
      <c r="AL780" s="208"/>
      <c r="AM780" s="208"/>
      <c r="AN780" s="208"/>
      <c r="AO780" s="208"/>
      <c r="AP780" s="208"/>
      <c r="AQ780" s="208"/>
    </row>
    <row r="781" customFormat="false" ht="13.5" hidden="false" customHeight="true" outlineLevel="0" collapsed="false">
      <c r="A781" s="1"/>
      <c r="B781" s="1"/>
      <c r="C781" s="1"/>
      <c r="D781" s="1"/>
      <c r="E781" s="1"/>
      <c r="F781" s="1"/>
      <c r="G781" s="1"/>
      <c r="H781" s="208"/>
      <c r="I781" s="208"/>
      <c r="J781" s="208"/>
      <c r="K781" s="208"/>
      <c r="L781" s="208"/>
      <c r="M781" s="208"/>
      <c r="N781" s="208"/>
      <c r="O781" s="208"/>
      <c r="P781" s="208"/>
      <c r="Q781" s="208"/>
      <c r="R781" s="208"/>
      <c r="S781" s="208"/>
      <c r="T781" s="208"/>
      <c r="U781" s="208"/>
      <c r="V781" s="208"/>
      <c r="W781" s="208"/>
      <c r="X781" s="208"/>
      <c r="Y781" s="208"/>
      <c r="Z781" s="208"/>
      <c r="AA781" s="208"/>
      <c r="AB781" s="208"/>
      <c r="AC781" s="208"/>
      <c r="AD781" s="208"/>
      <c r="AE781" s="208"/>
      <c r="AF781" s="208"/>
      <c r="AG781" s="208"/>
      <c r="AH781" s="208"/>
      <c r="AI781" s="208"/>
      <c r="AJ781" s="208"/>
      <c r="AK781" s="208"/>
      <c r="AL781" s="208"/>
      <c r="AM781" s="208"/>
      <c r="AN781" s="208"/>
      <c r="AO781" s="208"/>
      <c r="AP781" s="208"/>
      <c r="AQ781" s="208"/>
    </row>
    <row r="782" customFormat="false" ht="13.5" hidden="false" customHeight="true" outlineLevel="0" collapsed="false">
      <c r="A782" s="1"/>
      <c r="B782" s="1"/>
      <c r="C782" s="1"/>
      <c r="D782" s="1"/>
      <c r="E782" s="1"/>
      <c r="F782" s="1"/>
      <c r="G782" s="1"/>
      <c r="H782" s="208"/>
      <c r="I782" s="208"/>
      <c r="J782" s="208"/>
      <c r="K782" s="208"/>
      <c r="L782" s="208"/>
      <c r="M782" s="208"/>
      <c r="N782" s="208"/>
      <c r="O782" s="208"/>
      <c r="P782" s="208"/>
      <c r="Q782" s="208"/>
      <c r="R782" s="208"/>
      <c r="S782" s="208"/>
      <c r="T782" s="208"/>
      <c r="U782" s="208"/>
      <c r="V782" s="208"/>
      <c r="W782" s="208"/>
      <c r="X782" s="208"/>
      <c r="Y782" s="208"/>
      <c r="Z782" s="208"/>
      <c r="AA782" s="208"/>
      <c r="AB782" s="208"/>
      <c r="AC782" s="208"/>
      <c r="AD782" s="208"/>
      <c r="AE782" s="208"/>
      <c r="AF782" s="208"/>
      <c r="AG782" s="208"/>
      <c r="AH782" s="208"/>
      <c r="AI782" s="208"/>
      <c r="AJ782" s="208"/>
      <c r="AK782" s="208"/>
      <c r="AL782" s="208"/>
      <c r="AM782" s="208"/>
      <c r="AN782" s="208"/>
      <c r="AO782" s="208"/>
      <c r="AP782" s="208"/>
      <c r="AQ782" s="208"/>
    </row>
    <row r="783" customFormat="false" ht="13.5" hidden="false" customHeight="true" outlineLevel="0" collapsed="false">
      <c r="A783" s="1"/>
      <c r="B783" s="1"/>
      <c r="C783" s="1"/>
      <c r="D783" s="1"/>
      <c r="E783" s="1"/>
      <c r="F783" s="1"/>
      <c r="G783" s="1"/>
      <c r="H783" s="208"/>
      <c r="I783" s="208"/>
      <c r="J783" s="208"/>
      <c r="K783" s="208"/>
      <c r="L783" s="208"/>
      <c r="M783" s="208"/>
      <c r="N783" s="208"/>
      <c r="O783" s="208"/>
      <c r="P783" s="208"/>
      <c r="Q783" s="208"/>
      <c r="R783" s="208"/>
      <c r="S783" s="208"/>
      <c r="T783" s="208"/>
      <c r="U783" s="208"/>
      <c r="V783" s="208"/>
      <c r="W783" s="208"/>
      <c r="X783" s="208"/>
      <c r="Y783" s="208"/>
      <c r="Z783" s="208"/>
      <c r="AA783" s="208"/>
      <c r="AB783" s="208"/>
      <c r="AC783" s="208"/>
      <c r="AD783" s="208"/>
      <c r="AE783" s="208"/>
      <c r="AF783" s="208"/>
      <c r="AG783" s="208"/>
      <c r="AH783" s="208"/>
      <c r="AI783" s="208"/>
      <c r="AJ783" s="208"/>
      <c r="AK783" s="208"/>
      <c r="AL783" s="208"/>
      <c r="AM783" s="208"/>
      <c r="AN783" s="208"/>
      <c r="AO783" s="208"/>
      <c r="AP783" s="208"/>
      <c r="AQ783" s="208"/>
    </row>
    <row r="784" customFormat="false" ht="13.5" hidden="false" customHeight="true" outlineLevel="0" collapsed="false">
      <c r="A784" s="1"/>
      <c r="B784" s="1"/>
      <c r="C784" s="1"/>
      <c r="D784" s="1"/>
      <c r="E784" s="1"/>
      <c r="F784" s="1"/>
      <c r="G784" s="1"/>
      <c r="H784" s="208"/>
      <c r="I784" s="208"/>
      <c r="J784" s="208"/>
      <c r="K784" s="208"/>
      <c r="L784" s="208"/>
      <c r="M784" s="208"/>
      <c r="N784" s="208"/>
      <c r="O784" s="208"/>
      <c r="P784" s="208"/>
      <c r="Q784" s="208"/>
      <c r="R784" s="208"/>
      <c r="S784" s="208"/>
      <c r="T784" s="208"/>
      <c r="U784" s="208"/>
      <c r="V784" s="208"/>
      <c r="W784" s="208"/>
      <c r="X784" s="208"/>
      <c r="Y784" s="208"/>
      <c r="Z784" s="208"/>
      <c r="AA784" s="208"/>
      <c r="AB784" s="208"/>
      <c r="AC784" s="208"/>
      <c r="AD784" s="208"/>
      <c r="AE784" s="208"/>
      <c r="AF784" s="208"/>
      <c r="AG784" s="208"/>
      <c r="AH784" s="208"/>
      <c r="AI784" s="208"/>
      <c r="AJ784" s="208"/>
      <c r="AK784" s="208"/>
      <c r="AL784" s="208"/>
      <c r="AM784" s="208"/>
      <c r="AN784" s="208"/>
      <c r="AO784" s="208"/>
      <c r="AP784" s="208"/>
      <c r="AQ784" s="208"/>
    </row>
    <row r="785" customFormat="false" ht="13.5" hidden="false" customHeight="true" outlineLevel="0" collapsed="false">
      <c r="A785" s="1"/>
      <c r="B785" s="1"/>
      <c r="C785" s="1"/>
      <c r="D785" s="1"/>
      <c r="E785" s="1"/>
      <c r="F785" s="1"/>
      <c r="G785" s="1"/>
      <c r="H785" s="208"/>
      <c r="I785" s="208"/>
      <c r="J785" s="208"/>
      <c r="K785" s="208"/>
      <c r="L785" s="208"/>
      <c r="M785" s="208"/>
      <c r="N785" s="208"/>
      <c r="O785" s="208"/>
      <c r="P785" s="208"/>
      <c r="Q785" s="208"/>
      <c r="R785" s="208"/>
      <c r="S785" s="208"/>
      <c r="T785" s="208"/>
      <c r="U785" s="208"/>
      <c r="V785" s="208"/>
      <c r="W785" s="208"/>
      <c r="X785" s="208"/>
      <c r="Y785" s="208"/>
      <c r="Z785" s="208"/>
      <c r="AA785" s="208"/>
      <c r="AB785" s="208"/>
      <c r="AC785" s="208"/>
      <c r="AD785" s="208"/>
      <c r="AE785" s="208"/>
      <c r="AF785" s="208"/>
      <c r="AG785" s="208"/>
      <c r="AH785" s="208"/>
      <c r="AI785" s="208"/>
      <c r="AJ785" s="208"/>
      <c r="AK785" s="208"/>
      <c r="AL785" s="208"/>
      <c r="AM785" s="208"/>
      <c r="AN785" s="208"/>
      <c r="AO785" s="208"/>
      <c r="AP785" s="208"/>
      <c r="AQ785" s="208"/>
    </row>
    <row r="786" customFormat="false" ht="13.5" hidden="false" customHeight="true" outlineLevel="0" collapsed="false">
      <c r="A786" s="1"/>
      <c r="B786" s="1"/>
      <c r="C786" s="1"/>
      <c r="D786" s="1"/>
      <c r="E786" s="1"/>
      <c r="F786" s="1"/>
      <c r="G786" s="1"/>
      <c r="H786" s="208"/>
      <c r="I786" s="208"/>
      <c r="J786" s="208"/>
      <c r="K786" s="208"/>
      <c r="L786" s="208"/>
      <c r="M786" s="208"/>
      <c r="N786" s="208"/>
      <c r="O786" s="208"/>
      <c r="P786" s="208"/>
      <c r="Q786" s="208"/>
      <c r="R786" s="208"/>
      <c r="S786" s="208"/>
      <c r="T786" s="208"/>
      <c r="U786" s="208"/>
      <c r="V786" s="208"/>
      <c r="W786" s="208"/>
      <c r="X786" s="208"/>
      <c r="Y786" s="208"/>
      <c r="Z786" s="208"/>
      <c r="AA786" s="208"/>
      <c r="AB786" s="208"/>
      <c r="AC786" s="208"/>
      <c r="AD786" s="208"/>
      <c r="AE786" s="208"/>
      <c r="AF786" s="208"/>
      <c r="AG786" s="208"/>
      <c r="AH786" s="208"/>
      <c r="AI786" s="208"/>
      <c r="AJ786" s="208"/>
      <c r="AK786" s="208"/>
      <c r="AL786" s="208"/>
      <c r="AM786" s="208"/>
      <c r="AN786" s="208"/>
      <c r="AO786" s="208"/>
      <c r="AP786" s="208"/>
      <c r="AQ786" s="208"/>
    </row>
    <row r="787" customFormat="false" ht="13.5" hidden="false" customHeight="true" outlineLevel="0" collapsed="false">
      <c r="A787" s="1"/>
      <c r="B787" s="1"/>
      <c r="C787" s="1"/>
      <c r="D787" s="1"/>
      <c r="E787" s="1"/>
      <c r="F787" s="1"/>
      <c r="G787" s="1"/>
      <c r="H787" s="208"/>
      <c r="I787" s="208"/>
      <c r="J787" s="208"/>
      <c r="K787" s="208"/>
      <c r="L787" s="208"/>
      <c r="M787" s="208"/>
      <c r="N787" s="208"/>
      <c r="O787" s="208"/>
      <c r="P787" s="208"/>
      <c r="Q787" s="208"/>
      <c r="R787" s="208"/>
      <c r="S787" s="208"/>
      <c r="T787" s="208"/>
      <c r="U787" s="208"/>
      <c r="V787" s="208"/>
      <c r="W787" s="208"/>
      <c r="X787" s="208"/>
      <c r="Y787" s="208"/>
      <c r="Z787" s="208"/>
      <c r="AA787" s="208"/>
      <c r="AB787" s="208"/>
      <c r="AC787" s="208"/>
      <c r="AD787" s="208"/>
      <c r="AE787" s="208"/>
      <c r="AF787" s="208"/>
      <c r="AG787" s="208"/>
      <c r="AH787" s="208"/>
      <c r="AI787" s="208"/>
      <c r="AJ787" s="208"/>
      <c r="AK787" s="208"/>
      <c r="AL787" s="208"/>
      <c r="AM787" s="208"/>
      <c r="AN787" s="208"/>
      <c r="AO787" s="208"/>
      <c r="AP787" s="208"/>
      <c r="AQ787" s="208"/>
    </row>
    <row r="788" customFormat="false" ht="13.5" hidden="false" customHeight="true" outlineLevel="0" collapsed="false">
      <c r="A788" s="1"/>
      <c r="B788" s="1"/>
      <c r="C788" s="1"/>
      <c r="D788" s="1"/>
      <c r="E788" s="1"/>
      <c r="F788" s="1"/>
      <c r="G788" s="1"/>
      <c r="H788" s="208"/>
      <c r="I788" s="208"/>
      <c r="J788" s="208"/>
      <c r="K788" s="208"/>
      <c r="L788" s="208"/>
      <c r="M788" s="208"/>
      <c r="N788" s="208"/>
      <c r="O788" s="208"/>
      <c r="P788" s="208"/>
      <c r="Q788" s="208"/>
      <c r="R788" s="208"/>
      <c r="S788" s="208"/>
      <c r="T788" s="208"/>
      <c r="U788" s="208"/>
      <c r="V788" s="208"/>
      <c r="W788" s="208"/>
      <c r="X788" s="208"/>
      <c r="Y788" s="208"/>
      <c r="Z788" s="208"/>
      <c r="AA788" s="208"/>
      <c r="AB788" s="208"/>
      <c r="AC788" s="208"/>
      <c r="AD788" s="208"/>
      <c r="AE788" s="208"/>
      <c r="AF788" s="208"/>
      <c r="AG788" s="208"/>
      <c r="AH788" s="208"/>
      <c r="AI788" s="208"/>
      <c r="AJ788" s="208"/>
      <c r="AK788" s="208"/>
      <c r="AL788" s="208"/>
      <c r="AM788" s="208"/>
      <c r="AN788" s="208"/>
      <c r="AO788" s="208"/>
      <c r="AP788" s="208"/>
      <c r="AQ788" s="208"/>
    </row>
    <row r="789" customFormat="false" ht="13.5" hidden="false" customHeight="true" outlineLevel="0" collapsed="false">
      <c r="A789" s="1"/>
      <c r="B789" s="1"/>
      <c r="C789" s="1"/>
      <c r="D789" s="1"/>
      <c r="E789" s="1"/>
      <c r="F789" s="1"/>
      <c r="G789" s="1"/>
      <c r="H789" s="208"/>
      <c r="I789" s="208"/>
      <c r="J789" s="208"/>
      <c r="K789" s="208"/>
      <c r="L789" s="208"/>
      <c r="M789" s="208"/>
      <c r="N789" s="208"/>
      <c r="O789" s="208"/>
      <c r="P789" s="208"/>
      <c r="Q789" s="208"/>
      <c r="R789" s="208"/>
      <c r="S789" s="208"/>
      <c r="T789" s="208"/>
      <c r="U789" s="208"/>
      <c r="V789" s="208"/>
      <c r="W789" s="208"/>
      <c r="X789" s="208"/>
      <c r="Y789" s="208"/>
      <c r="Z789" s="208"/>
      <c r="AA789" s="208"/>
      <c r="AB789" s="208"/>
      <c r="AC789" s="208"/>
      <c r="AD789" s="208"/>
      <c r="AE789" s="208"/>
      <c r="AF789" s="208"/>
      <c r="AG789" s="208"/>
      <c r="AH789" s="208"/>
      <c r="AI789" s="208"/>
      <c r="AJ789" s="208"/>
      <c r="AK789" s="208"/>
      <c r="AL789" s="208"/>
      <c r="AM789" s="208"/>
      <c r="AN789" s="208"/>
      <c r="AO789" s="208"/>
      <c r="AP789" s="208"/>
      <c r="AQ789" s="208"/>
    </row>
    <row r="790" customFormat="false" ht="13.5" hidden="false" customHeight="true" outlineLevel="0" collapsed="false">
      <c r="A790" s="1"/>
      <c r="B790" s="1"/>
      <c r="C790" s="1"/>
      <c r="D790" s="1"/>
      <c r="E790" s="1"/>
      <c r="F790" s="1"/>
      <c r="G790" s="1"/>
      <c r="H790" s="208"/>
      <c r="I790" s="208"/>
      <c r="J790" s="208"/>
      <c r="K790" s="208"/>
      <c r="L790" s="208"/>
      <c r="M790" s="208"/>
      <c r="N790" s="208"/>
      <c r="O790" s="208"/>
      <c r="P790" s="208"/>
      <c r="Q790" s="208"/>
      <c r="R790" s="208"/>
      <c r="S790" s="208"/>
      <c r="T790" s="208"/>
      <c r="U790" s="208"/>
      <c r="V790" s="208"/>
      <c r="W790" s="208"/>
      <c r="X790" s="208"/>
      <c r="Y790" s="208"/>
      <c r="Z790" s="208"/>
      <c r="AA790" s="208"/>
      <c r="AB790" s="208"/>
      <c r="AC790" s="208"/>
      <c r="AD790" s="208"/>
      <c r="AE790" s="208"/>
      <c r="AF790" s="208"/>
      <c r="AG790" s="208"/>
      <c r="AH790" s="208"/>
      <c r="AI790" s="208"/>
      <c r="AJ790" s="208"/>
      <c r="AK790" s="208"/>
      <c r="AL790" s="208"/>
      <c r="AM790" s="208"/>
      <c r="AN790" s="208"/>
      <c r="AO790" s="208"/>
      <c r="AP790" s="208"/>
      <c r="AQ790" s="208"/>
    </row>
    <row r="791" customFormat="false" ht="13.5" hidden="false" customHeight="true" outlineLevel="0" collapsed="false">
      <c r="A791" s="1"/>
      <c r="B791" s="1"/>
      <c r="C791" s="1"/>
      <c r="D791" s="1"/>
      <c r="E791" s="1"/>
      <c r="F791" s="1"/>
      <c r="G791" s="1"/>
      <c r="H791" s="208"/>
      <c r="I791" s="208"/>
      <c r="J791" s="208"/>
      <c r="K791" s="208"/>
      <c r="L791" s="208"/>
      <c r="M791" s="208"/>
      <c r="N791" s="208"/>
      <c r="O791" s="208"/>
      <c r="P791" s="208"/>
      <c r="Q791" s="208"/>
      <c r="R791" s="208"/>
      <c r="S791" s="208"/>
      <c r="T791" s="208"/>
      <c r="U791" s="208"/>
      <c r="V791" s="208"/>
      <c r="W791" s="208"/>
      <c r="X791" s="208"/>
      <c r="Y791" s="208"/>
      <c r="Z791" s="208"/>
      <c r="AA791" s="208"/>
      <c r="AB791" s="208"/>
      <c r="AC791" s="208"/>
      <c r="AD791" s="208"/>
      <c r="AE791" s="208"/>
      <c r="AF791" s="208"/>
      <c r="AG791" s="208"/>
      <c r="AH791" s="208"/>
      <c r="AI791" s="208"/>
      <c r="AJ791" s="208"/>
      <c r="AK791" s="208"/>
      <c r="AL791" s="208"/>
      <c r="AM791" s="208"/>
      <c r="AN791" s="208"/>
      <c r="AO791" s="208"/>
      <c r="AP791" s="208"/>
      <c r="AQ791" s="208"/>
    </row>
    <row r="792" customFormat="false" ht="13.5" hidden="false" customHeight="true" outlineLevel="0" collapsed="false">
      <c r="A792" s="1"/>
      <c r="B792" s="1"/>
      <c r="C792" s="1"/>
      <c r="D792" s="1"/>
      <c r="E792" s="1"/>
      <c r="F792" s="1"/>
      <c r="G792" s="1"/>
      <c r="H792" s="208"/>
      <c r="I792" s="208"/>
      <c r="J792" s="208"/>
      <c r="K792" s="208"/>
      <c r="L792" s="208"/>
      <c r="M792" s="208"/>
      <c r="N792" s="208"/>
      <c r="O792" s="208"/>
      <c r="P792" s="208"/>
      <c r="Q792" s="208"/>
      <c r="R792" s="208"/>
      <c r="S792" s="208"/>
      <c r="T792" s="208"/>
      <c r="U792" s="208"/>
      <c r="V792" s="208"/>
      <c r="W792" s="208"/>
      <c r="X792" s="208"/>
      <c r="Y792" s="208"/>
      <c r="Z792" s="208"/>
      <c r="AA792" s="208"/>
      <c r="AB792" s="208"/>
      <c r="AC792" s="208"/>
      <c r="AD792" s="208"/>
      <c r="AE792" s="208"/>
      <c r="AF792" s="208"/>
      <c r="AG792" s="208"/>
      <c r="AH792" s="208"/>
      <c r="AI792" s="208"/>
      <c r="AJ792" s="208"/>
      <c r="AK792" s="208"/>
      <c r="AL792" s="208"/>
      <c r="AM792" s="208"/>
      <c r="AN792" s="208"/>
      <c r="AO792" s="208"/>
      <c r="AP792" s="208"/>
      <c r="AQ792" s="208"/>
    </row>
    <row r="793" customFormat="false" ht="13.5" hidden="false" customHeight="true" outlineLevel="0" collapsed="false">
      <c r="A793" s="1"/>
      <c r="B793" s="1"/>
      <c r="C793" s="1"/>
      <c r="D793" s="1"/>
      <c r="E793" s="1"/>
      <c r="F793" s="1"/>
      <c r="G793" s="1"/>
      <c r="H793" s="208"/>
      <c r="I793" s="208"/>
      <c r="J793" s="208"/>
      <c r="K793" s="208"/>
      <c r="L793" s="208"/>
      <c r="M793" s="208"/>
      <c r="N793" s="208"/>
      <c r="O793" s="208"/>
      <c r="P793" s="208"/>
      <c r="Q793" s="208"/>
      <c r="R793" s="208"/>
      <c r="S793" s="208"/>
      <c r="T793" s="208"/>
      <c r="U793" s="208"/>
      <c r="V793" s="208"/>
      <c r="W793" s="208"/>
      <c r="X793" s="208"/>
      <c r="Y793" s="208"/>
      <c r="Z793" s="208"/>
      <c r="AA793" s="208"/>
      <c r="AB793" s="208"/>
      <c r="AC793" s="208"/>
      <c r="AD793" s="208"/>
      <c r="AE793" s="208"/>
      <c r="AF793" s="208"/>
      <c r="AG793" s="208"/>
      <c r="AH793" s="208"/>
      <c r="AI793" s="208"/>
      <c r="AJ793" s="208"/>
      <c r="AK793" s="208"/>
      <c r="AL793" s="208"/>
      <c r="AM793" s="208"/>
      <c r="AN793" s="208"/>
      <c r="AO793" s="208"/>
      <c r="AP793" s="208"/>
      <c r="AQ793" s="208"/>
    </row>
    <row r="794" customFormat="false" ht="13.5" hidden="false" customHeight="true" outlineLevel="0" collapsed="false">
      <c r="A794" s="1"/>
      <c r="B794" s="1"/>
      <c r="C794" s="1"/>
      <c r="D794" s="1"/>
      <c r="E794" s="1"/>
      <c r="F794" s="1"/>
      <c r="G794" s="1"/>
      <c r="H794" s="208"/>
      <c r="I794" s="208"/>
      <c r="J794" s="208"/>
      <c r="K794" s="208"/>
      <c r="L794" s="208"/>
      <c r="M794" s="208"/>
      <c r="N794" s="208"/>
      <c r="O794" s="208"/>
      <c r="P794" s="208"/>
      <c r="Q794" s="208"/>
      <c r="R794" s="208"/>
      <c r="S794" s="208"/>
      <c r="T794" s="208"/>
      <c r="U794" s="208"/>
      <c r="V794" s="208"/>
      <c r="W794" s="208"/>
      <c r="X794" s="208"/>
      <c r="Y794" s="208"/>
      <c r="Z794" s="208"/>
      <c r="AA794" s="208"/>
      <c r="AB794" s="208"/>
      <c r="AC794" s="208"/>
      <c r="AD794" s="208"/>
      <c r="AE794" s="208"/>
      <c r="AF794" s="208"/>
      <c r="AG794" s="208"/>
      <c r="AH794" s="208"/>
      <c r="AI794" s="208"/>
      <c r="AJ794" s="208"/>
      <c r="AK794" s="208"/>
      <c r="AL794" s="208"/>
      <c r="AM794" s="208"/>
      <c r="AN794" s="208"/>
      <c r="AO794" s="208"/>
      <c r="AP794" s="208"/>
      <c r="AQ794" s="208"/>
    </row>
    <row r="795" customFormat="false" ht="13.5" hidden="false" customHeight="true" outlineLevel="0" collapsed="false">
      <c r="A795" s="1"/>
      <c r="B795" s="1"/>
      <c r="C795" s="1"/>
      <c r="D795" s="1"/>
      <c r="E795" s="1"/>
      <c r="F795" s="1"/>
      <c r="G795" s="1"/>
      <c r="H795" s="208"/>
      <c r="I795" s="208"/>
      <c r="J795" s="208"/>
      <c r="K795" s="208"/>
      <c r="L795" s="208"/>
      <c r="M795" s="208"/>
      <c r="N795" s="208"/>
      <c r="O795" s="208"/>
      <c r="P795" s="208"/>
      <c r="Q795" s="208"/>
      <c r="R795" s="208"/>
      <c r="S795" s="208"/>
      <c r="T795" s="208"/>
      <c r="U795" s="208"/>
      <c r="V795" s="208"/>
      <c r="W795" s="208"/>
      <c r="X795" s="208"/>
      <c r="Y795" s="208"/>
      <c r="Z795" s="208"/>
      <c r="AA795" s="208"/>
      <c r="AB795" s="208"/>
      <c r="AC795" s="208"/>
      <c r="AD795" s="208"/>
      <c r="AE795" s="208"/>
      <c r="AF795" s="208"/>
      <c r="AG795" s="208"/>
      <c r="AH795" s="208"/>
      <c r="AI795" s="208"/>
      <c r="AJ795" s="208"/>
      <c r="AK795" s="208"/>
      <c r="AL795" s="208"/>
      <c r="AM795" s="208"/>
      <c r="AN795" s="208"/>
      <c r="AO795" s="208"/>
      <c r="AP795" s="208"/>
      <c r="AQ795" s="208"/>
    </row>
    <row r="796" customFormat="false" ht="13.5" hidden="false" customHeight="true" outlineLevel="0" collapsed="false">
      <c r="A796" s="1"/>
      <c r="B796" s="1"/>
      <c r="C796" s="1"/>
      <c r="D796" s="1"/>
      <c r="E796" s="1"/>
      <c r="F796" s="1"/>
      <c r="G796" s="1"/>
      <c r="H796" s="208"/>
      <c r="I796" s="208"/>
      <c r="J796" s="208"/>
      <c r="K796" s="208"/>
      <c r="L796" s="208"/>
      <c r="M796" s="208"/>
      <c r="N796" s="208"/>
      <c r="O796" s="208"/>
      <c r="P796" s="208"/>
      <c r="Q796" s="208"/>
      <c r="R796" s="208"/>
      <c r="S796" s="208"/>
      <c r="T796" s="208"/>
      <c r="U796" s="208"/>
      <c r="V796" s="208"/>
      <c r="W796" s="208"/>
      <c r="X796" s="208"/>
      <c r="Y796" s="208"/>
      <c r="Z796" s="208"/>
      <c r="AA796" s="208"/>
      <c r="AB796" s="208"/>
      <c r="AC796" s="208"/>
      <c r="AD796" s="208"/>
      <c r="AE796" s="208"/>
      <c r="AF796" s="208"/>
      <c r="AG796" s="208"/>
      <c r="AH796" s="208"/>
      <c r="AI796" s="208"/>
      <c r="AJ796" s="208"/>
      <c r="AK796" s="208"/>
      <c r="AL796" s="208"/>
      <c r="AM796" s="208"/>
      <c r="AN796" s="208"/>
      <c r="AO796" s="208"/>
      <c r="AP796" s="208"/>
      <c r="AQ796" s="208"/>
    </row>
    <row r="797" customFormat="false" ht="13.5" hidden="false" customHeight="true" outlineLevel="0" collapsed="false">
      <c r="A797" s="1"/>
      <c r="B797" s="1"/>
      <c r="C797" s="1"/>
      <c r="D797" s="1"/>
      <c r="E797" s="1"/>
      <c r="F797" s="1"/>
      <c r="G797" s="1"/>
      <c r="H797" s="208"/>
      <c r="I797" s="208"/>
      <c r="J797" s="208"/>
      <c r="K797" s="208"/>
      <c r="L797" s="208"/>
      <c r="M797" s="208"/>
      <c r="N797" s="208"/>
      <c r="O797" s="208"/>
      <c r="P797" s="208"/>
      <c r="Q797" s="208"/>
      <c r="R797" s="208"/>
      <c r="S797" s="208"/>
      <c r="T797" s="208"/>
      <c r="U797" s="208"/>
      <c r="V797" s="208"/>
      <c r="W797" s="208"/>
      <c r="X797" s="208"/>
      <c r="Y797" s="208"/>
      <c r="Z797" s="208"/>
      <c r="AA797" s="208"/>
      <c r="AB797" s="208"/>
      <c r="AC797" s="208"/>
      <c r="AD797" s="208"/>
      <c r="AE797" s="208"/>
      <c r="AF797" s="208"/>
      <c r="AG797" s="208"/>
      <c r="AH797" s="208"/>
      <c r="AI797" s="208"/>
      <c r="AJ797" s="208"/>
      <c r="AK797" s="208"/>
      <c r="AL797" s="208"/>
      <c r="AM797" s="208"/>
      <c r="AN797" s="208"/>
      <c r="AO797" s="208"/>
      <c r="AP797" s="208"/>
      <c r="AQ797" s="208"/>
    </row>
    <row r="798" customFormat="false" ht="13.5" hidden="false" customHeight="true" outlineLevel="0" collapsed="false">
      <c r="A798" s="1"/>
      <c r="B798" s="1"/>
      <c r="C798" s="1"/>
      <c r="D798" s="1"/>
      <c r="E798" s="1"/>
      <c r="F798" s="1"/>
      <c r="G798" s="1"/>
      <c r="H798" s="208"/>
      <c r="I798" s="208"/>
      <c r="J798" s="208"/>
      <c r="K798" s="208"/>
      <c r="L798" s="208"/>
      <c r="M798" s="208"/>
      <c r="N798" s="208"/>
      <c r="O798" s="208"/>
      <c r="P798" s="208"/>
      <c r="Q798" s="208"/>
      <c r="R798" s="208"/>
      <c r="S798" s="208"/>
      <c r="T798" s="208"/>
      <c r="U798" s="208"/>
      <c r="V798" s="208"/>
      <c r="W798" s="208"/>
      <c r="X798" s="208"/>
      <c r="Y798" s="208"/>
      <c r="Z798" s="208"/>
      <c r="AA798" s="208"/>
      <c r="AB798" s="208"/>
      <c r="AC798" s="208"/>
      <c r="AD798" s="208"/>
      <c r="AE798" s="208"/>
      <c r="AF798" s="208"/>
      <c r="AG798" s="208"/>
      <c r="AH798" s="208"/>
      <c r="AI798" s="208"/>
      <c r="AJ798" s="208"/>
      <c r="AK798" s="208"/>
      <c r="AL798" s="208"/>
      <c r="AM798" s="208"/>
      <c r="AN798" s="208"/>
      <c r="AO798" s="208"/>
      <c r="AP798" s="208"/>
      <c r="AQ798" s="208"/>
    </row>
    <row r="799" customFormat="false" ht="13.5" hidden="false" customHeight="true" outlineLevel="0" collapsed="false">
      <c r="A799" s="1"/>
      <c r="B799" s="1"/>
      <c r="C799" s="1"/>
      <c r="D799" s="1"/>
      <c r="E799" s="1"/>
      <c r="F799" s="1"/>
      <c r="G799" s="1"/>
      <c r="H799" s="208"/>
      <c r="I799" s="208"/>
      <c r="J799" s="208"/>
      <c r="K799" s="208"/>
      <c r="L799" s="208"/>
      <c r="M799" s="208"/>
      <c r="N799" s="208"/>
      <c r="O799" s="208"/>
      <c r="P799" s="208"/>
      <c r="Q799" s="208"/>
      <c r="R799" s="208"/>
      <c r="S799" s="208"/>
      <c r="T799" s="208"/>
      <c r="U799" s="208"/>
      <c r="V799" s="208"/>
      <c r="W799" s="208"/>
      <c r="X799" s="208"/>
      <c r="Y799" s="208"/>
      <c r="Z799" s="208"/>
      <c r="AA799" s="208"/>
      <c r="AB799" s="208"/>
      <c r="AC799" s="208"/>
      <c r="AD799" s="208"/>
      <c r="AE799" s="208"/>
      <c r="AF799" s="208"/>
      <c r="AG799" s="208"/>
      <c r="AH799" s="208"/>
      <c r="AI799" s="208"/>
      <c r="AJ799" s="208"/>
      <c r="AK799" s="208"/>
      <c r="AL799" s="208"/>
      <c r="AM799" s="208"/>
      <c r="AN799" s="208"/>
      <c r="AO799" s="208"/>
      <c r="AP799" s="208"/>
      <c r="AQ799" s="208"/>
    </row>
    <row r="800" customFormat="false" ht="13.5" hidden="false" customHeight="true" outlineLevel="0" collapsed="false">
      <c r="A800" s="1"/>
      <c r="B800" s="1"/>
      <c r="C800" s="1"/>
      <c r="D800" s="1"/>
      <c r="E800" s="1"/>
      <c r="F800" s="1"/>
      <c r="G800" s="1"/>
      <c r="H800" s="208"/>
      <c r="I800" s="208"/>
      <c r="J800" s="208"/>
      <c r="K800" s="208"/>
      <c r="L800" s="208"/>
      <c r="M800" s="208"/>
      <c r="N800" s="208"/>
      <c r="O800" s="208"/>
      <c r="P800" s="208"/>
      <c r="Q800" s="208"/>
      <c r="R800" s="208"/>
      <c r="S800" s="208"/>
      <c r="T800" s="208"/>
      <c r="U800" s="208"/>
      <c r="V800" s="208"/>
      <c r="W800" s="208"/>
      <c r="X800" s="208"/>
      <c r="Y800" s="208"/>
      <c r="Z800" s="208"/>
      <c r="AA800" s="208"/>
      <c r="AB800" s="208"/>
      <c r="AC800" s="208"/>
      <c r="AD800" s="208"/>
      <c r="AE800" s="208"/>
      <c r="AF800" s="208"/>
      <c r="AG800" s="208"/>
      <c r="AH800" s="208"/>
      <c r="AI800" s="208"/>
      <c r="AJ800" s="208"/>
      <c r="AK800" s="208"/>
      <c r="AL800" s="208"/>
      <c r="AM800" s="208"/>
      <c r="AN800" s="208"/>
      <c r="AO800" s="208"/>
      <c r="AP800" s="208"/>
      <c r="AQ800" s="208"/>
    </row>
    <row r="801" customFormat="false" ht="13.5" hidden="false" customHeight="true" outlineLevel="0" collapsed="false">
      <c r="A801" s="1"/>
      <c r="B801" s="1"/>
      <c r="C801" s="1"/>
      <c r="D801" s="1"/>
      <c r="E801" s="1"/>
      <c r="F801" s="1"/>
      <c r="G801" s="1"/>
      <c r="H801" s="208"/>
      <c r="I801" s="208"/>
      <c r="J801" s="208"/>
      <c r="K801" s="208"/>
      <c r="L801" s="208"/>
      <c r="M801" s="208"/>
      <c r="N801" s="208"/>
      <c r="O801" s="208"/>
      <c r="P801" s="208"/>
      <c r="Q801" s="208"/>
      <c r="R801" s="208"/>
      <c r="S801" s="208"/>
      <c r="T801" s="208"/>
      <c r="U801" s="208"/>
      <c r="V801" s="208"/>
      <c r="W801" s="208"/>
      <c r="X801" s="208"/>
      <c r="Y801" s="208"/>
      <c r="Z801" s="208"/>
      <c r="AA801" s="208"/>
      <c r="AB801" s="208"/>
      <c r="AC801" s="208"/>
      <c r="AD801" s="208"/>
      <c r="AE801" s="208"/>
      <c r="AF801" s="208"/>
      <c r="AG801" s="208"/>
      <c r="AH801" s="208"/>
      <c r="AI801" s="208"/>
      <c r="AJ801" s="208"/>
      <c r="AK801" s="208"/>
      <c r="AL801" s="208"/>
      <c r="AM801" s="208"/>
      <c r="AN801" s="208"/>
      <c r="AO801" s="208"/>
      <c r="AP801" s="208"/>
      <c r="AQ801" s="208"/>
    </row>
    <row r="802" customFormat="false" ht="13.5" hidden="false" customHeight="true" outlineLevel="0" collapsed="false">
      <c r="A802" s="1"/>
      <c r="B802" s="1"/>
      <c r="C802" s="1"/>
      <c r="D802" s="1"/>
      <c r="E802" s="1"/>
      <c r="F802" s="1"/>
      <c r="G802" s="1"/>
      <c r="H802" s="208"/>
      <c r="I802" s="208"/>
      <c r="J802" s="208"/>
      <c r="K802" s="208"/>
      <c r="L802" s="208"/>
      <c r="M802" s="208"/>
      <c r="N802" s="208"/>
      <c r="O802" s="208"/>
      <c r="P802" s="208"/>
      <c r="Q802" s="208"/>
      <c r="R802" s="208"/>
      <c r="S802" s="208"/>
      <c r="T802" s="208"/>
      <c r="U802" s="208"/>
      <c r="V802" s="208"/>
      <c r="W802" s="208"/>
      <c r="X802" s="208"/>
      <c r="Y802" s="208"/>
      <c r="Z802" s="208"/>
      <c r="AA802" s="208"/>
      <c r="AB802" s="208"/>
      <c r="AC802" s="208"/>
      <c r="AD802" s="208"/>
      <c r="AE802" s="208"/>
      <c r="AF802" s="208"/>
      <c r="AG802" s="208"/>
      <c r="AH802" s="208"/>
      <c r="AI802" s="208"/>
      <c r="AJ802" s="208"/>
      <c r="AK802" s="208"/>
      <c r="AL802" s="208"/>
      <c r="AM802" s="208"/>
      <c r="AN802" s="208"/>
      <c r="AO802" s="208"/>
      <c r="AP802" s="208"/>
      <c r="AQ802" s="208"/>
    </row>
    <row r="803" customFormat="false" ht="13.5" hidden="false" customHeight="true" outlineLevel="0" collapsed="false">
      <c r="A803" s="1"/>
      <c r="B803" s="1"/>
      <c r="C803" s="1"/>
      <c r="D803" s="1"/>
      <c r="E803" s="1"/>
      <c r="F803" s="1"/>
      <c r="G803" s="1"/>
      <c r="H803" s="208"/>
      <c r="I803" s="208"/>
      <c r="J803" s="208"/>
      <c r="K803" s="208"/>
      <c r="L803" s="208"/>
      <c r="M803" s="208"/>
      <c r="N803" s="208"/>
      <c r="O803" s="208"/>
      <c r="P803" s="208"/>
      <c r="Q803" s="208"/>
      <c r="R803" s="208"/>
      <c r="S803" s="208"/>
      <c r="T803" s="208"/>
      <c r="U803" s="208"/>
      <c r="V803" s="208"/>
      <c r="W803" s="208"/>
      <c r="X803" s="208"/>
      <c r="Y803" s="208"/>
      <c r="Z803" s="208"/>
      <c r="AA803" s="208"/>
      <c r="AB803" s="208"/>
      <c r="AC803" s="208"/>
      <c r="AD803" s="208"/>
      <c r="AE803" s="208"/>
      <c r="AF803" s="208"/>
      <c r="AG803" s="208"/>
      <c r="AH803" s="208"/>
      <c r="AI803" s="208"/>
      <c r="AJ803" s="208"/>
      <c r="AK803" s="208"/>
      <c r="AL803" s="208"/>
      <c r="AM803" s="208"/>
      <c r="AN803" s="208"/>
      <c r="AO803" s="208"/>
      <c r="AP803" s="208"/>
      <c r="AQ803" s="208"/>
    </row>
    <row r="804" customFormat="false" ht="13.5" hidden="false" customHeight="true" outlineLevel="0" collapsed="false">
      <c r="A804" s="1"/>
      <c r="B804" s="1"/>
      <c r="C804" s="1"/>
      <c r="D804" s="1"/>
      <c r="E804" s="1"/>
      <c r="F804" s="1"/>
      <c r="G804" s="1"/>
      <c r="H804" s="208"/>
      <c r="I804" s="208"/>
      <c r="J804" s="208"/>
      <c r="K804" s="208"/>
      <c r="L804" s="208"/>
      <c r="M804" s="208"/>
      <c r="N804" s="208"/>
      <c r="O804" s="208"/>
      <c r="P804" s="208"/>
      <c r="Q804" s="208"/>
      <c r="R804" s="208"/>
      <c r="S804" s="208"/>
      <c r="T804" s="208"/>
      <c r="U804" s="208"/>
      <c r="V804" s="208"/>
      <c r="W804" s="208"/>
      <c r="X804" s="208"/>
      <c r="Y804" s="208"/>
      <c r="Z804" s="208"/>
      <c r="AA804" s="208"/>
      <c r="AB804" s="208"/>
      <c r="AC804" s="208"/>
      <c r="AD804" s="208"/>
      <c r="AE804" s="208"/>
      <c r="AF804" s="208"/>
      <c r="AG804" s="208"/>
      <c r="AH804" s="208"/>
      <c r="AI804" s="208"/>
      <c r="AJ804" s="208"/>
      <c r="AK804" s="208"/>
      <c r="AL804" s="208"/>
      <c r="AM804" s="208"/>
      <c r="AN804" s="208"/>
      <c r="AO804" s="208"/>
      <c r="AP804" s="208"/>
      <c r="AQ804" s="208"/>
    </row>
    <row r="805" customFormat="false" ht="13.5" hidden="false" customHeight="true" outlineLevel="0" collapsed="false">
      <c r="A805" s="1"/>
      <c r="B805" s="1"/>
      <c r="C805" s="1"/>
      <c r="D805" s="1"/>
      <c r="E805" s="1"/>
      <c r="F805" s="1"/>
      <c r="G805" s="1"/>
      <c r="H805" s="208"/>
      <c r="I805" s="208"/>
      <c r="J805" s="208"/>
      <c r="K805" s="208"/>
      <c r="L805" s="208"/>
      <c r="M805" s="208"/>
      <c r="N805" s="208"/>
      <c r="O805" s="208"/>
      <c r="P805" s="208"/>
      <c r="Q805" s="208"/>
      <c r="R805" s="208"/>
      <c r="S805" s="208"/>
      <c r="T805" s="208"/>
      <c r="U805" s="208"/>
      <c r="V805" s="208"/>
      <c r="W805" s="208"/>
      <c r="X805" s="208"/>
      <c r="Y805" s="208"/>
      <c r="Z805" s="208"/>
      <c r="AA805" s="208"/>
      <c r="AB805" s="208"/>
      <c r="AC805" s="208"/>
      <c r="AD805" s="208"/>
      <c r="AE805" s="208"/>
      <c r="AF805" s="208"/>
      <c r="AG805" s="208"/>
      <c r="AH805" s="208"/>
      <c r="AI805" s="208"/>
      <c r="AJ805" s="208"/>
      <c r="AK805" s="208"/>
      <c r="AL805" s="208"/>
      <c r="AM805" s="208"/>
      <c r="AN805" s="208"/>
      <c r="AO805" s="208"/>
      <c r="AP805" s="208"/>
      <c r="AQ805" s="208"/>
    </row>
    <row r="806" customFormat="false" ht="13.5" hidden="false" customHeight="true" outlineLevel="0" collapsed="false">
      <c r="A806" s="1"/>
      <c r="B806" s="1"/>
      <c r="C806" s="1"/>
      <c r="D806" s="1"/>
      <c r="E806" s="1"/>
      <c r="F806" s="1"/>
      <c r="G806" s="1"/>
      <c r="H806" s="208"/>
      <c r="I806" s="208"/>
      <c r="J806" s="208"/>
      <c r="K806" s="208"/>
      <c r="L806" s="208"/>
      <c r="M806" s="208"/>
      <c r="N806" s="208"/>
      <c r="O806" s="208"/>
      <c r="P806" s="208"/>
      <c r="Q806" s="208"/>
      <c r="R806" s="208"/>
      <c r="S806" s="208"/>
      <c r="T806" s="208"/>
      <c r="U806" s="208"/>
      <c r="V806" s="208"/>
      <c r="W806" s="208"/>
      <c r="X806" s="208"/>
      <c r="Y806" s="208"/>
      <c r="Z806" s="208"/>
      <c r="AA806" s="208"/>
      <c r="AB806" s="208"/>
      <c r="AC806" s="208"/>
      <c r="AD806" s="208"/>
      <c r="AE806" s="208"/>
      <c r="AF806" s="208"/>
      <c r="AG806" s="208"/>
      <c r="AH806" s="208"/>
      <c r="AI806" s="208"/>
      <c r="AJ806" s="208"/>
      <c r="AK806" s="208"/>
      <c r="AL806" s="208"/>
      <c r="AM806" s="208"/>
      <c r="AN806" s="208"/>
      <c r="AO806" s="208"/>
      <c r="AP806" s="208"/>
      <c r="AQ806" s="208"/>
    </row>
    <row r="807" customFormat="false" ht="13.5" hidden="false" customHeight="true" outlineLevel="0" collapsed="false">
      <c r="A807" s="1"/>
      <c r="B807" s="1"/>
      <c r="C807" s="1"/>
      <c r="D807" s="1"/>
      <c r="E807" s="1"/>
      <c r="F807" s="1"/>
      <c r="G807" s="1"/>
      <c r="H807" s="208"/>
      <c r="I807" s="208"/>
      <c r="J807" s="208"/>
      <c r="K807" s="208"/>
      <c r="L807" s="208"/>
      <c r="M807" s="208"/>
      <c r="N807" s="208"/>
      <c r="O807" s="208"/>
      <c r="P807" s="208"/>
      <c r="Q807" s="208"/>
      <c r="R807" s="208"/>
      <c r="S807" s="208"/>
      <c r="T807" s="208"/>
      <c r="U807" s="208"/>
      <c r="V807" s="208"/>
      <c r="W807" s="208"/>
      <c r="X807" s="208"/>
      <c r="Y807" s="208"/>
      <c r="Z807" s="208"/>
      <c r="AA807" s="208"/>
      <c r="AB807" s="208"/>
      <c r="AC807" s="208"/>
      <c r="AD807" s="208"/>
      <c r="AE807" s="208"/>
      <c r="AF807" s="208"/>
      <c r="AG807" s="208"/>
      <c r="AH807" s="208"/>
      <c r="AI807" s="208"/>
      <c r="AJ807" s="208"/>
      <c r="AK807" s="208"/>
      <c r="AL807" s="208"/>
      <c r="AM807" s="208"/>
      <c r="AN807" s="208"/>
      <c r="AO807" s="208"/>
      <c r="AP807" s="208"/>
      <c r="AQ807" s="208"/>
    </row>
    <row r="808" customFormat="false" ht="13.5" hidden="false" customHeight="true" outlineLevel="0" collapsed="false">
      <c r="A808" s="1"/>
      <c r="B808" s="1"/>
      <c r="C808" s="1"/>
      <c r="D808" s="1"/>
      <c r="E808" s="1"/>
      <c r="F808" s="1"/>
      <c r="G808" s="1"/>
      <c r="H808" s="208"/>
      <c r="I808" s="208"/>
      <c r="J808" s="208"/>
      <c r="K808" s="208"/>
      <c r="L808" s="208"/>
      <c r="M808" s="208"/>
      <c r="N808" s="208"/>
      <c r="O808" s="208"/>
      <c r="P808" s="208"/>
      <c r="Q808" s="208"/>
      <c r="R808" s="208"/>
      <c r="S808" s="208"/>
      <c r="T808" s="208"/>
      <c r="U808" s="208"/>
      <c r="V808" s="208"/>
      <c r="W808" s="208"/>
      <c r="X808" s="208"/>
      <c r="Y808" s="208"/>
      <c r="Z808" s="208"/>
      <c r="AA808" s="208"/>
      <c r="AB808" s="208"/>
      <c r="AC808" s="208"/>
      <c r="AD808" s="208"/>
      <c r="AE808" s="208"/>
      <c r="AF808" s="208"/>
      <c r="AG808" s="208"/>
      <c r="AH808" s="208"/>
      <c r="AI808" s="208"/>
      <c r="AJ808" s="208"/>
      <c r="AK808" s="208"/>
      <c r="AL808" s="208"/>
      <c r="AM808" s="208"/>
      <c r="AN808" s="208"/>
      <c r="AO808" s="208"/>
      <c r="AP808" s="208"/>
      <c r="AQ808" s="208"/>
    </row>
    <row r="809" customFormat="false" ht="13.5" hidden="false" customHeight="true" outlineLevel="0" collapsed="false">
      <c r="A809" s="1"/>
      <c r="B809" s="1"/>
      <c r="C809" s="1"/>
      <c r="D809" s="1"/>
      <c r="E809" s="1"/>
      <c r="F809" s="1"/>
      <c r="G809" s="1"/>
      <c r="H809" s="208"/>
      <c r="I809" s="208"/>
      <c r="J809" s="208"/>
      <c r="K809" s="208"/>
      <c r="L809" s="208"/>
      <c r="M809" s="208"/>
      <c r="N809" s="208"/>
      <c r="O809" s="208"/>
      <c r="P809" s="208"/>
      <c r="Q809" s="208"/>
      <c r="R809" s="208"/>
      <c r="S809" s="208"/>
      <c r="T809" s="208"/>
      <c r="U809" s="208"/>
      <c r="V809" s="208"/>
      <c r="W809" s="208"/>
      <c r="X809" s="208"/>
      <c r="Y809" s="208"/>
      <c r="Z809" s="208"/>
      <c r="AA809" s="208"/>
      <c r="AB809" s="208"/>
      <c r="AC809" s="208"/>
      <c r="AD809" s="208"/>
      <c r="AE809" s="208"/>
      <c r="AF809" s="208"/>
      <c r="AG809" s="208"/>
      <c r="AH809" s="208"/>
      <c r="AI809" s="208"/>
      <c r="AJ809" s="208"/>
      <c r="AK809" s="208"/>
      <c r="AL809" s="208"/>
      <c r="AM809" s="208"/>
      <c r="AN809" s="208"/>
      <c r="AO809" s="208"/>
      <c r="AP809" s="208"/>
      <c r="AQ809" s="208"/>
    </row>
    <row r="810" customFormat="false" ht="13.5" hidden="false" customHeight="true" outlineLevel="0" collapsed="false">
      <c r="A810" s="1"/>
      <c r="B810" s="1"/>
      <c r="C810" s="1"/>
      <c r="D810" s="1"/>
      <c r="E810" s="1"/>
      <c r="F810" s="1"/>
      <c r="G810" s="1"/>
      <c r="H810" s="208"/>
      <c r="I810" s="208"/>
      <c r="J810" s="208"/>
      <c r="K810" s="208"/>
      <c r="L810" s="208"/>
      <c r="M810" s="208"/>
      <c r="N810" s="208"/>
      <c r="O810" s="208"/>
      <c r="P810" s="208"/>
      <c r="Q810" s="208"/>
      <c r="R810" s="208"/>
      <c r="S810" s="208"/>
      <c r="T810" s="208"/>
      <c r="U810" s="208"/>
      <c r="V810" s="208"/>
      <c r="W810" s="208"/>
      <c r="X810" s="208"/>
      <c r="Y810" s="208"/>
      <c r="Z810" s="208"/>
      <c r="AA810" s="208"/>
      <c r="AB810" s="208"/>
      <c r="AC810" s="208"/>
      <c r="AD810" s="208"/>
      <c r="AE810" s="208"/>
      <c r="AF810" s="208"/>
      <c r="AG810" s="208"/>
      <c r="AH810" s="208"/>
      <c r="AI810" s="208"/>
      <c r="AJ810" s="208"/>
      <c r="AK810" s="208"/>
      <c r="AL810" s="208"/>
      <c r="AM810" s="208"/>
      <c r="AN810" s="208"/>
      <c r="AO810" s="208"/>
      <c r="AP810" s="208"/>
      <c r="AQ810" s="208"/>
    </row>
    <row r="811" customFormat="false" ht="13.5" hidden="false" customHeight="true" outlineLevel="0" collapsed="false">
      <c r="A811" s="1"/>
      <c r="B811" s="1"/>
      <c r="C811" s="1"/>
      <c r="D811" s="1"/>
      <c r="E811" s="1"/>
      <c r="F811" s="1"/>
      <c r="G811" s="1"/>
      <c r="H811" s="208"/>
      <c r="I811" s="208"/>
      <c r="J811" s="208"/>
      <c r="K811" s="208"/>
      <c r="L811" s="208"/>
      <c r="M811" s="208"/>
      <c r="N811" s="208"/>
      <c r="O811" s="208"/>
      <c r="P811" s="208"/>
      <c r="Q811" s="208"/>
      <c r="R811" s="208"/>
      <c r="S811" s="208"/>
      <c r="T811" s="208"/>
      <c r="U811" s="208"/>
      <c r="V811" s="208"/>
      <c r="W811" s="208"/>
      <c r="X811" s="208"/>
      <c r="Y811" s="208"/>
      <c r="Z811" s="208"/>
      <c r="AA811" s="208"/>
      <c r="AB811" s="208"/>
      <c r="AC811" s="208"/>
      <c r="AD811" s="208"/>
      <c r="AE811" s="208"/>
      <c r="AF811" s="208"/>
      <c r="AG811" s="208"/>
      <c r="AH811" s="208"/>
      <c r="AI811" s="208"/>
      <c r="AJ811" s="208"/>
      <c r="AK811" s="208"/>
      <c r="AL811" s="208"/>
      <c r="AM811" s="208"/>
      <c r="AN811" s="208"/>
      <c r="AO811" s="208"/>
      <c r="AP811" s="208"/>
      <c r="AQ811" s="208"/>
    </row>
    <row r="812" customFormat="false" ht="13.5" hidden="false" customHeight="true" outlineLevel="0" collapsed="false">
      <c r="A812" s="1"/>
      <c r="B812" s="1"/>
      <c r="C812" s="1"/>
      <c r="D812" s="1"/>
      <c r="E812" s="1"/>
      <c r="F812" s="1"/>
      <c r="G812" s="1"/>
      <c r="H812" s="208"/>
      <c r="I812" s="208"/>
      <c r="J812" s="208"/>
      <c r="K812" s="208"/>
      <c r="L812" s="208"/>
      <c r="M812" s="208"/>
      <c r="N812" s="208"/>
      <c r="O812" s="208"/>
      <c r="P812" s="208"/>
      <c r="Q812" s="208"/>
      <c r="R812" s="208"/>
      <c r="S812" s="208"/>
      <c r="T812" s="208"/>
      <c r="U812" s="208"/>
      <c r="V812" s="208"/>
      <c r="W812" s="208"/>
      <c r="X812" s="208"/>
      <c r="Y812" s="208"/>
      <c r="Z812" s="208"/>
      <c r="AA812" s="208"/>
      <c r="AB812" s="208"/>
      <c r="AC812" s="208"/>
      <c r="AD812" s="208"/>
      <c r="AE812" s="208"/>
      <c r="AF812" s="208"/>
      <c r="AG812" s="208"/>
      <c r="AH812" s="208"/>
      <c r="AI812" s="208"/>
      <c r="AJ812" s="208"/>
      <c r="AK812" s="208"/>
      <c r="AL812" s="208"/>
      <c r="AM812" s="208"/>
      <c r="AN812" s="208"/>
      <c r="AO812" s="208"/>
      <c r="AP812" s="208"/>
      <c r="AQ812" s="208"/>
    </row>
    <row r="813" customFormat="false" ht="13.5" hidden="false" customHeight="true" outlineLevel="0" collapsed="false">
      <c r="A813" s="1"/>
      <c r="B813" s="1"/>
      <c r="C813" s="1"/>
      <c r="D813" s="1"/>
      <c r="E813" s="1"/>
      <c r="F813" s="1"/>
      <c r="G813" s="1"/>
      <c r="H813" s="208"/>
      <c r="I813" s="208"/>
      <c r="J813" s="208"/>
      <c r="K813" s="208"/>
      <c r="L813" s="208"/>
      <c r="M813" s="208"/>
      <c r="N813" s="208"/>
      <c r="O813" s="208"/>
      <c r="P813" s="208"/>
      <c r="Q813" s="208"/>
      <c r="R813" s="208"/>
      <c r="S813" s="208"/>
      <c r="T813" s="208"/>
      <c r="U813" s="208"/>
      <c r="V813" s="208"/>
      <c r="W813" s="208"/>
      <c r="X813" s="208"/>
      <c r="Y813" s="208"/>
      <c r="Z813" s="208"/>
      <c r="AA813" s="208"/>
      <c r="AB813" s="208"/>
      <c r="AC813" s="208"/>
      <c r="AD813" s="208"/>
      <c r="AE813" s="208"/>
      <c r="AF813" s="208"/>
      <c r="AG813" s="208"/>
      <c r="AH813" s="208"/>
      <c r="AI813" s="208"/>
      <c r="AJ813" s="208"/>
      <c r="AK813" s="208"/>
      <c r="AL813" s="208"/>
      <c r="AM813" s="208"/>
      <c r="AN813" s="208"/>
      <c r="AO813" s="208"/>
      <c r="AP813" s="208"/>
      <c r="AQ813" s="208"/>
    </row>
    <row r="814" customFormat="false" ht="13.5" hidden="false" customHeight="true" outlineLevel="0" collapsed="false">
      <c r="A814" s="1"/>
      <c r="B814" s="1"/>
      <c r="C814" s="1"/>
      <c r="D814" s="1"/>
      <c r="E814" s="1"/>
      <c r="F814" s="1"/>
      <c r="G814" s="1"/>
      <c r="H814" s="208"/>
      <c r="I814" s="208"/>
      <c r="J814" s="208"/>
      <c r="K814" s="208"/>
      <c r="L814" s="208"/>
      <c r="M814" s="208"/>
      <c r="N814" s="208"/>
      <c r="O814" s="208"/>
      <c r="P814" s="208"/>
      <c r="Q814" s="208"/>
      <c r="R814" s="208"/>
      <c r="S814" s="208"/>
      <c r="T814" s="208"/>
      <c r="U814" s="208"/>
      <c r="V814" s="208"/>
      <c r="W814" s="208"/>
      <c r="X814" s="208"/>
      <c r="Y814" s="208"/>
      <c r="Z814" s="208"/>
      <c r="AA814" s="208"/>
      <c r="AB814" s="208"/>
      <c r="AC814" s="208"/>
      <c r="AD814" s="208"/>
      <c r="AE814" s="208"/>
      <c r="AF814" s="208"/>
      <c r="AG814" s="208"/>
      <c r="AH814" s="208"/>
      <c r="AI814" s="208"/>
      <c r="AJ814" s="208"/>
      <c r="AK814" s="208"/>
      <c r="AL814" s="208"/>
      <c r="AM814" s="208"/>
      <c r="AN814" s="208"/>
      <c r="AO814" s="208"/>
      <c r="AP814" s="208"/>
      <c r="AQ814" s="208"/>
    </row>
    <row r="815" customFormat="false" ht="13.5" hidden="false" customHeight="true" outlineLevel="0" collapsed="false">
      <c r="A815" s="1"/>
      <c r="B815" s="1"/>
      <c r="C815" s="1"/>
      <c r="D815" s="1"/>
      <c r="E815" s="1"/>
      <c r="F815" s="1"/>
      <c r="G815" s="1"/>
      <c r="H815" s="208"/>
      <c r="I815" s="208"/>
      <c r="J815" s="208"/>
      <c r="K815" s="208"/>
      <c r="L815" s="208"/>
      <c r="M815" s="208"/>
      <c r="N815" s="208"/>
      <c r="O815" s="208"/>
      <c r="P815" s="208"/>
      <c r="Q815" s="208"/>
      <c r="R815" s="208"/>
      <c r="S815" s="208"/>
      <c r="T815" s="208"/>
      <c r="U815" s="208"/>
      <c r="V815" s="208"/>
      <c r="W815" s="208"/>
      <c r="X815" s="208"/>
      <c r="Y815" s="208"/>
      <c r="Z815" s="208"/>
      <c r="AA815" s="208"/>
      <c r="AB815" s="208"/>
      <c r="AC815" s="208"/>
      <c r="AD815" s="208"/>
      <c r="AE815" s="208"/>
      <c r="AF815" s="208"/>
      <c r="AG815" s="208"/>
      <c r="AH815" s="208"/>
      <c r="AI815" s="208"/>
      <c r="AJ815" s="208"/>
      <c r="AK815" s="208"/>
      <c r="AL815" s="208"/>
      <c r="AM815" s="208"/>
      <c r="AN815" s="208"/>
      <c r="AO815" s="208"/>
      <c r="AP815" s="208"/>
      <c r="AQ815" s="208"/>
    </row>
    <row r="816" customFormat="false" ht="13.5" hidden="false" customHeight="true" outlineLevel="0" collapsed="false">
      <c r="A816" s="1"/>
      <c r="B816" s="1"/>
      <c r="C816" s="1"/>
      <c r="D816" s="1"/>
      <c r="E816" s="1"/>
      <c r="F816" s="1"/>
      <c r="G816" s="1"/>
      <c r="H816" s="208"/>
      <c r="I816" s="208"/>
      <c r="J816" s="208"/>
      <c r="K816" s="208"/>
      <c r="L816" s="208"/>
      <c r="M816" s="208"/>
      <c r="N816" s="208"/>
      <c r="O816" s="208"/>
      <c r="P816" s="208"/>
      <c r="Q816" s="208"/>
      <c r="R816" s="208"/>
      <c r="S816" s="208"/>
      <c r="T816" s="208"/>
      <c r="U816" s="208"/>
      <c r="V816" s="208"/>
      <c r="W816" s="208"/>
      <c r="X816" s="208"/>
      <c r="Y816" s="208"/>
      <c r="Z816" s="208"/>
      <c r="AA816" s="208"/>
      <c r="AB816" s="208"/>
      <c r="AC816" s="208"/>
      <c r="AD816" s="208"/>
      <c r="AE816" s="208"/>
      <c r="AF816" s="208"/>
      <c r="AG816" s="208"/>
      <c r="AH816" s="208"/>
      <c r="AI816" s="208"/>
      <c r="AJ816" s="208"/>
      <c r="AK816" s="208"/>
      <c r="AL816" s="208"/>
      <c r="AM816" s="208"/>
      <c r="AN816" s="208"/>
      <c r="AO816" s="208"/>
      <c r="AP816" s="208"/>
      <c r="AQ816" s="208"/>
    </row>
    <row r="817" customFormat="false" ht="13.5" hidden="false" customHeight="true" outlineLevel="0" collapsed="false">
      <c r="A817" s="1"/>
      <c r="B817" s="1"/>
      <c r="C817" s="1"/>
      <c r="D817" s="1"/>
      <c r="E817" s="1"/>
      <c r="F817" s="1"/>
      <c r="G817" s="1"/>
      <c r="H817" s="208"/>
      <c r="I817" s="208"/>
      <c r="J817" s="208"/>
      <c r="K817" s="208"/>
      <c r="L817" s="208"/>
      <c r="M817" s="208"/>
      <c r="N817" s="208"/>
      <c r="O817" s="208"/>
      <c r="P817" s="208"/>
      <c r="Q817" s="208"/>
      <c r="R817" s="208"/>
      <c r="S817" s="208"/>
      <c r="T817" s="208"/>
      <c r="U817" s="208"/>
      <c r="V817" s="208"/>
      <c r="W817" s="208"/>
      <c r="X817" s="208"/>
      <c r="Y817" s="208"/>
      <c r="Z817" s="208"/>
      <c r="AA817" s="208"/>
      <c r="AB817" s="208"/>
      <c r="AC817" s="208"/>
      <c r="AD817" s="208"/>
      <c r="AE817" s="208"/>
      <c r="AF817" s="208"/>
      <c r="AG817" s="208"/>
      <c r="AH817" s="208"/>
      <c r="AI817" s="208"/>
      <c r="AJ817" s="208"/>
      <c r="AK817" s="208"/>
      <c r="AL817" s="208"/>
      <c r="AM817" s="208"/>
      <c r="AN817" s="208"/>
      <c r="AO817" s="208"/>
      <c r="AP817" s="208"/>
      <c r="AQ817" s="208"/>
    </row>
    <row r="818" customFormat="false" ht="13.5" hidden="false" customHeight="true" outlineLevel="0" collapsed="false">
      <c r="A818" s="1"/>
      <c r="B818" s="1"/>
      <c r="C818" s="1"/>
      <c r="D818" s="1"/>
      <c r="E818" s="1"/>
      <c r="F818" s="1"/>
      <c r="G818" s="1"/>
      <c r="H818" s="208"/>
      <c r="I818" s="208"/>
      <c r="J818" s="208"/>
      <c r="K818" s="208"/>
      <c r="L818" s="208"/>
      <c r="M818" s="208"/>
      <c r="N818" s="208"/>
      <c r="O818" s="208"/>
      <c r="P818" s="208"/>
      <c r="Q818" s="208"/>
      <c r="R818" s="208"/>
      <c r="S818" s="208"/>
      <c r="T818" s="208"/>
      <c r="U818" s="208"/>
      <c r="V818" s="208"/>
      <c r="W818" s="208"/>
      <c r="X818" s="208"/>
      <c r="Y818" s="208"/>
      <c r="Z818" s="208"/>
      <c r="AA818" s="208"/>
      <c r="AB818" s="208"/>
      <c r="AC818" s="208"/>
      <c r="AD818" s="208"/>
      <c r="AE818" s="208"/>
      <c r="AF818" s="208"/>
      <c r="AG818" s="208"/>
      <c r="AH818" s="208"/>
      <c r="AI818" s="208"/>
      <c r="AJ818" s="208"/>
      <c r="AK818" s="208"/>
      <c r="AL818" s="208"/>
      <c r="AM818" s="208"/>
      <c r="AN818" s="208"/>
      <c r="AO818" s="208"/>
      <c r="AP818" s="208"/>
      <c r="AQ818" s="208"/>
    </row>
    <row r="819" customFormat="false" ht="13.5" hidden="false" customHeight="true" outlineLevel="0" collapsed="false">
      <c r="A819" s="1"/>
      <c r="B819" s="1"/>
      <c r="C819" s="1"/>
      <c r="D819" s="1"/>
      <c r="E819" s="1"/>
      <c r="F819" s="1"/>
      <c r="G819" s="1"/>
      <c r="H819" s="208"/>
      <c r="I819" s="208"/>
      <c r="J819" s="208"/>
      <c r="K819" s="208"/>
      <c r="L819" s="208"/>
      <c r="M819" s="208"/>
      <c r="N819" s="208"/>
      <c r="O819" s="208"/>
      <c r="P819" s="208"/>
      <c r="Q819" s="208"/>
      <c r="R819" s="208"/>
      <c r="S819" s="208"/>
      <c r="T819" s="208"/>
      <c r="U819" s="208"/>
      <c r="V819" s="208"/>
      <c r="W819" s="208"/>
      <c r="X819" s="208"/>
      <c r="Y819" s="208"/>
      <c r="Z819" s="208"/>
      <c r="AA819" s="208"/>
      <c r="AB819" s="208"/>
      <c r="AC819" s="208"/>
      <c r="AD819" s="208"/>
      <c r="AE819" s="208"/>
      <c r="AF819" s="208"/>
      <c r="AG819" s="208"/>
      <c r="AH819" s="208"/>
      <c r="AI819" s="208"/>
      <c r="AJ819" s="208"/>
      <c r="AK819" s="208"/>
      <c r="AL819" s="208"/>
      <c r="AM819" s="208"/>
      <c r="AN819" s="208"/>
      <c r="AO819" s="208"/>
      <c r="AP819" s="208"/>
      <c r="AQ819" s="208"/>
    </row>
    <row r="820" customFormat="false" ht="13.5" hidden="false" customHeight="true" outlineLevel="0" collapsed="false">
      <c r="A820" s="1"/>
      <c r="B820" s="1"/>
      <c r="C820" s="1"/>
      <c r="D820" s="1"/>
      <c r="E820" s="1"/>
      <c r="F820" s="1"/>
      <c r="G820" s="1"/>
      <c r="H820" s="208"/>
      <c r="I820" s="208"/>
      <c r="J820" s="208"/>
      <c r="K820" s="208"/>
      <c r="L820" s="208"/>
      <c r="M820" s="208"/>
      <c r="N820" s="208"/>
      <c r="O820" s="208"/>
      <c r="P820" s="208"/>
      <c r="Q820" s="208"/>
      <c r="R820" s="208"/>
      <c r="S820" s="208"/>
      <c r="T820" s="208"/>
      <c r="U820" s="208"/>
      <c r="V820" s="208"/>
      <c r="W820" s="208"/>
      <c r="X820" s="208"/>
      <c r="Y820" s="208"/>
      <c r="Z820" s="208"/>
      <c r="AA820" s="208"/>
      <c r="AB820" s="208"/>
      <c r="AC820" s="208"/>
      <c r="AD820" s="208"/>
      <c r="AE820" s="208"/>
      <c r="AF820" s="208"/>
      <c r="AG820" s="208"/>
      <c r="AH820" s="208"/>
      <c r="AI820" s="208"/>
      <c r="AJ820" s="208"/>
      <c r="AK820" s="208"/>
      <c r="AL820" s="208"/>
      <c r="AM820" s="208"/>
      <c r="AN820" s="208"/>
      <c r="AO820" s="208"/>
      <c r="AP820" s="208"/>
      <c r="AQ820" s="208"/>
    </row>
    <row r="821" customFormat="false" ht="13.5" hidden="false" customHeight="true" outlineLevel="0" collapsed="false">
      <c r="A821" s="1"/>
      <c r="B821" s="1"/>
      <c r="C821" s="1"/>
      <c r="D821" s="1"/>
      <c r="E821" s="1"/>
      <c r="F821" s="1"/>
      <c r="G821" s="1"/>
      <c r="H821" s="208"/>
      <c r="I821" s="208"/>
      <c r="J821" s="208"/>
      <c r="K821" s="208"/>
      <c r="L821" s="208"/>
      <c r="M821" s="208"/>
      <c r="N821" s="208"/>
      <c r="O821" s="208"/>
      <c r="P821" s="208"/>
      <c r="Q821" s="208"/>
      <c r="R821" s="208"/>
      <c r="S821" s="208"/>
      <c r="T821" s="208"/>
      <c r="U821" s="208"/>
      <c r="V821" s="208"/>
      <c r="W821" s="208"/>
      <c r="X821" s="208"/>
      <c r="Y821" s="208"/>
      <c r="Z821" s="208"/>
      <c r="AA821" s="208"/>
      <c r="AB821" s="208"/>
      <c r="AC821" s="208"/>
      <c r="AD821" s="208"/>
      <c r="AE821" s="208"/>
      <c r="AF821" s="208"/>
      <c r="AG821" s="208"/>
      <c r="AH821" s="208"/>
      <c r="AI821" s="208"/>
      <c r="AJ821" s="208"/>
      <c r="AK821" s="208"/>
      <c r="AL821" s="208"/>
      <c r="AM821" s="208"/>
      <c r="AN821" s="208"/>
      <c r="AO821" s="208"/>
      <c r="AP821" s="208"/>
      <c r="AQ821" s="208"/>
    </row>
    <row r="822" customFormat="false" ht="13.5" hidden="false" customHeight="true" outlineLevel="0" collapsed="false">
      <c r="A822" s="1"/>
      <c r="B822" s="1"/>
      <c r="C822" s="1"/>
      <c r="D822" s="1"/>
      <c r="E822" s="1"/>
      <c r="F822" s="1"/>
      <c r="G822" s="1"/>
      <c r="H822" s="208"/>
      <c r="I822" s="208"/>
      <c r="J822" s="208"/>
      <c r="K822" s="208"/>
      <c r="L822" s="208"/>
      <c r="M822" s="208"/>
      <c r="N822" s="208"/>
      <c r="O822" s="208"/>
      <c r="P822" s="208"/>
      <c r="Q822" s="208"/>
      <c r="R822" s="208"/>
      <c r="S822" s="208"/>
      <c r="T822" s="208"/>
      <c r="U822" s="208"/>
      <c r="V822" s="208"/>
      <c r="W822" s="208"/>
      <c r="X822" s="208"/>
      <c r="Y822" s="208"/>
      <c r="Z822" s="208"/>
      <c r="AA822" s="208"/>
      <c r="AB822" s="208"/>
      <c r="AC822" s="208"/>
      <c r="AD822" s="208"/>
      <c r="AE822" s="208"/>
      <c r="AF822" s="208"/>
      <c r="AG822" s="208"/>
      <c r="AH822" s="208"/>
      <c r="AI822" s="208"/>
      <c r="AJ822" s="208"/>
      <c r="AK822" s="208"/>
      <c r="AL822" s="208"/>
      <c r="AM822" s="208"/>
      <c r="AN822" s="208"/>
      <c r="AO822" s="208"/>
      <c r="AP822" s="208"/>
      <c r="AQ822" s="208"/>
    </row>
    <row r="823" customFormat="false" ht="13.5" hidden="false" customHeight="true" outlineLevel="0" collapsed="false">
      <c r="A823" s="1"/>
      <c r="B823" s="1"/>
      <c r="C823" s="1"/>
      <c r="D823" s="1"/>
      <c r="E823" s="1"/>
      <c r="F823" s="1"/>
      <c r="G823" s="1"/>
      <c r="H823" s="208"/>
      <c r="I823" s="208"/>
      <c r="J823" s="208"/>
      <c r="K823" s="208"/>
      <c r="L823" s="208"/>
      <c r="M823" s="208"/>
      <c r="N823" s="208"/>
      <c r="O823" s="208"/>
      <c r="P823" s="208"/>
      <c r="Q823" s="208"/>
      <c r="R823" s="208"/>
      <c r="S823" s="208"/>
      <c r="T823" s="208"/>
      <c r="U823" s="208"/>
      <c r="V823" s="208"/>
      <c r="W823" s="208"/>
      <c r="X823" s="208"/>
      <c r="Y823" s="208"/>
      <c r="Z823" s="208"/>
      <c r="AA823" s="208"/>
      <c r="AB823" s="208"/>
      <c r="AC823" s="208"/>
      <c r="AD823" s="208"/>
      <c r="AE823" s="208"/>
      <c r="AF823" s="208"/>
      <c r="AG823" s="208"/>
      <c r="AH823" s="208"/>
      <c r="AI823" s="208"/>
      <c r="AJ823" s="208"/>
      <c r="AK823" s="208"/>
      <c r="AL823" s="208"/>
      <c r="AM823" s="208"/>
      <c r="AN823" s="208"/>
      <c r="AO823" s="208"/>
      <c r="AP823" s="208"/>
      <c r="AQ823" s="208"/>
    </row>
    <row r="824" customFormat="false" ht="13.5" hidden="false" customHeight="true" outlineLevel="0" collapsed="false">
      <c r="A824" s="1"/>
      <c r="B824" s="1"/>
      <c r="C824" s="1"/>
      <c r="D824" s="1"/>
      <c r="E824" s="1"/>
      <c r="F824" s="1"/>
      <c r="G824" s="1"/>
      <c r="H824" s="208"/>
      <c r="I824" s="208"/>
      <c r="J824" s="208"/>
      <c r="K824" s="208"/>
      <c r="L824" s="208"/>
      <c r="M824" s="208"/>
      <c r="N824" s="208"/>
      <c r="O824" s="208"/>
      <c r="P824" s="208"/>
      <c r="Q824" s="208"/>
      <c r="R824" s="208"/>
      <c r="S824" s="208"/>
      <c r="T824" s="208"/>
      <c r="U824" s="208"/>
      <c r="V824" s="208"/>
      <c r="W824" s="208"/>
      <c r="X824" s="208"/>
      <c r="Y824" s="208"/>
      <c r="Z824" s="208"/>
      <c r="AA824" s="208"/>
      <c r="AB824" s="208"/>
      <c r="AC824" s="208"/>
      <c r="AD824" s="208"/>
      <c r="AE824" s="208"/>
      <c r="AF824" s="208"/>
      <c r="AG824" s="208"/>
      <c r="AH824" s="208"/>
      <c r="AI824" s="208"/>
      <c r="AJ824" s="208"/>
      <c r="AK824" s="208"/>
      <c r="AL824" s="208"/>
      <c r="AM824" s="208"/>
      <c r="AN824" s="208"/>
      <c r="AO824" s="208"/>
      <c r="AP824" s="208"/>
      <c r="AQ824" s="208"/>
    </row>
    <row r="825" customFormat="false" ht="13.5" hidden="false" customHeight="true" outlineLevel="0" collapsed="false">
      <c r="A825" s="1"/>
      <c r="B825" s="1"/>
      <c r="C825" s="1"/>
      <c r="D825" s="1"/>
      <c r="E825" s="1"/>
      <c r="F825" s="1"/>
      <c r="G825" s="1"/>
      <c r="H825" s="208"/>
      <c r="I825" s="208"/>
      <c r="J825" s="208"/>
      <c r="K825" s="208"/>
      <c r="L825" s="208"/>
      <c r="M825" s="208"/>
      <c r="N825" s="208"/>
      <c r="O825" s="208"/>
      <c r="P825" s="208"/>
      <c r="Q825" s="208"/>
      <c r="R825" s="208"/>
      <c r="S825" s="208"/>
      <c r="T825" s="208"/>
      <c r="U825" s="208"/>
      <c r="V825" s="208"/>
      <c r="W825" s="208"/>
      <c r="X825" s="208"/>
      <c r="Y825" s="208"/>
      <c r="Z825" s="208"/>
      <c r="AA825" s="208"/>
      <c r="AB825" s="208"/>
      <c r="AC825" s="208"/>
      <c r="AD825" s="208"/>
      <c r="AE825" s="208"/>
      <c r="AF825" s="208"/>
      <c r="AG825" s="208"/>
      <c r="AH825" s="208"/>
      <c r="AI825" s="208"/>
      <c r="AJ825" s="208"/>
      <c r="AK825" s="208"/>
      <c r="AL825" s="208"/>
      <c r="AM825" s="208"/>
      <c r="AN825" s="208"/>
      <c r="AO825" s="208"/>
      <c r="AP825" s="208"/>
      <c r="AQ825" s="208"/>
    </row>
    <row r="826" customFormat="false" ht="13.5" hidden="false" customHeight="true" outlineLevel="0" collapsed="false">
      <c r="A826" s="1"/>
      <c r="B826" s="1"/>
      <c r="C826" s="1"/>
      <c r="D826" s="1"/>
      <c r="E826" s="1"/>
      <c r="F826" s="1"/>
      <c r="G826" s="1"/>
      <c r="H826" s="208"/>
      <c r="I826" s="208"/>
      <c r="J826" s="208"/>
      <c r="K826" s="208"/>
      <c r="L826" s="208"/>
      <c r="M826" s="208"/>
      <c r="N826" s="208"/>
      <c r="O826" s="208"/>
      <c r="P826" s="208"/>
      <c r="Q826" s="208"/>
      <c r="R826" s="208"/>
      <c r="S826" s="208"/>
      <c r="T826" s="208"/>
      <c r="U826" s="208"/>
      <c r="V826" s="208"/>
      <c r="W826" s="208"/>
      <c r="X826" s="208"/>
      <c r="Y826" s="208"/>
      <c r="Z826" s="208"/>
      <c r="AA826" s="208"/>
      <c r="AB826" s="208"/>
      <c r="AC826" s="208"/>
      <c r="AD826" s="208"/>
      <c r="AE826" s="208"/>
      <c r="AF826" s="208"/>
      <c r="AG826" s="208"/>
      <c r="AH826" s="208"/>
      <c r="AI826" s="208"/>
      <c r="AJ826" s="208"/>
      <c r="AK826" s="208"/>
      <c r="AL826" s="208"/>
      <c r="AM826" s="208"/>
      <c r="AN826" s="208"/>
      <c r="AO826" s="208"/>
      <c r="AP826" s="208"/>
      <c r="AQ826" s="208"/>
    </row>
    <row r="827" customFormat="false" ht="13.5" hidden="false" customHeight="true" outlineLevel="0" collapsed="false">
      <c r="A827" s="1"/>
      <c r="B827" s="1"/>
      <c r="C827" s="1"/>
      <c r="D827" s="1"/>
      <c r="E827" s="1"/>
      <c r="F827" s="1"/>
      <c r="G827" s="1"/>
      <c r="H827" s="208"/>
      <c r="I827" s="208"/>
      <c r="J827" s="208"/>
      <c r="K827" s="208"/>
      <c r="L827" s="208"/>
      <c r="M827" s="208"/>
      <c r="N827" s="208"/>
      <c r="O827" s="208"/>
      <c r="P827" s="208"/>
      <c r="Q827" s="208"/>
      <c r="R827" s="208"/>
      <c r="S827" s="208"/>
      <c r="T827" s="208"/>
      <c r="U827" s="208"/>
      <c r="V827" s="208"/>
      <c r="W827" s="208"/>
      <c r="X827" s="208"/>
      <c r="Y827" s="208"/>
      <c r="Z827" s="208"/>
      <c r="AA827" s="208"/>
      <c r="AB827" s="208"/>
      <c r="AC827" s="208"/>
      <c r="AD827" s="208"/>
      <c r="AE827" s="208"/>
      <c r="AF827" s="208"/>
      <c r="AG827" s="208"/>
      <c r="AH827" s="208"/>
      <c r="AI827" s="208"/>
      <c r="AJ827" s="208"/>
      <c r="AK827" s="208"/>
      <c r="AL827" s="208"/>
      <c r="AM827" s="208"/>
      <c r="AN827" s="208"/>
      <c r="AO827" s="208"/>
      <c r="AP827" s="208"/>
      <c r="AQ827" s="208"/>
    </row>
    <row r="828" customFormat="false" ht="13.5" hidden="false" customHeight="true" outlineLevel="0" collapsed="false">
      <c r="A828" s="1"/>
      <c r="B828" s="1"/>
      <c r="C828" s="1"/>
      <c r="D828" s="1"/>
      <c r="E828" s="1"/>
      <c r="F828" s="1"/>
      <c r="G828" s="1"/>
      <c r="H828" s="208"/>
      <c r="I828" s="208"/>
      <c r="J828" s="208"/>
      <c r="K828" s="208"/>
      <c r="L828" s="208"/>
      <c r="M828" s="208"/>
      <c r="N828" s="208"/>
      <c r="O828" s="208"/>
      <c r="P828" s="208"/>
      <c r="Q828" s="208"/>
      <c r="R828" s="208"/>
      <c r="S828" s="208"/>
      <c r="T828" s="208"/>
      <c r="U828" s="208"/>
      <c r="V828" s="208"/>
      <c r="W828" s="208"/>
      <c r="X828" s="208"/>
      <c r="Y828" s="208"/>
      <c r="Z828" s="208"/>
      <c r="AA828" s="208"/>
      <c r="AB828" s="208"/>
      <c r="AC828" s="208"/>
      <c r="AD828" s="208"/>
      <c r="AE828" s="208"/>
      <c r="AF828" s="208"/>
      <c r="AG828" s="208"/>
      <c r="AH828" s="208"/>
      <c r="AI828" s="208"/>
      <c r="AJ828" s="208"/>
      <c r="AK828" s="208"/>
      <c r="AL828" s="208"/>
      <c r="AM828" s="208"/>
      <c r="AN828" s="208"/>
      <c r="AO828" s="208"/>
      <c r="AP828" s="208"/>
      <c r="AQ828" s="208"/>
    </row>
    <row r="829" customFormat="false" ht="13.5" hidden="false" customHeight="true" outlineLevel="0" collapsed="false">
      <c r="A829" s="1"/>
      <c r="B829" s="1"/>
      <c r="C829" s="1"/>
      <c r="D829" s="1"/>
      <c r="E829" s="1"/>
      <c r="F829" s="1"/>
      <c r="G829" s="1"/>
      <c r="H829" s="208"/>
      <c r="I829" s="208"/>
      <c r="J829" s="208"/>
      <c r="K829" s="208"/>
      <c r="L829" s="208"/>
      <c r="M829" s="208"/>
      <c r="N829" s="208"/>
      <c r="O829" s="208"/>
      <c r="P829" s="208"/>
      <c r="Q829" s="208"/>
      <c r="R829" s="208"/>
      <c r="S829" s="208"/>
      <c r="T829" s="208"/>
      <c r="U829" s="208"/>
      <c r="V829" s="208"/>
      <c r="W829" s="208"/>
      <c r="X829" s="208"/>
      <c r="Y829" s="208"/>
      <c r="Z829" s="208"/>
      <c r="AA829" s="208"/>
      <c r="AB829" s="208"/>
      <c r="AC829" s="208"/>
      <c r="AD829" s="208"/>
      <c r="AE829" s="208"/>
      <c r="AF829" s="208"/>
      <c r="AG829" s="208"/>
      <c r="AH829" s="208"/>
      <c r="AI829" s="208"/>
      <c r="AJ829" s="208"/>
      <c r="AK829" s="208"/>
      <c r="AL829" s="208"/>
      <c r="AM829" s="208"/>
      <c r="AN829" s="208"/>
      <c r="AO829" s="208"/>
      <c r="AP829" s="208"/>
      <c r="AQ829" s="208"/>
    </row>
    <row r="830" customFormat="false" ht="13.5" hidden="false" customHeight="true" outlineLevel="0" collapsed="false">
      <c r="A830" s="1"/>
      <c r="B830" s="1"/>
      <c r="C830" s="1"/>
      <c r="D830" s="1"/>
      <c r="E830" s="1"/>
      <c r="F830" s="1"/>
      <c r="G830" s="1"/>
      <c r="H830" s="208"/>
      <c r="I830" s="208"/>
      <c r="J830" s="208"/>
      <c r="K830" s="208"/>
      <c r="L830" s="208"/>
      <c r="M830" s="208"/>
      <c r="N830" s="208"/>
      <c r="O830" s="208"/>
      <c r="P830" s="208"/>
      <c r="Q830" s="208"/>
      <c r="R830" s="208"/>
      <c r="S830" s="208"/>
      <c r="T830" s="208"/>
      <c r="U830" s="208"/>
      <c r="V830" s="208"/>
      <c r="W830" s="208"/>
      <c r="X830" s="208"/>
      <c r="Y830" s="208"/>
      <c r="Z830" s="208"/>
      <c r="AA830" s="208"/>
      <c r="AB830" s="208"/>
      <c r="AC830" s="208"/>
      <c r="AD830" s="208"/>
      <c r="AE830" s="208"/>
      <c r="AF830" s="208"/>
      <c r="AG830" s="208"/>
      <c r="AH830" s="208"/>
      <c r="AI830" s="208"/>
      <c r="AJ830" s="208"/>
      <c r="AK830" s="208"/>
      <c r="AL830" s="208"/>
      <c r="AM830" s="208"/>
      <c r="AN830" s="208"/>
      <c r="AO830" s="208"/>
      <c r="AP830" s="208"/>
      <c r="AQ830" s="208"/>
    </row>
    <row r="831" customFormat="false" ht="13.5" hidden="false" customHeight="true" outlineLevel="0" collapsed="false">
      <c r="A831" s="1"/>
      <c r="B831" s="1"/>
      <c r="C831" s="1"/>
      <c r="D831" s="1"/>
      <c r="E831" s="1"/>
      <c r="F831" s="1"/>
      <c r="G831" s="1"/>
      <c r="H831" s="208"/>
      <c r="I831" s="208"/>
      <c r="J831" s="208"/>
      <c r="K831" s="208"/>
      <c r="L831" s="208"/>
      <c r="M831" s="208"/>
      <c r="N831" s="208"/>
      <c r="O831" s="208"/>
      <c r="P831" s="208"/>
      <c r="Q831" s="208"/>
      <c r="R831" s="208"/>
      <c r="S831" s="208"/>
      <c r="T831" s="208"/>
      <c r="U831" s="208"/>
      <c r="V831" s="208"/>
      <c r="W831" s="208"/>
      <c r="X831" s="208"/>
      <c r="Y831" s="208"/>
      <c r="Z831" s="208"/>
      <c r="AA831" s="208"/>
      <c r="AB831" s="208"/>
      <c r="AC831" s="208"/>
      <c r="AD831" s="208"/>
      <c r="AE831" s="208"/>
      <c r="AF831" s="208"/>
      <c r="AG831" s="208"/>
      <c r="AH831" s="208"/>
      <c r="AI831" s="208"/>
      <c r="AJ831" s="208"/>
      <c r="AK831" s="208"/>
      <c r="AL831" s="208"/>
      <c r="AM831" s="208"/>
      <c r="AN831" s="208"/>
      <c r="AO831" s="208"/>
      <c r="AP831" s="208"/>
      <c r="AQ831" s="208"/>
    </row>
    <row r="832" customFormat="false" ht="13.5" hidden="false" customHeight="true" outlineLevel="0" collapsed="false">
      <c r="A832" s="1"/>
      <c r="B832" s="1"/>
      <c r="C832" s="1"/>
      <c r="D832" s="1"/>
      <c r="E832" s="1"/>
      <c r="F832" s="1"/>
      <c r="G832" s="1"/>
      <c r="H832" s="208"/>
      <c r="I832" s="208"/>
      <c r="J832" s="208"/>
      <c r="K832" s="208"/>
      <c r="L832" s="208"/>
      <c r="M832" s="208"/>
      <c r="N832" s="208"/>
      <c r="O832" s="208"/>
      <c r="P832" s="208"/>
      <c r="Q832" s="208"/>
      <c r="R832" s="208"/>
      <c r="S832" s="208"/>
      <c r="T832" s="208"/>
      <c r="U832" s="208"/>
      <c r="V832" s="208"/>
      <c r="W832" s="208"/>
      <c r="X832" s="208"/>
      <c r="Y832" s="208"/>
      <c r="Z832" s="208"/>
      <c r="AA832" s="208"/>
      <c r="AB832" s="208"/>
      <c r="AC832" s="208"/>
      <c r="AD832" s="208"/>
      <c r="AE832" s="208"/>
      <c r="AF832" s="208"/>
      <c r="AG832" s="208"/>
      <c r="AH832" s="208"/>
      <c r="AI832" s="208"/>
      <c r="AJ832" s="208"/>
      <c r="AK832" s="208"/>
      <c r="AL832" s="208"/>
      <c r="AM832" s="208"/>
      <c r="AN832" s="208"/>
      <c r="AO832" s="208"/>
      <c r="AP832" s="208"/>
      <c r="AQ832" s="208"/>
    </row>
    <row r="833" customFormat="false" ht="13.5" hidden="false" customHeight="true" outlineLevel="0" collapsed="false">
      <c r="A833" s="1"/>
      <c r="B833" s="1"/>
      <c r="C833" s="1"/>
      <c r="D833" s="1"/>
      <c r="E833" s="1"/>
      <c r="F833" s="1"/>
      <c r="G833" s="1"/>
      <c r="H833" s="208"/>
      <c r="I833" s="208"/>
      <c r="J833" s="208"/>
      <c r="K833" s="208"/>
      <c r="L833" s="208"/>
      <c r="M833" s="208"/>
      <c r="N833" s="208"/>
      <c r="O833" s="208"/>
      <c r="P833" s="208"/>
      <c r="Q833" s="208"/>
      <c r="R833" s="208"/>
      <c r="S833" s="208"/>
      <c r="T833" s="208"/>
      <c r="U833" s="208"/>
      <c r="V833" s="208"/>
      <c r="W833" s="208"/>
      <c r="X833" s="208"/>
      <c r="Y833" s="208"/>
      <c r="Z833" s="208"/>
      <c r="AA833" s="208"/>
      <c r="AB833" s="208"/>
      <c r="AC833" s="208"/>
      <c r="AD833" s="208"/>
      <c r="AE833" s="208"/>
      <c r="AF833" s="208"/>
      <c r="AG833" s="208"/>
      <c r="AH833" s="208"/>
      <c r="AI833" s="208"/>
      <c r="AJ833" s="208"/>
      <c r="AK833" s="208"/>
      <c r="AL833" s="208"/>
      <c r="AM833" s="208"/>
      <c r="AN833" s="208"/>
      <c r="AO833" s="208"/>
      <c r="AP833" s="208"/>
      <c r="AQ833" s="208"/>
    </row>
    <row r="834" customFormat="false" ht="13.5" hidden="false" customHeight="true" outlineLevel="0" collapsed="false">
      <c r="A834" s="1"/>
      <c r="B834" s="1"/>
      <c r="C834" s="1"/>
      <c r="D834" s="1"/>
      <c r="E834" s="1"/>
      <c r="F834" s="1"/>
      <c r="G834" s="1"/>
      <c r="H834" s="208"/>
      <c r="I834" s="208"/>
      <c r="J834" s="208"/>
      <c r="K834" s="208"/>
      <c r="L834" s="208"/>
      <c r="M834" s="208"/>
      <c r="N834" s="208"/>
      <c r="O834" s="208"/>
      <c r="P834" s="208"/>
      <c r="Q834" s="208"/>
      <c r="R834" s="208"/>
      <c r="S834" s="208"/>
      <c r="T834" s="208"/>
      <c r="U834" s="208"/>
      <c r="V834" s="208"/>
      <c r="W834" s="208"/>
      <c r="X834" s="208"/>
      <c r="Y834" s="208"/>
      <c r="Z834" s="208"/>
      <c r="AA834" s="208"/>
      <c r="AB834" s="208"/>
      <c r="AC834" s="208"/>
      <c r="AD834" s="208"/>
      <c r="AE834" s="208"/>
      <c r="AF834" s="208"/>
      <c r="AG834" s="208"/>
      <c r="AH834" s="208"/>
      <c r="AI834" s="208"/>
      <c r="AJ834" s="208"/>
      <c r="AK834" s="208"/>
      <c r="AL834" s="208"/>
      <c r="AM834" s="208"/>
      <c r="AN834" s="208"/>
      <c r="AO834" s="208"/>
      <c r="AP834" s="208"/>
      <c r="AQ834" s="208"/>
    </row>
    <row r="835" customFormat="false" ht="13.5" hidden="false" customHeight="true" outlineLevel="0" collapsed="false">
      <c r="A835" s="1"/>
      <c r="B835" s="1"/>
      <c r="C835" s="1"/>
      <c r="D835" s="1"/>
      <c r="E835" s="1"/>
      <c r="F835" s="1"/>
      <c r="G835" s="1"/>
      <c r="H835" s="208"/>
      <c r="I835" s="208"/>
      <c r="J835" s="208"/>
      <c r="K835" s="208"/>
      <c r="L835" s="208"/>
      <c r="M835" s="208"/>
      <c r="N835" s="208"/>
      <c r="O835" s="208"/>
      <c r="P835" s="208"/>
      <c r="Q835" s="208"/>
      <c r="R835" s="208"/>
      <c r="S835" s="208"/>
      <c r="T835" s="208"/>
      <c r="U835" s="208"/>
      <c r="V835" s="208"/>
      <c r="W835" s="208"/>
      <c r="X835" s="208"/>
      <c r="Y835" s="208"/>
      <c r="Z835" s="208"/>
      <c r="AA835" s="208"/>
      <c r="AB835" s="208"/>
      <c r="AC835" s="208"/>
      <c r="AD835" s="208"/>
      <c r="AE835" s="208"/>
      <c r="AF835" s="208"/>
      <c r="AG835" s="208"/>
      <c r="AH835" s="208"/>
      <c r="AI835" s="208"/>
      <c r="AJ835" s="208"/>
      <c r="AK835" s="208"/>
      <c r="AL835" s="208"/>
      <c r="AM835" s="208"/>
      <c r="AN835" s="208"/>
      <c r="AO835" s="208"/>
      <c r="AP835" s="208"/>
      <c r="AQ835" s="208"/>
    </row>
    <row r="836" customFormat="false" ht="13.5" hidden="false" customHeight="true" outlineLevel="0" collapsed="false">
      <c r="A836" s="1"/>
      <c r="B836" s="1"/>
      <c r="C836" s="1"/>
      <c r="D836" s="1"/>
      <c r="E836" s="1"/>
      <c r="F836" s="1"/>
      <c r="G836" s="1"/>
      <c r="H836" s="208"/>
      <c r="I836" s="208"/>
      <c r="J836" s="208"/>
      <c r="K836" s="208"/>
      <c r="L836" s="208"/>
      <c r="M836" s="208"/>
      <c r="N836" s="208"/>
      <c r="O836" s="208"/>
      <c r="P836" s="208"/>
      <c r="Q836" s="208"/>
      <c r="R836" s="208"/>
      <c r="S836" s="208"/>
      <c r="T836" s="208"/>
      <c r="U836" s="208"/>
      <c r="V836" s="208"/>
      <c r="W836" s="208"/>
      <c r="X836" s="208"/>
      <c r="Y836" s="208"/>
      <c r="Z836" s="208"/>
      <c r="AA836" s="208"/>
      <c r="AB836" s="208"/>
      <c r="AC836" s="208"/>
      <c r="AD836" s="208"/>
      <c r="AE836" s="208"/>
      <c r="AF836" s="208"/>
      <c r="AG836" s="208"/>
      <c r="AH836" s="208"/>
      <c r="AI836" s="208"/>
      <c r="AJ836" s="208"/>
      <c r="AK836" s="208"/>
      <c r="AL836" s="208"/>
      <c r="AM836" s="208"/>
      <c r="AN836" s="208"/>
      <c r="AO836" s="208"/>
      <c r="AP836" s="208"/>
      <c r="AQ836" s="208"/>
    </row>
    <row r="837" customFormat="false" ht="13.5" hidden="false" customHeight="true" outlineLevel="0" collapsed="false">
      <c r="A837" s="1"/>
      <c r="B837" s="1"/>
      <c r="C837" s="1"/>
      <c r="D837" s="1"/>
      <c r="E837" s="1"/>
      <c r="F837" s="1"/>
      <c r="G837" s="1"/>
      <c r="H837" s="208"/>
      <c r="I837" s="208"/>
      <c r="J837" s="208"/>
      <c r="K837" s="208"/>
      <c r="L837" s="208"/>
      <c r="M837" s="208"/>
      <c r="N837" s="208"/>
      <c r="O837" s="208"/>
      <c r="P837" s="208"/>
      <c r="Q837" s="208"/>
      <c r="R837" s="208"/>
      <c r="S837" s="208"/>
      <c r="T837" s="208"/>
      <c r="U837" s="208"/>
      <c r="V837" s="208"/>
      <c r="W837" s="208"/>
      <c r="X837" s="208"/>
      <c r="Y837" s="208"/>
      <c r="Z837" s="208"/>
      <c r="AA837" s="208"/>
      <c r="AB837" s="208"/>
      <c r="AC837" s="208"/>
      <c r="AD837" s="208"/>
      <c r="AE837" s="208"/>
      <c r="AF837" s="208"/>
      <c r="AG837" s="208"/>
      <c r="AH837" s="208"/>
      <c r="AI837" s="208"/>
      <c r="AJ837" s="208"/>
      <c r="AK837" s="208"/>
      <c r="AL837" s="208"/>
      <c r="AM837" s="208"/>
      <c r="AN837" s="208"/>
      <c r="AO837" s="208"/>
      <c r="AP837" s="208"/>
      <c r="AQ837" s="208"/>
    </row>
    <row r="838" customFormat="false" ht="13.5" hidden="false" customHeight="true" outlineLevel="0" collapsed="false">
      <c r="A838" s="1"/>
      <c r="B838" s="1"/>
      <c r="C838" s="1"/>
      <c r="D838" s="1"/>
      <c r="E838" s="1"/>
      <c r="F838" s="1"/>
      <c r="G838" s="1"/>
      <c r="H838" s="208"/>
      <c r="I838" s="208"/>
      <c r="J838" s="208"/>
      <c r="K838" s="208"/>
      <c r="L838" s="208"/>
      <c r="M838" s="208"/>
      <c r="N838" s="208"/>
      <c r="O838" s="208"/>
      <c r="P838" s="208"/>
      <c r="Q838" s="208"/>
      <c r="R838" s="208"/>
      <c r="S838" s="208"/>
      <c r="T838" s="208"/>
      <c r="U838" s="208"/>
      <c r="V838" s="208"/>
      <c r="W838" s="208"/>
      <c r="X838" s="208"/>
      <c r="Y838" s="208"/>
      <c r="Z838" s="208"/>
      <c r="AA838" s="208"/>
      <c r="AB838" s="208"/>
      <c r="AC838" s="208"/>
      <c r="AD838" s="208"/>
      <c r="AE838" s="208"/>
      <c r="AF838" s="208"/>
      <c r="AG838" s="208"/>
      <c r="AH838" s="208"/>
      <c r="AI838" s="208"/>
      <c r="AJ838" s="208"/>
      <c r="AK838" s="208"/>
      <c r="AL838" s="208"/>
      <c r="AM838" s="208"/>
      <c r="AN838" s="208"/>
      <c r="AO838" s="208"/>
      <c r="AP838" s="208"/>
      <c r="AQ838" s="208"/>
    </row>
    <row r="839" customFormat="false" ht="13.5" hidden="false" customHeight="true" outlineLevel="0" collapsed="false">
      <c r="A839" s="1"/>
      <c r="B839" s="1"/>
      <c r="C839" s="1"/>
      <c r="D839" s="1"/>
      <c r="E839" s="1"/>
      <c r="F839" s="1"/>
      <c r="G839" s="1"/>
      <c r="H839" s="208"/>
      <c r="I839" s="208"/>
      <c r="J839" s="208"/>
      <c r="K839" s="208"/>
      <c r="L839" s="208"/>
      <c r="M839" s="208"/>
      <c r="N839" s="208"/>
      <c r="O839" s="208"/>
      <c r="P839" s="208"/>
      <c r="Q839" s="208"/>
      <c r="R839" s="208"/>
      <c r="S839" s="208"/>
      <c r="T839" s="208"/>
      <c r="U839" s="208"/>
      <c r="V839" s="208"/>
      <c r="W839" s="208"/>
      <c r="X839" s="208"/>
      <c r="Y839" s="208"/>
      <c r="Z839" s="208"/>
      <c r="AA839" s="208"/>
      <c r="AB839" s="208"/>
      <c r="AC839" s="208"/>
      <c r="AD839" s="208"/>
      <c r="AE839" s="208"/>
      <c r="AF839" s="208"/>
      <c r="AG839" s="208"/>
      <c r="AH839" s="208"/>
      <c r="AI839" s="208"/>
      <c r="AJ839" s="208"/>
      <c r="AK839" s="208"/>
      <c r="AL839" s="208"/>
      <c r="AM839" s="208"/>
      <c r="AN839" s="208"/>
      <c r="AO839" s="208"/>
      <c r="AP839" s="208"/>
      <c r="AQ839" s="208"/>
    </row>
    <row r="840" customFormat="false" ht="13.5" hidden="false" customHeight="true" outlineLevel="0" collapsed="false">
      <c r="A840" s="1"/>
      <c r="B840" s="1"/>
      <c r="C840" s="1"/>
      <c r="D840" s="1"/>
      <c r="E840" s="1"/>
      <c r="F840" s="1"/>
      <c r="G840" s="1"/>
      <c r="H840" s="208"/>
      <c r="I840" s="208"/>
      <c r="J840" s="208"/>
      <c r="K840" s="208"/>
      <c r="L840" s="208"/>
      <c r="M840" s="208"/>
      <c r="N840" s="208"/>
      <c r="O840" s="208"/>
      <c r="P840" s="208"/>
      <c r="Q840" s="208"/>
      <c r="R840" s="208"/>
      <c r="S840" s="208"/>
      <c r="T840" s="208"/>
      <c r="U840" s="208"/>
      <c r="V840" s="208"/>
      <c r="W840" s="208"/>
      <c r="X840" s="208"/>
      <c r="Y840" s="208"/>
      <c r="Z840" s="208"/>
      <c r="AA840" s="208"/>
      <c r="AB840" s="208"/>
      <c r="AC840" s="208"/>
      <c r="AD840" s="208"/>
      <c r="AE840" s="208"/>
      <c r="AF840" s="208"/>
      <c r="AG840" s="208"/>
      <c r="AH840" s="208"/>
      <c r="AI840" s="208"/>
      <c r="AJ840" s="208"/>
      <c r="AK840" s="208"/>
      <c r="AL840" s="208"/>
      <c r="AM840" s="208"/>
      <c r="AN840" s="208"/>
      <c r="AO840" s="208"/>
      <c r="AP840" s="208"/>
      <c r="AQ840" s="208"/>
    </row>
    <row r="841" customFormat="false" ht="13.5" hidden="false" customHeight="true" outlineLevel="0" collapsed="false">
      <c r="A841" s="1"/>
      <c r="B841" s="1"/>
      <c r="C841" s="1"/>
      <c r="D841" s="1"/>
      <c r="E841" s="1"/>
      <c r="F841" s="1"/>
      <c r="G841" s="1"/>
      <c r="H841" s="208"/>
      <c r="I841" s="208"/>
      <c r="J841" s="208"/>
      <c r="K841" s="208"/>
      <c r="L841" s="208"/>
      <c r="M841" s="208"/>
      <c r="N841" s="208"/>
      <c r="O841" s="208"/>
      <c r="P841" s="208"/>
      <c r="Q841" s="208"/>
      <c r="R841" s="208"/>
      <c r="S841" s="208"/>
      <c r="T841" s="208"/>
      <c r="U841" s="208"/>
      <c r="V841" s="208"/>
      <c r="W841" s="208"/>
      <c r="X841" s="208"/>
      <c r="Y841" s="208"/>
      <c r="Z841" s="208"/>
      <c r="AA841" s="208"/>
      <c r="AB841" s="208"/>
      <c r="AC841" s="208"/>
      <c r="AD841" s="208"/>
      <c r="AE841" s="208"/>
      <c r="AF841" s="208"/>
      <c r="AG841" s="208"/>
      <c r="AH841" s="208"/>
      <c r="AI841" s="208"/>
      <c r="AJ841" s="208"/>
      <c r="AK841" s="208"/>
      <c r="AL841" s="208"/>
      <c r="AM841" s="208"/>
      <c r="AN841" s="208"/>
      <c r="AO841" s="208"/>
      <c r="AP841" s="208"/>
      <c r="AQ841" s="208"/>
    </row>
    <row r="842" customFormat="false" ht="13.5" hidden="false" customHeight="true" outlineLevel="0" collapsed="false">
      <c r="A842" s="1"/>
      <c r="B842" s="1"/>
      <c r="C842" s="1"/>
      <c r="D842" s="1"/>
      <c r="E842" s="1"/>
      <c r="F842" s="1"/>
      <c r="G842" s="1"/>
      <c r="H842" s="208"/>
      <c r="I842" s="208"/>
      <c r="J842" s="208"/>
      <c r="K842" s="208"/>
      <c r="L842" s="208"/>
      <c r="M842" s="208"/>
      <c r="N842" s="208"/>
      <c r="O842" s="208"/>
      <c r="P842" s="208"/>
      <c r="Q842" s="208"/>
      <c r="R842" s="208"/>
      <c r="S842" s="208"/>
      <c r="T842" s="208"/>
      <c r="U842" s="208"/>
      <c r="V842" s="208"/>
      <c r="W842" s="208"/>
      <c r="X842" s="208"/>
      <c r="Y842" s="208"/>
      <c r="Z842" s="208"/>
      <c r="AA842" s="208"/>
      <c r="AB842" s="208"/>
      <c r="AC842" s="208"/>
      <c r="AD842" s="208"/>
      <c r="AE842" s="208"/>
      <c r="AF842" s="208"/>
      <c r="AG842" s="208"/>
      <c r="AH842" s="208"/>
      <c r="AI842" s="208"/>
      <c r="AJ842" s="208"/>
      <c r="AK842" s="208"/>
      <c r="AL842" s="208"/>
      <c r="AM842" s="208"/>
      <c r="AN842" s="208"/>
      <c r="AO842" s="208"/>
      <c r="AP842" s="208"/>
      <c r="AQ842" s="208"/>
    </row>
    <row r="843" customFormat="false" ht="13.5" hidden="false" customHeight="true" outlineLevel="0" collapsed="false">
      <c r="A843" s="1"/>
      <c r="B843" s="1"/>
      <c r="C843" s="1"/>
      <c r="D843" s="1"/>
      <c r="E843" s="1"/>
      <c r="F843" s="1"/>
      <c r="G843" s="1"/>
      <c r="H843" s="208"/>
      <c r="I843" s="208"/>
      <c r="J843" s="208"/>
      <c r="K843" s="208"/>
      <c r="L843" s="208"/>
      <c r="M843" s="208"/>
      <c r="N843" s="208"/>
      <c r="O843" s="208"/>
      <c r="P843" s="208"/>
      <c r="Q843" s="208"/>
      <c r="R843" s="208"/>
      <c r="S843" s="208"/>
      <c r="T843" s="208"/>
      <c r="U843" s="208"/>
      <c r="V843" s="208"/>
      <c r="W843" s="208"/>
      <c r="X843" s="208"/>
      <c r="Y843" s="208"/>
      <c r="Z843" s="208"/>
      <c r="AA843" s="208"/>
      <c r="AB843" s="208"/>
      <c r="AC843" s="208"/>
      <c r="AD843" s="208"/>
      <c r="AE843" s="208"/>
      <c r="AF843" s="208"/>
      <c r="AG843" s="208"/>
      <c r="AH843" s="208"/>
      <c r="AI843" s="208"/>
      <c r="AJ843" s="208"/>
      <c r="AK843" s="208"/>
      <c r="AL843" s="208"/>
      <c r="AM843" s="208"/>
      <c r="AN843" s="208"/>
      <c r="AO843" s="208"/>
      <c r="AP843" s="208"/>
      <c r="AQ843" s="208"/>
    </row>
    <row r="844" customFormat="false" ht="13.5" hidden="false" customHeight="true" outlineLevel="0" collapsed="false">
      <c r="A844" s="1"/>
      <c r="B844" s="1"/>
      <c r="C844" s="1"/>
      <c r="D844" s="1"/>
      <c r="E844" s="1"/>
      <c r="F844" s="1"/>
      <c r="G844" s="1"/>
      <c r="H844" s="208"/>
      <c r="I844" s="208"/>
      <c r="J844" s="208"/>
      <c r="K844" s="208"/>
      <c r="L844" s="208"/>
      <c r="M844" s="208"/>
      <c r="N844" s="208"/>
      <c r="O844" s="208"/>
      <c r="P844" s="208"/>
      <c r="Q844" s="208"/>
      <c r="R844" s="208"/>
      <c r="S844" s="208"/>
      <c r="T844" s="208"/>
      <c r="U844" s="208"/>
      <c r="V844" s="208"/>
      <c r="W844" s="208"/>
      <c r="X844" s="208"/>
      <c r="Y844" s="208"/>
      <c r="Z844" s="208"/>
      <c r="AA844" s="208"/>
      <c r="AB844" s="208"/>
      <c r="AC844" s="208"/>
      <c r="AD844" s="208"/>
      <c r="AE844" s="208"/>
      <c r="AF844" s="208"/>
      <c r="AG844" s="208"/>
      <c r="AH844" s="208"/>
      <c r="AI844" s="208"/>
      <c r="AJ844" s="208"/>
      <c r="AK844" s="208"/>
      <c r="AL844" s="208"/>
      <c r="AM844" s="208"/>
      <c r="AN844" s="208"/>
      <c r="AO844" s="208"/>
      <c r="AP844" s="208"/>
      <c r="AQ844" s="208"/>
    </row>
    <row r="845" customFormat="false" ht="13.5" hidden="false" customHeight="true" outlineLevel="0" collapsed="false">
      <c r="A845" s="1"/>
      <c r="B845" s="1"/>
      <c r="C845" s="1"/>
      <c r="D845" s="1"/>
      <c r="E845" s="1"/>
      <c r="F845" s="1"/>
      <c r="G845" s="1"/>
      <c r="H845" s="208"/>
      <c r="I845" s="208"/>
      <c r="J845" s="208"/>
      <c r="K845" s="208"/>
      <c r="L845" s="208"/>
      <c r="M845" s="208"/>
      <c r="N845" s="208"/>
      <c r="O845" s="208"/>
      <c r="P845" s="208"/>
      <c r="Q845" s="208"/>
      <c r="R845" s="208"/>
      <c r="S845" s="208"/>
      <c r="T845" s="208"/>
      <c r="U845" s="208"/>
      <c r="V845" s="208"/>
      <c r="W845" s="208"/>
      <c r="X845" s="208"/>
      <c r="Y845" s="208"/>
      <c r="Z845" s="208"/>
      <c r="AA845" s="208"/>
      <c r="AB845" s="208"/>
      <c r="AC845" s="208"/>
      <c r="AD845" s="208"/>
      <c r="AE845" s="208"/>
      <c r="AF845" s="208"/>
      <c r="AG845" s="208"/>
      <c r="AH845" s="208"/>
      <c r="AI845" s="208"/>
      <c r="AJ845" s="208"/>
      <c r="AK845" s="208"/>
      <c r="AL845" s="208"/>
      <c r="AM845" s="208"/>
      <c r="AN845" s="208"/>
      <c r="AO845" s="208"/>
      <c r="AP845" s="208"/>
      <c r="AQ845" s="208"/>
    </row>
    <row r="846" customFormat="false" ht="13.5" hidden="false" customHeight="true" outlineLevel="0" collapsed="false">
      <c r="A846" s="1"/>
      <c r="B846" s="1"/>
      <c r="C846" s="1"/>
      <c r="D846" s="1"/>
      <c r="E846" s="1"/>
      <c r="F846" s="1"/>
      <c r="G846" s="1"/>
      <c r="H846" s="208"/>
      <c r="I846" s="208"/>
      <c r="J846" s="208"/>
      <c r="K846" s="208"/>
      <c r="L846" s="208"/>
      <c r="M846" s="208"/>
      <c r="N846" s="208"/>
      <c r="O846" s="208"/>
      <c r="P846" s="208"/>
      <c r="Q846" s="208"/>
      <c r="R846" s="208"/>
      <c r="S846" s="208"/>
      <c r="T846" s="208"/>
      <c r="U846" s="208"/>
      <c r="V846" s="208"/>
      <c r="W846" s="208"/>
      <c r="X846" s="208"/>
      <c r="Y846" s="208"/>
      <c r="Z846" s="208"/>
      <c r="AA846" s="208"/>
      <c r="AB846" s="208"/>
      <c r="AC846" s="208"/>
      <c r="AD846" s="208"/>
      <c r="AE846" s="208"/>
      <c r="AF846" s="208"/>
      <c r="AG846" s="208"/>
      <c r="AH846" s="208"/>
      <c r="AI846" s="208"/>
      <c r="AJ846" s="208"/>
      <c r="AK846" s="208"/>
      <c r="AL846" s="208"/>
      <c r="AM846" s="208"/>
      <c r="AN846" s="208"/>
      <c r="AO846" s="208"/>
      <c r="AP846" s="208"/>
      <c r="AQ846" s="208"/>
    </row>
    <row r="847" customFormat="false" ht="13.5" hidden="false" customHeight="true" outlineLevel="0" collapsed="false">
      <c r="A847" s="1"/>
      <c r="B847" s="1"/>
      <c r="C847" s="1"/>
      <c r="D847" s="1"/>
      <c r="E847" s="1"/>
      <c r="F847" s="1"/>
      <c r="G847" s="1"/>
      <c r="H847" s="208"/>
      <c r="I847" s="208"/>
      <c r="J847" s="208"/>
      <c r="K847" s="208"/>
      <c r="L847" s="208"/>
      <c r="M847" s="208"/>
      <c r="N847" s="208"/>
      <c r="O847" s="208"/>
      <c r="P847" s="208"/>
      <c r="Q847" s="208"/>
      <c r="R847" s="208"/>
      <c r="S847" s="208"/>
      <c r="T847" s="208"/>
      <c r="U847" s="208"/>
      <c r="V847" s="208"/>
      <c r="W847" s="208"/>
      <c r="X847" s="208"/>
      <c r="Y847" s="208"/>
      <c r="Z847" s="208"/>
      <c r="AA847" s="208"/>
      <c r="AB847" s="208"/>
      <c r="AC847" s="208"/>
      <c r="AD847" s="208"/>
      <c r="AE847" s="208"/>
      <c r="AF847" s="208"/>
      <c r="AG847" s="208"/>
      <c r="AH847" s="208"/>
      <c r="AI847" s="208"/>
      <c r="AJ847" s="208"/>
      <c r="AK847" s="208"/>
      <c r="AL847" s="208"/>
      <c r="AM847" s="208"/>
      <c r="AN847" s="208"/>
      <c r="AO847" s="208"/>
      <c r="AP847" s="208"/>
      <c r="AQ847" s="208"/>
    </row>
    <row r="848" customFormat="false" ht="13.5" hidden="false" customHeight="true" outlineLevel="0" collapsed="false">
      <c r="A848" s="1"/>
      <c r="B848" s="1"/>
      <c r="C848" s="1"/>
      <c r="D848" s="1"/>
      <c r="E848" s="1"/>
      <c r="F848" s="1"/>
      <c r="G848" s="1"/>
      <c r="H848" s="208"/>
      <c r="I848" s="208"/>
      <c r="J848" s="208"/>
      <c r="K848" s="208"/>
      <c r="L848" s="208"/>
      <c r="M848" s="208"/>
      <c r="N848" s="208"/>
      <c r="O848" s="208"/>
      <c r="P848" s="208"/>
      <c r="Q848" s="208"/>
      <c r="R848" s="208"/>
      <c r="S848" s="208"/>
      <c r="T848" s="208"/>
      <c r="U848" s="208"/>
      <c r="V848" s="208"/>
      <c r="W848" s="208"/>
      <c r="X848" s="208"/>
      <c r="Y848" s="208"/>
      <c r="Z848" s="208"/>
      <c r="AA848" s="208"/>
      <c r="AB848" s="208"/>
      <c r="AC848" s="208"/>
      <c r="AD848" s="208"/>
      <c r="AE848" s="208"/>
      <c r="AF848" s="208"/>
      <c r="AG848" s="208"/>
      <c r="AH848" s="208"/>
      <c r="AI848" s="208"/>
      <c r="AJ848" s="208"/>
      <c r="AK848" s="208"/>
      <c r="AL848" s="208"/>
      <c r="AM848" s="208"/>
      <c r="AN848" s="208"/>
      <c r="AO848" s="208"/>
      <c r="AP848" s="208"/>
      <c r="AQ848" s="208"/>
    </row>
    <row r="849" customFormat="false" ht="13.5" hidden="false" customHeight="true" outlineLevel="0" collapsed="false">
      <c r="A849" s="1"/>
      <c r="B849" s="1"/>
      <c r="C849" s="1"/>
      <c r="D849" s="1"/>
      <c r="E849" s="1"/>
      <c r="F849" s="1"/>
      <c r="G849" s="1"/>
      <c r="H849" s="208"/>
      <c r="I849" s="208"/>
      <c r="J849" s="208"/>
      <c r="K849" s="208"/>
      <c r="L849" s="208"/>
      <c r="M849" s="208"/>
      <c r="N849" s="208"/>
      <c r="O849" s="208"/>
      <c r="P849" s="208"/>
      <c r="Q849" s="208"/>
      <c r="R849" s="208"/>
      <c r="S849" s="208"/>
      <c r="T849" s="208"/>
      <c r="U849" s="208"/>
      <c r="V849" s="208"/>
      <c r="W849" s="208"/>
      <c r="X849" s="208"/>
      <c r="Y849" s="208"/>
      <c r="Z849" s="208"/>
      <c r="AA849" s="208"/>
      <c r="AB849" s="208"/>
      <c r="AC849" s="208"/>
      <c r="AD849" s="208"/>
      <c r="AE849" s="208"/>
      <c r="AF849" s="208"/>
      <c r="AG849" s="208"/>
      <c r="AH849" s="208"/>
      <c r="AI849" s="208"/>
      <c r="AJ849" s="208"/>
      <c r="AK849" s="208"/>
      <c r="AL849" s="208"/>
      <c r="AM849" s="208"/>
      <c r="AN849" s="208"/>
      <c r="AO849" s="208"/>
      <c r="AP849" s="208"/>
      <c r="AQ849" s="208"/>
    </row>
    <row r="850" customFormat="false" ht="13.5" hidden="false" customHeight="true" outlineLevel="0" collapsed="false">
      <c r="A850" s="1"/>
      <c r="B850" s="1"/>
      <c r="C850" s="1"/>
      <c r="D850" s="1"/>
      <c r="E850" s="1"/>
      <c r="F850" s="1"/>
      <c r="G850" s="1"/>
      <c r="H850" s="208"/>
      <c r="I850" s="208"/>
      <c r="J850" s="208"/>
      <c r="K850" s="208"/>
      <c r="L850" s="208"/>
      <c r="M850" s="208"/>
      <c r="N850" s="208"/>
      <c r="O850" s="208"/>
      <c r="P850" s="208"/>
      <c r="Q850" s="208"/>
      <c r="R850" s="208"/>
      <c r="S850" s="208"/>
      <c r="T850" s="208"/>
      <c r="U850" s="208"/>
      <c r="V850" s="208"/>
      <c r="W850" s="208"/>
      <c r="X850" s="208"/>
      <c r="Y850" s="208"/>
      <c r="Z850" s="208"/>
      <c r="AA850" s="208"/>
      <c r="AB850" s="208"/>
      <c r="AC850" s="208"/>
      <c r="AD850" s="208"/>
      <c r="AE850" s="208"/>
      <c r="AF850" s="208"/>
      <c r="AG850" s="208"/>
      <c r="AH850" s="208"/>
      <c r="AI850" s="208"/>
      <c r="AJ850" s="208"/>
      <c r="AK850" s="208"/>
      <c r="AL850" s="208"/>
      <c r="AM850" s="208"/>
      <c r="AN850" s="208"/>
      <c r="AO850" s="208"/>
      <c r="AP850" s="208"/>
      <c r="AQ850" s="208"/>
    </row>
    <row r="851" customFormat="false" ht="13.5" hidden="false" customHeight="true" outlineLevel="0" collapsed="false">
      <c r="A851" s="1"/>
      <c r="B851" s="1"/>
      <c r="C851" s="1"/>
      <c r="D851" s="1"/>
      <c r="E851" s="1"/>
      <c r="F851" s="1"/>
      <c r="G851" s="1"/>
      <c r="H851" s="208"/>
      <c r="I851" s="208"/>
      <c r="J851" s="208"/>
      <c r="K851" s="208"/>
      <c r="L851" s="208"/>
      <c r="M851" s="208"/>
      <c r="N851" s="208"/>
      <c r="O851" s="208"/>
      <c r="P851" s="208"/>
      <c r="Q851" s="208"/>
      <c r="R851" s="208"/>
      <c r="S851" s="208"/>
      <c r="T851" s="208"/>
      <c r="U851" s="208"/>
      <c r="V851" s="208"/>
      <c r="W851" s="208"/>
      <c r="X851" s="208"/>
      <c r="Y851" s="208"/>
      <c r="Z851" s="208"/>
      <c r="AA851" s="208"/>
      <c r="AB851" s="208"/>
      <c r="AC851" s="208"/>
      <c r="AD851" s="208"/>
      <c r="AE851" s="208"/>
      <c r="AF851" s="208"/>
      <c r="AG851" s="208"/>
      <c r="AH851" s="208"/>
      <c r="AI851" s="208"/>
      <c r="AJ851" s="208"/>
      <c r="AK851" s="208"/>
      <c r="AL851" s="208"/>
      <c r="AM851" s="208"/>
      <c r="AN851" s="208"/>
      <c r="AO851" s="208"/>
      <c r="AP851" s="208"/>
      <c r="AQ851" s="208"/>
    </row>
    <row r="852" customFormat="false" ht="13.5" hidden="false" customHeight="true" outlineLevel="0" collapsed="false">
      <c r="A852" s="1"/>
      <c r="B852" s="1"/>
      <c r="C852" s="1"/>
      <c r="D852" s="1"/>
      <c r="E852" s="1"/>
      <c r="F852" s="1"/>
      <c r="G852" s="1"/>
      <c r="H852" s="208"/>
      <c r="I852" s="208"/>
      <c r="J852" s="208"/>
      <c r="K852" s="208"/>
      <c r="L852" s="208"/>
      <c r="M852" s="208"/>
      <c r="N852" s="208"/>
      <c r="O852" s="208"/>
      <c r="P852" s="208"/>
      <c r="Q852" s="208"/>
      <c r="R852" s="208"/>
      <c r="S852" s="208"/>
      <c r="T852" s="208"/>
      <c r="U852" s="208"/>
      <c r="V852" s="208"/>
      <c r="W852" s="208"/>
      <c r="X852" s="208"/>
      <c r="Y852" s="208"/>
      <c r="Z852" s="208"/>
      <c r="AA852" s="208"/>
      <c r="AB852" s="208"/>
      <c r="AC852" s="208"/>
      <c r="AD852" s="208"/>
      <c r="AE852" s="208"/>
      <c r="AF852" s="208"/>
      <c r="AG852" s="208"/>
      <c r="AH852" s="208"/>
      <c r="AI852" s="208"/>
      <c r="AJ852" s="208"/>
      <c r="AK852" s="208"/>
      <c r="AL852" s="208"/>
      <c r="AM852" s="208"/>
      <c r="AN852" s="208"/>
      <c r="AO852" s="208"/>
      <c r="AP852" s="208"/>
      <c r="AQ852" s="208"/>
    </row>
    <row r="853" customFormat="false" ht="13.5" hidden="false" customHeight="true" outlineLevel="0" collapsed="false">
      <c r="A853" s="1"/>
      <c r="B853" s="1"/>
      <c r="C853" s="1"/>
      <c r="D853" s="1"/>
      <c r="E853" s="1"/>
      <c r="F853" s="1"/>
      <c r="G853" s="1"/>
      <c r="H853" s="208"/>
      <c r="I853" s="208"/>
      <c r="J853" s="208"/>
      <c r="K853" s="208"/>
      <c r="L853" s="208"/>
      <c r="M853" s="208"/>
      <c r="N853" s="208"/>
      <c r="O853" s="208"/>
      <c r="P853" s="208"/>
      <c r="Q853" s="208"/>
      <c r="R853" s="208"/>
      <c r="S853" s="208"/>
      <c r="T853" s="208"/>
      <c r="U853" s="208"/>
      <c r="V853" s="208"/>
      <c r="W853" s="208"/>
      <c r="X853" s="208"/>
      <c r="Y853" s="208"/>
      <c r="Z853" s="208"/>
      <c r="AA853" s="208"/>
      <c r="AB853" s="208"/>
      <c r="AC853" s="208"/>
      <c r="AD853" s="208"/>
      <c r="AE853" s="208"/>
      <c r="AF853" s="208"/>
      <c r="AG853" s="208"/>
      <c r="AH853" s="208"/>
      <c r="AI853" s="208"/>
      <c r="AJ853" s="208"/>
      <c r="AK853" s="208"/>
      <c r="AL853" s="208"/>
      <c r="AM853" s="208"/>
      <c r="AN853" s="208"/>
      <c r="AO853" s="208"/>
      <c r="AP853" s="208"/>
      <c r="AQ853" s="208"/>
    </row>
    <row r="854" customFormat="false" ht="13.5" hidden="false" customHeight="true" outlineLevel="0" collapsed="false">
      <c r="A854" s="1"/>
      <c r="B854" s="1"/>
      <c r="C854" s="1"/>
      <c r="D854" s="1"/>
      <c r="E854" s="1"/>
      <c r="F854" s="1"/>
      <c r="G854" s="1"/>
      <c r="H854" s="208"/>
      <c r="I854" s="208"/>
      <c r="J854" s="208"/>
      <c r="K854" s="208"/>
      <c r="L854" s="208"/>
      <c r="M854" s="208"/>
      <c r="N854" s="208"/>
      <c r="O854" s="208"/>
      <c r="P854" s="208"/>
      <c r="Q854" s="208"/>
      <c r="R854" s="208"/>
      <c r="S854" s="208"/>
      <c r="T854" s="208"/>
      <c r="U854" s="208"/>
      <c r="V854" s="208"/>
      <c r="W854" s="208"/>
      <c r="X854" s="208"/>
      <c r="Y854" s="208"/>
      <c r="Z854" s="208"/>
      <c r="AA854" s="208"/>
      <c r="AB854" s="208"/>
      <c r="AC854" s="208"/>
      <c r="AD854" s="208"/>
      <c r="AE854" s="208"/>
      <c r="AF854" s="208"/>
      <c r="AG854" s="208"/>
      <c r="AH854" s="208"/>
      <c r="AI854" s="208"/>
      <c r="AJ854" s="208"/>
      <c r="AK854" s="208"/>
      <c r="AL854" s="208"/>
      <c r="AM854" s="208"/>
      <c r="AN854" s="208"/>
      <c r="AO854" s="208"/>
      <c r="AP854" s="208"/>
      <c r="AQ854" s="208"/>
    </row>
    <row r="855" customFormat="false" ht="13.5" hidden="false" customHeight="true" outlineLevel="0" collapsed="false">
      <c r="A855" s="1"/>
      <c r="B855" s="1"/>
      <c r="C855" s="1"/>
      <c r="D855" s="1"/>
      <c r="E855" s="1"/>
      <c r="F855" s="1"/>
      <c r="G855" s="1"/>
      <c r="H855" s="208"/>
      <c r="I855" s="208"/>
      <c r="J855" s="208"/>
      <c r="K855" s="208"/>
      <c r="L855" s="208"/>
      <c r="M855" s="208"/>
      <c r="N855" s="208"/>
      <c r="O855" s="208"/>
      <c r="P855" s="208"/>
      <c r="Q855" s="208"/>
      <c r="R855" s="208"/>
      <c r="S855" s="208"/>
      <c r="T855" s="208"/>
      <c r="U855" s="208"/>
      <c r="V855" s="208"/>
      <c r="W855" s="208"/>
      <c r="X855" s="208"/>
      <c r="Y855" s="208"/>
      <c r="Z855" s="208"/>
      <c r="AA855" s="208"/>
      <c r="AB855" s="208"/>
      <c r="AC855" s="208"/>
      <c r="AD855" s="208"/>
      <c r="AE855" s="208"/>
      <c r="AF855" s="208"/>
      <c r="AG855" s="208"/>
      <c r="AH855" s="208"/>
      <c r="AI855" s="208"/>
      <c r="AJ855" s="208"/>
      <c r="AK855" s="208"/>
      <c r="AL855" s="208"/>
      <c r="AM855" s="208"/>
      <c r="AN855" s="208"/>
      <c r="AO855" s="208"/>
      <c r="AP855" s="208"/>
      <c r="AQ855" s="208"/>
    </row>
    <row r="856" customFormat="false" ht="13.5" hidden="false" customHeight="true" outlineLevel="0" collapsed="false">
      <c r="A856" s="1"/>
      <c r="B856" s="1"/>
      <c r="C856" s="1"/>
      <c r="D856" s="1"/>
      <c r="E856" s="1"/>
      <c r="F856" s="1"/>
      <c r="G856" s="1"/>
      <c r="H856" s="208"/>
      <c r="I856" s="208"/>
      <c r="J856" s="208"/>
      <c r="K856" s="208"/>
      <c r="L856" s="208"/>
      <c r="M856" s="208"/>
      <c r="N856" s="208"/>
      <c r="O856" s="208"/>
      <c r="P856" s="208"/>
      <c r="Q856" s="208"/>
      <c r="R856" s="208"/>
      <c r="S856" s="208"/>
      <c r="T856" s="208"/>
      <c r="U856" s="208"/>
      <c r="V856" s="208"/>
      <c r="W856" s="208"/>
      <c r="X856" s="208"/>
      <c r="Y856" s="208"/>
      <c r="Z856" s="208"/>
      <c r="AA856" s="208"/>
      <c r="AB856" s="208"/>
      <c r="AC856" s="208"/>
      <c r="AD856" s="208"/>
      <c r="AE856" s="208"/>
      <c r="AF856" s="208"/>
      <c r="AG856" s="208"/>
      <c r="AH856" s="208"/>
      <c r="AI856" s="208"/>
      <c r="AJ856" s="208"/>
      <c r="AK856" s="208"/>
      <c r="AL856" s="208"/>
      <c r="AM856" s="208"/>
      <c r="AN856" s="208"/>
      <c r="AO856" s="208"/>
      <c r="AP856" s="208"/>
      <c r="AQ856" s="208"/>
    </row>
    <row r="857" customFormat="false" ht="13.5" hidden="false" customHeight="true" outlineLevel="0" collapsed="false">
      <c r="A857" s="1"/>
      <c r="B857" s="1"/>
      <c r="C857" s="1"/>
      <c r="D857" s="1"/>
      <c r="E857" s="1"/>
      <c r="F857" s="1"/>
      <c r="G857" s="1"/>
      <c r="H857" s="208"/>
      <c r="I857" s="208"/>
      <c r="J857" s="208"/>
      <c r="K857" s="208"/>
      <c r="L857" s="208"/>
      <c r="M857" s="208"/>
      <c r="N857" s="208"/>
      <c r="O857" s="208"/>
      <c r="P857" s="208"/>
      <c r="Q857" s="208"/>
      <c r="R857" s="208"/>
      <c r="S857" s="208"/>
      <c r="T857" s="208"/>
      <c r="U857" s="208"/>
      <c r="V857" s="208"/>
      <c r="W857" s="208"/>
      <c r="X857" s="208"/>
      <c r="Y857" s="208"/>
      <c r="Z857" s="208"/>
      <c r="AA857" s="208"/>
      <c r="AB857" s="208"/>
      <c r="AC857" s="208"/>
      <c r="AD857" s="208"/>
      <c r="AE857" s="208"/>
      <c r="AF857" s="208"/>
      <c r="AG857" s="208"/>
      <c r="AH857" s="208"/>
      <c r="AI857" s="208"/>
      <c r="AJ857" s="208"/>
      <c r="AK857" s="208"/>
      <c r="AL857" s="208"/>
      <c r="AM857" s="208"/>
      <c r="AN857" s="208"/>
      <c r="AO857" s="208"/>
      <c r="AP857" s="208"/>
      <c r="AQ857" s="208"/>
    </row>
    <row r="858" customFormat="false" ht="13.5" hidden="false" customHeight="true" outlineLevel="0" collapsed="false">
      <c r="A858" s="1"/>
      <c r="B858" s="1"/>
      <c r="C858" s="1"/>
      <c r="D858" s="1"/>
      <c r="E858" s="1"/>
      <c r="F858" s="1"/>
      <c r="G858" s="1"/>
      <c r="H858" s="208"/>
      <c r="I858" s="208"/>
      <c r="J858" s="208"/>
      <c r="K858" s="208"/>
      <c r="L858" s="208"/>
      <c r="M858" s="208"/>
      <c r="N858" s="208"/>
      <c r="O858" s="208"/>
      <c r="P858" s="208"/>
      <c r="Q858" s="208"/>
      <c r="R858" s="208"/>
      <c r="S858" s="208"/>
      <c r="T858" s="208"/>
      <c r="U858" s="208"/>
      <c r="V858" s="208"/>
      <c r="W858" s="208"/>
      <c r="X858" s="208"/>
      <c r="Y858" s="208"/>
      <c r="Z858" s="208"/>
      <c r="AA858" s="208"/>
      <c r="AB858" s="208"/>
      <c r="AC858" s="208"/>
      <c r="AD858" s="208"/>
      <c r="AE858" s="208"/>
      <c r="AF858" s="208"/>
      <c r="AG858" s="208"/>
      <c r="AH858" s="208"/>
      <c r="AI858" s="208"/>
      <c r="AJ858" s="208"/>
      <c r="AK858" s="208"/>
      <c r="AL858" s="208"/>
      <c r="AM858" s="208"/>
      <c r="AN858" s="208"/>
      <c r="AO858" s="208"/>
      <c r="AP858" s="208"/>
      <c r="AQ858" s="208"/>
    </row>
    <row r="859" customFormat="false" ht="13.5" hidden="false" customHeight="true" outlineLevel="0" collapsed="false">
      <c r="A859" s="1"/>
      <c r="B859" s="1"/>
      <c r="C859" s="1"/>
      <c r="D859" s="1"/>
      <c r="E859" s="1"/>
      <c r="F859" s="1"/>
      <c r="G859" s="1"/>
      <c r="H859" s="208"/>
      <c r="I859" s="208"/>
      <c r="J859" s="208"/>
      <c r="K859" s="208"/>
      <c r="L859" s="208"/>
      <c r="M859" s="208"/>
      <c r="N859" s="208"/>
      <c r="O859" s="208"/>
      <c r="P859" s="208"/>
      <c r="Q859" s="208"/>
      <c r="R859" s="208"/>
      <c r="S859" s="208"/>
      <c r="T859" s="208"/>
      <c r="U859" s="208"/>
      <c r="V859" s="208"/>
      <c r="W859" s="208"/>
      <c r="X859" s="208"/>
      <c r="Y859" s="208"/>
      <c r="Z859" s="208"/>
      <c r="AA859" s="208"/>
      <c r="AB859" s="208"/>
      <c r="AC859" s="208"/>
      <c r="AD859" s="208"/>
      <c r="AE859" s="208"/>
      <c r="AF859" s="208"/>
      <c r="AG859" s="208"/>
      <c r="AH859" s="208"/>
      <c r="AI859" s="208"/>
      <c r="AJ859" s="208"/>
      <c r="AK859" s="208"/>
      <c r="AL859" s="208"/>
      <c r="AM859" s="208"/>
      <c r="AN859" s="208"/>
      <c r="AO859" s="208"/>
      <c r="AP859" s="208"/>
      <c r="AQ859" s="208"/>
    </row>
    <row r="860" customFormat="false" ht="13.5" hidden="false" customHeight="true" outlineLevel="0" collapsed="false">
      <c r="A860" s="1"/>
      <c r="B860" s="1"/>
      <c r="C860" s="1"/>
      <c r="D860" s="1"/>
      <c r="E860" s="1"/>
      <c r="F860" s="1"/>
      <c r="G860" s="1"/>
      <c r="H860" s="208"/>
      <c r="I860" s="208"/>
      <c r="J860" s="208"/>
      <c r="K860" s="208"/>
      <c r="L860" s="208"/>
      <c r="M860" s="208"/>
      <c r="N860" s="208"/>
      <c r="O860" s="208"/>
      <c r="P860" s="208"/>
      <c r="Q860" s="208"/>
      <c r="R860" s="208"/>
      <c r="S860" s="208"/>
      <c r="T860" s="208"/>
      <c r="U860" s="208"/>
      <c r="V860" s="208"/>
      <c r="W860" s="208"/>
      <c r="X860" s="208"/>
      <c r="Y860" s="208"/>
      <c r="Z860" s="208"/>
      <c r="AA860" s="208"/>
      <c r="AB860" s="208"/>
      <c r="AC860" s="208"/>
      <c r="AD860" s="208"/>
      <c r="AE860" s="208"/>
      <c r="AF860" s="208"/>
      <c r="AG860" s="208"/>
      <c r="AH860" s="208"/>
      <c r="AI860" s="208"/>
      <c r="AJ860" s="208"/>
      <c r="AK860" s="208"/>
      <c r="AL860" s="208"/>
      <c r="AM860" s="208"/>
      <c r="AN860" s="208"/>
      <c r="AO860" s="208"/>
      <c r="AP860" s="208"/>
      <c r="AQ860" s="208"/>
    </row>
    <row r="861" customFormat="false" ht="13.5" hidden="false" customHeight="true" outlineLevel="0" collapsed="false">
      <c r="A861" s="1"/>
      <c r="B861" s="1"/>
      <c r="C861" s="1"/>
      <c r="D861" s="1"/>
      <c r="E861" s="1"/>
      <c r="F861" s="1"/>
      <c r="G861" s="1"/>
      <c r="H861" s="208"/>
      <c r="I861" s="208"/>
      <c r="J861" s="208"/>
      <c r="K861" s="208"/>
      <c r="L861" s="208"/>
      <c r="M861" s="208"/>
      <c r="N861" s="208"/>
      <c r="O861" s="208"/>
      <c r="P861" s="208"/>
      <c r="Q861" s="208"/>
      <c r="R861" s="208"/>
      <c r="S861" s="208"/>
      <c r="T861" s="208"/>
      <c r="U861" s="208"/>
      <c r="V861" s="208"/>
      <c r="W861" s="208"/>
      <c r="X861" s="208"/>
      <c r="Y861" s="208"/>
      <c r="Z861" s="208"/>
      <c r="AA861" s="208"/>
      <c r="AB861" s="208"/>
      <c r="AC861" s="208"/>
      <c r="AD861" s="208"/>
      <c r="AE861" s="208"/>
      <c r="AF861" s="208"/>
      <c r="AG861" s="208"/>
      <c r="AH861" s="208"/>
      <c r="AI861" s="208"/>
      <c r="AJ861" s="208"/>
      <c r="AK861" s="208"/>
      <c r="AL861" s="208"/>
      <c r="AM861" s="208"/>
      <c r="AN861" s="208"/>
      <c r="AO861" s="208"/>
      <c r="AP861" s="208"/>
      <c r="AQ861" s="208"/>
    </row>
    <row r="862" customFormat="false" ht="13.5" hidden="false" customHeight="true" outlineLevel="0" collapsed="false">
      <c r="A862" s="1"/>
      <c r="B862" s="1"/>
      <c r="C862" s="1"/>
      <c r="D862" s="1"/>
      <c r="E862" s="1"/>
      <c r="F862" s="1"/>
      <c r="G862" s="1"/>
      <c r="H862" s="208"/>
      <c r="I862" s="208"/>
      <c r="J862" s="208"/>
      <c r="K862" s="208"/>
      <c r="L862" s="208"/>
      <c r="M862" s="208"/>
      <c r="N862" s="208"/>
      <c r="O862" s="208"/>
      <c r="P862" s="208"/>
      <c r="Q862" s="208"/>
      <c r="R862" s="208"/>
      <c r="S862" s="208"/>
      <c r="T862" s="208"/>
      <c r="U862" s="208"/>
      <c r="V862" s="208"/>
      <c r="W862" s="208"/>
      <c r="X862" s="208"/>
      <c r="Y862" s="208"/>
      <c r="Z862" s="208"/>
      <c r="AA862" s="208"/>
      <c r="AB862" s="208"/>
      <c r="AC862" s="208"/>
      <c r="AD862" s="208"/>
      <c r="AE862" s="208"/>
      <c r="AF862" s="208"/>
      <c r="AG862" s="208"/>
      <c r="AH862" s="208"/>
      <c r="AI862" s="208"/>
      <c r="AJ862" s="208"/>
      <c r="AK862" s="208"/>
      <c r="AL862" s="208"/>
      <c r="AM862" s="208"/>
      <c r="AN862" s="208"/>
      <c r="AO862" s="208"/>
      <c r="AP862" s="208"/>
      <c r="AQ862" s="208"/>
    </row>
    <row r="863" customFormat="false" ht="13.5" hidden="false" customHeight="true" outlineLevel="0" collapsed="false">
      <c r="A863" s="1"/>
      <c r="B863" s="1"/>
      <c r="C863" s="1"/>
      <c r="D863" s="1"/>
      <c r="E863" s="1"/>
      <c r="F863" s="1"/>
      <c r="G863" s="1"/>
      <c r="H863" s="208"/>
      <c r="I863" s="208"/>
      <c r="J863" s="208"/>
      <c r="K863" s="208"/>
      <c r="L863" s="208"/>
      <c r="M863" s="208"/>
      <c r="N863" s="208"/>
      <c r="O863" s="208"/>
      <c r="P863" s="208"/>
      <c r="Q863" s="208"/>
      <c r="R863" s="208"/>
      <c r="S863" s="208"/>
      <c r="T863" s="208"/>
      <c r="U863" s="208"/>
      <c r="V863" s="208"/>
      <c r="W863" s="208"/>
      <c r="X863" s="208"/>
      <c r="Y863" s="208"/>
      <c r="Z863" s="208"/>
      <c r="AA863" s="208"/>
      <c r="AB863" s="208"/>
      <c r="AC863" s="208"/>
      <c r="AD863" s="208"/>
      <c r="AE863" s="208"/>
      <c r="AF863" s="208"/>
      <c r="AG863" s="208"/>
      <c r="AH863" s="208"/>
      <c r="AI863" s="208"/>
      <c r="AJ863" s="208"/>
      <c r="AK863" s="208"/>
      <c r="AL863" s="208"/>
      <c r="AM863" s="208"/>
      <c r="AN863" s="208"/>
      <c r="AO863" s="208"/>
      <c r="AP863" s="208"/>
      <c r="AQ863" s="208"/>
    </row>
    <row r="864" customFormat="false" ht="13.5" hidden="false" customHeight="true" outlineLevel="0" collapsed="false">
      <c r="A864" s="1"/>
      <c r="B864" s="1"/>
      <c r="C864" s="1"/>
      <c r="D864" s="1"/>
      <c r="E864" s="1"/>
      <c r="F864" s="1"/>
      <c r="G864" s="1"/>
      <c r="H864" s="208"/>
      <c r="I864" s="208"/>
      <c r="J864" s="208"/>
      <c r="K864" s="208"/>
      <c r="L864" s="208"/>
      <c r="M864" s="208"/>
      <c r="N864" s="208"/>
      <c r="O864" s="208"/>
      <c r="P864" s="208"/>
      <c r="Q864" s="208"/>
      <c r="R864" s="208"/>
      <c r="S864" s="208"/>
      <c r="T864" s="208"/>
      <c r="U864" s="208"/>
      <c r="V864" s="208"/>
      <c r="W864" s="208"/>
      <c r="X864" s="208"/>
      <c r="Y864" s="208"/>
      <c r="Z864" s="208"/>
      <c r="AA864" s="208"/>
      <c r="AB864" s="208"/>
      <c r="AC864" s="208"/>
      <c r="AD864" s="208"/>
      <c r="AE864" s="208"/>
      <c r="AF864" s="208"/>
      <c r="AG864" s="208"/>
      <c r="AH864" s="208"/>
      <c r="AI864" s="208"/>
      <c r="AJ864" s="208"/>
      <c r="AK864" s="208"/>
      <c r="AL864" s="208"/>
      <c r="AM864" s="208"/>
      <c r="AN864" s="208"/>
      <c r="AO864" s="208"/>
      <c r="AP864" s="208"/>
      <c r="AQ864" s="208"/>
    </row>
    <row r="865" customFormat="false" ht="13.5" hidden="false" customHeight="true" outlineLevel="0" collapsed="false">
      <c r="A865" s="1"/>
      <c r="B865" s="1"/>
      <c r="C865" s="1"/>
      <c r="D865" s="1"/>
      <c r="E865" s="1"/>
      <c r="F865" s="1"/>
      <c r="G865" s="1"/>
      <c r="H865" s="208"/>
      <c r="I865" s="208"/>
      <c r="J865" s="208"/>
      <c r="K865" s="208"/>
      <c r="L865" s="208"/>
      <c r="M865" s="208"/>
      <c r="N865" s="208"/>
      <c r="O865" s="208"/>
      <c r="P865" s="208"/>
      <c r="Q865" s="208"/>
      <c r="R865" s="208"/>
      <c r="S865" s="208"/>
      <c r="T865" s="208"/>
      <c r="U865" s="208"/>
      <c r="V865" s="208"/>
      <c r="W865" s="208"/>
      <c r="X865" s="208"/>
      <c r="Y865" s="208"/>
      <c r="Z865" s="208"/>
      <c r="AA865" s="208"/>
      <c r="AB865" s="208"/>
      <c r="AC865" s="208"/>
      <c r="AD865" s="208"/>
      <c r="AE865" s="208"/>
      <c r="AF865" s="208"/>
      <c r="AG865" s="208"/>
      <c r="AH865" s="208"/>
      <c r="AI865" s="208"/>
      <c r="AJ865" s="208"/>
      <c r="AK865" s="208"/>
      <c r="AL865" s="208"/>
      <c r="AM865" s="208"/>
      <c r="AN865" s="208"/>
      <c r="AO865" s="208"/>
      <c r="AP865" s="208"/>
      <c r="AQ865" s="208"/>
    </row>
    <row r="866" customFormat="false" ht="13.5" hidden="false" customHeight="true" outlineLevel="0" collapsed="false">
      <c r="A866" s="1"/>
      <c r="B866" s="1"/>
      <c r="C866" s="1"/>
      <c r="D866" s="1"/>
      <c r="E866" s="1"/>
      <c r="F866" s="1"/>
      <c r="G866" s="1"/>
      <c r="H866" s="208"/>
      <c r="I866" s="208"/>
      <c r="J866" s="208"/>
      <c r="K866" s="208"/>
      <c r="L866" s="208"/>
      <c r="M866" s="208"/>
      <c r="N866" s="208"/>
      <c r="O866" s="208"/>
      <c r="P866" s="208"/>
      <c r="Q866" s="208"/>
      <c r="R866" s="208"/>
      <c r="S866" s="208"/>
      <c r="T866" s="208"/>
      <c r="U866" s="208"/>
      <c r="V866" s="208"/>
      <c r="W866" s="208"/>
      <c r="X866" s="208"/>
      <c r="Y866" s="208"/>
      <c r="Z866" s="208"/>
      <c r="AA866" s="208"/>
      <c r="AB866" s="208"/>
      <c r="AC866" s="208"/>
      <c r="AD866" s="208"/>
      <c r="AE866" s="208"/>
      <c r="AF866" s="208"/>
      <c r="AG866" s="208"/>
      <c r="AH866" s="208"/>
      <c r="AI866" s="208"/>
      <c r="AJ866" s="208"/>
      <c r="AK866" s="208"/>
      <c r="AL866" s="208"/>
      <c r="AM866" s="208"/>
      <c r="AN866" s="208"/>
      <c r="AO866" s="208"/>
      <c r="AP866" s="208"/>
      <c r="AQ866" s="208"/>
    </row>
    <row r="867" customFormat="false" ht="13.5" hidden="false" customHeight="true" outlineLevel="0" collapsed="false">
      <c r="A867" s="1"/>
      <c r="B867" s="1"/>
      <c r="C867" s="1"/>
      <c r="D867" s="1"/>
      <c r="E867" s="1"/>
      <c r="F867" s="1"/>
      <c r="G867" s="1"/>
      <c r="H867" s="208"/>
      <c r="I867" s="208"/>
      <c r="J867" s="208"/>
      <c r="K867" s="208"/>
      <c r="L867" s="208"/>
      <c r="M867" s="208"/>
      <c r="N867" s="208"/>
      <c r="O867" s="208"/>
      <c r="P867" s="208"/>
      <c r="Q867" s="208"/>
      <c r="R867" s="208"/>
      <c r="S867" s="208"/>
      <c r="T867" s="208"/>
      <c r="U867" s="208"/>
      <c r="V867" s="208"/>
      <c r="W867" s="208"/>
      <c r="X867" s="208"/>
      <c r="Y867" s="208"/>
      <c r="Z867" s="208"/>
      <c r="AA867" s="208"/>
      <c r="AB867" s="208"/>
      <c r="AC867" s="208"/>
      <c r="AD867" s="208"/>
      <c r="AE867" s="208"/>
      <c r="AF867" s="208"/>
      <c r="AG867" s="208"/>
      <c r="AH867" s="208"/>
      <c r="AI867" s="208"/>
      <c r="AJ867" s="208"/>
      <c r="AK867" s="208"/>
      <c r="AL867" s="208"/>
      <c r="AM867" s="208"/>
      <c r="AN867" s="208"/>
      <c r="AO867" s="208"/>
      <c r="AP867" s="208"/>
      <c r="AQ867" s="208"/>
    </row>
    <row r="868" customFormat="false" ht="13.5" hidden="false" customHeight="true" outlineLevel="0" collapsed="false">
      <c r="A868" s="1"/>
      <c r="B868" s="1"/>
      <c r="C868" s="1"/>
      <c r="D868" s="1"/>
      <c r="E868" s="1"/>
      <c r="F868" s="1"/>
      <c r="G868" s="1"/>
      <c r="H868" s="208"/>
      <c r="I868" s="208"/>
      <c r="J868" s="208"/>
      <c r="K868" s="208"/>
      <c r="L868" s="208"/>
      <c r="M868" s="208"/>
      <c r="N868" s="208"/>
      <c r="O868" s="208"/>
      <c r="P868" s="208"/>
      <c r="Q868" s="208"/>
      <c r="R868" s="208"/>
      <c r="S868" s="208"/>
      <c r="T868" s="208"/>
      <c r="U868" s="208"/>
      <c r="V868" s="208"/>
      <c r="W868" s="208"/>
      <c r="X868" s="208"/>
      <c r="Y868" s="208"/>
      <c r="Z868" s="208"/>
      <c r="AA868" s="208"/>
      <c r="AB868" s="208"/>
      <c r="AC868" s="208"/>
      <c r="AD868" s="208"/>
      <c r="AE868" s="208"/>
      <c r="AF868" s="208"/>
      <c r="AG868" s="208"/>
      <c r="AH868" s="208"/>
      <c r="AI868" s="208"/>
      <c r="AJ868" s="208"/>
      <c r="AK868" s="208"/>
      <c r="AL868" s="208"/>
      <c r="AM868" s="208"/>
      <c r="AN868" s="208"/>
      <c r="AO868" s="208"/>
      <c r="AP868" s="208"/>
      <c r="AQ868" s="208"/>
    </row>
    <row r="869" customFormat="false" ht="13.5" hidden="false" customHeight="true" outlineLevel="0" collapsed="false">
      <c r="A869" s="1"/>
      <c r="B869" s="1"/>
      <c r="C869" s="1"/>
      <c r="D869" s="1"/>
      <c r="E869" s="1"/>
      <c r="F869" s="1"/>
      <c r="G869" s="1"/>
      <c r="H869" s="208"/>
      <c r="I869" s="208"/>
      <c r="J869" s="208"/>
      <c r="K869" s="208"/>
      <c r="L869" s="208"/>
      <c r="M869" s="208"/>
      <c r="N869" s="208"/>
      <c r="O869" s="208"/>
      <c r="P869" s="208"/>
      <c r="Q869" s="208"/>
      <c r="R869" s="208"/>
      <c r="S869" s="208"/>
      <c r="T869" s="208"/>
      <c r="U869" s="208"/>
      <c r="V869" s="208"/>
      <c r="W869" s="208"/>
      <c r="X869" s="208"/>
      <c r="Y869" s="208"/>
      <c r="Z869" s="208"/>
      <c r="AA869" s="208"/>
      <c r="AB869" s="208"/>
      <c r="AC869" s="208"/>
      <c r="AD869" s="208"/>
      <c r="AE869" s="208"/>
      <c r="AF869" s="208"/>
      <c r="AG869" s="208"/>
      <c r="AH869" s="208"/>
      <c r="AI869" s="208"/>
      <c r="AJ869" s="208"/>
      <c r="AK869" s="208"/>
      <c r="AL869" s="208"/>
      <c r="AM869" s="208"/>
      <c r="AN869" s="208"/>
      <c r="AO869" s="208"/>
      <c r="AP869" s="208"/>
      <c r="AQ869" s="208"/>
    </row>
    <row r="870" customFormat="false" ht="13.5" hidden="false" customHeight="true" outlineLevel="0" collapsed="false">
      <c r="A870" s="1"/>
      <c r="B870" s="1"/>
      <c r="C870" s="1"/>
      <c r="D870" s="1"/>
      <c r="E870" s="1"/>
      <c r="F870" s="1"/>
      <c r="G870" s="1"/>
      <c r="H870" s="208"/>
      <c r="I870" s="208"/>
      <c r="J870" s="208"/>
      <c r="K870" s="208"/>
      <c r="L870" s="208"/>
      <c r="M870" s="208"/>
      <c r="N870" s="208"/>
      <c r="O870" s="208"/>
      <c r="P870" s="208"/>
      <c r="Q870" s="208"/>
      <c r="R870" s="208"/>
      <c r="S870" s="208"/>
      <c r="T870" s="208"/>
      <c r="U870" s="208"/>
      <c r="V870" s="208"/>
      <c r="W870" s="208"/>
      <c r="X870" s="208"/>
      <c r="Y870" s="208"/>
      <c r="Z870" s="208"/>
      <c r="AA870" s="208"/>
      <c r="AB870" s="208"/>
      <c r="AC870" s="208"/>
      <c r="AD870" s="208"/>
      <c r="AE870" s="208"/>
      <c r="AF870" s="208"/>
      <c r="AG870" s="208"/>
      <c r="AH870" s="208"/>
      <c r="AI870" s="208"/>
      <c r="AJ870" s="208"/>
      <c r="AK870" s="208"/>
      <c r="AL870" s="208"/>
      <c r="AM870" s="208"/>
      <c r="AN870" s="208"/>
      <c r="AO870" s="208"/>
      <c r="AP870" s="208"/>
      <c r="AQ870" s="208"/>
    </row>
    <row r="871" customFormat="false" ht="13.5" hidden="false" customHeight="true" outlineLevel="0" collapsed="false">
      <c r="A871" s="1"/>
      <c r="B871" s="1"/>
      <c r="C871" s="1"/>
      <c r="D871" s="1"/>
      <c r="E871" s="1"/>
      <c r="F871" s="1"/>
      <c r="G871" s="1"/>
      <c r="H871" s="208"/>
      <c r="I871" s="208"/>
      <c r="J871" s="208"/>
      <c r="K871" s="208"/>
      <c r="L871" s="208"/>
      <c r="M871" s="208"/>
      <c r="N871" s="208"/>
      <c r="O871" s="208"/>
      <c r="P871" s="208"/>
      <c r="Q871" s="208"/>
      <c r="R871" s="208"/>
      <c r="S871" s="208"/>
      <c r="T871" s="208"/>
      <c r="U871" s="208"/>
      <c r="V871" s="208"/>
      <c r="W871" s="208"/>
      <c r="X871" s="208"/>
      <c r="Y871" s="208"/>
      <c r="Z871" s="208"/>
      <c r="AA871" s="208"/>
      <c r="AB871" s="208"/>
      <c r="AC871" s="208"/>
      <c r="AD871" s="208"/>
      <c r="AE871" s="208"/>
      <c r="AF871" s="208"/>
      <c r="AG871" s="208"/>
      <c r="AH871" s="208"/>
      <c r="AI871" s="208"/>
      <c r="AJ871" s="208"/>
      <c r="AK871" s="208"/>
      <c r="AL871" s="208"/>
      <c r="AM871" s="208"/>
      <c r="AN871" s="208"/>
      <c r="AO871" s="208"/>
      <c r="AP871" s="208"/>
      <c r="AQ871" s="208"/>
    </row>
    <row r="872" customFormat="false" ht="13.5" hidden="false" customHeight="true" outlineLevel="0" collapsed="false">
      <c r="A872" s="1"/>
      <c r="B872" s="1"/>
      <c r="C872" s="1"/>
      <c r="D872" s="1"/>
      <c r="E872" s="1"/>
      <c r="F872" s="1"/>
      <c r="G872" s="1"/>
      <c r="H872" s="208"/>
      <c r="I872" s="208"/>
      <c r="J872" s="208"/>
      <c r="K872" s="208"/>
      <c r="L872" s="208"/>
      <c r="M872" s="208"/>
      <c r="N872" s="208"/>
      <c r="O872" s="208"/>
      <c r="P872" s="208"/>
      <c r="Q872" s="208"/>
      <c r="R872" s="208"/>
      <c r="S872" s="208"/>
      <c r="T872" s="208"/>
      <c r="U872" s="208"/>
      <c r="V872" s="208"/>
      <c r="W872" s="208"/>
      <c r="X872" s="208"/>
      <c r="Y872" s="208"/>
      <c r="Z872" s="208"/>
      <c r="AA872" s="208"/>
      <c r="AB872" s="208"/>
      <c r="AC872" s="208"/>
      <c r="AD872" s="208"/>
      <c r="AE872" s="208"/>
      <c r="AF872" s="208"/>
      <c r="AG872" s="208"/>
      <c r="AH872" s="208"/>
      <c r="AI872" s="208"/>
      <c r="AJ872" s="208"/>
      <c r="AK872" s="208"/>
      <c r="AL872" s="208"/>
      <c r="AM872" s="208"/>
      <c r="AN872" s="208"/>
      <c r="AO872" s="208"/>
      <c r="AP872" s="208"/>
      <c r="AQ872" s="208"/>
    </row>
    <row r="873" customFormat="false" ht="13.5" hidden="false" customHeight="true" outlineLevel="0" collapsed="false">
      <c r="A873" s="1"/>
      <c r="B873" s="1"/>
      <c r="C873" s="1"/>
      <c r="D873" s="1"/>
      <c r="E873" s="1"/>
      <c r="F873" s="1"/>
      <c r="G873" s="1"/>
      <c r="H873" s="208"/>
      <c r="I873" s="208"/>
      <c r="J873" s="208"/>
      <c r="K873" s="208"/>
      <c r="L873" s="208"/>
      <c r="M873" s="208"/>
      <c r="N873" s="208"/>
      <c r="O873" s="208"/>
      <c r="P873" s="208"/>
      <c r="Q873" s="208"/>
      <c r="R873" s="208"/>
      <c r="S873" s="208"/>
      <c r="T873" s="208"/>
      <c r="U873" s="208"/>
      <c r="V873" s="208"/>
      <c r="W873" s="208"/>
      <c r="X873" s="208"/>
      <c r="Y873" s="208"/>
      <c r="Z873" s="208"/>
      <c r="AA873" s="208"/>
      <c r="AB873" s="208"/>
      <c r="AC873" s="208"/>
      <c r="AD873" s="208"/>
      <c r="AE873" s="208"/>
      <c r="AF873" s="208"/>
      <c r="AG873" s="208"/>
      <c r="AH873" s="208"/>
      <c r="AI873" s="208"/>
      <c r="AJ873" s="208"/>
      <c r="AK873" s="208"/>
      <c r="AL873" s="208"/>
      <c r="AM873" s="208"/>
      <c r="AN873" s="208"/>
      <c r="AO873" s="208"/>
      <c r="AP873" s="208"/>
      <c r="AQ873" s="208"/>
    </row>
    <row r="874" customFormat="false" ht="13.5" hidden="false" customHeight="true" outlineLevel="0" collapsed="false">
      <c r="A874" s="1"/>
      <c r="B874" s="1"/>
      <c r="C874" s="1"/>
      <c r="D874" s="1"/>
      <c r="E874" s="1"/>
      <c r="F874" s="1"/>
      <c r="G874" s="1"/>
      <c r="H874" s="208"/>
      <c r="I874" s="208"/>
      <c r="J874" s="208"/>
      <c r="K874" s="208"/>
      <c r="L874" s="208"/>
      <c r="M874" s="208"/>
      <c r="N874" s="208"/>
      <c r="O874" s="208"/>
      <c r="P874" s="208"/>
      <c r="Q874" s="208"/>
      <c r="R874" s="208"/>
      <c r="S874" s="208"/>
      <c r="T874" s="208"/>
      <c r="U874" s="208"/>
      <c r="V874" s="208"/>
      <c r="W874" s="208"/>
      <c r="X874" s="208"/>
      <c r="Y874" s="208"/>
      <c r="Z874" s="208"/>
      <c r="AA874" s="208"/>
      <c r="AB874" s="208"/>
      <c r="AC874" s="208"/>
      <c r="AD874" s="208"/>
      <c r="AE874" s="208"/>
      <c r="AF874" s="208"/>
      <c r="AG874" s="208"/>
      <c r="AH874" s="208"/>
      <c r="AI874" s="208"/>
      <c r="AJ874" s="208"/>
      <c r="AK874" s="208"/>
      <c r="AL874" s="208"/>
      <c r="AM874" s="208"/>
      <c r="AN874" s="208"/>
      <c r="AO874" s="208"/>
      <c r="AP874" s="208"/>
      <c r="AQ874" s="208"/>
    </row>
    <row r="875" customFormat="false" ht="13.5" hidden="false" customHeight="true" outlineLevel="0" collapsed="false">
      <c r="A875" s="1"/>
      <c r="B875" s="1"/>
      <c r="C875" s="1"/>
      <c r="D875" s="1"/>
      <c r="E875" s="1"/>
      <c r="F875" s="1"/>
      <c r="G875" s="1"/>
      <c r="H875" s="208"/>
      <c r="I875" s="208"/>
      <c r="J875" s="208"/>
      <c r="K875" s="208"/>
      <c r="L875" s="208"/>
      <c r="M875" s="208"/>
      <c r="N875" s="208"/>
      <c r="O875" s="208"/>
      <c r="P875" s="208"/>
      <c r="Q875" s="208"/>
      <c r="R875" s="208"/>
      <c r="S875" s="208"/>
      <c r="T875" s="208"/>
      <c r="U875" s="208"/>
      <c r="V875" s="208"/>
      <c r="W875" s="208"/>
      <c r="X875" s="208"/>
      <c r="Y875" s="208"/>
      <c r="Z875" s="208"/>
      <c r="AA875" s="208"/>
      <c r="AB875" s="208"/>
      <c r="AC875" s="208"/>
      <c r="AD875" s="208"/>
      <c r="AE875" s="208"/>
      <c r="AF875" s="208"/>
      <c r="AG875" s="208"/>
      <c r="AH875" s="208"/>
      <c r="AI875" s="208"/>
      <c r="AJ875" s="208"/>
      <c r="AK875" s="208"/>
      <c r="AL875" s="208"/>
      <c r="AM875" s="208"/>
      <c r="AN875" s="208"/>
      <c r="AO875" s="208"/>
      <c r="AP875" s="208"/>
      <c r="AQ875" s="208"/>
    </row>
    <row r="876" customFormat="false" ht="13.5" hidden="false" customHeight="true" outlineLevel="0" collapsed="false">
      <c r="A876" s="1"/>
      <c r="B876" s="1"/>
      <c r="C876" s="1"/>
      <c r="D876" s="1"/>
      <c r="E876" s="1"/>
      <c r="F876" s="1"/>
      <c r="G876" s="1"/>
      <c r="H876" s="208"/>
      <c r="I876" s="208"/>
      <c r="J876" s="208"/>
      <c r="K876" s="208"/>
      <c r="L876" s="208"/>
      <c r="M876" s="208"/>
      <c r="N876" s="208"/>
      <c r="O876" s="208"/>
      <c r="P876" s="208"/>
      <c r="Q876" s="208"/>
      <c r="R876" s="208"/>
      <c r="S876" s="208"/>
      <c r="T876" s="208"/>
      <c r="U876" s="208"/>
      <c r="V876" s="208"/>
      <c r="W876" s="208"/>
      <c r="X876" s="208"/>
      <c r="Y876" s="208"/>
      <c r="Z876" s="208"/>
      <c r="AA876" s="208"/>
      <c r="AB876" s="208"/>
      <c r="AC876" s="208"/>
      <c r="AD876" s="208"/>
      <c r="AE876" s="208"/>
      <c r="AF876" s="208"/>
      <c r="AG876" s="208"/>
      <c r="AH876" s="208"/>
      <c r="AI876" s="208"/>
      <c r="AJ876" s="208"/>
      <c r="AK876" s="208"/>
      <c r="AL876" s="208"/>
      <c r="AM876" s="208"/>
      <c r="AN876" s="208"/>
      <c r="AO876" s="208"/>
      <c r="AP876" s="208"/>
      <c r="AQ876" s="208"/>
    </row>
    <row r="877" customFormat="false" ht="13.5" hidden="false" customHeight="true" outlineLevel="0" collapsed="false">
      <c r="A877" s="1"/>
      <c r="B877" s="1"/>
      <c r="C877" s="1"/>
      <c r="D877" s="1"/>
      <c r="E877" s="1"/>
      <c r="F877" s="1"/>
      <c r="G877" s="1"/>
      <c r="H877" s="208"/>
      <c r="I877" s="208"/>
      <c r="J877" s="208"/>
      <c r="K877" s="208"/>
      <c r="L877" s="208"/>
      <c r="M877" s="208"/>
      <c r="N877" s="208"/>
      <c r="O877" s="208"/>
      <c r="P877" s="208"/>
      <c r="Q877" s="208"/>
      <c r="R877" s="208"/>
      <c r="S877" s="208"/>
      <c r="T877" s="208"/>
      <c r="U877" s="208"/>
      <c r="V877" s="208"/>
      <c r="W877" s="208"/>
      <c r="X877" s="208"/>
      <c r="Y877" s="208"/>
      <c r="Z877" s="208"/>
      <c r="AA877" s="208"/>
      <c r="AB877" s="208"/>
      <c r="AC877" s="208"/>
      <c r="AD877" s="208"/>
      <c r="AE877" s="208"/>
      <c r="AF877" s="208"/>
      <c r="AG877" s="208"/>
      <c r="AH877" s="208"/>
      <c r="AI877" s="208"/>
      <c r="AJ877" s="208"/>
      <c r="AK877" s="208"/>
      <c r="AL877" s="208"/>
      <c r="AM877" s="208"/>
      <c r="AN877" s="208"/>
      <c r="AO877" s="208"/>
      <c r="AP877" s="208"/>
      <c r="AQ877" s="208"/>
    </row>
    <row r="878" customFormat="false" ht="13.5" hidden="false" customHeight="true" outlineLevel="0" collapsed="false">
      <c r="A878" s="1"/>
      <c r="B878" s="1"/>
      <c r="C878" s="1"/>
      <c r="D878" s="1"/>
      <c r="E878" s="1"/>
      <c r="F878" s="1"/>
      <c r="G878" s="1"/>
      <c r="H878" s="208"/>
      <c r="I878" s="208"/>
      <c r="J878" s="208"/>
      <c r="K878" s="208"/>
      <c r="L878" s="208"/>
      <c r="M878" s="208"/>
      <c r="N878" s="208"/>
      <c r="O878" s="208"/>
      <c r="P878" s="208"/>
      <c r="Q878" s="208"/>
      <c r="R878" s="208"/>
      <c r="S878" s="208"/>
      <c r="T878" s="208"/>
      <c r="U878" s="208"/>
      <c r="V878" s="208"/>
      <c r="W878" s="208"/>
      <c r="X878" s="208"/>
      <c r="Y878" s="208"/>
      <c r="Z878" s="208"/>
      <c r="AA878" s="208"/>
      <c r="AB878" s="208"/>
      <c r="AC878" s="208"/>
      <c r="AD878" s="208"/>
      <c r="AE878" s="208"/>
      <c r="AF878" s="208"/>
      <c r="AG878" s="208"/>
      <c r="AH878" s="208"/>
      <c r="AI878" s="208"/>
      <c r="AJ878" s="208"/>
      <c r="AK878" s="208"/>
      <c r="AL878" s="208"/>
      <c r="AM878" s="208"/>
      <c r="AN878" s="208"/>
      <c r="AO878" s="208"/>
      <c r="AP878" s="208"/>
      <c r="AQ878" s="208"/>
    </row>
    <row r="879" customFormat="false" ht="13.5" hidden="false" customHeight="true" outlineLevel="0" collapsed="false">
      <c r="A879" s="1"/>
      <c r="B879" s="1"/>
      <c r="C879" s="1"/>
      <c r="D879" s="1"/>
      <c r="E879" s="1"/>
      <c r="F879" s="1"/>
      <c r="G879" s="1"/>
      <c r="H879" s="208"/>
      <c r="I879" s="208"/>
      <c r="J879" s="208"/>
      <c r="K879" s="208"/>
      <c r="L879" s="208"/>
      <c r="M879" s="208"/>
      <c r="N879" s="208"/>
      <c r="O879" s="208"/>
      <c r="P879" s="208"/>
      <c r="Q879" s="208"/>
      <c r="R879" s="208"/>
      <c r="S879" s="208"/>
      <c r="T879" s="208"/>
      <c r="U879" s="208"/>
      <c r="V879" s="208"/>
      <c r="W879" s="208"/>
      <c r="X879" s="208"/>
      <c r="Y879" s="208"/>
      <c r="Z879" s="208"/>
      <c r="AA879" s="208"/>
      <c r="AB879" s="208"/>
      <c r="AC879" s="208"/>
      <c r="AD879" s="208"/>
      <c r="AE879" s="208"/>
      <c r="AF879" s="208"/>
      <c r="AG879" s="208"/>
      <c r="AH879" s="208"/>
      <c r="AI879" s="208"/>
      <c r="AJ879" s="208"/>
      <c r="AK879" s="208"/>
      <c r="AL879" s="208"/>
      <c r="AM879" s="208"/>
      <c r="AN879" s="208"/>
      <c r="AO879" s="208"/>
      <c r="AP879" s="208"/>
      <c r="AQ879" s="208"/>
    </row>
    <row r="880" customFormat="false" ht="13.5" hidden="false" customHeight="true" outlineLevel="0" collapsed="false">
      <c r="A880" s="1"/>
      <c r="B880" s="1"/>
      <c r="C880" s="1"/>
      <c r="D880" s="1"/>
      <c r="E880" s="1"/>
      <c r="F880" s="1"/>
      <c r="G880" s="1"/>
      <c r="H880" s="208"/>
      <c r="I880" s="208"/>
      <c r="J880" s="208"/>
      <c r="K880" s="208"/>
      <c r="L880" s="208"/>
      <c r="M880" s="208"/>
      <c r="N880" s="208"/>
      <c r="O880" s="208"/>
      <c r="P880" s="208"/>
      <c r="Q880" s="208"/>
      <c r="R880" s="208"/>
      <c r="S880" s="208"/>
      <c r="T880" s="208"/>
      <c r="U880" s="208"/>
      <c r="V880" s="208"/>
      <c r="W880" s="208"/>
      <c r="X880" s="208"/>
      <c r="Y880" s="208"/>
      <c r="Z880" s="208"/>
      <c r="AA880" s="208"/>
      <c r="AB880" s="208"/>
      <c r="AC880" s="208"/>
      <c r="AD880" s="208"/>
      <c r="AE880" s="208"/>
      <c r="AF880" s="208"/>
      <c r="AG880" s="208"/>
      <c r="AH880" s="208"/>
      <c r="AI880" s="208"/>
      <c r="AJ880" s="208"/>
      <c r="AK880" s="208"/>
      <c r="AL880" s="208"/>
      <c r="AM880" s="208"/>
      <c r="AN880" s="208"/>
      <c r="AO880" s="208"/>
      <c r="AP880" s="208"/>
      <c r="AQ880" s="208"/>
    </row>
    <row r="881" customFormat="false" ht="13.5" hidden="false" customHeight="true" outlineLevel="0" collapsed="false">
      <c r="A881" s="1"/>
      <c r="B881" s="1"/>
      <c r="C881" s="1"/>
      <c r="D881" s="1"/>
      <c r="E881" s="1"/>
      <c r="F881" s="1"/>
      <c r="G881" s="1"/>
      <c r="H881" s="208"/>
      <c r="I881" s="208"/>
      <c r="J881" s="208"/>
      <c r="K881" s="208"/>
      <c r="L881" s="208"/>
      <c r="M881" s="208"/>
      <c r="N881" s="208"/>
      <c r="O881" s="208"/>
      <c r="P881" s="208"/>
      <c r="Q881" s="208"/>
      <c r="R881" s="208"/>
      <c r="S881" s="208"/>
      <c r="T881" s="208"/>
      <c r="U881" s="208"/>
      <c r="V881" s="208"/>
      <c r="W881" s="208"/>
      <c r="X881" s="208"/>
      <c r="Y881" s="208"/>
      <c r="Z881" s="208"/>
      <c r="AA881" s="208"/>
      <c r="AB881" s="208"/>
      <c r="AC881" s="208"/>
      <c r="AD881" s="208"/>
      <c r="AE881" s="208"/>
      <c r="AF881" s="208"/>
      <c r="AG881" s="208"/>
      <c r="AH881" s="208"/>
      <c r="AI881" s="208"/>
      <c r="AJ881" s="208"/>
      <c r="AK881" s="208"/>
      <c r="AL881" s="208"/>
      <c r="AM881" s="208"/>
      <c r="AN881" s="208"/>
      <c r="AO881" s="208"/>
      <c r="AP881" s="208"/>
      <c r="AQ881" s="208"/>
    </row>
    <row r="882" customFormat="false" ht="13.5" hidden="false" customHeight="true" outlineLevel="0" collapsed="false">
      <c r="A882" s="1"/>
      <c r="B882" s="1"/>
      <c r="C882" s="1"/>
      <c r="D882" s="1"/>
      <c r="E882" s="1"/>
      <c r="F882" s="1"/>
      <c r="G882" s="1"/>
      <c r="H882" s="208"/>
      <c r="I882" s="208"/>
      <c r="J882" s="208"/>
      <c r="K882" s="208"/>
      <c r="L882" s="208"/>
      <c r="M882" s="208"/>
      <c r="N882" s="208"/>
      <c r="O882" s="208"/>
      <c r="P882" s="208"/>
      <c r="Q882" s="208"/>
      <c r="R882" s="208"/>
      <c r="S882" s="208"/>
      <c r="T882" s="208"/>
      <c r="U882" s="208"/>
      <c r="V882" s="208"/>
      <c r="W882" s="208"/>
      <c r="X882" s="208"/>
      <c r="Y882" s="208"/>
      <c r="Z882" s="208"/>
      <c r="AA882" s="208"/>
      <c r="AB882" s="208"/>
      <c r="AC882" s="208"/>
      <c r="AD882" s="208"/>
      <c r="AE882" s="208"/>
      <c r="AF882" s="208"/>
      <c r="AG882" s="208"/>
      <c r="AH882" s="208"/>
      <c r="AI882" s="208"/>
      <c r="AJ882" s="208"/>
      <c r="AK882" s="208"/>
      <c r="AL882" s="208"/>
      <c r="AM882" s="208"/>
      <c r="AN882" s="208"/>
      <c r="AO882" s="208"/>
      <c r="AP882" s="208"/>
      <c r="AQ882" s="208"/>
    </row>
    <row r="883" customFormat="false" ht="13.5" hidden="false" customHeight="true" outlineLevel="0" collapsed="false">
      <c r="A883" s="1"/>
      <c r="B883" s="1"/>
      <c r="C883" s="1"/>
      <c r="D883" s="1"/>
      <c r="E883" s="1"/>
      <c r="F883" s="1"/>
      <c r="G883" s="1"/>
      <c r="H883" s="208"/>
      <c r="I883" s="208"/>
      <c r="J883" s="208"/>
      <c r="K883" s="208"/>
      <c r="L883" s="208"/>
      <c r="M883" s="208"/>
      <c r="N883" s="208"/>
      <c r="O883" s="208"/>
      <c r="P883" s="208"/>
      <c r="Q883" s="208"/>
      <c r="R883" s="208"/>
      <c r="S883" s="208"/>
      <c r="T883" s="208"/>
      <c r="U883" s="208"/>
      <c r="V883" s="208"/>
      <c r="W883" s="208"/>
      <c r="X883" s="208"/>
      <c r="Y883" s="208"/>
      <c r="Z883" s="208"/>
      <c r="AA883" s="208"/>
      <c r="AB883" s="208"/>
      <c r="AC883" s="208"/>
      <c r="AD883" s="208"/>
      <c r="AE883" s="208"/>
      <c r="AF883" s="208"/>
      <c r="AG883" s="208"/>
      <c r="AH883" s="208"/>
      <c r="AI883" s="208"/>
      <c r="AJ883" s="208"/>
      <c r="AK883" s="208"/>
      <c r="AL883" s="208"/>
      <c r="AM883" s="208"/>
      <c r="AN883" s="208"/>
      <c r="AO883" s="208"/>
      <c r="AP883" s="208"/>
      <c r="AQ883" s="208"/>
    </row>
    <row r="884" customFormat="false" ht="13.5" hidden="false" customHeight="true" outlineLevel="0" collapsed="false">
      <c r="A884" s="1"/>
      <c r="B884" s="1"/>
      <c r="C884" s="1"/>
      <c r="D884" s="1"/>
      <c r="E884" s="1"/>
      <c r="F884" s="1"/>
      <c r="G884" s="1"/>
      <c r="H884" s="208"/>
      <c r="I884" s="208"/>
      <c r="J884" s="208"/>
      <c r="K884" s="208"/>
      <c r="L884" s="208"/>
      <c r="M884" s="208"/>
      <c r="N884" s="208"/>
      <c r="O884" s="208"/>
      <c r="P884" s="208"/>
      <c r="Q884" s="208"/>
      <c r="R884" s="208"/>
      <c r="S884" s="208"/>
      <c r="T884" s="208"/>
      <c r="U884" s="208"/>
      <c r="V884" s="208"/>
      <c r="W884" s="208"/>
      <c r="X884" s="208"/>
      <c r="Y884" s="208"/>
      <c r="Z884" s="208"/>
      <c r="AA884" s="208"/>
      <c r="AB884" s="208"/>
      <c r="AC884" s="208"/>
      <c r="AD884" s="208"/>
      <c r="AE884" s="208"/>
      <c r="AF884" s="208"/>
      <c r="AG884" s="208"/>
      <c r="AH884" s="208"/>
      <c r="AI884" s="208"/>
      <c r="AJ884" s="208"/>
      <c r="AK884" s="208"/>
      <c r="AL884" s="208"/>
      <c r="AM884" s="208"/>
      <c r="AN884" s="208"/>
      <c r="AO884" s="208"/>
      <c r="AP884" s="208"/>
      <c r="AQ884" s="208"/>
    </row>
    <row r="885" customFormat="false" ht="13.5" hidden="false" customHeight="true" outlineLevel="0" collapsed="false">
      <c r="A885" s="1"/>
      <c r="B885" s="1"/>
      <c r="C885" s="1"/>
      <c r="D885" s="1"/>
      <c r="E885" s="1"/>
      <c r="F885" s="1"/>
      <c r="G885" s="1"/>
      <c r="H885" s="208"/>
      <c r="I885" s="208"/>
      <c r="J885" s="208"/>
      <c r="K885" s="208"/>
      <c r="L885" s="208"/>
      <c r="M885" s="208"/>
      <c r="N885" s="208"/>
      <c r="O885" s="208"/>
      <c r="P885" s="208"/>
      <c r="Q885" s="208"/>
      <c r="R885" s="208"/>
      <c r="S885" s="208"/>
      <c r="T885" s="208"/>
      <c r="U885" s="208"/>
      <c r="V885" s="208"/>
      <c r="W885" s="208"/>
      <c r="X885" s="208"/>
      <c r="Y885" s="208"/>
      <c r="Z885" s="208"/>
      <c r="AA885" s="208"/>
      <c r="AB885" s="208"/>
      <c r="AC885" s="208"/>
      <c r="AD885" s="208"/>
      <c r="AE885" s="208"/>
      <c r="AF885" s="208"/>
      <c r="AG885" s="208"/>
      <c r="AH885" s="208"/>
      <c r="AI885" s="208"/>
      <c r="AJ885" s="208"/>
      <c r="AK885" s="208"/>
      <c r="AL885" s="208"/>
      <c r="AM885" s="208"/>
      <c r="AN885" s="208"/>
      <c r="AO885" s="208"/>
      <c r="AP885" s="208"/>
      <c r="AQ885" s="208"/>
    </row>
    <row r="886" customFormat="false" ht="13.5" hidden="false" customHeight="true" outlineLevel="0" collapsed="false">
      <c r="A886" s="1"/>
      <c r="B886" s="1"/>
      <c r="C886" s="1"/>
      <c r="D886" s="1"/>
      <c r="E886" s="1"/>
      <c r="F886" s="1"/>
      <c r="G886" s="1"/>
      <c r="H886" s="208"/>
      <c r="I886" s="208"/>
      <c r="J886" s="208"/>
      <c r="K886" s="208"/>
      <c r="L886" s="208"/>
      <c r="M886" s="208"/>
      <c r="N886" s="208"/>
      <c r="O886" s="208"/>
      <c r="P886" s="208"/>
      <c r="Q886" s="208"/>
      <c r="R886" s="208"/>
      <c r="S886" s="208"/>
      <c r="T886" s="208"/>
      <c r="U886" s="208"/>
      <c r="V886" s="208"/>
      <c r="W886" s="208"/>
      <c r="X886" s="208"/>
      <c r="Y886" s="208"/>
      <c r="Z886" s="208"/>
      <c r="AA886" s="208"/>
      <c r="AB886" s="208"/>
      <c r="AC886" s="208"/>
      <c r="AD886" s="208"/>
      <c r="AE886" s="208"/>
      <c r="AF886" s="208"/>
      <c r="AG886" s="208"/>
      <c r="AH886" s="208"/>
      <c r="AI886" s="208"/>
      <c r="AJ886" s="208"/>
      <c r="AK886" s="208"/>
      <c r="AL886" s="208"/>
      <c r="AM886" s="208"/>
      <c r="AN886" s="208"/>
      <c r="AO886" s="208"/>
      <c r="AP886" s="208"/>
      <c r="AQ886" s="208"/>
    </row>
    <row r="887" customFormat="false" ht="13.5" hidden="false" customHeight="true" outlineLevel="0" collapsed="false">
      <c r="A887" s="1"/>
      <c r="B887" s="1"/>
      <c r="C887" s="1"/>
      <c r="D887" s="1"/>
      <c r="E887" s="1"/>
      <c r="F887" s="1"/>
      <c r="G887" s="1"/>
      <c r="H887" s="208"/>
      <c r="I887" s="208"/>
      <c r="J887" s="208"/>
      <c r="K887" s="208"/>
      <c r="L887" s="208"/>
      <c r="M887" s="208"/>
      <c r="N887" s="208"/>
      <c r="O887" s="208"/>
      <c r="P887" s="208"/>
      <c r="Q887" s="208"/>
      <c r="R887" s="208"/>
      <c r="S887" s="208"/>
      <c r="T887" s="208"/>
      <c r="U887" s="208"/>
      <c r="V887" s="208"/>
      <c r="W887" s="208"/>
      <c r="X887" s="208"/>
      <c r="Y887" s="208"/>
      <c r="Z887" s="208"/>
      <c r="AA887" s="208"/>
      <c r="AB887" s="208"/>
      <c r="AC887" s="208"/>
      <c r="AD887" s="208"/>
      <c r="AE887" s="208"/>
      <c r="AF887" s="208"/>
      <c r="AG887" s="208"/>
      <c r="AH887" s="208"/>
      <c r="AI887" s="208"/>
      <c r="AJ887" s="208"/>
      <c r="AK887" s="208"/>
      <c r="AL887" s="208"/>
      <c r="AM887" s="208"/>
      <c r="AN887" s="208"/>
      <c r="AO887" s="208"/>
      <c r="AP887" s="208"/>
      <c r="AQ887" s="208"/>
    </row>
    <row r="888" customFormat="false" ht="13.5" hidden="false" customHeight="true" outlineLevel="0" collapsed="false">
      <c r="A888" s="1"/>
      <c r="B888" s="1"/>
      <c r="C888" s="1"/>
      <c r="D888" s="1"/>
      <c r="E888" s="1"/>
      <c r="F888" s="1"/>
      <c r="G888" s="1"/>
      <c r="H888" s="208"/>
      <c r="I888" s="208"/>
      <c r="J888" s="208"/>
      <c r="K888" s="208"/>
      <c r="L888" s="208"/>
      <c r="M888" s="208"/>
      <c r="N888" s="208"/>
      <c r="O888" s="208"/>
      <c r="P888" s="208"/>
      <c r="Q888" s="208"/>
      <c r="R888" s="208"/>
      <c r="S888" s="208"/>
      <c r="T888" s="208"/>
      <c r="U888" s="208"/>
      <c r="V888" s="208"/>
      <c r="W888" s="208"/>
      <c r="X888" s="208"/>
      <c r="Y888" s="208"/>
      <c r="Z888" s="208"/>
      <c r="AA888" s="208"/>
      <c r="AB888" s="208"/>
      <c r="AC888" s="208"/>
      <c r="AD888" s="208"/>
      <c r="AE888" s="208"/>
      <c r="AF888" s="208"/>
      <c r="AG888" s="208"/>
      <c r="AH888" s="208"/>
      <c r="AI888" s="208"/>
      <c r="AJ888" s="208"/>
      <c r="AK888" s="208"/>
      <c r="AL888" s="208"/>
      <c r="AM888" s="208"/>
      <c r="AN888" s="208"/>
      <c r="AO888" s="208"/>
      <c r="AP888" s="208"/>
      <c r="AQ888" s="208"/>
    </row>
    <row r="889" customFormat="false" ht="13.5" hidden="false" customHeight="true" outlineLevel="0" collapsed="false">
      <c r="A889" s="1"/>
      <c r="B889" s="1"/>
      <c r="C889" s="1"/>
      <c r="D889" s="1"/>
      <c r="E889" s="1"/>
      <c r="F889" s="1"/>
      <c r="G889" s="1"/>
      <c r="H889" s="208"/>
      <c r="I889" s="208"/>
      <c r="J889" s="208"/>
      <c r="K889" s="208"/>
      <c r="L889" s="208"/>
      <c r="M889" s="208"/>
      <c r="N889" s="208"/>
      <c r="O889" s="208"/>
      <c r="P889" s="208"/>
      <c r="Q889" s="208"/>
      <c r="R889" s="208"/>
      <c r="S889" s="208"/>
      <c r="T889" s="208"/>
      <c r="U889" s="208"/>
      <c r="V889" s="208"/>
      <c r="W889" s="208"/>
      <c r="X889" s="208"/>
      <c r="Y889" s="208"/>
      <c r="Z889" s="208"/>
      <c r="AA889" s="208"/>
      <c r="AB889" s="208"/>
      <c r="AC889" s="208"/>
      <c r="AD889" s="208"/>
      <c r="AE889" s="208"/>
      <c r="AF889" s="208"/>
      <c r="AG889" s="208"/>
      <c r="AH889" s="208"/>
      <c r="AI889" s="208"/>
      <c r="AJ889" s="208"/>
      <c r="AK889" s="208"/>
      <c r="AL889" s="208"/>
      <c r="AM889" s="208"/>
      <c r="AN889" s="208"/>
      <c r="AO889" s="208"/>
      <c r="AP889" s="208"/>
      <c r="AQ889" s="208"/>
    </row>
    <row r="890" customFormat="false" ht="13.5" hidden="false" customHeight="true" outlineLevel="0" collapsed="false">
      <c r="A890" s="1"/>
      <c r="B890" s="1"/>
      <c r="C890" s="1"/>
      <c r="D890" s="1"/>
      <c r="E890" s="1"/>
      <c r="F890" s="1"/>
      <c r="G890" s="1"/>
      <c r="H890" s="208"/>
      <c r="I890" s="208"/>
      <c r="J890" s="208"/>
      <c r="K890" s="208"/>
      <c r="L890" s="208"/>
      <c r="M890" s="208"/>
      <c r="N890" s="208"/>
      <c r="O890" s="208"/>
      <c r="P890" s="208"/>
      <c r="Q890" s="208"/>
      <c r="R890" s="208"/>
      <c r="S890" s="208"/>
      <c r="T890" s="208"/>
      <c r="U890" s="208"/>
      <c r="V890" s="208"/>
      <c r="W890" s="208"/>
      <c r="X890" s="208"/>
      <c r="Y890" s="208"/>
      <c r="Z890" s="208"/>
      <c r="AA890" s="208"/>
      <c r="AB890" s="208"/>
      <c r="AC890" s="208"/>
      <c r="AD890" s="208"/>
      <c r="AE890" s="208"/>
      <c r="AF890" s="208"/>
      <c r="AG890" s="208"/>
      <c r="AH890" s="208"/>
      <c r="AI890" s="208"/>
      <c r="AJ890" s="208"/>
      <c r="AK890" s="208"/>
      <c r="AL890" s="208"/>
      <c r="AM890" s="208"/>
      <c r="AN890" s="208"/>
      <c r="AO890" s="208"/>
      <c r="AP890" s="208"/>
      <c r="AQ890" s="208"/>
    </row>
    <row r="891" customFormat="false" ht="13.5" hidden="false" customHeight="true" outlineLevel="0" collapsed="false">
      <c r="A891" s="1"/>
      <c r="B891" s="1"/>
      <c r="C891" s="1"/>
      <c r="D891" s="1"/>
      <c r="E891" s="1"/>
      <c r="F891" s="1"/>
      <c r="G891" s="1"/>
      <c r="H891" s="208"/>
      <c r="I891" s="208"/>
      <c r="J891" s="208"/>
      <c r="K891" s="208"/>
      <c r="L891" s="208"/>
      <c r="M891" s="208"/>
      <c r="N891" s="208"/>
      <c r="O891" s="208"/>
      <c r="P891" s="208"/>
      <c r="Q891" s="208"/>
      <c r="R891" s="208"/>
      <c r="S891" s="208"/>
      <c r="T891" s="208"/>
      <c r="U891" s="208"/>
      <c r="V891" s="208"/>
      <c r="W891" s="208"/>
      <c r="X891" s="208"/>
      <c r="Y891" s="208"/>
      <c r="Z891" s="208"/>
      <c r="AA891" s="208"/>
      <c r="AB891" s="208"/>
      <c r="AC891" s="208"/>
      <c r="AD891" s="208"/>
      <c r="AE891" s="208"/>
      <c r="AF891" s="208"/>
      <c r="AG891" s="208"/>
      <c r="AH891" s="208"/>
      <c r="AI891" s="208"/>
      <c r="AJ891" s="208"/>
      <c r="AK891" s="208"/>
      <c r="AL891" s="208"/>
      <c r="AM891" s="208"/>
      <c r="AN891" s="208"/>
      <c r="AO891" s="208"/>
      <c r="AP891" s="208"/>
      <c r="AQ891" s="208"/>
    </row>
    <row r="892" customFormat="false" ht="13.5" hidden="false" customHeight="true" outlineLevel="0" collapsed="false">
      <c r="A892" s="1"/>
      <c r="B892" s="1"/>
      <c r="C892" s="1"/>
      <c r="D892" s="1"/>
      <c r="E892" s="1"/>
      <c r="F892" s="1"/>
      <c r="G892" s="1"/>
      <c r="H892" s="208"/>
      <c r="I892" s="208"/>
      <c r="J892" s="208"/>
      <c r="K892" s="208"/>
      <c r="L892" s="208"/>
      <c r="M892" s="208"/>
      <c r="N892" s="208"/>
      <c r="O892" s="208"/>
      <c r="P892" s="208"/>
      <c r="Q892" s="208"/>
      <c r="R892" s="208"/>
      <c r="S892" s="208"/>
      <c r="T892" s="208"/>
      <c r="U892" s="208"/>
      <c r="V892" s="208"/>
      <c r="W892" s="208"/>
      <c r="X892" s="208"/>
      <c r="Y892" s="208"/>
      <c r="Z892" s="208"/>
      <c r="AA892" s="208"/>
      <c r="AB892" s="208"/>
      <c r="AC892" s="208"/>
      <c r="AD892" s="208"/>
      <c r="AE892" s="208"/>
      <c r="AF892" s="208"/>
      <c r="AG892" s="208"/>
      <c r="AH892" s="208"/>
      <c r="AI892" s="208"/>
      <c r="AJ892" s="208"/>
      <c r="AK892" s="208"/>
      <c r="AL892" s="208"/>
      <c r="AM892" s="208"/>
      <c r="AN892" s="208"/>
      <c r="AO892" s="208"/>
      <c r="AP892" s="208"/>
      <c r="AQ892" s="208"/>
    </row>
    <row r="893" customFormat="false" ht="13.5" hidden="false" customHeight="true" outlineLevel="0" collapsed="false">
      <c r="A893" s="1"/>
      <c r="B893" s="1"/>
      <c r="C893" s="1"/>
      <c r="D893" s="1"/>
      <c r="E893" s="1"/>
      <c r="F893" s="1"/>
      <c r="G893" s="1"/>
      <c r="H893" s="208"/>
      <c r="I893" s="208"/>
      <c r="J893" s="208"/>
      <c r="K893" s="208"/>
      <c r="L893" s="208"/>
      <c r="M893" s="208"/>
      <c r="N893" s="208"/>
      <c r="O893" s="208"/>
      <c r="P893" s="208"/>
      <c r="Q893" s="208"/>
      <c r="R893" s="208"/>
      <c r="S893" s="208"/>
      <c r="T893" s="208"/>
      <c r="U893" s="208"/>
      <c r="V893" s="208"/>
      <c r="W893" s="208"/>
      <c r="X893" s="208"/>
      <c r="Y893" s="208"/>
      <c r="Z893" s="208"/>
      <c r="AA893" s="208"/>
      <c r="AB893" s="208"/>
      <c r="AC893" s="208"/>
      <c r="AD893" s="208"/>
      <c r="AE893" s="208"/>
      <c r="AF893" s="208"/>
      <c r="AG893" s="208"/>
      <c r="AH893" s="208"/>
      <c r="AI893" s="208"/>
      <c r="AJ893" s="208"/>
      <c r="AK893" s="208"/>
      <c r="AL893" s="208"/>
      <c r="AM893" s="208"/>
      <c r="AN893" s="208"/>
      <c r="AO893" s="208"/>
      <c r="AP893" s="208"/>
      <c r="AQ893" s="208"/>
    </row>
    <row r="894" customFormat="false" ht="13.5" hidden="false" customHeight="true" outlineLevel="0" collapsed="false">
      <c r="A894" s="1"/>
      <c r="B894" s="1"/>
      <c r="C894" s="1"/>
      <c r="D894" s="1"/>
      <c r="E894" s="1"/>
      <c r="F894" s="1"/>
      <c r="G894" s="1"/>
      <c r="H894" s="208"/>
      <c r="I894" s="208"/>
      <c r="J894" s="208"/>
      <c r="K894" s="208"/>
      <c r="L894" s="208"/>
      <c r="M894" s="208"/>
      <c r="N894" s="208"/>
      <c r="O894" s="208"/>
      <c r="P894" s="208"/>
      <c r="Q894" s="208"/>
      <c r="R894" s="208"/>
      <c r="S894" s="208"/>
      <c r="T894" s="208"/>
      <c r="U894" s="208"/>
      <c r="V894" s="208"/>
      <c r="W894" s="208"/>
      <c r="X894" s="208"/>
      <c r="Y894" s="208"/>
      <c r="Z894" s="208"/>
      <c r="AA894" s="208"/>
      <c r="AB894" s="208"/>
      <c r="AC894" s="208"/>
      <c r="AD894" s="208"/>
      <c r="AE894" s="208"/>
      <c r="AF894" s="208"/>
      <c r="AG894" s="208"/>
      <c r="AH894" s="208"/>
      <c r="AI894" s="208"/>
      <c r="AJ894" s="208"/>
      <c r="AK894" s="208"/>
      <c r="AL894" s="208"/>
      <c r="AM894" s="208"/>
      <c r="AN894" s="208"/>
      <c r="AO894" s="208"/>
      <c r="AP894" s="208"/>
      <c r="AQ894" s="208"/>
    </row>
    <row r="895" customFormat="false" ht="13.5" hidden="false" customHeight="true" outlineLevel="0" collapsed="false">
      <c r="A895" s="1"/>
      <c r="B895" s="1"/>
      <c r="C895" s="1"/>
      <c r="D895" s="1"/>
      <c r="E895" s="1"/>
      <c r="F895" s="1"/>
      <c r="G895" s="1"/>
      <c r="H895" s="208"/>
      <c r="I895" s="208"/>
      <c r="J895" s="208"/>
      <c r="K895" s="208"/>
      <c r="L895" s="208"/>
      <c r="M895" s="208"/>
      <c r="N895" s="208"/>
      <c r="O895" s="208"/>
      <c r="P895" s="208"/>
      <c r="Q895" s="208"/>
      <c r="R895" s="208"/>
      <c r="S895" s="208"/>
      <c r="T895" s="208"/>
      <c r="U895" s="208"/>
      <c r="V895" s="208"/>
      <c r="W895" s="208"/>
      <c r="X895" s="208"/>
      <c r="Y895" s="208"/>
      <c r="Z895" s="208"/>
      <c r="AA895" s="208"/>
      <c r="AB895" s="208"/>
      <c r="AC895" s="208"/>
      <c r="AD895" s="208"/>
      <c r="AE895" s="208"/>
      <c r="AF895" s="208"/>
      <c r="AG895" s="208"/>
      <c r="AH895" s="208"/>
      <c r="AI895" s="208"/>
      <c r="AJ895" s="208"/>
      <c r="AK895" s="208"/>
      <c r="AL895" s="208"/>
      <c r="AM895" s="208"/>
      <c r="AN895" s="208"/>
      <c r="AO895" s="208"/>
      <c r="AP895" s="208"/>
      <c r="AQ895" s="208"/>
    </row>
    <row r="896" customFormat="false" ht="13.5" hidden="false" customHeight="true" outlineLevel="0" collapsed="false">
      <c r="A896" s="1"/>
      <c r="B896" s="1"/>
      <c r="C896" s="1"/>
      <c r="D896" s="1"/>
      <c r="E896" s="1"/>
      <c r="F896" s="1"/>
      <c r="G896" s="1"/>
      <c r="H896" s="208"/>
      <c r="I896" s="208"/>
      <c r="J896" s="208"/>
      <c r="K896" s="208"/>
      <c r="L896" s="208"/>
      <c r="M896" s="208"/>
      <c r="N896" s="208"/>
      <c r="O896" s="208"/>
      <c r="P896" s="208"/>
      <c r="Q896" s="208"/>
      <c r="R896" s="208"/>
      <c r="S896" s="208"/>
      <c r="T896" s="208"/>
      <c r="U896" s="208"/>
      <c r="V896" s="208"/>
      <c r="W896" s="208"/>
      <c r="X896" s="208"/>
      <c r="Y896" s="208"/>
      <c r="Z896" s="208"/>
      <c r="AA896" s="208"/>
      <c r="AB896" s="208"/>
      <c r="AC896" s="208"/>
      <c r="AD896" s="208"/>
      <c r="AE896" s="208"/>
      <c r="AF896" s="208"/>
      <c r="AG896" s="208"/>
      <c r="AH896" s="208"/>
      <c r="AI896" s="208"/>
      <c r="AJ896" s="208"/>
      <c r="AK896" s="208"/>
      <c r="AL896" s="208"/>
      <c r="AM896" s="208"/>
      <c r="AN896" s="208"/>
      <c r="AO896" s="208"/>
      <c r="AP896" s="208"/>
      <c r="AQ896" s="208"/>
    </row>
    <row r="897" customFormat="false" ht="13.5" hidden="false" customHeight="true" outlineLevel="0" collapsed="false">
      <c r="A897" s="1"/>
      <c r="B897" s="1"/>
      <c r="C897" s="1"/>
      <c r="D897" s="1"/>
      <c r="E897" s="1"/>
      <c r="F897" s="1"/>
      <c r="G897" s="1"/>
      <c r="H897" s="208"/>
      <c r="I897" s="208"/>
      <c r="J897" s="208"/>
      <c r="K897" s="208"/>
      <c r="L897" s="208"/>
      <c r="M897" s="208"/>
      <c r="N897" s="208"/>
      <c r="O897" s="208"/>
      <c r="P897" s="208"/>
      <c r="Q897" s="208"/>
      <c r="R897" s="208"/>
      <c r="S897" s="208"/>
      <c r="T897" s="208"/>
      <c r="U897" s="208"/>
      <c r="V897" s="208"/>
      <c r="W897" s="208"/>
      <c r="X897" s="208"/>
      <c r="Y897" s="208"/>
      <c r="Z897" s="208"/>
      <c r="AA897" s="208"/>
      <c r="AB897" s="208"/>
      <c r="AC897" s="208"/>
      <c r="AD897" s="208"/>
      <c r="AE897" s="208"/>
      <c r="AF897" s="208"/>
      <c r="AG897" s="208"/>
      <c r="AH897" s="208"/>
      <c r="AI897" s="208"/>
      <c r="AJ897" s="208"/>
      <c r="AK897" s="208"/>
      <c r="AL897" s="208"/>
      <c r="AM897" s="208"/>
      <c r="AN897" s="208"/>
      <c r="AO897" s="208"/>
      <c r="AP897" s="208"/>
      <c r="AQ897" s="208"/>
    </row>
    <row r="898" customFormat="false" ht="13.5" hidden="false" customHeight="true" outlineLevel="0" collapsed="false">
      <c r="A898" s="1"/>
      <c r="B898" s="1"/>
      <c r="C898" s="1"/>
      <c r="D898" s="1"/>
      <c r="E898" s="1"/>
      <c r="F898" s="1"/>
      <c r="G898" s="1"/>
      <c r="H898" s="208"/>
      <c r="I898" s="208"/>
      <c r="J898" s="208"/>
      <c r="K898" s="208"/>
      <c r="L898" s="208"/>
      <c r="M898" s="208"/>
      <c r="N898" s="208"/>
      <c r="O898" s="208"/>
      <c r="P898" s="208"/>
      <c r="Q898" s="208"/>
      <c r="R898" s="208"/>
      <c r="S898" s="208"/>
      <c r="T898" s="208"/>
      <c r="U898" s="208"/>
      <c r="V898" s="208"/>
      <c r="W898" s="208"/>
      <c r="X898" s="208"/>
      <c r="Y898" s="208"/>
      <c r="Z898" s="208"/>
      <c r="AA898" s="208"/>
      <c r="AB898" s="208"/>
      <c r="AC898" s="208"/>
      <c r="AD898" s="208"/>
      <c r="AE898" s="208"/>
      <c r="AF898" s="208"/>
      <c r="AG898" s="208"/>
      <c r="AH898" s="208"/>
      <c r="AI898" s="208"/>
      <c r="AJ898" s="208"/>
      <c r="AK898" s="208"/>
      <c r="AL898" s="208"/>
      <c r="AM898" s="208"/>
      <c r="AN898" s="208"/>
      <c r="AO898" s="208"/>
      <c r="AP898" s="208"/>
      <c r="AQ898" s="208"/>
    </row>
    <row r="899" customFormat="false" ht="13.5" hidden="false" customHeight="true" outlineLevel="0" collapsed="false">
      <c r="A899" s="1"/>
      <c r="B899" s="1"/>
      <c r="C899" s="1"/>
      <c r="D899" s="1"/>
      <c r="E899" s="1"/>
      <c r="F899" s="1"/>
      <c r="G899" s="1"/>
      <c r="H899" s="208"/>
      <c r="I899" s="208"/>
      <c r="J899" s="208"/>
      <c r="K899" s="208"/>
      <c r="L899" s="208"/>
      <c r="M899" s="208"/>
      <c r="N899" s="208"/>
      <c r="O899" s="208"/>
      <c r="P899" s="208"/>
      <c r="Q899" s="208"/>
      <c r="R899" s="208"/>
      <c r="S899" s="208"/>
      <c r="T899" s="208"/>
      <c r="U899" s="208"/>
      <c r="V899" s="208"/>
      <c r="W899" s="208"/>
      <c r="X899" s="208"/>
      <c r="Y899" s="208"/>
      <c r="Z899" s="208"/>
      <c r="AA899" s="208"/>
      <c r="AB899" s="208"/>
      <c r="AC899" s="208"/>
      <c r="AD899" s="208"/>
      <c r="AE899" s="208"/>
      <c r="AF899" s="208"/>
      <c r="AG899" s="208"/>
      <c r="AH899" s="208"/>
      <c r="AI899" s="208"/>
      <c r="AJ899" s="208"/>
      <c r="AK899" s="208"/>
      <c r="AL899" s="208"/>
      <c r="AM899" s="208"/>
      <c r="AN899" s="208"/>
      <c r="AO899" s="208"/>
      <c r="AP899" s="208"/>
      <c r="AQ899" s="208"/>
    </row>
    <row r="900" customFormat="false" ht="13.5" hidden="false" customHeight="true" outlineLevel="0" collapsed="false">
      <c r="A900" s="1"/>
      <c r="B900" s="1"/>
      <c r="C900" s="1"/>
      <c r="D900" s="1"/>
      <c r="E900" s="1"/>
      <c r="F900" s="1"/>
      <c r="G900" s="1"/>
      <c r="H900" s="208"/>
      <c r="I900" s="208"/>
      <c r="J900" s="208"/>
      <c r="K900" s="208"/>
      <c r="L900" s="208"/>
      <c r="M900" s="208"/>
      <c r="N900" s="208"/>
      <c r="O900" s="208"/>
      <c r="P900" s="208"/>
      <c r="Q900" s="208"/>
      <c r="R900" s="208"/>
      <c r="S900" s="208"/>
      <c r="T900" s="208"/>
      <c r="U900" s="208"/>
      <c r="V900" s="208"/>
      <c r="W900" s="208"/>
      <c r="X900" s="208"/>
      <c r="Y900" s="208"/>
      <c r="Z900" s="208"/>
      <c r="AA900" s="208"/>
      <c r="AB900" s="208"/>
      <c r="AC900" s="208"/>
      <c r="AD900" s="208"/>
      <c r="AE900" s="208"/>
      <c r="AF900" s="208"/>
      <c r="AG900" s="208"/>
      <c r="AH900" s="208"/>
      <c r="AI900" s="208"/>
      <c r="AJ900" s="208"/>
      <c r="AK900" s="208"/>
      <c r="AL900" s="208"/>
      <c r="AM900" s="208"/>
      <c r="AN900" s="208"/>
      <c r="AO900" s="208"/>
      <c r="AP900" s="208"/>
      <c r="AQ900" s="208"/>
    </row>
    <row r="901" customFormat="false" ht="13.5" hidden="false" customHeight="true" outlineLevel="0" collapsed="false">
      <c r="A901" s="1"/>
      <c r="B901" s="1"/>
      <c r="C901" s="1"/>
      <c r="D901" s="1"/>
      <c r="E901" s="1"/>
      <c r="F901" s="1"/>
      <c r="G901" s="1"/>
      <c r="H901" s="208"/>
      <c r="I901" s="208"/>
      <c r="J901" s="208"/>
      <c r="K901" s="208"/>
      <c r="L901" s="208"/>
      <c r="M901" s="208"/>
      <c r="N901" s="208"/>
      <c r="O901" s="208"/>
      <c r="P901" s="208"/>
      <c r="Q901" s="208"/>
      <c r="R901" s="208"/>
      <c r="S901" s="208"/>
      <c r="T901" s="208"/>
      <c r="U901" s="208"/>
      <c r="V901" s="208"/>
      <c r="W901" s="208"/>
      <c r="X901" s="208"/>
      <c r="Y901" s="208"/>
      <c r="Z901" s="208"/>
      <c r="AA901" s="208"/>
      <c r="AB901" s="208"/>
      <c r="AC901" s="208"/>
      <c r="AD901" s="208"/>
      <c r="AE901" s="208"/>
      <c r="AF901" s="208"/>
      <c r="AG901" s="208"/>
      <c r="AH901" s="208"/>
      <c r="AI901" s="208"/>
      <c r="AJ901" s="208"/>
      <c r="AK901" s="208"/>
      <c r="AL901" s="208"/>
      <c r="AM901" s="208"/>
      <c r="AN901" s="208"/>
      <c r="AO901" s="208"/>
      <c r="AP901" s="208"/>
      <c r="AQ901" s="208"/>
    </row>
    <row r="902" customFormat="false" ht="13.5" hidden="false" customHeight="true" outlineLevel="0" collapsed="false">
      <c r="A902" s="1"/>
      <c r="B902" s="1"/>
      <c r="C902" s="1"/>
      <c r="D902" s="1"/>
      <c r="E902" s="1"/>
      <c r="F902" s="1"/>
      <c r="G902" s="1"/>
      <c r="H902" s="208"/>
      <c r="I902" s="208"/>
      <c r="J902" s="208"/>
      <c r="K902" s="208"/>
      <c r="L902" s="208"/>
      <c r="M902" s="208"/>
      <c r="N902" s="208"/>
      <c r="O902" s="208"/>
      <c r="P902" s="208"/>
      <c r="Q902" s="208"/>
      <c r="R902" s="208"/>
      <c r="S902" s="208"/>
      <c r="T902" s="208"/>
      <c r="U902" s="208"/>
      <c r="V902" s="208"/>
      <c r="W902" s="208"/>
      <c r="X902" s="208"/>
      <c r="Y902" s="208"/>
      <c r="Z902" s="208"/>
      <c r="AA902" s="208"/>
      <c r="AB902" s="208"/>
      <c r="AC902" s="208"/>
      <c r="AD902" s="208"/>
      <c r="AE902" s="208"/>
      <c r="AF902" s="208"/>
      <c r="AG902" s="208"/>
      <c r="AH902" s="208"/>
      <c r="AI902" s="208"/>
      <c r="AJ902" s="208"/>
      <c r="AK902" s="208"/>
      <c r="AL902" s="208"/>
      <c r="AM902" s="208"/>
      <c r="AN902" s="208"/>
      <c r="AO902" s="208"/>
      <c r="AP902" s="208"/>
      <c r="AQ902" s="208"/>
    </row>
    <row r="903" customFormat="false" ht="13.5" hidden="false" customHeight="true" outlineLevel="0" collapsed="false">
      <c r="A903" s="1"/>
      <c r="B903" s="1"/>
      <c r="C903" s="1"/>
      <c r="D903" s="1"/>
      <c r="E903" s="1"/>
      <c r="F903" s="1"/>
      <c r="G903" s="1"/>
      <c r="H903" s="208"/>
      <c r="I903" s="208"/>
      <c r="J903" s="208"/>
      <c r="K903" s="208"/>
      <c r="L903" s="208"/>
      <c r="M903" s="208"/>
      <c r="N903" s="208"/>
      <c r="O903" s="208"/>
      <c r="P903" s="208"/>
      <c r="Q903" s="208"/>
      <c r="R903" s="208"/>
      <c r="S903" s="208"/>
      <c r="T903" s="208"/>
      <c r="U903" s="208"/>
      <c r="V903" s="208"/>
      <c r="W903" s="208"/>
      <c r="X903" s="208"/>
      <c r="Y903" s="208"/>
      <c r="Z903" s="208"/>
      <c r="AA903" s="208"/>
      <c r="AB903" s="208"/>
      <c r="AC903" s="208"/>
      <c r="AD903" s="208"/>
      <c r="AE903" s="208"/>
      <c r="AF903" s="208"/>
      <c r="AG903" s="208"/>
      <c r="AH903" s="208"/>
      <c r="AI903" s="208"/>
      <c r="AJ903" s="208"/>
      <c r="AK903" s="208"/>
      <c r="AL903" s="208"/>
      <c r="AM903" s="208"/>
      <c r="AN903" s="208"/>
      <c r="AO903" s="208"/>
      <c r="AP903" s="208"/>
      <c r="AQ903" s="208"/>
    </row>
    <row r="904" customFormat="false" ht="13.5" hidden="false" customHeight="true" outlineLevel="0" collapsed="false">
      <c r="A904" s="1"/>
      <c r="B904" s="1"/>
      <c r="C904" s="1"/>
      <c r="D904" s="1"/>
      <c r="E904" s="1"/>
      <c r="F904" s="1"/>
      <c r="G904" s="1"/>
      <c r="H904" s="208"/>
      <c r="I904" s="208"/>
      <c r="J904" s="208"/>
      <c r="K904" s="208"/>
      <c r="L904" s="208"/>
      <c r="M904" s="208"/>
      <c r="N904" s="208"/>
      <c r="O904" s="208"/>
      <c r="P904" s="208"/>
      <c r="Q904" s="208"/>
      <c r="R904" s="208"/>
      <c r="S904" s="208"/>
      <c r="T904" s="208"/>
      <c r="U904" s="208"/>
      <c r="V904" s="208"/>
      <c r="W904" s="208"/>
      <c r="X904" s="208"/>
      <c r="Y904" s="208"/>
      <c r="Z904" s="208"/>
      <c r="AA904" s="208"/>
      <c r="AB904" s="208"/>
      <c r="AC904" s="208"/>
      <c r="AD904" s="208"/>
      <c r="AE904" s="208"/>
      <c r="AF904" s="208"/>
      <c r="AG904" s="208"/>
      <c r="AH904" s="208"/>
      <c r="AI904" s="208"/>
      <c r="AJ904" s="208"/>
      <c r="AK904" s="208"/>
      <c r="AL904" s="208"/>
      <c r="AM904" s="208"/>
      <c r="AN904" s="208"/>
      <c r="AO904" s="208"/>
      <c r="AP904" s="208"/>
      <c r="AQ904" s="208"/>
    </row>
    <row r="905" customFormat="false" ht="13.5" hidden="false" customHeight="true" outlineLevel="0" collapsed="false">
      <c r="A905" s="1"/>
      <c r="B905" s="1"/>
      <c r="C905" s="1"/>
      <c r="D905" s="1"/>
      <c r="E905" s="1"/>
      <c r="F905" s="1"/>
      <c r="G905" s="1"/>
      <c r="H905" s="208"/>
      <c r="I905" s="208"/>
      <c r="J905" s="208"/>
      <c r="K905" s="208"/>
      <c r="L905" s="208"/>
      <c r="M905" s="208"/>
      <c r="N905" s="208"/>
      <c r="O905" s="208"/>
      <c r="P905" s="208"/>
      <c r="Q905" s="208"/>
      <c r="R905" s="208"/>
      <c r="S905" s="208"/>
      <c r="T905" s="208"/>
      <c r="U905" s="208"/>
      <c r="V905" s="208"/>
      <c r="W905" s="208"/>
      <c r="X905" s="208"/>
      <c r="Y905" s="208"/>
      <c r="Z905" s="208"/>
      <c r="AA905" s="208"/>
      <c r="AB905" s="208"/>
      <c r="AC905" s="208"/>
      <c r="AD905" s="208"/>
      <c r="AE905" s="208"/>
      <c r="AF905" s="208"/>
      <c r="AG905" s="208"/>
      <c r="AH905" s="208"/>
      <c r="AI905" s="208"/>
      <c r="AJ905" s="208"/>
      <c r="AK905" s="208"/>
      <c r="AL905" s="208"/>
      <c r="AM905" s="208"/>
      <c r="AN905" s="208"/>
      <c r="AO905" s="208"/>
      <c r="AP905" s="208"/>
      <c r="AQ905" s="208"/>
    </row>
    <row r="906" customFormat="false" ht="13.5" hidden="false" customHeight="true" outlineLevel="0" collapsed="false">
      <c r="A906" s="1"/>
      <c r="B906" s="1"/>
      <c r="C906" s="1"/>
      <c r="D906" s="1"/>
      <c r="E906" s="1"/>
      <c r="F906" s="1"/>
      <c r="G906" s="1"/>
      <c r="H906" s="208"/>
      <c r="I906" s="208"/>
      <c r="J906" s="208"/>
      <c r="K906" s="208"/>
      <c r="L906" s="208"/>
      <c r="M906" s="208"/>
      <c r="N906" s="208"/>
      <c r="O906" s="208"/>
      <c r="P906" s="208"/>
      <c r="Q906" s="208"/>
      <c r="R906" s="208"/>
      <c r="S906" s="208"/>
      <c r="T906" s="208"/>
      <c r="U906" s="208"/>
      <c r="V906" s="208"/>
      <c r="W906" s="208"/>
      <c r="X906" s="208"/>
      <c r="Y906" s="208"/>
      <c r="Z906" s="208"/>
      <c r="AA906" s="208"/>
      <c r="AB906" s="208"/>
      <c r="AC906" s="208"/>
      <c r="AD906" s="208"/>
      <c r="AE906" s="208"/>
      <c r="AF906" s="208"/>
      <c r="AG906" s="208"/>
      <c r="AH906" s="208"/>
      <c r="AI906" s="208"/>
      <c r="AJ906" s="208"/>
      <c r="AK906" s="208"/>
      <c r="AL906" s="208"/>
      <c r="AM906" s="208"/>
      <c r="AN906" s="208"/>
      <c r="AO906" s="208"/>
      <c r="AP906" s="208"/>
      <c r="AQ906" s="208"/>
    </row>
    <row r="907" customFormat="false" ht="13.5" hidden="false" customHeight="true" outlineLevel="0" collapsed="false">
      <c r="A907" s="1"/>
      <c r="B907" s="1"/>
      <c r="C907" s="1"/>
      <c r="D907" s="1"/>
      <c r="E907" s="1"/>
      <c r="F907" s="1"/>
      <c r="G907" s="1"/>
      <c r="H907" s="208"/>
      <c r="I907" s="208"/>
      <c r="J907" s="208"/>
      <c r="K907" s="208"/>
      <c r="L907" s="208"/>
      <c r="M907" s="208"/>
      <c r="N907" s="208"/>
      <c r="O907" s="208"/>
      <c r="P907" s="208"/>
      <c r="Q907" s="208"/>
      <c r="R907" s="208"/>
      <c r="S907" s="208"/>
      <c r="T907" s="208"/>
      <c r="U907" s="208"/>
      <c r="V907" s="208"/>
      <c r="W907" s="208"/>
      <c r="X907" s="208"/>
      <c r="Y907" s="208"/>
      <c r="Z907" s="208"/>
      <c r="AA907" s="208"/>
      <c r="AB907" s="208"/>
      <c r="AC907" s="208"/>
      <c r="AD907" s="208"/>
      <c r="AE907" s="208"/>
      <c r="AF907" s="208"/>
      <c r="AG907" s="208"/>
      <c r="AH907" s="208"/>
      <c r="AI907" s="208"/>
      <c r="AJ907" s="208"/>
      <c r="AK907" s="208"/>
      <c r="AL907" s="208"/>
      <c r="AM907" s="208"/>
      <c r="AN907" s="208"/>
      <c r="AO907" s="208"/>
      <c r="AP907" s="208"/>
      <c r="AQ907" s="208"/>
    </row>
    <row r="908" customFormat="false" ht="13.5" hidden="false" customHeight="true" outlineLevel="0" collapsed="false">
      <c r="A908" s="1"/>
      <c r="B908" s="1"/>
      <c r="C908" s="1"/>
      <c r="D908" s="1"/>
      <c r="E908" s="1"/>
      <c r="F908" s="1"/>
      <c r="G908" s="1"/>
      <c r="H908" s="208"/>
      <c r="I908" s="208"/>
      <c r="J908" s="208"/>
      <c r="K908" s="208"/>
      <c r="L908" s="208"/>
      <c r="M908" s="208"/>
      <c r="N908" s="208"/>
      <c r="O908" s="208"/>
      <c r="P908" s="208"/>
      <c r="Q908" s="208"/>
      <c r="R908" s="208"/>
      <c r="S908" s="208"/>
      <c r="T908" s="208"/>
      <c r="U908" s="208"/>
      <c r="V908" s="208"/>
      <c r="W908" s="208"/>
      <c r="X908" s="208"/>
      <c r="Y908" s="208"/>
      <c r="Z908" s="208"/>
      <c r="AA908" s="208"/>
      <c r="AB908" s="208"/>
      <c r="AC908" s="208"/>
      <c r="AD908" s="208"/>
      <c r="AE908" s="208"/>
      <c r="AF908" s="208"/>
      <c r="AG908" s="208"/>
      <c r="AH908" s="208"/>
      <c r="AI908" s="208"/>
      <c r="AJ908" s="208"/>
      <c r="AK908" s="208"/>
      <c r="AL908" s="208"/>
      <c r="AM908" s="208"/>
      <c r="AN908" s="208"/>
      <c r="AO908" s="208"/>
      <c r="AP908" s="208"/>
      <c r="AQ908" s="208"/>
    </row>
    <row r="909" customFormat="false" ht="13.5" hidden="false" customHeight="true" outlineLevel="0" collapsed="false">
      <c r="A909" s="1"/>
      <c r="B909" s="1"/>
      <c r="C909" s="1"/>
      <c r="D909" s="1"/>
      <c r="E909" s="1"/>
      <c r="F909" s="1"/>
      <c r="G909" s="1"/>
      <c r="H909" s="208"/>
      <c r="I909" s="208"/>
      <c r="J909" s="208"/>
      <c r="K909" s="208"/>
      <c r="L909" s="208"/>
      <c r="M909" s="208"/>
      <c r="N909" s="208"/>
      <c r="O909" s="208"/>
      <c r="P909" s="208"/>
      <c r="Q909" s="208"/>
      <c r="R909" s="208"/>
      <c r="S909" s="208"/>
      <c r="T909" s="208"/>
      <c r="U909" s="208"/>
      <c r="V909" s="208"/>
      <c r="W909" s="208"/>
      <c r="X909" s="208"/>
      <c r="Y909" s="208"/>
      <c r="Z909" s="208"/>
      <c r="AA909" s="208"/>
      <c r="AB909" s="208"/>
      <c r="AC909" s="208"/>
      <c r="AD909" s="208"/>
      <c r="AE909" s="208"/>
      <c r="AF909" s="208"/>
      <c r="AG909" s="208"/>
      <c r="AH909" s="208"/>
      <c r="AI909" s="208"/>
      <c r="AJ909" s="208"/>
      <c r="AK909" s="208"/>
      <c r="AL909" s="208"/>
      <c r="AM909" s="208"/>
      <c r="AN909" s="208"/>
      <c r="AO909" s="208"/>
      <c r="AP909" s="208"/>
      <c r="AQ909" s="208"/>
    </row>
    <row r="910" customFormat="false" ht="13.5" hidden="false" customHeight="true" outlineLevel="0" collapsed="false">
      <c r="A910" s="1"/>
      <c r="B910" s="1"/>
      <c r="C910" s="1"/>
      <c r="D910" s="1"/>
      <c r="E910" s="1"/>
      <c r="F910" s="1"/>
      <c r="G910" s="1"/>
      <c r="H910" s="208"/>
      <c r="I910" s="208"/>
      <c r="J910" s="208"/>
      <c r="K910" s="208"/>
      <c r="L910" s="208"/>
      <c r="M910" s="208"/>
      <c r="N910" s="208"/>
      <c r="O910" s="208"/>
      <c r="P910" s="208"/>
      <c r="Q910" s="208"/>
      <c r="R910" s="208"/>
      <c r="S910" s="208"/>
      <c r="T910" s="208"/>
      <c r="U910" s="208"/>
      <c r="V910" s="208"/>
      <c r="W910" s="208"/>
      <c r="X910" s="208"/>
      <c r="Y910" s="208"/>
      <c r="Z910" s="208"/>
      <c r="AA910" s="208"/>
      <c r="AB910" s="208"/>
      <c r="AC910" s="208"/>
      <c r="AD910" s="208"/>
      <c r="AE910" s="208"/>
      <c r="AF910" s="208"/>
      <c r="AG910" s="208"/>
      <c r="AH910" s="208"/>
      <c r="AI910" s="208"/>
      <c r="AJ910" s="208"/>
      <c r="AK910" s="208"/>
      <c r="AL910" s="208"/>
      <c r="AM910" s="208"/>
      <c r="AN910" s="208"/>
      <c r="AO910" s="208"/>
      <c r="AP910" s="208"/>
      <c r="AQ910" s="208"/>
    </row>
    <row r="911" customFormat="false" ht="13.5" hidden="false" customHeight="true" outlineLevel="0" collapsed="false">
      <c r="A911" s="1"/>
      <c r="B911" s="1"/>
      <c r="C911" s="1"/>
      <c r="D911" s="1"/>
      <c r="E911" s="1"/>
      <c r="F911" s="1"/>
      <c r="G911" s="1"/>
      <c r="H911" s="208"/>
      <c r="I911" s="208"/>
      <c r="J911" s="208"/>
      <c r="K911" s="208"/>
      <c r="L911" s="208"/>
      <c r="M911" s="208"/>
      <c r="N911" s="208"/>
      <c r="O911" s="208"/>
      <c r="P911" s="208"/>
      <c r="Q911" s="208"/>
      <c r="R911" s="208"/>
      <c r="S911" s="208"/>
      <c r="T911" s="208"/>
      <c r="U911" s="208"/>
      <c r="V911" s="208"/>
      <c r="W911" s="208"/>
      <c r="X911" s="208"/>
      <c r="Y911" s="208"/>
      <c r="Z911" s="208"/>
      <c r="AA911" s="208"/>
      <c r="AB911" s="208"/>
      <c r="AC911" s="208"/>
      <c r="AD911" s="208"/>
      <c r="AE911" s="208"/>
      <c r="AF911" s="208"/>
      <c r="AG911" s="208"/>
      <c r="AH911" s="208"/>
      <c r="AI911" s="208"/>
      <c r="AJ911" s="208"/>
      <c r="AK911" s="208"/>
      <c r="AL911" s="208"/>
      <c r="AM911" s="208"/>
      <c r="AN911" s="208"/>
      <c r="AO911" s="208"/>
      <c r="AP911" s="208"/>
      <c r="AQ911" s="208"/>
    </row>
    <row r="912" customFormat="false" ht="13.5" hidden="false" customHeight="true" outlineLevel="0" collapsed="false">
      <c r="A912" s="1"/>
      <c r="B912" s="1"/>
      <c r="C912" s="1"/>
      <c r="D912" s="1"/>
      <c r="E912" s="1"/>
      <c r="F912" s="1"/>
      <c r="G912" s="1"/>
      <c r="H912" s="208"/>
      <c r="I912" s="208"/>
      <c r="J912" s="208"/>
      <c r="K912" s="208"/>
      <c r="L912" s="208"/>
      <c r="M912" s="208"/>
      <c r="N912" s="208"/>
      <c r="O912" s="208"/>
      <c r="P912" s="208"/>
      <c r="Q912" s="208"/>
      <c r="R912" s="208"/>
      <c r="S912" s="208"/>
      <c r="T912" s="208"/>
      <c r="U912" s="208"/>
      <c r="V912" s="208"/>
      <c r="W912" s="208"/>
      <c r="X912" s="208"/>
      <c r="Y912" s="208"/>
      <c r="Z912" s="208"/>
      <c r="AA912" s="208"/>
      <c r="AB912" s="208"/>
      <c r="AC912" s="208"/>
      <c r="AD912" s="208"/>
      <c r="AE912" s="208"/>
      <c r="AF912" s="208"/>
      <c r="AG912" s="208"/>
      <c r="AH912" s="208"/>
      <c r="AI912" s="208"/>
      <c r="AJ912" s="208"/>
      <c r="AK912" s="208"/>
      <c r="AL912" s="208"/>
      <c r="AM912" s="208"/>
      <c r="AN912" s="208"/>
      <c r="AO912" s="208"/>
      <c r="AP912" s="208"/>
      <c r="AQ912" s="208"/>
    </row>
    <row r="913" customFormat="false" ht="13.5" hidden="false" customHeight="true" outlineLevel="0" collapsed="false">
      <c r="A913" s="1"/>
      <c r="B913" s="1"/>
      <c r="C913" s="1"/>
      <c r="D913" s="1"/>
      <c r="E913" s="1"/>
      <c r="F913" s="1"/>
      <c r="G913" s="1"/>
      <c r="H913" s="208"/>
      <c r="I913" s="208"/>
      <c r="J913" s="208"/>
      <c r="K913" s="208"/>
      <c r="L913" s="208"/>
      <c r="M913" s="208"/>
      <c r="N913" s="208"/>
      <c r="O913" s="208"/>
      <c r="P913" s="208"/>
      <c r="Q913" s="208"/>
      <c r="R913" s="208"/>
      <c r="S913" s="208"/>
      <c r="T913" s="208"/>
      <c r="U913" s="208"/>
      <c r="V913" s="208"/>
      <c r="W913" s="208"/>
      <c r="X913" s="208"/>
      <c r="Y913" s="208"/>
      <c r="Z913" s="208"/>
      <c r="AA913" s="208"/>
      <c r="AB913" s="208"/>
      <c r="AC913" s="208"/>
      <c r="AD913" s="208"/>
      <c r="AE913" s="208"/>
      <c r="AF913" s="208"/>
      <c r="AG913" s="208"/>
      <c r="AH913" s="208"/>
      <c r="AI913" s="208"/>
      <c r="AJ913" s="208"/>
      <c r="AK913" s="208"/>
      <c r="AL913" s="208"/>
      <c r="AM913" s="208"/>
      <c r="AN913" s="208"/>
      <c r="AO913" s="208"/>
      <c r="AP913" s="208"/>
      <c r="AQ913" s="208"/>
    </row>
    <row r="914" customFormat="false" ht="13.5" hidden="false" customHeight="true" outlineLevel="0" collapsed="false">
      <c r="A914" s="1"/>
      <c r="B914" s="1"/>
      <c r="C914" s="1"/>
      <c r="D914" s="1"/>
      <c r="E914" s="1"/>
      <c r="F914" s="1"/>
      <c r="G914" s="1"/>
      <c r="H914" s="208"/>
      <c r="I914" s="208"/>
      <c r="J914" s="208"/>
      <c r="K914" s="208"/>
      <c r="L914" s="208"/>
      <c r="M914" s="208"/>
      <c r="N914" s="208"/>
      <c r="O914" s="208"/>
      <c r="P914" s="208"/>
      <c r="Q914" s="208"/>
      <c r="R914" s="208"/>
      <c r="S914" s="208"/>
      <c r="T914" s="208"/>
      <c r="U914" s="208"/>
      <c r="V914" s="208"/>
      <c r="W914" s="208"/>
      <c r="X914" s="208"/>
      <c r="Y914" s="208"/>
      <c r="Z914" s="208"/>
      <c r="AA914" s="208"/>
      <c r="AB914" s="208"/>
      <c r="AC914" s="208"/>
      <c r="AD914" s="208"/>
      <c r="AE914" s="208"/>
      <c r="AF914" s="208"/>
      <c r="AG914" s="208"/>
      <c r="AH914" s="208"/>
      <c r="AI914" s="208"/>
      <c r="AJ914" s="208"/>
      <c r="AK914" s="208"/>
      <c r="AL914" s="208"/>
      <c r="AM914" s="208"/>
      <c r="AN914" s="208"/>
      <c r="AO914" s="208"/>
      <c r="AP914" s="208"/>
      <c r="AQ914" s="208"/>
    </row>
    <row r="915" customFormat="false" ht="13.5" hidden="false" customHeight="true" outlineLevel="0" collapsed="false">
      <c r="A915" s="1"/>
      <c r="B915" s="1"/>
      <c r="C915" s="1"/>
      <c r="D915" s="1"/>
      <c r="E915" s="1"/>
      <c r="F915" s="1"/>
      <c r="G915" s="1"/>
      <c r="H915" s="208"/>
      <c r="I915" s="208"/>
      <c r="J915" s="208"/>
      <c r="K915" s="208"/>
      <c r="L915" s="208"/>
      <c r="M915" s="208"/>
      <c r="N915" s="208"/>
      <c r="O915" s="208"/>
      <c r="P915" s="208"/>
      <c r="Q915" s="208"/>
      <c r="R915" s="208"/>
      <c r="S915" s="208"/>
      <c r="T915" s="208"/>
      <c r="U915" s="208"/>
      <c r="V915" s="208"/>
      <c r="W915" s="208"/>
      <c r="X915" s="208"/>
      <c r="Y915" s="208"/>
      <c r="Z915" s="208"/>
      <c r="AA915" s="208"/>
      <c r="AB915" s="208"/>
      <c r="AC915" s="208"/>
      <c r="AD915" s="208"/>
      <c r="AE915" s="208"/>
      <c r="AF915" s="208"/>
      <c r="AG915" s="208"/>
      <c r="AH915" s="208"/>
      <c r="AI915" s="208"/>
      <c r="AJ915" s="208"/>
      <c r="AK915" s="208"/>
      <c r="AL915" s="208"/>
      <c r="AM915" s="208"/>
      <c r="AN915" s="208"/>
      <c r="AO915" s="208"/>
      <c r="AP915" s="208"/>
      <c r="AQ915" s="208"/>
    </row>
    <row r="916" customFormat="false" ht="13.5" hidden="false" customHeight="true" outlineLevel="0" collapsed="false">
      <c r="A916" s="1"/>
      <c r="B916" s="1"/>
      <c r="C916" s="1"/>
      <c r="D916" s="1"/>
      <c r="E916" s="1"/>
      <c r="F916" s="1"/>
      <c r="G916" s="1"/>
      <c r="H916" s="208"/>
      <c r="I916" s="208"/>
      <c r="J916" s="208"/>
      <c r="K916" s="208"/>
      <c r="L916" s="208"/>
      <c r="M916" s="208"/>
      <c r="N916" s="208"/>
      <c r="O916" s="208"/>
      <c r="P916" s="208"/>
      <c r="Q916" s="208"/>
      <c r="R916" s="208"/>
      <c r="S916" s="208"/>
      <c r="T916" s="208"/>
      <c r="U916" s="208"/>
      <c r="V916" s="208"/>
      <c r="W916" s="208"/>
      <c r="X916" s="208"/>
      <c r="Y916" s="208"/>
      <c r="Z916" s="208"/>
      <c r="AA916" s="208"/>
      <c r="AB916" s="208"/>
      <c r="AC916" s="208"/>
      <c r="AD916" s="208"/>
      <c r="AE916" s="208"/>
      <c r="AF916" s="208"/>
      <c r="AG916" s="208"/>
      <c r="AH916" s="208"/>
      <c r="AI916" s="208"/>
      <c r="AJ916" s="208"/>
      <c r="AK916" s="208"/>
      <c r="AL916" s="208"/>
      <c r="AM916" s="208"/>
      <c r="AN916" s="208"/>
      <c r="AO916" s="208"/>
      <c r="AP916" s="208"/>
      <c r="AQ916" s="208"/>
    </row>
    <row r="917" customFormat="false" ht="13.5" hidden="false" customHeight="true" outlineLevel="0" collapsed="false">
      <c r="A917" s="1"/>
      <c r="B917" s="1"/>
      <c r="C917" s="1"/>
      <c r="D917" s="1"/>
      <c r="E917" s="1"/>
      <c r="F917" s="1"/>
      <c r="G917" s="1"/>
      <c r="H917" s="208"/>
      <c r="I917" s="208"/>
      <c r="J917" s="208"/>
      <c r="K917" s="208"/>
      <c r="L917" s="208"/>
      <c r="M917" s="208"/>
      <c r="N917" s="208"/>
      <c r="O917" s="208"/>
      <c r="P917" s="208"/>
      <c r="Q917" s="208"/>
      <c r="R917" s="208"/>
      <c r="S917" s="208"/>
      <c r="T917" s="208"/>
      <c r="U917" s="208"/>
      <c r="V917" s="208"/>
      <c r="W917" s="208"/>
      <c r="X917" s="208"/>
      <c r="Y917" s="208"/>
      <c r="Z917" s="208"/>
      <c r="AA917" s="208"/>
      <c r="AB917" s="208"/>
      <c r="AC917" s="208"/>
      <c r="AD917" s="208"/>
      <c r="AE917" s="208"/>
      <c r="AF917" s="208"/>
      <c r="AG917" s="208"/>
      <c r="AH917" s="208"/>
      <c r="AI917" s="208"/>
      <c r="AJ917" s="208"/>
      <c r="AK917" s="208"/>
      <c r="AL917" s="208"/>
      <c r="AM917" s="208"/>
      <c r="AN917" s="208"/>
      <c r="AO917" s="208"/>
      <c r="AP917" s="208"/>
      <c r="AQ917" s="208"/>
    </row>
    <row r="918" customFormat="false" ht="13.5" hidden="false" customHeight="true" outlineLevel="0" collapsed="false">
      <c r="A918" s="1"/>
      <c r="B918" s="1"/>
      <c r="C918" s="1"/>
      <c r="D918" s="1"/>
      <c r="E918" s="1"/>
      <c r="F918" s="1"/>
      <c r="G918" s="1"/>
      <c r="H918" s="208"/>
      <c r="I918" s="208"/>
      <c r="J918" s="208"/>
      <c r="K918" s="208"/>
      <c r="L918" s="208"/>
      <c r="M918" s="208"/>
      <c r="N918" s="208"/>
      <c r="O918" s="208"/>
      <c r="P918" s="208"/>
      <c r="Q918" s="208"/>
      <c r="R918" s="208"/>
      <c r="S918" s="208"/>
      <c r="T918" s="208"/>
      <c r="U918" s="208"/>
      <c r="V918" s="208"/>
      <c r="W918" s="208"/>
      <c r="X918" s="208"/>
      <c r="Y918" s="208"/>
      <c r="Z918" s="208"/>
      <c r="AA918" s="208"/>
      <c r="AB918" s="208"/>
      <c r="AC918" s="208"/>
      <c r="AD918" s="208"/>
      <c r="AE918" s="208"/>
      <c r="AF918" s="208"/>
      <c r="AG918" s="208"/>
      <c r="AH918" s="208"/>
      <c r="AI918" s="208"/>
      <c r="AJ918" s="208"/>
      <c r="AK918" s="208"/>
      <c r="AL918" s="208"/>
      <c r="AM918" s="208"/>
      <c r="AN918" s="208"/>
      <c r="AO918" s="208"/>
      <c r="AP918" s="208"/>
      <c r="AQ918" s="208"/>
    </row>
    <row r="919" customFormat="false" ht="13.5" hidden="false" customHeight="true" outlineLevel="0" collapsed="false">
      <c r="A919" s="1"/>
      <c r="B919" s="1"/>
      <c r="C919" s="1"/>
      <c r="D919" s="1"/>
      <c r="E919" s="1"/>
      <c r="F919" s="1"/>
      <c r="G919" s="1"/>
      <c r="H919" s="208"/>
      <c r="I919" s="208"/>
      <c r="J919" s="208"/>
      <c r="K919" s="208"/>
      <c r="L919" s="208"/>
      <c r="M919" s="208"/>
      <c r="N919" s="208"/>
      <c r="O919" s="208"/>
      <c r="P919" s="208"/>
      <c r="Q919" s="208"/>
      <c r="R919" s="208"/>
      <c r="S919" s="208"/>
      <c r="T919" s="208"/>
      <c r="U919" s="208"/>
      <c r="V919" s="208"/>
      <c r="W919" s="208"/>
      <c r="X919" s="208"/>
      <c r="Y919" s="208"/>
      <c r="Z919" s="208"/>
      <c r="AA919" s="208"/>
      <c r="AB919" s="208"/>
      <c r="AC919" s="208"/>
      <c r="AD919" s="208"/>
      <c r="AE919" s="208"/>
      <c r="AF919" s="208"/>
      <c r="AG919" s="208"/>
      <c r="AH919" s="208"/>
      <c r="AI919" s="208"/>
      <c r="AJ919" s="208"/>
      <c r="AK919" s="208"/>
      <c r="AL919" s="208"/>
      <c r="AM919" s="208"/>
      <c r="AN919" s="208"/>
      <c r="AO919" s="208"/>
      <c r="AP919" s="208"/>
      <c r="AQ919" s="208"/>
    </row>
    <row r="920" customFormat="false" ht="13.5" hidden="false" customHeight="true" outlineLevel="0" collapsed="false">
      <c r="A920" s="1"/>
      <c r="B920" s="1"/>
      <c r="C920" s="1"/>
      <c r="D920" s="1"/>
      <c r="E920" s="1"/>
      <c r="F920" s="1"/>
      <c r="G920" s="1"/>
      <c r="H920" s="208"/>
      <c r="I920" s="208"/>
      <c r="J920" s="208"/>
      <c r="K920" s="208"/>
      <c r="L920" s="208"/>
      <c r="M920" s="208"/>
      <c r="N920" s="208"/>
      <c r="O920" s="208"/>
      <c r="P920" s="208"/>
      <c r="Q920" s="208"/>
      <c r="R920" s="208"/>
      <c r="S920" s="208"/>
      <c r="T920" s="208"/>
      <c r="U920" s="208"/>
      <c r="V920" s="208"/>
      <c r="W920" s="208"/>
      <c r="X920" s="208"/>
      <c r="Y920" s="208"/>
      <c r="Z920" s="208"/>
      <c r="AA920" s="208"/>
      <c r="AB920" s="208"/>
      <c r="AC920" s="208"/>
      <c r="AD920" s="208"/>
      <c r="AE920" s="208"/>
      <c r="AF920" s="208"/>
      <c r="AG920" s="208"/>
      <c r="AH920" s="208"/>
      <c r="AI920" s="208"/>
      <c r="AJ920" s="208"/>
      <c r="AK920" s="208"/>
      <c r="AL920" s="208"/>
      <c r="AM920" s="208"/>
      <c r="AN920" s="208"/>
      <c r="AO920" s="208"/>
      <c r="AP920" s="208"/>
      <c r="AQ920" s="208"/>
    </row>
    <row r="921" customFormat="false" ht="13.5" hidden="false" customHeight="true" outlineLevel="0" collapsed="false">
      <c r="A921" s="1"/>
      <c r="B921" s="1"/>
      <c r="C921" s="1"/>
      <c r="D921" s="1"/>
      <c r="E921" s="1"/>
      <c r="F921" s="1"/>
      <c r="G921" s="1"/>
      <c r="H921" s="208"/>
      <c r="I921" s="208"/>
      <c r="J921" s="208"/>
      <c r="K921" s="208"/>
      <c r="L921" s="208"/>
      <c r="M921" s="208"/>
      <c r="N921" s="208"/>
      <c r="O921" s="208"/>
      <c r="P921" s="208"/>
      <c r="Q921" s="208"/>
      <c r="R921" s="208"/>
      <c r="S921" s="208"/>
      <c r="T921" s="208"/>
      <c r="U921" s="208"/>
      <c r="V921" s="208"/>
      <c r="W921" s="208"/>
      <c r="X921" s="208"/>
      <c r="Y921" s="208"/>
      <c r="Z921" s="208"/>
      <c r="AA921" s="208"/>
      <c r="AB921" s="208"/>
      <c r="AC921" s="208"/>
      <c r="AD921" s="208"/>
      <c r="AE921" s="208"/>
      <c r="AF921" s="208"/>
      <c r="AG921" s="208"/>
      <c r="AH921" s="208"/>
      <c r="AI921" s="208"/>
      <c r="AJ921" s="208"/>
      <c r="AK921" s="208"/>
      <c r="AL921" s="208"/>
      <c r="AM921" s="208"/>
      <c r="AN921" s="208"/>
      <c r="AO921" s="208"/>
      <c r="AP921" s="208"/>
      <c r="AQ921" s="208"/>
    </row>
    <row r="922" customFormat="false" ht="13.5" hidden="false" customHeight="true" outlineLevel="0" collapsed="false">
      <c r="A922" s="1"/>
      <c r="B922" s="1"/>
      <c r="C922" s="1"/>
      <c r="D922" s="1"/>
      <c r="E922" s="1"/>
      <c r="F922" s="1"/>
      <c r="G922" s="1"/>
      <c r="H922" s="208"/>
      <c r="I922" s="208"/>
      <c r="J922" s="208"/>
      <c r="K922" s="208"/>
      <c r="L922" s="208"/>
      <c r="M922" s="208"/>
      <c r="N922" s="208"/>
      <c r="O922" s="208"/>
      <c r="P922" s="208"/>
      <c r="Q922" s="208"/>
      <c r="R922" s="208"/>
      <c r="S922" s="208"/>
      <c r="T922" s="208"/>
      <c r="U922" s="208"/>
      <c r="V922" s="208"/>
      <c r="W922" s="208"/>
      <c r="X922" s="208"/>
      <c r="Y922" s="208"/>
      <c r="Z922" s="208"/>
      <c r="AA922" s="208"/>
      <c r="AB922" s="208"/>
      <c r="AC922" s="208"/>
      <c r="AD922" s="208"/>
      <c r="AE922" s="208"/>
      <c r="AF922" s="208"/>
      <c r="AG922" s="208"/>
      <c r="AH922" s="208"/>
      <c r="AI922" s="208"/>
      <c r="AJ922" s="208"/>
      <c r="AK922" s="208"/>
      <c r="AL922" s="208"/>
      <c r="AM922" s="208"/>
      <c r="AN922" s="208"/>
      <c r="AO922" s="208"/>
      <c r="AP922" s="208"/>
      <c r="AQ922" s="208"/>
    </row>
    <row r="923" customFormat="false" ht="13.5" hidden="false" customHeight="true" outlineLevel="0" collapsed="false">
      <c r="A923" s="1"/>
      <c r="B923" s="1"/>
      <c r="C923" s="1"/>
      <c r="D923" s="1"/>
      <c r="E923" s="1"/>
      <c r="F923" s="1"/>
      <c r="G923" s="1"/>
      <c r="H923" s="208"/>
      <c r="I923" s="208"/>
      <c r="J923" s="208"/>
      <c r="K923" s="208"/>
      <c r="L923" s="208"/>
      <c r="M923" s="208"/>
      <c r="N923" s="208"/>
      <c r="O923" s="208"/>
      <c r="P923" s="208"/>
      <c r="Q923" s="208"/>
      <c r="R923" s="208"/>
      <c r="S923" s="208"/>
      <c r="T923" s="208"/>
      <c r="U923" s="208"/>
      <c r="V923" s="208"/>
      <c r="W923" s="208"/>
      <c r="X923" s="208"/>
      <c r="Y923" s="208"/>
      <c r="Z923" s="208"/>
      <c r="AA923" s="208"/>
      <c r="AB923" s="208"/>
      <c r="AC923" s="208"/>
      <c r="AD923" s="208"/>
      <c r="AE923" s="208"/>
      <c r="AF923" s="208"/>
      <c r="AG923" s="208"/>
      <c r="AH923" s="208"/>
      <c r="AI923" s="208"/>
      <c r="AJ923" s="208"/>
      <c r="AK923" s="208"/>
      <c r="AL923" s="208"/>
      <c r="AM923" s="208"/>
      <c r="AN923" s="208"/>
      <c r="AO923" s="208"/>
      <c r="AP923" s="208"/>
      <c r="AQ923" s="208"/>
    </row>
    <row r="924" customFormat="false" ht="13.5" hidden="false" customHeight="true" outlineLevel="0" collapsed="false">
      <c r="A924" s="1"/>
      <c r="B924" s="1"/>
      <c r="C924" s="1"/>
      <c r="D924" s="1"/>
      <c r="E924" s="1"/>
      <c r="F924" s="1"/>
      <c r="G924" s="1"/>
      <c r="H924" s="208"/>
      <c r="I924" s="208"/>
      <c r="J924" s="208"/>
      <c r="K924" s="208"/>
      <c r="L924" s="208"/>
      <c r="M924" s="208"/>
      <c r="N924" s="208"/>
      <c r="O924" s="208"/>
      <c r="P924" s="208"/>
      <c r="Q924" s="208"/>
      <c r="R924" s="208"/>
      <c r="S924" s="208"/>
      <c r="T924" s="208"/>
      <c r="U924" s="208"/>
      <c r="V924" s="208"/>
      <c r="W924" s="208"/>
      <c r="X924" s="208"/>
      <c r="Y924" s="208"/>
      <c r="Z924" s="208"/>
      <c r="AA924" s="208"/>
      <c r="AB924" s="208"/>
      <c r="AC924" s="208"/>
      <c r="AD924" s="208"/>
      <c r="AE924" s="208"/>
      <c r="AF924" s="208"/>
      <c r="AG924" s="208"/>
      <c r="AH924" s="208"/>
      <c r="AI924" s="208"/>
      <c r="AJ924" s="208"/>
      <c r="AK924" s="208"/>
      <c r="AL924" s="208"/>
      <c r="AM924" s="208"/>
      <c r="AN924" s="208"/>
      <c r="AO924" s="208"/>
      <c r="AP924" s="208"/>
      <c r="AQ924" s="208"/>
    </row>
    <row r="925" customFormat="false" ht="13.5" hidden="false" customHeight="true" outlineLevel="0" collapsed="false">
      <c r="A925" s="1"/>
      <c r="B925" s="1"/>
      <c r="C925" s="1"/>
      <c r="D925" s="1"/>
      <c r="E925" s="1"/>
      <c r="F925" s="1"/>
      <c r="G925" s="1"/>
      <c r="H925" s="208"/>
      <c r="I925" s="208"/>
      <c r="J925" s="208"/>
      <c r="K925" s="208"/>
      <c r="L925" s="208"/>
      <c r="M925" s="208"/>
      <c r="N925" s="208"/>
      <c r="O925" s="208"/>
      <c r="P925" s="208"/>
      <c r="Q925" s="208"/>
      <c r="R925" s="208"/>
      <c r="S925" s="208"/>
      <c r="T925" s="208"/>
      <c r="U925" s="208"/>
      <c r="V925" s="208"/>
      <c r="W925" s="208"/>
      <c r="X925" s="208"/>
      <c r="Y925" s="208"/>
      <c r="Z925" s="208"/>
      <c r="AA925" s="208"/>
      <c r="AB925" s="208"/>
      <c r="AC925" s="208"/>
      <c r="AD925" s="208"/>
      <c r="AE925" s="208"/>
      <c r="AF925" s="208"/>
      <c r="AG925" s="208"/>
      <c r="AH925" s="208"/>
      <c r="AI925" s="208"/>
      <c r="AJ925" s="208"/>
      <c r="AK925" s="208"/>
      <c r="AL925" s="208"/>
      <c r="AM925" s="208"/>
      <c r="AN925" s="208"/>
      <c r="AO925" s="208"/>
      <c r="AP925" s="208"/>
      <c r="AQ925" s="208"/>
    </row>
    <row r="926" customFormat="false" ht="13.5" hidden="false" customHeight="true" outlineLevel="0" collapsed="false">
      <c r="A926" s="1"/>
      <c r="B926" s="1"/>
      <c r="C926" s="1"/>
      <c r="D926" s="1"/>
      <c r="E926" s="1"/>
      <c r="F926" s="1"/>
      <c r="G926" s="1"/>
      <c r="H926" s="208"/>
      <c r="I926" s="208"/>
      <c r="J926" s="208"/>
      <c r="K926" s="208"/>
      <c r="L926" s="208"/>
      <c r="M926" s="208"/>
      <c r="N926" s="208"/>
      <c r="O926" s="208"/>
      <c r="P926" s="208"/>
      <c r="Q926" s="208"/>
      <c r="R926" s="208"/>
      <c r="S926" s="208"/>
      <c r="T926" s="208"/>
      <c r="U926" s="208"/>
      <c r="V926" s="208"/>
      <c r="W926" s="208"/>
      <c r="X926" s="208"/>
      <c r="Y926" s="208"/>
      <c r="Z926" s="208"/>
      <c r="AA926" s="208"/>
      <c r="AB926" s="208"/>
      <c r="AC926" s="208"/>
      <c r="AD926" s="208"/>
      <c r="AE926" s="208"/>
      <c r="AF926" s="208"/>
      <c r="AG926" s="208"/>
      <c r="AH926" s="208"/>
      <c r="AI926" s="208"/>
      <c r="AJ926" s="208"/>
      <c r="AK926" s="208"/>
      <c r="AL926" s="208"/>
      <c r="AM926" s="208"/>
      <c r="AN926" s="208"/>
      <c r="AO926" s="208"/>
      <c r="AP926" s="208"/>
      <c r="AQ926" s="208"/>
    </row>
    <row r="927" customFormat="false" ht="13.5" hidden="false" customHeight="true" outlineLevel="0" collapsed="false">
      <c r="A927" s="1"/>
      <c r="B927" s="1"/>
      <c r="C927" s="1"/>
      <c r="D927" s="1"/>
      <c r="E927" s="1"/>
      <c r="F927" s="1"/>
      <c r="G927" s="1"/>
      <c r="H927" s="208"/>
      <c r="I927" s="208"/>
      <c r="J927" s="208"/>
      <c r="K927" s="208"/>
      <c r="L927" s="208"/>
      <c r="M927" s="208"/>
      <c r="N927" s="208"/>
      <c r="O927" s="208"/>
      <c r="P927" s="208"/>
      <c r="Q927" s="208"/>
      <c r="R927" s="208"/>
      <c r="S927" s="208"/>
      <c r="T927" s="208"/>
      <c r="U927" s="208"/>
      <c r="V927" s="208"/>
      <c r="W927" s="208"/>
      <c r="X927" s="208"/>
      <c r="Y927" s="208"/>
      <c r="Z927" s="208"/>
      <c r="AA927" s="208"/>
      <c r="AB927" s="208"/>
      <c r="AC927" s="208"/>
      <c r="AD927" s="208"/>
      <c r="AE927" s="208"/>
      <c r="AF927" s="208"/>
      <c r="AG927" s="208"/>
      <c r="AH927" s="208"/>
      <c r="AI927" s="208"/>
      <c r="AJ927" s="208"/>
      <c r="AK927" s="208"/>
      <c r="AL927" s="208"/>
      <c r="AM927" s="208"/>
      <c r="AN927" s="208"/>
      <c r="AO927" s="208"/>
      <c r="AP927" s="208"/>
      <c r="AQ927" s="208"/>
    </row>
    <row r="928" customFormat="false" ht="13.5" hidden="false" customHeight="true" outlineLevel="0" collapsed="false">
      <c r="A928" s="1"/>
      <c r="B928" s="1"/>
      <c r="C928" s="1"/>
      <c r="D928" s="1"/>
      <c r="E928" s="1"/>
      <c r="F928" s="1"/>
      <c r="G928" s="1"/>
      <c r="H928" s="208"/>
      <c r="I928" s="208"/>
      <c r="J928" s="208"/>
      <c r="K928" s="208"/>
      <c r="L928" s="208"/>
      <c r="M928" s="208"/>
      <c r="N928" s="208"/>
      <c r="O928" s="208"/>
      <c r="P928" s="208"/>
      <c r="Q928" s="208"/>
      <c r="R928" s="208"/>
      <c r="S928" s="208"/>
      <c r="T928" s="208"/>
      <c r="U928" s="208"/>
      <c r="V928" s="208"/>
      <c r="W928" s="208"/>
      <c r="X928" s="208"/>
      <c r="Y928" s="208"/>
      <c r="Z928" s="208"/>
      <c r="AA928" s="208"/>
      <c r="AB928" s="208"/>
      <c r="AC928" s="208"/>
      <c r="AD928" s="208"/>
      <c r="AE928" s="208"/>
      <c r="AF928" s="208"/>
      <c r="AG928" s="208"/>
      <c r="AH928" s="208"/>
      <c r="AI928" s="208"/>
      <c r="AJ928" s="208"/>
      <c r="AK928" s="208"/>
      <c r="AL928" s="208"/>
      <c r="AM928" s="208"/>
      <c r="AN928" s="208"/>
      <c r="AO928" s="208"/>
      <c r="AP928" s="208"/>
      <c r="AQ928" s="208"/>
    </row>
    <row r="929" customFormat="false" ht="13.5" hidden="false" customHeight="true" outlineLevel="0" collapsed="false">
      <c r="A929" s="1"/>
      <c r="B929" s="1"/>
      <c r="C929" s="1"/>
      <c r="D929" s="1"/>
      <c r="E929" s="1"/>
      <c r="F929" s="1"/>
      <c r="G929" s="1"/>
      <c r="H929" s="208"/>
      <c r="I929" s="208"/>
      <c r="J929" s="208"/>
      <c r="K929" s="208"/>
      <c r="L929" s="208"/>
      <c r="M929" s="208"/>
      <c r="N929" s="208"/>
      <c r="O929" s="208"/>
      <c r="P929" s="208"/>
      <c r="Q929" s="208"/>
      <c r="R929" s="208"/>
      <c r="S929" s="208"/>
      <c r="T929" s="208"/>
      <c r="U929" s="208"/>
      <c r="V929" s="208"/>
      <c r="W929" s="208"/>
      <c r="X929" s="208"/>
      <c r="Y929" s="208"/>
      <c r="Z929" s="208"/>
      <c r="AA929" s="208"/>
      <c r="AB929" s="208"/>
      <c r="AC929" s="208"/>
      <c r="AD929" s="208"/>
      <c r="AE929" s="208"/>
      <c r="AF929" s="208"/>
      <c r="AG929" s="208"/>
      <c r="AH929" s="208"/>
      <c r="AI929" s="208"/>
      <c r="AJ929" s="208"/>
      <c r="AK929" s="208"/>
      <c r="AL929" s="208"/>
      <c r="AM929" s="208"/>
      <c r="AN929" s="208"/>
      <c r="AO929" s="208"/>
      <c r="AP929" s="208"/>
      <c r="AQ929" s="208"/>
    </row>
    <row r="930" customFormat="false" ht="13.5" hidden="false" customHeight="true" outlineLevel="0" collapsed="false">
      <c r="A930" s="1"/>
      <c r="B930" s="1"/>
      <c r="C930" s="1"/>
      <c r="D930" s="1"/>
      <c r="E930" s="1"/>
      <c r="F930" s="1"/>
      <c r="G930" s="1"/>
      <c r="H930" s="208"/>
      <c r="I930" s="208"/>
      <c r="J930" s="208"/>
      <c r="K930" s="208"/>
      <c r="L930" s="208"/>
      <c r="M930" s="208"/>
      <c r="N930" s="208"/>
      <c r="O930" s="208"/>
      <c r="P930" s="208"/>
      <c r="Q930" s="208"/>
      <c r="R930" s="208"/>
      <c r="S930" s="208"/>
      <c r="T930" s="208"/>
      <c r="U930" s="208"/>
      <c r="V930" s="208"/>
      <c r="W930" s="208"/>
      <c r="X930" s="208"/>
      <c r="Y930" s="208"/>
      <c r="Z930" s="208"/>
      <c r="AA930" s="208"/>
      <c r="AB930" s="208"/>
      <c r="AC930" s="208"/>
      <c r="AD930" s="208"/>
      <c r="AE930" s="208"/>
      <c r="AF930" s="208"/>
      <c r="AG930" s="208"/>
      <c r="AH930" s="208"/>
      <c r="AI930" s="208"/>
      <c r="AJ930" s="208"/>
      <c r="AK930" s="208"/>
      <c r="AL930" s="208"/>
      <c r="AM930" s="208"/>
      <c r="AN930" s="208"/>
      <c r="AO930" s="208"/>
      <c r="AP930" s="208"/>
      <c r="AQ930" s="208"/>
    </row>
    <row r="931" customFormat="false" ht="13.5" hidden="false" customHeight="true" outlineLevel="0" collapsed="false">
      <c r="A931" s="1"/>
      <c r="B931" s="1"/>
      <c r="C931" s="1"/>
      <c r="D931" s="1"/>
      <c r="E931" s="1"/>
      <c r="F931" s="1"/>
      <c r="G931" s="1"/>
      <c r="H931" s="208"/>
      <c r="I931" s="208"/>
      <c r="J931" s="208"/>
      <c r="K931" s="208"/>
      <c r="L931" s="208"/>
      <c r="M931" s="208"/>
      <c r="N931" s="208"/>
      <c r="O931" s="208"/>
      <c r="P931" s="208"/>
      <c r="Q931" s="208"/>
      <c r="R931" s="208"/>
      <c r="S931" s="208"/>
      <c r="T931" s="208"/>
      <c r="U931" s="208"/>
      <c r="V931" s="208"/>
      <c r="W931" s="208"/>
      <c r="X931" s="208"/>
      <c r="Y931" s="208"/>
      <c r="Z931" s="208"/>
      <c r="AA931" s="208"/>
      <c r="AB931" s="208"/>
      <c r="AC931" s="208"/>
      <c r="AD931" s="208"/>
      <c r="AE931" s="208"/>
      <c r="AF931" s="208"/>
      <c r="AG931" s="208"/>
      <c r="AH931" s="208"/>
      <c r="AI931" s="208"/>
      <c r="AJ931" s="208"/>
      <c r="AK931" s="208"/>
      <c r="AL931" s="208"/>
      <c r="AM931" s="208"/>
      <c r="AN931" s="208"/>
      <c r="AO931" s="208"/>
      <c r="AP931" s="208"/>
      <c r="AQ931" s="208"/>
    </row>
    <row r="932" customFormat="false" ht="13.5" hidden="false" customHeight="true" outlineLevel="0" collapsed="false">
      <c r="A932" s="1"/>
      <c r="B932" s="1"/>
      <c r="C932" s="1"/>
      <c r="D932" s="1"/>
      <c r="E932" s="1"/>
      <c r="F932" s="1"/>
      <c r="G932" s="1"/>
      <c r="H932" s="208"/>
      <c r="I932" s="208"/>
      <c r="J932" s="208"/>
      <c r="K932" s="208"/>
      <c r="L932" s="208"/>
      <c r="M932" s="208"/>
      <c r="N932" s="208"/>
      <c r="O932" s="208"/>
      <c r="P932" s="208"/>
      <c r="Q932" s="208"/>
      <c r="R932" s="208"/>
      <c r="S932" s="208"/>
      <c r="T932" s="208"/>
      <c r="U932" s="208"/>
      <c r="V932" s="208"/>
      <c r="W932" s="208"/>
      <c r="X932" s="208"/>
      <c r="Y932" s="208"/>
      <c r="Z932" s="208"/>
      <c r="AA932" s="208"/>
      <c r="AB932" s="208"/>
      <c r="AC932" s="208"/>
      <c r="AD932" s="208"/>
      <c r="AE932" s="208"/>
      <c r="AF932" s="208"/>
      <c r="AG932" s="208"/>
      <c r="AH932" s="208"/>
      <c r="AI932" s="208"/>
      <c r="AJ932" s="208"/>
      <c r="AK932" s="208"/>
      <c r="AL932" s="208"/>
      <c r="AM932" s="208"/>
      <c r="AN932" s="208"/>
      <c r="AO932" s="208"/>
      <c r="AP932" s="208"/>
      <c r="AQ932" s="208"/>
    </row>
    <row r="933" customFormat="false" ht="13.5" hidden="false" customHeight="true" outlineLevel="0" collapsed="false">
      <c r="A933" s="1"/>
      <c r="B933" s="1"/>
      <c r="C933" s="1"/>
      <c r="D933" s="1"/>
      <c r="E933" s="1"/>
      <c r="F933" s="1"/>
      <c r="G933" s="1"/>
      <c r="H933" s="208"/>
      <c r="I933" s="208"/>
      <c r="J933" s="208"/>
      <c r="K933" s="208"/>
      <c r="L933" s="208"/>
      <c r="M933" s="208"/>
      <c r="N933" s="208"/>
      <c r="O933" s="208"/>
      <c r="P933" s="208"/>
      <c r="Q933" s="208"/>
      <c r="R933" s="208"/>
      <c r="S933" s="208"/>
      <c r="T933" s="208"/>
      <c r="U933" s="208"/>
      <c r="V933" s="208"/>
      <c r="W933" s="208"/>
      <c r="X933" s="208"/>
      <c r="Y933" s="208"/>
      <c r="Z933" s="208"/>
      <c r="AA933" s="208"/>
      <c r="AB933" s="208"/>
      <c r="AC933" s="208"/>
      <c r="AD933" s="208"/>
      <c r="AE933" s="208"/>
      <c r="AF933" s="208"/>
      <c r="AG933" s="208"/>
      <c r="AH933" s="208"/>
      <c r="AI933" s="208"/>
      <c r="AJ933" s="208"/>
      <c r="AK933" s="208"/>
      <c r="AL933" s="208"/>
      <c r="AM933" s="208"/>
      <c r="AN933" s="208"/>
      <c r="AO933" s="208"/>
      <c r="AP933" s="208"/>
      <c r="AQ933" s="208"/>
    </row>
    <row r="934" customFormat="false" ht="13.5" hidden="false" customHeight="true" outlineLevel="0" collapsed="false">
      <c r="A934" s="1"/>
      <c r="B934" s="1"/>
      <c r="C934" s="1"/>
      <c r="D934" s="1"/>
      <c r="E934" s="1"/>
      <c r="F934" s="1"/>
      <c r="G934" s="1"/>
      <c r="H934" s="208"/>
      <c r="I934" s="208"/>
      <c r="J934" s="208"/>
      <c r="K934" s="208"/>
      <c r="L934" s="208"/>
      <c r="M934" s="208"/>
      <c r="N934" s="208"/>
      <c r="O934" s="208"/>
      <c r="P934" s="208"/>
      <c r="Q934" s="208"/>
      <c r="R934" s="208"/>
      <c r="S934" s="208"/>
      <c r="T934" s="208"/>
      <c r="U934" s="208"/>
      <c r="V934" s="208"/>
      <c r="W934" s="208"/>
      <c r="X934" s="208"/>
      <c r="Y934" s="208"/>
      <c r="Z934" s="208"/>
      <c r="AA934" s="208"/>
      <c r="AB934" s="208"/>
      <c r="AC934" s="208"/>
      <c r="AD934" s="208"/>
      <c r="AE934" s="208"/>
      <c r="AF934" s="208"/>
      <c r="AG934" s="208"/>
      <c r="AH934" s="208"/>
      <c r="AI934" s="208"/>
      <c r="AJ934" s="208"/>
      <c r="AK934" s="208"/>
      <c r="AL934" s="208"/>
      <c r="AM934" s="208"/>
      <c r="AN934" s="208"/>
      <c r="AO934" s="208"/>
      <c r="AP934" s="208"/>
      <c r="AQ934" s="208"/>
    </row>
    <row r="935" customFormat="false" ht="13.5" hidden="false" customHeight="true" outlineLevel="0" collapsed="false">
      <c r="A935" s="1"/>
      <c r="B935" s="1"/>
      <c r="C935" s="1"/>
      <c r="D935" s="1"/>
      <c r="E935" s="1"/>
      <c r="F935" s="1"/>
      <c r="G935" s="1"/>
      <c r="H935" s="208"/>
      <c r="I935" s="208"/>
      <c r="J935" s="208"/>
      <c r="K935" s="208"/>
      <c r="L935" s="208"/>
      <c r="M935" s="208"/>
      <c r="N935" s="208"/>
      <c r="O935" s="208"/>
      <c r="P935" s="208"/>
      <c r="Q935" s="208"/>
      <c r="R935" s="208"/>
      <c r="S935" s="208"/>
      <c r="T935" s="208"/>
      <c r="U935" s="208"/>
      <c r="V935" s="208"/>
      <c r="W935" s="208"/>
      <c r="X935" s="208"/>
      <c r="Y935" s="208"/>
      <c r="Z935" s="208"/>
      <c r="AA935" s="208"/>
      <c r="AB935" s="208"/>
      <c r="AC935" s="208"/>
      <c r="AD935" s="208"/>
      <c r="AE935" s="208"/>
      <c r="AF935" s="208"/>
      <c r="AG935" s="208"/>
      <c r="AH935" s="208"/>
      <c r="AI935" s="208"/>
      <c r="AJ935" s="208"/>
      <c r="AK935" s="208"/>
      <c r="AL935" s="208"/>
      <c r="AM935" s="208"/>
      <c r="AN935" s="208"/>
      <c r="AO935" s="208"/>
      <c r="AP935" s="208"/>
      <c r="AQ935" s="208"/>
    </row>
    <row r="936" customFormat="false" ht="13.5" hidden="false" customHeight="true" outlineLevel="0" collapsed="false">
      <c r="A936" s="1"/>
      <c r="B936" s="1"/>
      <c r="C936" s="1"/>
      <c r="D936" s="1"/>
      <c r="E936" s="1"/>
      <c r="F936" s="1"/>
      <c r="G936" s="1"/>
      <c r="H936" s="208"/>
      <c r="I936" s="208"/>
      <c r="J936" s="208"/>
      <c r="K936" s="208"/>
      <c r="L936" s="208"/>
      <c r="M936" s="208"/>
      <c r="N936" s="208"/>
      <c r="O936" s="208"/>
      <c r="P936" s="208"/>
      <c r="Q936" s="208"/>
      <c r="R936" s="208"/>
      <c r="S936" s="208"/>
      <c r="T936" s="208"/>
      <c r="U936" s="208"/>
      <c r="V936" s="208"/>
      <c r="W936" s="208"/>
      <c r="X936" s="208"/>
      <c r="Y936" s="208"/>
      <c r="Z936" s="208"/>
      <c r="AA936" s="208"/>
      <c r="AB936" s="208"/>
      <c r="AC936" s="208"/>
      <c r="AD936" s="208"/>
      <c r="AE936" s="208"/>
      <c r="AF936" s="208"/>
      <c r="AG936" s="208"/>
      <c r="AH936" s="208"/>
      <c r="AI936" s="208"/>
      <c r="AJ936" s="208"/>
      <c r="AK936" s="208"/>
      <c r="AL936" s="208"/>
      <c r="AM936" s="208"/>
      <c r="AN936" s="208"/>
      <c r="AO936" s="208"/>
      <c r="AP936" s="208"/>
      <c r="AQ936" s="208"/>
    </row>
    <row r="937" customFormat="false" ht="13.5" hidden="false" customHeight="true" outlineLevel="0" collapsed="false">
      <c r="A937" s="1"/>
      <c r="B937" s="1"/>
      <c r="C937" s="1"/>
      <c r="D937" s="1"/>
      <c r="E937" s="1"/>
      <c r="F937" s="1"/>
      <c r="G937" s="1"/>
      <c r="H937" s="208"/>
      <c r="I937" s="208"/>
      <c r="J937" s="208"/>
      <c r="K937" s="208"/>
      <c r="L937" s="208"/>
      <c r="M937" s="208"/>
      <c r="N937" s="208"/>
      <c r="O937" s="208"/>
      <c r="P937" s="208"/>
      <c r="Q937" s="208"/>
      <c r="R937" s="208"/>
      <c r="S937" s="208"/>
      <c r="T937" s="208"/>
      <c r="U937" s="208"/>
      <c r="V937" s="208"/>
      <c r="W937" s="208"/>
      <c r="X937" s="208"/>
      <c r="Y937" s="208"/>
      <c r="Z937" s="208"/>
      <c r="AA937" s="208"/>
      <c r="AB937" s="208"/>
      <c r="AC937" s="208"/>
      <c r="AD937" s="208"/>
      <c r="AE937" s="208"/>
      <c r="AF937" s="208"/>
      <c r="AG937" s="208"/>
      <c r="AH937" s="208"/>
      <c r="AI937" s="208"/>
      <c r="AJ937" s="208"/>
      <c r="AK937" s="208"/>
      <c r="AL937" s="208"/>
      <c r="AM937" s="208"/>
      <c r="AN937" s="208"/>
      <c r="AO937" s="208"/>
      <c r="AP937" s="208"/>
      <c r="AQ937" s="208"/>
    </row>
    <row r="938" customFormat="false" ht="13.5" hidden="false" customHeight="true" outlineLevel="0" collapsed="false">
      <c r="A938" s="1"/>
      <c r="B938" s="1"/>
      <c r="C938" s="1"/>
      <c r="D938" s="1"/>
      <c r="E938" s="1"/>
      <c r="F938" s="1"/>
      <c r="G938" s="1"/>
      <c r="H938" s="208"/>
      <c r="I938" s="208"/>
      <c r="J938" s="208"/>
      <c r="K938" s="208"/>
      <c r="L938" s="208"/>
      <c r="M938" s="208"/>
      <c r="N938" s="208"/>
      <c r="O938" s="208"/>
      <c r="P938" s="208"/>
      <c r="Q938" s="208"/>
      <c r="R938" s="208"/>
      <c r="S938" s="208"/>
      <c r="T938" s="208"/>
      <c r="U938" s="208"/>
      <c r="V938" s="208"/>
      <c r="W938" s="208"/>
      <c r="X938" s="208"/>
      <c r="Y938" s="208"/>
      <c r="Z938" s="208"/>
      <c r="AA938" s="208"/>
      <c r="AB938" s="208"/>
      <c r="AC938" s="208"/>
      <c r="AD938" s="208"/>
      <c r="AE938" s="208"/>
      <c r="AF938" s="208"/>
      <c r="AG938" s="208"/>
      <c r="AH938" s="208"/>
      <c r="AI938" s="208"/>
      <c r="AJ938" s="208"/>
      <c r="AK938" s="208"/>
      <c r="AL938" s="208"/>
      <c r="AM938" s="208"/>
      <c r="AN938" s="208"/>
      <c r="AO938" s="208"/>
      <c r="AP938" s="208"/>
      <c r="AQ938" s="208"/>
    </row>
    <row r="939" customFormat="false" ht="13.5" hidden="false" customHeight="true" outlineLevel="0" collapsed="false">
      <c r="A939" s="1"/>
      <c r="B939" s="1"/>
      <c r="C939" s="1"/>
      <c r="D939" s="1"/>
      <c r="E939" s="1"/>
      <c r="F939" s="1"/>
      <c r="G939" s="1"/>
      <c r="H939" s="208"/>
      <c r="I939" s="208"/>
      <c r="J939" s="208"/>
      <c r="K939" s="208"/>
      <c r="L939" s="208"/>
      <c r="M939" s="208"/>
      <c r="N939" s="208"/>
      <c r="O939" s="208"/>
      <c r="P939" s="208"/>
      <c r="Q939" s="208"/>
      <c r="R939" s="208"/>
      <c r="S939" s="208"/>
      <c r="T939" s="208"/>
      <c r="U939" s="208"/>
      <c r="V939" s="208"/>
      <c r="W939" s="208"/>
      <c r="X939" s="208"/>
      <c r="Y939" s="208"/>
      <c r="Z939" s="208"/>
      <c r="AA939" s="208"/>
      <c r="AB939" s="208"/>
      <c r="AC939" s="208"/>
      <c r="AD939" s="208"/>
      <c r="AE939" s="208"/>
      <c r="AF939" s="208"/>
      <c r="AG939" s="208"/>
      <c r="AH939" s="208"/>
      <c r="AI939" s="208"/>
      <c r="AJ939" s="208"/>
      <c r="AK939" s="208"/>
      <c r="AL939" s="208"/>
      <c r="AM939" s="208"/>
      <c r="AN939" s="208"/>
      <c r="AO939" s="208"/>
      <c r="AP939" s="208"/>
      <c r="AQ939" s="208"/>
    </row>
    <row r="940" customFormat="false" ht="13.5" hidden="false" customHeight="true" outlineLevel="0" collapsed="false">
      <c r="A940" s="1"/>
      <c r="B940" s="1"/>
      <c r="C940" s="1"/>
      <c r="D940" s="1"/>
      <c r="E940" s="1"/>
      <c r="F940" s="1"/>
      <c r="G940" s="1"/>
      <c r="H940" s="208"/>
      <c r="I940" s="208"/>
      <c r="J940" s="208"/>
      <c r="K940" s="208"/>
      <c r="L940" s="208"/>
      <c r="M940" s="208"/>
      <c r="N940" s="208"/>
      <c r="O940" s="208"/>
      <c r="P940" s="208"/>
      <c r="Q940" s="208"/>
      <c r="R940" s="208"/>
      <c r="S940" s="208"/>
      <c r="T940" s="208"/>
      <c r="U940" s="208"/>
      <c r="V940" s="208"/>
      <c r="W940" s="208"/>
      <c r="X940" s="208"/>
      <c r="Y940" s="208"/>
      <c r="Z940" s="208"/>
      <c r="AA940" s="208"/>
      <c r="AB940" s="208"/>
      <c r="AC940" s="208"/>
      <c r="AD940" s="208"/>
      <c r="AE940" s="208"/>
      <c r="AF940" s="208"/>
      <c r="AG940" s="208"/>
      <c r="AH940" s="208"/>
      <c r="AI940" s="208"/>
      <c r="AJ940" s="208"/>
      <c r="AK940" s="208"/>
      <c r="AL940" s="208"/>
      <c r="AM940" s="208"/>
      <c r="AN940" s="208"/>
      <c r="AO940" s="208"/>
      <c r="AP940" s="208"/>
      <c r="AQ940" s="208"/>
    </row>
    <row r="941" customFormat="false" ht="13.5" hidden="false" customHeight="true" outlineLevel="0" collapsed="false">
      <c r="A941" s="1"/>
      <c r="B941" s="1"/>
      <c r="C941" s="1"/>
      <c r="D941" s="1"/>
      <c r="E941" s="1"/>
      <c r="F941" s="1"/>
      <c r="G941" s="1"/>
      <c r="H941" s="208"/>
      <c r="I941" s="208"/>
      <c r="J941" s="208"/>
      <c r="K941" s="208"/>
      <c r="L941" s="208"/>
      <c r="M941" s="208"/>
      <c r="N941" s="208"/>
      <c r="O941" s="208"/>
      <c r="P941" s="208"/>
      <c r="Q941" s="208"/>
      <c r="R941" s="208"/>
      <c r="S941" s="208"/>
      <c r="T941" s="208"/>
      <c r="U941" s="208"/>
      <c r="V941" s="208"/>
      <c r="W941" s="208"/>
      <c r="X941" s="208"/>
      <c r="Y941" s="208"/>
      <c r="Z941" s="208"/>
      <c r="AA941" s="208"/>
      <c r="AB941" s="208"/>
      <c r="AC941" s="208"/>
      <c r="AD941" s="208"/>
      <c r="AE941" s="208"/>
      <c r="AF941" s="208"/>
      <c r="AG941" s="208"/>
      <c r="AH941" s="208"/>
      <c r="AI941" s="208"/>
      <c r="AJ941" s="208"/>
      <c r="AK941" s="208"/>
      <c r="AL941" s="208"/>
      <c r="AM941" s="208"/>
      <c r="AN941" s="208"/>
      <c r="AO941" s="208"/>
      <c r="AP941" s="208"/>
      <c r="AQ941" s="208"/>
    </row>
    <row r="942" customFormat="false" ht="13.5" hidden="false" customHeight="true" outlineLevel="0" collapsed="false">
      <c r="A942" s="1"/>
      <c r="B942" s="1"/>
      <c r="C942" s="1"/>
      <c r="D942" s="1"/>
      <c r="E942" s="1"/>
      <c r="F942" s="1"/>
      <c r="G942" s="1"/>
      <c r="H942" s="208"/>
      <c r="I942" s="208"/>
      <c r="J942" s="208"/>
      <c r="K942" s="208"/>
      <c r="L942" s="208"/>
      <c r="M942" s="208"/>
      <c r="N942" s="208"/>
      <c r="O942" s="208"/>
      <c r="P942" s="208"/>
      <c r="Q942" s="208"/>
      <c r="R942" s="208"/>
      <c r="S942" s="208"/>
      <c r="T942" s="208"/>
      <c r="U942" s="208"/>
      <c r="V942" s="208"/>
      <c r="W942" s="208"/>
      <c r="X942" s="208"/>
      <c r="Y942" s="208"/>
      <c r="Z942" s="208"/>
      <c r="AA942" s="208"/>
      <c r="AB942" s="208"/>
      <c r="AC942" s="208"/>
      <c r="AD942" s="208"/>
      <c r="AE942" s="208"/>
      <c r="AF942" s="208"/>
      <c r="AG942" s="208"/>
      <c r="AH942" s="208"/>
      <c r="AI942" s="208"/>
      <c r="AJ942" s="208"/>
      <c r="AK942" s="208"/>
      <c r="AL942" s="208"/>
      <c r="AM942" s="208"/>
      <c r="AN942" s="208"/>
      <c r="AO942" s="208"/>
      <c r="AP942" s="208"/>
      <c r="AQ942" s="208"/>
    </row>
    <row r="943" customFormat="false" ht="13.5" hidden="false" customHeight="true" outlineLevel="0" collapsed="false">
      <c r="A943" s="1"/>
      <c r="B943" s="1"/>
      <c r="C943" s="1"/>
      <c r="D943" s="1"/>
      <c r="E943" s="1"/>
      <c r="F943" s="1"/>
      <c r="G943" s="1"/>
      <c r="H943" s="208"/>
      <c r="I943" s="208"/>
      <c r="J943" s="208"/>
      <c r="K943" s="208"/>
      <c r="L943" s="208"/>
      <c r="M943" s="208"/>
      <c r="N943" s="208"/>
      <c r="O943" s="208"/>
      <c r="P943" s="208"/>
      <c r="Q943" s="208"/>
      <c r="R943" s="208"/>
      <c r="S943" s="208"/>
      <c r="T943" s="208"/>
      <c r="U943" s="208"/>
      <c r="V943" s="208"/>
      <c r="W943" s="208"/>
      <c r="X943" s="208"/>
      <c r="Y943" s="208"/>
      <c r="Z943" s="208"/>
      <c r="AA943" s="208"/>
      <c r="AB943" s="208"/>
      <c r="AC943" s="208"/>
      <c r="AD943" s="208"/>
      <c r="AE943" s="208"/>
      <c r="AF943" s="208"/>
      <c r="AG943" s="208"/>
      <c r="AH943" s="208"/>
      <c r="AI943" s="208"/>
      <c r="AJ943" s="208"/>
      <c r="AK943" s="208"/>
      <c r="AL943" s="208"/>
      <c r="AM943" s="208"/>
      <c r="AN943" s="208"/>
      <c r="AO943" s="208"/>
      <c r="AP943" s="208"/>
      <c r="AQ943" s="208"/>
    </row>
    <row r="944" customFormat="false" ht="13.5" hidden="false" customHeight="true" outlineLevel="0" collapsed="false">
      <c r="A944" s="1"/>
      <c r="B944" s="1"/>
      <c r="C944" s="1"/>
      <c r="D944" s="1"/>
      <c r="E944" s="1"/>
      <c r="F944" s="1"/>
      <c r="G944" s="1"/>
      <c r="H944" s="208"/>
      <c r="I944" s="208"/>
      <c r="J944" s="208"/>
      <c r="K944" s="208"/>
      <c r="L944" s="208"/>
      <c r="M944" s="208"/>
      <c r="N944" s="208"/>
      <c r="O944" s="208"/>
      <c r="P944" s="208"/>
      <c r="Q944" s="208"/>
      <c r="R944" s="208"/>
      <c r="S944" s="208"/>
      <c r="T944" s="208"/>
      <c r="U944" s="208"/>
      <c r="V944" s="208"/>
      <c r="W944" s="208"/>
      <c r="X944" s="208"/>
      <c r="Y944" s="208"/>
      <c r="Z944" s="208"/>
      <c r="AA944" s="208"/>
      <c r="AB944" s="208"/>
      <c r="AC944" s="208"/>
      <c r="AD944" s="208"/>
      <c r="AE944" s="208"/>
      <c r="AF944" s="208"/>
      <c r="AG944" s="208"/>
      <c r="AH944" s="208"/>
      <c r="AI944" s="208"/>
      <c r="AJ944" s="208"/>
      <c r="AK944" s="208"/>
      <c r="AL944" s="208"/>
      <c r="AM944" s="208"/>
      <c r="AN944" s="208"/>
      <c r="AO944" s="208"/>
      <c r="AP944" s="208"/>
      <c r="AQ944" s="208"/>
    </row>
    <row r="945" customFormat="false" ht="13.5" hidden="false" customHeight="true" outlineLevel="0" collapsed="false">
      <c r="A945" s="1"/>
      <c r="B945" s="1"/>
      <c r="C945" s="1"/>
      <c r="D945" s="1"/>
      <c r="E945" s="1"/>
      <c r="F945" s="1"/>
      <c r="G945" s="1"/>
      <c r="H945" s="208"/>
      <c r="I945" s="208"/>
      <c r="J945" s="208"/>
      <c r="K945" s="208"/>
      <c r="L945" s="208"/>
      <c r="M945" s="208"/>
      <c r="N945" s="208"/>
      <c r="O945" s="208"/>
      <c r="P945" s="208"/>
      <c r="Q945" s="208"/>
      <c r="R945" s="208"/>
      <c r="S945" s="208"/>
      <c r="T945" s="208"/>
      <c r="U945" s="208"/>
      <c r="V945" s="208"/>
      <c r="W945" s="208"/>
      <c r="X945" s="208"/>
      <c r="Y945" s="208"/>
      <c r="Z945" s="208"/>
      <c r="AA945" s="208"/>
      <c r="AB945" s="208"/>
      <c r="AC945" s="208"/>
      <c r="AD945" s="208"/>
      <c r="AE945" s="208"/>
      <c r="AF945" s="208"/>
      <c r="AG945" s="208"/>
      <c r="AH945" s="208"/>
      <c r="AI945" s="208"/>
      <c r="AJ945" s="208"/>
      <c r="AK945" s="208"/>
      <c r="AL945" s="208"/>
      <c r="AM945" s="208"/>
      <c r="AN945" s="208"/>
      <c r="AO945" s="208"/>
      <c r="AP945" s="208"/>
      <c r="AQ945" s="208"/>
    </row>
    <row r="946" customFormat="false" ht="13.5" hidden="false" customHeight="true" outlineLevel="0" collapsed="false">
      <c r="A946" s="1"/>
      <c r="B946" s="1"/>
      <c r="C946" s="1"/>
      <c r="D946" s="1"/>
      <c r="E946" s="1"/>
      <c r="F946" s="1"/>
      <c r="G946" s="1"/>
      <c r="H946" s="208"/>
      <c r="I946" s="208"/>
      <c r="J946" s="208"/>
      <c r="K946" s="208"/>
      <c r="L946" s="208"/>
      <c r="M946" s="208"/>
      <c r="N946" s="208"/>
      <c r="O946" s="208"/>
      <c r="P946" s="208"/>
      <c r="Q946" s="208"/>
      <c r="R946" s="208"/>
      <c r="S946" s="208"/>
      <c r="T946" s="208"/>
      <c r="U946" s="208"/>
      <c r="V946" s="208"/>
      <c r="W946" s="208"/>
      <c r="X946" s="208"/>
      <c r="Y946" s="208"/>
      <c r="Z946" s="208"/>
      <c r="AA946" s="208"/>
      <c r="AB946" s="208"/>
      <c r="AC946" s="208"/>
      <c r="AD946" s="208"/>
      <c r="AE946" s="208"/>
      <c r="AF946" s="208"/>
      <c r="AG946" s="208"/>
      <c r="AH946" s="208"/>
      <c r="AI946" s="208"/>
      <c r="AJ946" s="208"/>
      <c r="AK946" s="208"/>
      <c r="AL946" s="208"/>
      <c r="AM946" s="208"/>
      <c r="AN946" s="208"/>
      <c r="AO946" s="208"/>
      <c r="AP946" s="208"/>
      <c r="AQ946" s="208"/>
    </row>
    <row r="947" customFormat="false" ht="13.5" hidden="false" customHeight="true" outlineLevel="0" collapsed="false">
      <c r="A947" s="1"/>
      <c r="B947" s="1"/>
      <c r="C947" s="1"/>
      <c r="D947" s="1"/>
      <c r="E947" s="1"/>
      <c r="F947" s="1"/>
      <c r="G947" s="1"/>
      <c r="H947" s="208"/>
      <c r="I947" s="208"/>
      <c r="J947" s="208"/>
      <c r="K947" s="208"/>
      <c r="L947" s="208"/>
      <c r="M947" s="208"/>
      <c r="N947" s="208"/>
      <c r="O947" s="208"/>
      <c r="P947" s="208"/>
      <c r="Q947" s="208"/>
      <c r="R947" s="208"/>
      <c r="S947" s="208"/>
      <c r="T947" s="208"/>
      <c r="U947" s="208"/>
      <c r="V947" s="208"/>
      <c r="W947" s="208"/>
      <c r="X947" s="208"/>
      <c r="Y947" s="208"/>
      <c r="Z947" s="208"/>
      <c r="AA947" s="208"/>
      <c r="AB947" s="208"/>
      <c r="AC947" s="208"/>
      <c r="AD947" s="208"/>
      <c r="AE947" s="208"/>
      <c r="AF947" s="208"/>
      <c r="AG947" s="208"/>
      <c r="AH947" s="208"/>
      <c r="AI947" s="208"/>
      <c r="AJ947" s="208"/>
      <c r="AK947" s="208"/>
      <c r="AL947" s="208"/>
      <c r="AM947" s="208"/>
      <c r="AN947" s="208"/>
      <c r="AO947" s="208"/>
      <c r="AP947" s="208"/>
      <c r="AQ947" s="208"/>
    </row>
    <row r="948" customFormat="false" ht="13.5" hidden="false" customHeight="true" outlineLevel="0" collapsed="false">
      <c r="A948" s="1"/>
      <c r="B948" s="1"/>
      <c r="C948" s="1"/>
      <c r="D948" s="1"/>
      <c r="E948" s="1"/>
      <c r="F948" s="1"/>
      <c r="G948" s="1"/>
      <c r="H948" s="208"/>
      <c r="I948" s="208"/>
      <c r="J948" s="208"/>
      <c r="K948" s="208"/>
      <c r="L948" s="208"/>
      <c r="M948" s="208"/>
      <c r="N948" s="208"/>
      <c r="O948" s="208"/>
      <c r="P948" s="208"/>
      <c r="Q948" s="208"/>
      <c r="R948" s="208"/>
      <c r="S948" s="208"/>
      <c r="T948" s="208"/>
      <c r="U948" s="208"/>
      <c r="V948" s="208"/>
      <c r="W948" s="208"/>
      <c r="X948" s="208"/>
      <c r="Y948" s="208"/>
      <c r="Z948" s="208"/>
      <c r="AA948" s="208"/>
      <c r="AB948" s="208"/>
      <c r="AC948" s="208"/>
      <c r="AD948" s="208"/>
      <c r="AE948" s="208"/>
      <c r="AF948" s="208"/>
      <c r="AG948" s="208"/>
      <c r="AH948" s="208"/>
      <c r="AI948" s="208"/>
      <c r="AJ948" s="208"/>
      <c r="AK948" s="208"/>
      <c r="AL948" s="208"/>
      <c r="AM948" s="208"/>
      <c r="AN948" s="208"/>
      <c r="AO948" s="208"/>
      <c r="AP948" s="208"/>
      <c r="AQ948" s="208"/>
    </row>
    <row r="949" customFormat="false" ht="13.5" hidden="false" customHeight="true" outlineLevel="0" collapsed="false">
      <c r="A949" s="1"/>
      <c r="B949" s="1"/>
      <c r="C949" s="1"/>
      <c r="D949" s="1"/>
      <c r="E949" s="1"/>
      <c r="F949" s="1"/>
      <c r="G949" s="1"/>
      <c r="H949" s="208"/>
      <c r="I949" s="208"/>
      <c r="J949" s="208"/>
      <c r="K949" s="208"/>
      <c r="L949" s="208"/>
      <c r="M949" s="208"/>
      <c r="N949" s="208"/>
      <c r="O949" s="208"/>
      <c r="P949" s="208"/>
      <c r="Q949" s="208"/>
      <c r="R949" s="208"/>
      <c r="S949" s="208"/>
      <c r="T949" s="208"/>
      <c r="U949" s="208"/>
      <c r="V949" s="208"/>
      <c r="W949" s="208"/>
      <c r="X949" s="208"/>
      <c r="Y949" s="208"/>
      <c r="Z949" s="208"/>
      <c r="AA949" s="208"/>
      <c r="AB949" s="208"/>
      <c r="AC949" s="208"/>
      <c r="AD949" s="208"/>
      <c r="AE949" s="208"/>
      <c r="AF949" s="208"/>
      <c r="AG949" s="208"/>
      <c r="AH949" s="208"/>
      <c r="AI949" s="208"/>
      <c r="AJ949" s="208"/>
      <c r="AK949" s="208"/>
      <c r="AL949" s="208"/>
      <c r="AM949" s="208"/>
      <c r="AN949" s="208"/>
      <c r="AO949" s="208"/>
      <c r="AP949" s="208"/>
      <c r="AQ949" s="208"/>
    </row>
    <row r="950" customFormat="false" ht="13.5" hidden="false" customHeight="true" outlineLevel="0" collapsed="false">
      <c r="A950" s="1"/>
      <c r="B950" s="1"/>
      <c r="C950" s="1"/>
      <c r="D950" s="1"/>
      <c r="E950" s="1"/>
      <c r="F950" s="1"/>
      <c r="G950" s="1"/>
      <c r="H950" s="208"/>
      <c r="I950" s="208"/>
      <c r="J950" s="208"/>
      <c r="K950" s="208"/>
      <c r="L950" s="208"/>
      <c r="M950" s="208"/>
      <c r="N950" s="208"/>
      <c r="O950" s="208"/>
      <c r="P950" s="208"/>
      <c r="Q950" s="208"/>
      <c r="R950" s="208"/>
      <c r="S950" s="208"/>
      <c r="T950" s="208"/>
      <c r="U950" s="208"/>
      <c r="V950" s="208"/>
      <c r="W950" s="208"/>
      <c r="X950" s="208"/>
      <c r="Y950" s="208"/>
      <c r="Z950" s="208"/>
      <c r="AA950" s="208"/>
      <c r="AB950" s="208"/>
      <c r="AC950" s="208"/>
      <c r="AD950" s="208"/>
      <c r="AE950" s="208"/>
      <c r="AF950" s="208"/>
      <c r="AG950" s="208"/>
      <c r="AH950" s="208"/>
      <c r="AI950" s="208"/>
      <c r="AJ950" s="208"/>
      <c r="AK950" s="208"/>
      <c r="AL950" s="208"/>
      <c r="AM950" s="208"/>
      <c r="AN950" s="208"/>
      <c r="AO950" s="208"/>
      <c r="AP950" s="208"/>
      <c r="AQ950" s="208"/>
    </row>
    <row r="951" customFormat="false" ht="13.5" hidden="false" customHeight="true" outlineLevel="0" collapsed="false">
      <c r="A951" s="1"/>
      <c r="B951" s="1"/>
      <c r="C951" s="1"/>
      <c r="D951" s="1"/>
      <c r="E951" s="1"/>
      <c r="F951" s="1"/>
      <c r="G951" s="1"/>
      <c r="H951" s="208"/>
      <c r="I951" s="208"/>
      <c r="J951" s="208"/>
      <c r="K951" s="208"/>
      <c r="L951" s="208"/>
      <c r="M951" s="208"/>
      <c r="N951" s="208"/>
      <c r="O951" s="208"/>
      <c r="P951" s="208"/>
      <c r="Q951" s="208"/>
      <c r="R951" s="208"/>
      <c r="S951" s="208"/>
      <c r="T951" s="208"/>
      <c r="U951" s="208"/>
      <c r="V951" s="208"/>
      <c r="W951" s="208"/>
      <c r="X951" s="208"/>
      <c r="Y951" s="208"/>
      <c r="Z951" s="208"/>
      <c r="AA951" s="208"/>
      <c r="AB951" s="208"/>
      <c r="AC951" s="208"/>
      <c r="AD951" s="208"/>
      <c r="AE951" s="208"/>
      <c r="AF951" s="208"/>
      <c r="AG951" s="208"/>
      <c r="AH951" s="208"/>
      <c r="AI951" s="208"/>
      <c r="AJ951" s="208"/>
      <c r="AK951" s="208"/>
      <c r="AL951" s="208"/>
      <c r="AM951" s="208"/>
      <c r="AN951" s="208"/>
      <c r="AO951" s="208"/>
      <c r="AP951" s="208"/>
      <c r="AQ951" s="208"/>
    </row>
    <row r="952" customFormat="false" ht="13.5" hidden="false" customHeight="true" outlineLevel="0" collapsed="false">
      <c r="A952" s="1"/>
      <c r="B952" s="1"/>
      <c r="C952" s="1"/>
      <c r="D952" s="1"/>
      <c r="E952" s="1"/>
      <c r="F952" s="1"/>
      <c r="G952" s="1"/>
      <c r="H952" s="208"/>
      <c r="I952" s="208"/>
      <c r="J952" s="208"/>
      <c r="K952" s="208"/>
      <c r="L952" s="208"/>
      <c r="M952" s="208"/>
      <c r="N952" s="208"/>
      <c r="O952" s="208"/>
      <c r="P952" s="208"/>
      <c r="Q952" s="208"/>
      <c r="R952" s="208"/>
      <c r="S952" s="208"/>
      <c r="T952" s="208"/>
      <c r="U952" s="208"/>
      <c r="V952" s="208"/>
      <c r="W952" s="208"/>
      <c r="X952" s="208"/>
      <c r="Y952" s="208"/>
      <c r="Z952" s="208"/>
      <c r="AA952" s="208"/>
      <c r="AB952" s="208"/>
      <c r="AC952" s="208"/>
      <c r="AD952" s="208"/>
      <c r="AE952" s="208"/>
      <c r="AF952" s="208"/>
      <c r="AG952" s="208"/>
      <c r="AH952" s="208"/>
      <c r="AI952" s="208"/>
      <c r="AJ952" s="208"/>
      <c r="AK952" s="208"/>
      <c r="AL952" s="208"/>
      <c r="AM952" s="208"/>
      <c r="AN952" s="208"/>
      <c r="AO952" s="208"/>
      <c r="AP952" s="208"/>
      <c r="AQ952" s="208"/>
    </row>
    <row r="953" customFormat="false" ht="13.5" hidden="false" customHeight="true" outlineLevel="0" collapsed="false">
      <c r="A953" s="1"/>
      <c r="B953" s="1"/>
      <c r="C953" s="1"/>
      <c r="D953" s="1"/>
      <c r="E953" s="1"/>
      <c r="F953" s="1"/>
      <c r="G953" s="1"/>
      <c r="H953" s="208"/>
      <c r="I953" s="208"/>
      <c r="J953" s="208"/>
      <c r="K953" s="208"/>
      <c r="L953" s="208"/>
      <c r="M953" s="208"/>
      <c r="N953" s="208"/>
      <c r="O953" s="208"/>
      <c r="P953" s="208"/>
      <c r="Q953" s="208"/>
      <c r="R953" s="208"/>
      <c r="S953" s="208"/>
      <c r="T953" s="208"/>
      <c r="U953" s="208"/>
      <c r="V953" s="208"/>
      <c r="W953" s="208"/>
      <c r="X953" s="208"/>
      <c r="Y953" s="208"/>
      <c r="Z953" s="208"/>
      <c r="AA953" s="208"/>
      <c r="AB953" s="208"/>
      <c r="AC953" s="208"/>
      <c r="AD953" s="208"/>
      <c r="AE953" s="208"/>
      <c r="AF953" s="208"/>
      <c r="AG953" s="208"/>
      <c r="AH953" s="208"/>
      <c r="AI953" s="208"/>
      <c r="AJ953" s="208"/>
      <c r="AK953" s="208"/>
      <c r="AL953" s="208"/>
      <c r="AM953" s="208"/>
      <c r="AN953" s="208"/>
      <c r="AO953" s="208"/>
      <c r="AP953" s="208"/>
      <c r="AQ953" s="208"/>
    </row>
    <row r="954" customFormat="false" ht="13.5" hidden="false" customHeight="true" outlineLevel="0" collapsed="false">
      <c r="A954" s="1"/>
      <c r="B954" s="1"/>
      <c r="C954" s="1"/>
      <c r="D954" s="1"/>
      <c r="E954" s="1"/>
      <c r="F954" s="1"/>
      <c r="G954" s="1"/>
      <c r="H954" s="208"/>
      <c r="I954" s="208"/>
      <c r="J954" s="208"/>
      <c r="K954" s="208"/>
      <c r="L954" s="208"/>
      <c r="M954" s="208"/>
      <c r="N954" s="208"/>
      <c r="O954" s="208"/>
      <c r="P954" s="208"/>
      <c r="Q954" s="208"/>
      <c r="R954" s="208"/>
      <c r="S954" s="208"/>
      <c r="T954" s="208"/>
      <c r="U954" s="208"/>
      <c r="V954" s="208"/>
      <c r="W954" s="208"/>
      <c r="X954" s="208"/>
      <c r="Y954" s="208"/>
      <c r="Z954" s="208"/>
      <c r="AA954" s="208"/>
      <c r="AB954" s="208"/>
      <c r="AC954" s="208"/>
      <c r="AD954" s="208"/>
      <c r="AE954" s="208"/>
      <c r="AF954" s="208"/>
      <c r="AG954" s="208"/>
      <c r="AH954" s="208"/>
      <c r="AI954" s="208"/>
      <c r="AJ954" s="208"/>
      <c r="AK954" s="208"/>
      <c r="AL954" s="208"/>
      <c r="AM954" s="208"/>
      <c r="AN954" s="208"/>
      <c r="AO954" s="208"/>
      <c r="AP954" s="208"/>
      <c r="AQ954" s="208"/>
    </row>
    <row r="955" customFormat="false" ht="13.5" hidden="false" customHeight="true" outlineLevel="0" collapsed="false">
      <c r="A955" s="1"/>
      <c r="B955" s="1"/>
      <c r="C955" s="1"/>
      <c r="D955" s="1"/>
      <c r="E955" s="1"/>
      <c r="F955" s="1"/>
      <c r="G955" s="1"/>
      <c r="H955" s="208"/>
      <c r="I955" s="208"/>
      <c r="J955" s="208"/>
      <c r="K955" s="208"/>
      <c r="L955" s="208"/>
      <c r="M955" s="208"/>
      <c r="N955" s="208"/>
      <c r="O955" s="208"/>
      <c r="P955" s="208"/>
      <c r="Q955" s="208"/>
      <c r="R955" s="208"/>
      <c r="S955" s="208"/>
      <c r="T955" s="208"/>
      <c r="U955" s="208"/>
      <c r="V955" s="208"/>
      <c r="W955" s="208"/>
      <c r="X955" s="208"/>
      <c r="Y955" s="208"/>
      <c r="Z955" s="208"/>
      <c r="AA955" s="208"/>
      <c r="AB955" s="208"/>
      <c r="AC955" s="208"/>
      <c r="AD955" s="208"/>
      <c r="AE955" s="208"/>
      <c r="AF955" s="208"/>
      <c r="AG955" s="208"/>
      <c r="AH955" s="208"/>
      <c r="AI955" s="208"/>
      <c r="AJ955" s="208"/>
      <c r="AK955" s="208"/>
      <c r="AL955" s="208"/>
      <c r="AM955" s="208"/>
      <c r="AN955" s="208"/>
      <c r="AO955" s="208"/>
      <c r="AP955" s="208"/>
      <c r="AQ955" s="208"/>
    </row>
    <row r="956" customFormat="false" ht="13.5" hidden="false" customHeight="true" outlineLevel="0" collapsed="false">
      <c r="A956" s="1"/>
      <c r="B956" s="1"/>
      <c r="C956" s="1"/>
      <c r="D956" s="1"/>
      <c r="E956" s="1"/>
      <c r="F956" s="1"/>
      <c r="G956" s="1"/>
      <c r="H956" s="208"/>
      <c r="I956" s="208"/>
      <c r="J956" s="208"/>
      <c r="K956" s="208"/>
      <c r="L956" s="208"/>
      <c r="M956" s="208"/>
      <c r="N956" s="208"/>
      <c r="O956" s="208"/>
      <c r="P956" s="208"/>
      <c r="Q956" s="208"/>
      <c r="R956" s="208"/>
      <c r="S956" s="208"/>
      <c r="T956" s="208"/>
      <c r="U956" s="208"/>
      <c r="V956" s="208"/>
      <c r="W956" s="208"/>
      <c r="X956" s="208"/>
      <c r="Y956" s="208"/>
      <c r="Z956" s="208"/>
      <c r="AA956" s="208"/>
      <c r="AB956" s="208"/>
      <c r="AC956" s="208"/>
      <c r="AD956" s="208"/>
      <c r="AE956" s="208"/>
      <c r="AF956" s="208"/>
      <c r="AG956" s="208"/>
      <c r="AH956" s="208"/>
      <c r="AI956" s="208"/>
      <c r="AJ956" s="208"/>
      <c r="AK956" s="208"/>
      <c r="AL956" s="208"/>
      <c r="AM956" s="208"/>
      <c r="AN956" s="208"/>
      <c r="AO956" s="208"/>
      <c r="AP956" s="208"/>
      <c r="AQ956" s="208"/>
    </row>
    <row r="957" customFormat="false" ht="13.5" hidden="false" customHeight="true" outlineLevel="0" collapsed="false">
      <c r="A957" s="1"/>
      <c r="B957" s="1"/>
      <c r="C957" s="1"/>
      <c r="D957" s="1"/>
      <c r="E957" s="1"/>
      <c r="F957" s="1"/>
      <c r="G957" s="1"/>
      <c r="H957" s="208"/>
      <c r="I957" s="208"/>
      <c r="J957" s="208"/>
      <c r="K957" s="208"/>
      <c r="L957" s="208"/>
      <c r="M957" s="208"/>
      <c r="N957" s="208"/>
      <c r="O957" s="208"/>
      <c r="P957" s="208"/>
      <c r="Q957" s="208"/>
      <c r="R957" s="208"/>
      <c r="S957" s="208"/>
      <c r="T957" s="208"/>
      <c r="U957" s="208"/>
      <c r="V957" s="208"/>
      <c r="W957" s="208"/>
      <c r="X957" s="208"/>
      <c r="Y957" s="208"/>
      <c r="Z957" s="208"/>
      <c r="AA957" s="208"/>
      <c r="AB957" s="208"/>
      <c r="AC957" s="208"/>
      <c r="AD957" s="208"/>
      <c r="AE957" s="208"/>
      <c r="AF957" s="208"/>
      <c r="AG957" s="208"/>
      <c r="AH957" s="208"/>
      <c r="AI957" s="208"/>
      <c r="AJ957" s="208"/>
      <c r="AK957" s="208"/>
      <c r="AL957" s="208"/>
      <c r="AM957" s="208"/>
      <c r="AN957" s="208"/>
      <c r="AO957" s="208"/>
      <c r="AP957" s="208"/>
      <c r="AQ957" s="208"/>
    </row>
    <row r="958" customFormat="false" ht="13.5" hidden="false" customHeight="true" outlineLevel="0" collapsed="false">
      <c r="A958" s="1"/>
      <c r="B958" s="1"/>
      <c r="C958" s="1"/>
      <c r="D958" s="1"/>
      <c r="E958" s="1"/>
      <c r="F958" s="1"/>
      <c r="G958" s="1"/>
      <c r="H958" s="208"/>
      <c r="I958" s="208"/>
      <c r="J958" s="208"/>
      <c r="K958" s="208"/>
      <c r="L958" s="208"/>
      <c r="M958" s="208"/>
      <c r="N958" s="208"/>
      <c r="O958" s="208"/>
      <c r="P958" s="208"/>
      <c r="Q958" s="208"/>
      <c r="R958" s="208"/>
      <c r="S958" s="208"/>
      <c r="T958" s="208"/>
      <c r="U958" s="208"/>
      <c r="V958" s="208"/>
      <c r="W958" s="208"/>
      <c r="X958" s="208"/>
      <c r="Y958" s="208"/>
      <c r="Z958" s="208"/>
      <c r="AA958" s="208"/>
      <c r="AB958" s="208"/>
      <c r="AC958" s="208"/>
      <c r="AD958" s="208"/>
      <c r="AE958" s="208"/>
      <c r="AF958" s="208"/>
      <c r="AG958" s="208"/>
      <c r="AH958" s="208"/>
      <c r="AI958" s="208"/>
      <c r="AJ958" s="208"/>
      <c r="AK958" s="208"/>
      <c r="AL958" s="208"/>
      <c r="AM958" s="208"/>
      <c r="AN958" s="208"/>
      <c r="AO958" s="208"/>
      <c r="AP958" s="208"/>
      <c r="AQ958" s="208"/>
    </row>
    <row r="959" customFormat="false" ht="13.5" hidden="false" customHeight="true" outlineLevel="0" collapsed="false">
      <c r="A959" s="1"/>
      <c r="B959" s="1"/>
      <c r="C959" s="1"/>
      <c r="D959" s="1"/>
      <c r="E959" s="1"/>
      <c r="F959" s="1"/>
      <c r="G959" s="1"/>
      <c r="H959" s="208"/>
      <c r="I959" s="208"/>
      <c r="J959" s="208"/>
      <c r="K959" s="208"/>
      <c r="L959" s="208"/>
      <c r="M959" s="208"/>
      <c r="N959" s="208"/>
      <c r="O959" s="208"/>
      <c r="P959" s="208"/>
      <c r="Q959" s="208"/>
      <c r="R959" s="208"/>
      <c r="S959" s="208"/>
      <c r="T959" s="208"/>
      <c r="U959" s="208"/>
      <c r="V959" s="208"/>
      <c r="W959" s="208"/>
      <c r="X959" s="208"/>
      <c r="Y959" s="208"/>
      <c r="Z959" s="208"/>
      <c r="AA959" s="208"/>
      <c r="AB959" s="208"/>
      <c r="AC959" s="208"/>
      <c r="AD959" s="208"/>
      <c r="AE959" s="208"/>
      <c r="AF959" s="208"/>
      <c r="AG959" s="208"/>
      <c r="AH959" s="208"/>
      <c r="AI959" s="208"/>
      <c r="AJ959" s="208"/>
      <c r="AK959" s="208"/>
      <c r="AL959" s="208"/>
      <c r="AM959" s="208"/>
      <c r="AN959" s="208"/>
      <c r="AO959" s="208"/>
      <c r="AP959" s="208"/>
      <c r="AQ959" s="208"/>
    </row>
    <row r="960" customFormat="false" ht="13.5" hidden="false" customHeight="true" outlineLevel="0" collapsed="false">
      <c r="A960" s="1"/>
      <c r="B960" s="1"/>
      <c r="C960" s="1"/>
      <c r="D960" s="1"/>
      <c r="E960" s="1"/>
      <c r="F960" s="1"/>
      <c r="G960" s="1"/>
      <c r="H960" s="208"/>
      <c r="I960" s="208"/>
      <c r="J960" s="208"/>
      <c r="K960" s="208"/>
      <c r="L960" s="208"/>
      <c r="M960" s="208"/>
      <c r="N960" s="208"/>
      <c r="O960" s="208"/>
      <c r="P960" s="208"/>
      <c r="Q960" s="208"/>
      <c r="R960" s="208"/>
      <c r="S960" s="208"/>
      <c r="T960" s="208"/>
      <c r="U960" s="208"/>
      <c r="V960" s="208"/>
      <c r="W960" s="208"/>
      <c r="X960" s="208"/>
      <c r="Y960" s="208"/>
      <c r="Z960" s="208"/>
      <c r="AA960" s="208"/>
      <c r="AB960" s="208"/>
      <c r="AC960" s="208"/>
      <c r="AD960" s="208"/>
      <c r="AE960" s="208"/>
      <c r="AF960" s="208"/>
      <c r="AG960" s="208"/>
      <c r="AH960" s="208"/>
      <c r="AI960" s="208"/>
      <c r="AJ960" s="208"/>
      <c r="AK960" s="208"/>
      <c r="AL960" s="208"/>
      <c r="AM960" s="208"/>
      <c r="AN960" s="208"/>
      <c r="AO960" s="208"/>
      <c r="AP960" s="208"/>
      <c r="AQ960" s="208"/>
    </row>
    <row r="961" customFormat="false" ht="13.5" hidden="false" customHeight="true" outlineLevel="0" collapsed="false">
      <c r="A961" s="1"/>
      <c r="B961" s="1"/>
      <c r="C961" s="1"/>
      <c r="D961" s="1"/>
      <c r="E961" s="1"/>
      <c r="F961" s="1"/>
      <c r="G961" s="1"/>
      <c r="H961" s="208"/>
      <c r="I961" s="208"/>
      <c r="J961" s="208"/>
      <c r="K961" s="208"/>
      <c r="L961" s="208"/>
      <c r="M961" s="208"/>
      <c r="N961" s="208"/>
      <c r="O961" s="208"/>
      <c r="P961" s="208"/>
      <c r="Q961" s="208"/>
      <c r="R961" s="208"/>
      <c r="S961" s="208"/>
      <c r="T961" s="208"/>
      <c r="U961" s="208"/>
      <c r="V961" s="208"/>
      <c r="W961" s="208"/>
      <c r="X961" s="208"/>
      <c r="Y961" s="208"/>
      <c r="Z961" s="208"/>
      <c r="AA961" s="208"/>
      <c r="AB961" s="208"/>
      <c r="AC961" s="208"/>
      <c r="AD961" s="208"/>
      <c r="AE961" s="208"/>
      <c r="AF961" s="208"/>
      <c r="AG961" s="208"/>
      <c r="AH961" s="208"/>
      <c r="AI961" s="208"/>
      <c r="AJ961" s="208"/>
      <c r="AK961" s="208"/>
      <c r="AL961" s="208"/>
      <c r="AM961" s="208"/>
      <c r="AN961" s="208"/>
      <c r="AO961" s="208"/>
      <c r="AP961" s="208"/>
      <c r="AQ961" s="208"/>
    </row>
    <row r="962" customFormat="false" ht="13.5" hidden="false" customHeight="true" outlineLevel="0" collapsed="false">
      <c r="A962" s="1"/>
      <c r="B962" s="1"/>
      <c r="C962" s="1"/>
      <c r="D962" s="1"/>
      <c r="E962" s="1"/>
      <c r="F962" s="1"/>
      <c r="G962" s="1"/>
      <c r="H962" s="208"/>
      <c r="I962" s="208"/>
      <c r="J962" s="208"/>
      <c r="K962" s="208"/>
      <c r="L962" s="208"/>
      <c r="M962" s="208"/>
      <c r="N962" s="208"/>
      <c r="O962" s="208"/>
      <c r="P962" s="208"/>
      <c r="Q962" s="208"/>
      <c r="R962" s="208"/>
      <c r="S962" s="208"/>
      <c r="T962" s="208"/>
      <c r="U962" s="208"/>
      <c r="V962" s="208"/>
      <c r="W962" s="208"/>
      <c r="X962" s="208"/>
      <c r="Y962" s="208"/>
      <c r="Z962" s="208"/>
      <c r="AA962" s="208"/>
      <c r="AB962" s="208"/>
      <c r="AC962" s="208"/>
      <c r="AD962" s="208"/>
      <c r="AE962" s="208"/>
      <c r="AF962" s="208"/>
      <c r="AG962" s="208"/>
      <c r="AH962" s="208"/>
      <c r="AI962" s="208"/>
      <c r="AJ962" s="208"/>
      <c r="AK962" s="208"/>
      <c r="AL962" s="208"/>
      <c r="AM962" s="208"/>
      <c r="AN962" s="208"/>
      <c r="AO962" s="208"/>
      <c r="AP962" s="208"/>
      <c r="AQ962" s="208"/>
    </row>
    <row r="963" customFormat="false" ht="13.5" hidden="false" customHeight="true" outlineLevel="0" collapsed="false">
      <c r="A963" s="1"/>
      <c r="B963" s="1"/>
      <c r="C963" s="1"/>
      <c r="D963" s="1"/>
      <c r="E963" s="1"/>
      <c r="F963" s="1"/>
      <c r="G963" s="1"/>
      <c r="H963" s="208"/>
      <c r="I963" s="208"/>
      <c r="J963" s="208"/>
      <c r="K963" s="208"/>
      <c r="L963" s="208"/>
      <c r="M963" s="208"/>
      <c r="N963" s="208"/>
      <c r="O963" s="208"/>
      <c r="P963" s="208"/>
      <c r="Q963" s="208"/>
      <c r="R963" s="208"/>
      <c r="S963" s="208"/>
      <c r="T963" s="208"/>
      <c r="U963" s="208"/>
      <c r="V963" s="208"/>
      <c r="W963" s="208"/>
      <c r="X963" s="208"/>
      <c r="Y963" s="208"/>
      <c r="Z963" s="208"/>
      <c r="AA963" s="208"/>
      <c r="AB963" s="208"/>
      <c r="AC963" s="208"/>
      <c r="AD963" s="208"/>
      <c r="AE963" s="208"/>
      <c r="AF963" s="208"/>
      <c r="AG963" s="208"/>
      <c r="AH963" s="208"/>
      <c r="AI963" s="208"/>
      <c r="AJ963" s="208"/>
      <c r="AK963" s="208"/>
      <c r="AL963" s="208"/>
      <c r="AM963" s="208"/>
      <c r="AN963" s="208"/>
      <c r="AO963" s="208"/>
      <c r="AP963" s="208"/>
      <c r="AQ963" s="208"/>
    </row>
    <row r="964" customFormat="false" ht="13.5" hidden="false" customHeight="true" outlineLevel="0" collapsed="false">
      <c r="A964" s="1"/>
      <c r="B964" s="1"/>
      <c r="C964" s="1"/>
      <c r="D964" s="1"/>
      <c r="E964" s="1"/>
      <c r="F964" s="1"/>
      <c r="G964" s="1"/>
      <c r="H964" s="208"/>
      <c r="I964" s="208"/>
      <c r="J964" s="208"/>
      <c r="K964" s="208"/>
      <c r="L964" s="208"/>
      <c r="M964" s="208"/>
      <c r="N964" s="208"/>
      <c r="O964" s="208"/>
      <c r="P964" s="208"/>
      <c r="Q964" s="208"/>
      <c r="R964" s="208"/>
      <c r="S964" s="208"/>
      <c r="T964" s="208"/>
      <c r="U964" s="208"/>
      <c r="V964" s="208"/>
      <c r="W964" s="208"/>
      <c r="X964" s="208"/>
      <c r="Y964" s="208"/>
      <c r="Z964" s="208"/>
      <c r="AA964" s="208"/>
      <c r="AB964" s="208"/>
      <c r="AC964" s="208"/>
      <c r="AD964" s="208"/>
      <c r="AE964" s="208"/>
      <c r="AF964" s="208"/>
      <c r="AG964" s="208"/>
      <c r="AH964" s="208"/>
      <c r="AI964" s="208"/>
      <c r="AJ964" s="208"/>
      <c r="AK964" s="208"/>
      <c r="AL964" s="208"/>
      <c r="AM964" s="208"/>
      <c r="AN964" s="208"/>
      <c r="AO964" s="208"/>
      <c r="AP964" s="208"/>
      <c r="AQ964" s="208"/>
    </row>
    <row r="965" customFormat="false" ht="13.5" hidden="false" customHeight="true" outlineLevel="0" collapsed="false">
      <c r="A965" s="1"/>
      <c r="B965" s="1"/>
      <c r="C965" s="1"/>
      <c r="D965" s="1"/>
      <c r="E965" s="1"/>
      <c r="F965" s="1"/>
      <c r="G965" s="1"/>
      <c r="H965" s="208"/>
      <c r="I965" s="208"/>
      <c r="J965" s="208"/>
      <c r="K965" s="208"/>
      <c r="L965" s="208"/>
      <c r="M965" s="208"/>
      <c r="N965" s="208"/>
      <c r="O965" s="208"/>
      <c r="P965" s="208"/>
      <c r="Q965" s="208"/>
      <c r="R965" s="208"/>
      <c r="S965" s="208"/>
      <c r="T965" s="208"/>
      <c r="U965" s="208"/>
      <c r="V965" s="208"/>
      <c r="W965" s="208"/>
      <c r="X965" s="208"/>
      <c r="Y965" s="208"/>
      <c r="Z965" s="208"/>
      <c r="AA965" s="208"/>
      <c r="AB965" s="208"/>
      <c r="AC965" s="208"/>
      <c r="AD965" s="208"/>
      <c r="AE965" s="208"/>
      <c r="AF965" s="208"/>
      <c r="AG965" s="208"/>
      <c r="AH965" s="208"/>
      <c r="AI965" s="208"/>
      <c r="AJ965" s="208"/>
      <c r="AK965" s="208"/>
      <c r="AL965" s="208"/>
      <c r="AM965" s="208"/>
      <c r="AN965" s="208"/>
      <c r="AO965" s="208"/>
      <c r="AP965" s="208"/>
      <c r="AQ965" s="208"/>
    </row>
    <row r="966" customFormat="false" ht="13.5" hidden="false" customHeight="true" outlineLevel="0" collapsed="false">
      <c r="A966" s="1"/>
      <c r="B966" s="1"/>
      <c r="C966" s="1"/>
      <c r="D966" s="1"/>
      <c r="E966" s="1"/>
      <c r="F966" s="1"/>
      <c r="G966" s="1"/>
      <c r="H966" s="208"/>
      <c r="I966" s="208"/>
      <c r="J966" s="208"/>
      <c r="K966" s="208"/>
      <c r="L966" s="208"/>
      <c r="M966" s="208"/>
      <c r="N966" s="208"/>
      <c r="O966" s="208"/>
      <c r="P966" s="208"/>
      <c r="Q966" s="208"/>
      <c r="R966" s="208"/>
      <c r="S966" s="208"/>
      <c r="T966" s="208"/>
      <c r="U966" s="208"/>
      <c r="V966" s="208"/>
      <c r="W966" s="208"/>
      <c r="X966" s="208"/>
      <c r="Y966" s="208"/>
      <c r="Z966" s="208"/>
      <c r="AA966" s="208"/>
      <c r="AB966" s="208"/>
      <c r="AC966" s="208"/>
      <c r="AD966" s="208"/>
      <c r="AE966" s="208"/>
      <c r="AF966" s="208"/>
      <c r="AG966" s="208"/>
      <c r="AH966" s="208"/>
      <c r="AI966" s="208"/>
      <c r="AJ966" s="208"/>
      <c r="AK966" s="208"/>
      <c r="AL966" s="208"/>
      <c r="AM966" s="208"/>
      <c r="AN966" s="208"/>
      <c r="AO966" s="208"/>
      <c r="AP966" s="208"/>
      <c r="AQ966" s="208"/>
    </row>
    <row r="967" customFormat="false" ht="13.5" hidden="false" customHeight="true" outlineLevel="0" collapsed="false">
      <c r="A967" s="1"/>
      <c r="B967" s="1"/>
      <c r="C967" s="1"/>
      <c r="D967" s="1"/>
      <c r="E967" s="1"/>
      <c r="F967" s="1"/>
      <c r="G967" s="1"/>
      <c r="H967" s="208"/>
      <c r="I967" s="208"/>
      <c r="J967" s="208"/>
      <c r="K967" s="208"/>
      <c r="L967" s="208"/>
      <c r="M967" s="208"/>
      <c r="N967" s="208"/>
      <c r="O967" s="208"/>
      <c r="P967" s="208"/>
      <c r="Q967" s="208"/>
      <c r="R967" s="208"/>
      <c r="S967" s="208"/>
      <c r="T967" s="208"/>
      <c r="U967" s="208"/>
      <c r="V967" s="208"/>
      <c r="W967" s="208"/>
      <c r="X967" s="208"/>
      <c r="Y967" s="208"/>
      <c r="Z967" s="208"/>
      <c r="AA967" s="208"/>
      <c r="AB967" s="208"/>
      <c r="AC967" s="208"/>
      <c r="AD967" s="208"/>
      <c r="AE967" s="208"/>
      <c r="AF967" s="208"/>
      <c r="AG967" s="208"/>
      <c r="AH967" s="208"/>
      <c r="AI967" s="208"/>
      <c r="AJ967" s="208"/>
      <c r="AK967" s="208"/>
      <c r="AL967" s="208"/>
      <c r="AM967" s="208"/>
      <c r="AN967" s="208"/>
      <c r="AO967" s="208"/>
      <c r="AP967" s="208"/>
      <c r="AQ967" s="208"/>
    </row>
    <row r="968" customFormat="false" ht="13.5" hidden="false" customHeight="true" outlineLevel="0" collapsed="false">
      <c r="A968" s="1"/>
      <c r="B968" s="1"/>
      <c r="C968" s="1"/>
      <c r="D968" s="1"/>
      <c r="E968" s="1"/>
      <c r="F968" s="1"/>
      <c r="G968" s="1"/>
      <c r="H968" s="208"/>
      <c r="I968" s="208"/>
      <c r="J968" s="208"/>
      <c r="K968" s="208"/>
      <c r="L968" s="208"/>
      <c r="M968" s="208"/>
      <c r="N968" s="208"/>
      <c r="O968" s="208"/>
      <c r="P968" s="208"/>
      <c r="Q968" s="208"/>
      <c r="R968" s="208"/>
      <c r="S968" s="208"/>
      <c r="T968" s="208"/>
      <c r="U968" s="208"/>
      <c r="V968" s="208"/>
      <c r="W968" s="208"/>
      <c r="X968" s="208"/>
      <c r="Y968" s="208"/>
      <c r="Z968" s="208"/>
      <c r="AA968" s="208"/>
      <c r="AB968" s="208"/>
      <c r="AC968" s="208"/>
      <c r="AD968" s="208"/>
      <c r="AE968" s="208"/>
      <c r="AF968" s="208"/>
      <c r="AG968" s="208"/>
      <c r="AH968" s="208"/>
      <c r="AI968" s="208"/>
      <c r="AJ968" s="208"/>
      <c r="AK968" s="208"/>
      <c r="AL968" s="208"/>
      <c r="AM968" s="208"/>
      <c r="AN968" s="208"/>
      <c r="AO968" s="208"/>
      <c r="AP968" s="208"/>
      <c r="AQ968" s="208"/>
    </row>
    <row r="969" customFormat="false" ht="13.5" hidden="false" customHeight="true" outlineLevel="0" collapsed="false">
      <c r="A969" s="1"/>
      <c r="B969" s="1"/>
      <c r="C969" s="1"/>
      <c r="D969" s="1"/>
      <c r="E969" s="1"/>
      <c r="F969" s="1"/>
      <c r="G969" s="1"/>
      <c r="H969" s="208"/>
      <c r="I969" s="208"/>
      <c r="J969" s="208"/>
      <c r="K969" s="208"/>
      <c r="L969" s="208"/>
      <c r="M969" s="208"/>
      <c r="N969" s="208"/>
      <c r="O969" s="208"/>
      <c r="P969" s="208"/>
      <c r="Q969" s="208"/>
      <c r="R969" s="208"/>
      <c r="S969" s="208"/>
      <c r="T969" s="208"/>
      <c r="U969" s="208"/>
      <c r="V969" s="208"/>
      <c r="W969" s="208"/>
      <c r="X969" s="208"/>
      <c r="Y969" s="208"/>
      <c r="Z969" s="208"/>
      <c r="AA969" s="208"/>
      <c r="AB969" s="208"/>
      <c r="AC969" s="208"/>
      <c r="AD969" s="208"/>
      <c r="AE969" s="208"/>
      <c r="AF969" s="208"/>
      <c r="AG969" s="208"/>
      <c r="AH969" s="208"/>
      <c r="AI969" s="208"/>
      <c r="AJ969" s="208"/>
      <c r="AK969" s="208"/>
      <c r="AL969" s="208"/>
      <c r="AM969" s="208"/>
      <c r="AN969" s="208"/>
      <c r="AO969" s="208"/>
      <c r="AP969" s="208"/>
      <c r="AQ969" s="208"/>
    </row>
    <row r="970" customFormat="false" ht="13.5" hidden="false" customHeight="true" outlineLevel="0" collapsed="false">
      <c r="A970" s="1"/>
      <c r="B970" s="1"/>
      <c r="C970" s="1"/>
      <c r="D970" s="1"/>
      <c r="E970" s="1"/>
      <c r="F970" s="1"/>
      <c r="G970" s="1"/>
      <c r="H970" s="208"/>
      <c r="I970" s="208"/>
      <c r="J970" s="208"/>
      <c r="K970" s="208"/>
      <c r="L970" s="208"/>
      <c r="M970" s="208"/>
      <c r="N970" s="208"/>
      <c r="O970" s="208"/>
      <c r="P970" s="208"/>
      <c r="Q970" s="208"/>
      <c r="R970" s="208"/>
      <c r="S970" s="208"/>
      <c r="T970" s="208"/>
      <c r="U970" s="208"/>
      <c r="V970" s="208"/>
      <c r="W970" s="208"/>
      <c r="X970" s="208"/>
      <c r="Y970" s="208"/>
      <c r="Z970" s="208"/>
      <c r="AA970" s="208"/>
      <c r="AB970" s="208"/>
      <c r="AC970" s="208"/>
      <c r="AD970" s="208"/>
      <c r="AE970" s="208"/>
      <c r="AF970" s="208"/>
      <c r="AG970" s="208"/>
      <c r="AH970" s="208"/>
      <c r="AI970" s="208"/>
      <c r="AJ970" s="208"/>
      <c r="AK970" s="208"/>
      <c r="AL970" s="208"/>
      <c r="AM970" s="208"/>
      <c r="AN970" s="208"/>
      <c r="AO970" s="208"/>
      <c r="AP970" s="208"/>
      <c r="AQ970" s="208"/>
    </row>
    <row r="971" customFormat="false" ht="13.5" hidden="false" customHeight="true" outlineLevel="0" collapsed="false">
      <c r="A971" s="1"/>
      <c r="B971" s="1"/>
      <c r="C971" s="1"/>
      <c r="D971" s="1"/>
      <c r="E971" s="1"/>
      <c r="F971" s="1"/>
      <c r="G971" s="1"/>
      <c r="H971" s="208"/>
      <c r="I971" s="208"/>
      <c r="J971" s="208"/>
      <c r="K971" s="208"/>
      <c r="L971" s="208"/>
      <c r="M971" s="208"/>
      <c r="N971" s="208"/>
      <c r="O971" s="208"/>
      <c r="P971" s="208"/>
      <c r="Q971" s="208"/>
      <c r="R971" s="208"/>
      <c r="S971" s="208"/>
      <c r="T971" s="208"/>
      <c r="U971" s="208"/>
      <c r="V971" s="208"/>
      <c r="W971" s="208"/>
      <c r="X971" s="208"/>
      <c r="Y971" s="208"/>
      <c r="Z971" s="208"/>
      <c r="AA971" s="208"/>
      <c r="AB971" s="208"/>
      <c r="AC971" s="208"/>
      <c r="AD971" s="208"/>
      <c r="AE971" s="208"/>
      <c r="AF971" s="208"/>
      <c r="AG971" s="208"/>
      <c r="AH971" s="208"/>
      <c r="AI971" s="208"/>
      <c r="AJ971" s="208"/>
      <c r="AK971" s="208"/>
      <c r="AL971" s="208"/>
      <c r="AM971" s="208"/>
      <c r="AN971" s="208"/>
      <c r="AO971" s="208"/>
      <c r="AP971" s="208"/>
      <c r="AQ971" s="208"/>
    </row>
    <row r="972" customFormat="false" ht="13.5" hidden="false" customHeight="true" outlineLevel="0" collapsed="false">
      <c r="A972" s="1"/>
      <c r="B972" s="1"/>
      <c r="C972" s="1"/>
      <c r="D972" s="1"/>
      <c r="E972" s="1"/>
      <c r="F972" s="1"/>
      <c r="G972" s="1"/>
      <c r="H972" s="208"/>
      <c r="I972" s="208"/>
      <c r="J972" s="208"/>
      <c r="K972" s="208"/>
      <c r="L972" s="208"/>
      <c r="M972" s="208"/>
      <c r="N972" s="208"/>
      <c r="O972" s="208"/>
      <c r="P972" s="208"/>
      <c r="Q972" s="208"/>
      <c r="R972" s="208"/>
      <c r="S972" s="208"/>
      <c r="T972" s="208"/>
      <c r="U972" s="208"/>
      <c r="V972" s="208"/>
      <c r="W972" s="208"/>
      <c r="X972" s="208"/>
      <c r="Y972" s="208"/>
      <c r="Z972" s="208"/>
      <c r="AA972" s="208"/>
      <c r="AB972" s="208"/>
      <c r="AC972" s="208"/>
      <c r="AD972" s="208"/>
      <c r="AE972" s="208"/>
      <c r="AF972" s="208"/>
      <c r="AG972" s="208"/>
      <c r="AH972" s="208"/>
      <c r="AI972" s="208"/>
      <c r="AJ972" s="208"/>
      <c r="AK972" s="208"/>
      <c r="AL972" s="208"/>
      <c r="AM972" s="208"/>
      <c r="AN972" s="208"/>
      <c r="AO972" s="208"/>
      <c r="AP972" s="208"/>
      <c r="AQ972" s="208"/>
    </row>
    <row r="973" customFormat="false" ht="13.5" hidden="false" customHeight="true" outlineLevel="0" collapsed="false">
      <c r="A973" s="1"/>
      <c r="B973" s="1"/>
      <c r="C973" s="1"/>
      <c r="D973" s="1"/>
      <c r="E973" s="1"/>
      <c r="F973" s="1"/>
      <c r="G973" s="1"/>
      <c r="H973" s="208"/>
      <c r="I973" s="208"/>
      <c r="J973" s="208"/>
      <c r="K973" s="208"/>
      <c r="L973" s="208"/>
      <c r="M973" s="208"/>
      <c r="N973" s="208"/>
      <c r="O973" s="208"/>
      <c r="P973" s="208"/>
      <c r="Q973" s="208"/>
      <c r="R973" s="208"/>
      <c r="S973" s="208"/>
      <c r="T973" s="208"/>
      <c r="U973" s="208"/>
      <c r="V973" s="208"/>
      <c r="W973" s="208"/>
      <c r="X973" s="208"/>
      <c r="Y973" s="208"/>
      <c r="Z973" s="208"/>
      <c r="AA973" s="208"/>
      <c r="AB973" s="208"/>
      <c r="AC973" s="208"/>
      <c r="AD973" s="208"/>
      <c r="AE973" s="208"/>
      <c r="AF973" s="208"/>
      <c r="AG973" s="208"/>
      <c r="AH973" s="208"/>
      <c r="AI973" s="208"/>
      <c r="AJ973" s="208"/>
      <c r="AK973" s="208"/>
      <c r="AL973" s="208"/>
      <c r="AM973" s="208"/>
      <c r="AN973" s="208"/>
      <c r="AO973" s="208"/>
      <c r="AP973" s="208"/>
      <c r="AQ973" s="208"/>
    </row>
    <row r="974" customFormat="false" ht="13.5" hidden="false" customHeight="true" outlineLevel="0" collapsed="false">
      <c r="A974" s="1"/>
      <c r="B974" s="1"/>
      <c r="C974" s="1"/>
      <c r="D974" s="1"/>
      <c r="E974" s="1"/>
      <c r="F974" s="1"/>
      <c r="G974" s="1"/>
      <c r="H974" s="208"/>
      <c r="I974" s="208"/>
      <c r="J974" s="208"/>
      <c r="K974" s="208"/>
      <c r="L974" s="208"/>
      <c r="M974" s="208"/>
      <c r="N974" s="208"/>
      <c r="O974" s="208"/>
      <c r="P974" s="208"/>
      <c r="Q974" s="208"/>
      <c r="R974" s="208"/>
      <c r="S974" s="208"/>
      <c r="T974" s="208"/>
      <c r="U974" s="208"/>
      <c r="V974" s="208"/>
      <c r="W974" s="208"/>
      <c r="X974" s="208"/>
      <c r="Y974" s="208"/>
      <c r="Z974" s="208"/>
      <c r="AA974" s="208"/>
      <c r="AB974" s="208"/>
      <c r="AC974" s="208"/>
      <c r="AD974" s="208"/>
      <c r="AE974" s="208"/>
      <c r="AF974" s="208"/>
      <c r="AG974" s="208"/>
      <c r="AH974" s="208"/>
      <c r="AI974" s="208"/>
      <c r="AJ974" s="208"/>
      <c r="AK974" s="208"/>
      <c r="AL974" s="208"/>
      <c r="AM974" s="208"/>
      <c r="AN974" s="208"/>
      <c r="AO974" s="208"/>
      <c r="AP974" s="208"/>
      <c r="AQ974" s="208"/>
    </row>
    <row r="975" customFormat="false" ht="13.5" hidden="false" customHeight="true" outlineLevel="0" collapsed="false">
      <c r="A975" s="1"/>
      <c r="B975" s="1"/>
      <c r="C975" s="1"/>
      <c r="D975" s="1"/>
      <c r="E975" s="1"/>
      <c r="F975" s="1"/>
      <c r="G975" s="1"/>
      <c r="H975" s="208"/>
      <c r="I975" s="208"/>
      <c r="J975" s="208"/>
      <c r="K975" s="208"/>
      <c r="L975" s="208"/>
      <c r="M975" s="208"/>
      <c r="N975" s="208"/>
      <c r="O975" s="208"/>
      <c r="P975" s="208"/>
      <c r="Q975" s="208"/>
      <c r="R975" s="208"/>
      <c r="S975" s="208"/>
      <c r="T975" s="208"/>
      <c r="U975" s="208"/>
      <c r="V975" s="208"/>
      <c r="W975" s="208"/>
      <c r="X975" s="208"/>
      <c r="Y975" s="208"/>
      <c r="Z975" s="208"/>
      <c r="AA975" s="208"/>
      <c r="AB975" s="208"/>
      <c r="AC975" s="208"/>
      <c r="AD975" s="208"/>
      <c r="AE975" s="208"/>
      <c r="AF975" s="208"/>
      <c r="AG975" s="208"/>
      <c r="AH975" s="208"/>
      <c r="AI975" s="208"/>
      <c r="AJ975" s="208"/>
      <c r="AK975" s="208"/>
      <c r="AL975" s="208"/>
      <c r="AM975" s="208"/>
      <c r="AN975" s="208"/>
      <c r="AO975" s="208"/>
      <c r="AP975" s="208"/>
      <c r="AQ975" s="208"/>
    </row>
    <row r="976" customFormat="false" ht="13.5" hidden="false" customHeight="true" outlineLevel="0" collapsed="false">
      <c r="A976" s="1"/>
      <c r="B976" s="1"/>
      <c r="C976" s="1"/>
      <c r="D976" s="1"/>
      <c r="E976" s="1"/>
      <c r="F976" s="1"/>
      <c r="G976" s="1"/>
      <c r="H976" s="208"/>
      <c r="I976" s="208"/>
      <c r="J976" s="208"/>
      <c r="K976" s="208"/>
      <c r="L976" s="208"/>
      <c r="M976" s="208"/>
      <c r="N976" s="208"/>
      <c r="O976" s="208"/>
      <c r="P976" s="208"/>
      <c r="Q976" s="208"/>
      <c r="R976" s="208"/>
      <c r="S976" s="208"/>
      <c r="T976" s="208"/>
      <c r="U976" s="208"/>
      <c r="V976" s="208"/>
      <c r="W976" s="208"/>
      <c r="X976" s="208"/>
      <c r="Y976" s="208"/>
      <c r="Z976" s="208"/>
      <c r="AA976" s="208"/>
      <c r="AB976" s="208"/>
      <c r="AC976" s="208"/>
      <c r="AD976" s="208"/>
      <c r="AE976" s="208"/>
      <c r="AF976" s="208"/>
      <c r="AG976" s="208"/>
      <c r="AH976" s="208"/>
      <c r="AI976" s="208"/>
      <c r="AJ976" s="208"/>
      <c r="AK976" s="208"/>
      <c r="AL976" s="208"/>
      <c r="AM976" s="208"/>
      <c r="AN976" s="208"/>
      <c r="AO976" s="208"/>
      <c r="AP976" s="208"/>
      <c r="AQ976" s="208"/>
    </row>
    <row r="977" customFormat="false" ht="13.5" hidden="false" customHeight="true" outlineLevel="0" collapsed="false">
      <c r="A977" s="1"/>
      <c r="B977" s="1"/>
      <c r="C977" s="1"/>
      <c r="D977" s="1"/>
      <c r="E977" s="1"/>
      <c r="F977" s="1"/>
      <c r="G977" s="1"/>
      <c r="H977" s="208"/>
      <c r="I977" s="208"/>
      <c r="J977" s="208"/>
      <c r="K977" s="208"/>
      <c r="L977" s="208"/>
      <c r="M977" s="208"/>
      <c r="N977" s="208"/>
      <c r="O977" s="208"/>
      <c r="P977" s="208"/>
      <c r="Q977" s="208"/>
      <c r="R977" s="208"/>
      <c r="S977" s="208"/>
      <c r="T977" s="208"/>
      <c r="U977" s="208"/>
      <c r="V977" s="208"/>
      <c r="W977" s="208"/>
      <c r="X977" s="208"/>
      <c r="Y977" s="208"/>
      <c r="Z977" s="208"/>
      <c r="AA977" s="208"/>
      <c r="AB977" s="208"/>
      <c r="AC977" s="208"/>
      <c r="AD977" s="208"/>
      <c r="AE977" s="208"/>
      <c r="AF977" s="208"/>
      <c r="AG977" s="208"/>
      <c r="AH977" s="208"/>
      <c r="AI977" s="208"/>
      <c r="AJ977" s="208"/>
      <c r="AK977" s="208"/>
      <c r="AL977" s="208"/>
      <c r="AM977" s="208"/>
      <c r="AN977" s="208"/>
      <c r="AO977" s="208"/>
      <c r="AP977" s="208"/>
      <c r="AQ977" s="208"/>
    </row>
    <row r="978" customFormat="false" ht="13.5" hidden="false" customHeight="true" outlineLevel="0" collapsed="false">
      <c r="A978" s="1"/>
      <c r="B978" s="1"/>
      <c r="C978" s="1"/>
      <c r="D978" s="1"/>
      <c r="E978" s="1"/>
      <c r="F978" s="1"/>
      <c r="G978" s="1"/>
      <c r="H978" s="208"/>
      <c r="I978" s="208"/>
      <c r="J978" s="208"/>
      <c r="K978" s="208"/>
      <c r="L978" s="208"/>
      <c r="M978" s="208"/>
      <c r="N978" s="208"/>
      <c r="O978" s="208"/>
      <c r="P978" s="208"/>
      <c r="Q978" s="208"/>
      <c r="R978" s="208"/>
      <c r="S978" s="208"/>
      <c r="T978" s="208"/>
      <c r="U978" s="208"/>
      <c r="V978" s="208"/>
      <c r="W978" s="208"/>
      <c r="X978" s="208"/>
      <c r="Y978" s="208"/>
      <c r="Z978" s="208"/>
      <c r="AA978" s="208"/>
      <c r="AB978" s="208"/>
      <c r="AC978" s="208"/>
      <c r="AD978" s="208"/>
      <c r="AE978" s="208"/>
      <c r="AF978" s="208"/>
      <c r="AG978" s="208"/>
      <c r="AH978" s="208"/>
      <c r="AI978" s="208"/>
      <c r="AJ978" s="208"/>
      <c r="AK978" s="208"/>
      <c r="AL978" s="208"/>
      <c r="AM978" s="208"/>
      <c r="AN978" s="208"/>
      <c r="AO978" s="208"/>
      <c r="AP978" s="208"/>
      <c r="AQ978" s="208"/>
    </row>
    <row r="979" customFormat="false" ht="13.5" hidden="false" customHeight="true" outlineLevel="0" collapsed="false">
      <c r="A979" s="1"/>
      <c r="B979" s="1"/>
      <c r="C979" s="1"/>
      <c r="D979" s="1"/>
      <c r="E979" s="1"/>
      <c r="F979" s="1"/>
      <c r="G979" s="1"/>
      <c r="H979" s="208"/>
      <c r="I979" s="208"/>
      <c r="J979" s="208"/>
      <c r="K979" s="208"/>
      <c r="L979" s="208"/>
      <c r="M979" s="208"/>
      <c r="N979" s="208"/>
      <c r="O979" s="208"/>
      <c r="P979" s="208"/>
      <c r="Q979" s="208"/>
      <c r="R979" s="208"/>
      <c r="S979" s="208"/>
      <c r="T979" s="208"/>
      <c r="U979" s="208"/>
      <c r="V979" s="208"/>
      <c r="W979" s="208"/>
      <c r="X979" s="208"/>
      <c r="Y979" s="208"/>
      <c r="Z979" s="208"/>
      <c r="AA979" s="208"/>
      <c r="AB979" s="208"/>
      <c r="AC979" s="208"/>
      <c r="AD979" s="208"/>
      <c r="AE979" s="208"/>
      <c r="AF979" s="208"/>
      <c r="AG979" s="208"/>
      <c r="AH979" s="208"/>
      <c r="AI979" s="208"/>
      <c r="AJ979" s="208"/>
      <c r="AK979" s="208"/>
      <c r="AL979" s="208"/>
      <c r="AM979" s="208"/>
      <c r="AN979" s="208"/>
      <c r="AO979" s="208"/>
      <c r="AP979" s="208"/>
      <c r="AQ979" s="208"/>
    </row>
    <row r="980" customFormat="false" ht="13.5" hidden="false" customHeight="true" outlineLevel="0" collapsed="false">
      <c r="A980" s="1"/>
      <c r="B980" s="1"/>
      <c r="C980" s="1"/>
      <c r="D980" s="1"/>
      <c r="E980" s="1"/>
      <c r="F980" s="1"/>
      <c r="G980" s="1"/>
      <c r="H980" s="208"/>
      <c r="I980" s="208"/>
      <c r="J980" s="208"/>
      <c r="K980" s="208"/>
      <c r="L980" s="208"/>
      <c r="M980" s="208"/>
      <c r="N980" s="208"/>
      <c r="O980" s="208"/>
      <c r="P980" s="208"/>
      <c r="Q980" s="208"/>
      <c r="R980" s="208"/>
      <c r="S980" s="208"/>
      <c r="T980" s="208"/>
      <c r="U980" s="208"/>
      <c r="V980" s="208"/>
      <c r="W980" s="208"/>
      <c r="X980" s="208"/>
      <c r="Y980" s="208"/>
      <c r="Z980" s="208"/>
      <c r="AA980" s="208"/>
      <c r="AB980" s="208"/>
      <c r="AC980" s="208"/>
      <c r="AD980" s="208"/>
      <c r="AE980" s="208"/>
      <c r="AF980" s="208"/>
      <c r="AG980" s="208"/>
      <c r="AH980" s="208"/>
      <c r="AI980" s="208"/>
      <c r="AJ980" s="208"/>
      <c r="AK980" s="208"/>
      <c r="AL980" s="208"/>
      <c r="AM980" s="208"/>
      <c r="AN980" s="208"/>
      <c r="AO980" s="208"/>
      <c r="AP980" s="208"/>
      <c r="AQ980" s="208"/>
    </row>
    <row r="981" customFormat="false" ht="13.5" hidden="false" customHeight="true" outlineLevel="0" collapsed="false">
      <c r="A981" s="1"/>
      <c r="B981" s="1"/>
      <c r="C981" s="1"/>
      <c r="D981" s="1"/>
      <c r="E981" s="1"/>
      <c r="F981" s="1"/>
      <c r="G981" s="1"/>
      <c r="H981" s="208"/>
      <c r="I981" s="208"/>
      <c r="J981" s="208"/>
      <c r="K981" s="208"/>
      <c r="L981" s="208"/>
      <c r="M981" s="208"/>
      <c r="N981" s="208"/>
      <c r="O981" s="208"/>
      <c r="P981" s="208"/>
      <c r="Q981" s="208"/>
      <c r="R981" s="208"/>
      <c r="S981" s="208"/>
      <c r="T981" s="208"/>
      <c r="U981" s="208"/>
      <c r="V981" s="208"/>
      <c r="W981" s="208"/>
      <c r="X981" s="208"/>
      <c r="Y981" s="208"/>
      <c r="Z981" s="208"/>
      <c r="AA981" s="208"/>
      <c r="AB981" s="208"/>
      <c r="AC981" s="208"/>
      <c r="AD981" s="208"/>
      <c r="AE981" s="208"/>
      <c r="AF981" s="208"/>
      <c r="AG981" s="208"/>
      <c r="AH981" s="208"/>
      <c r="AI981" s="208"/>
      <c r="AJ981" s="208"/>
      <c r="AK981" s="208"/>
      <c r="AL981" s="208"/>
      <c r="AM981" s="208"/>
      <c r="AN981" s="208"/>
      <c r="AO981" s="208"/>
      <c r="AP981" s="208"/>
      <c r="AQ981" s="208"/>
    </row>
    <row r="982" customFormat="false" ht="13.5" hidden="false" customHeight="true" outlineLevel="0" collapsed="false">
      <c r="A982" s="1"/>
      <c r="B982" s="1"/>
      <c r="C982" s="1"/>
      <c r="D982" s="1"/>
      <c r="E982" s="1"/>
      <c r="F982" s="1"/>
      <c r="G982" s="1"/>
      <c r="H982" s="208"/>
      <c r="I982" s="208"/>
      <c r="J982" s="208"/>
      <c r="K982" s="208"/>
      <c r="L982" s="208"/>
      <c r="M982" s="208"/>
      <c r="N982" s="208"/>
      <c r="O982" s="208"/>
      <c r="P982" s="208"/>
      <c r="Q982" s="208"/>
      <c r="R982" s="208"/>
      <c r="S982" s="208"/>
      <c r="T982" s="208"/>
      <c r="U982" s="208"/>
      <c r="V982" s="208"/>
      <c r="W982" s="208"/>
      <c r="X982" s="208"/>
      <c r="Y982" s="208"/>
      <c r="Z982" s="208"/>
      <c r="AA982" s="208"/>
      <c r="AB982" s="208"/>
      <c r="AC982" s="208"/>
      <c r="AD982" s="208"/>
      <c r="AE982" s="208"/>
      <c r="AF982" s="208"/>
      <c r="AG982" s="208"/>
      <c r="AH982" s="208"/>
      <c r="AI982" s="208"/>
      <c r="AJ982" s="208"/>
      <c r="AK982" s="208"/>
      <c r="AL982" s="208"/>
      <c r="AM982" s="208"/>
      <c r="AN982" s="208"/>
      <c r="AO982" s="208"/>
      <c r="AP982" s="208"/>
      <c r="AQ982" s="208"/>
    </row>
    <row r="983" customFormat="false" ht="13.5" hidden="false" customHeight="true" outlineLevel="0" collapsed="false">
      <c r="A983" s="1"/>
      <c r="B983" s="1"/>
      <c r="C983" s="1"/>
      <c r="D983" s="1"/>
      <c r="E983" s="1"/>
      <c r="F983" s="1"/>
      <c r="G983" s="1"/>
      <c r="H983" s="208"/>
      <c r="I983" s="208"/>
      <c r="J983" s="208"/>
      <c r="K983" s="208"/>
      <c r="L983" s="208"/>
      <c r="M983" s="208"/>
      <c r="N983" s="208"/>
      <c r="O983" s="208"/>
      <c r="P983" s="208"/>
      <c r="Q983" s="208"/>
      <c r="R983" s="208"/>
      <c r="S983" s="208"/>
      <c r="T983" s="208"/>
      <c r="U983" s="208"/>
      <c r="V983" s="208"/>
      <c r="W983" s="208"/>
      <c r="X983" s="208"/>
      <c r="Y983" s="208"/>
      <c r="Z983" s="208"/>
      <c r="AA983" s="208"/>
      <c r="AB983" s="208"/>
      <c r="AC983" s="208"/>
      <c r="AD983" s="208"/>
      <c r="AE983" s="208"/>
      <c r="AF983" s="208"/>
      <c r="AG983" s="208"/>
      <c r="AH983" s="208"/>
      <c r="AI983" s="208"/>
      <c r="AJ983" s="208"/>
      <c r="AK983" s="208"/>
      <c r="AL983" s="208"/>
      <c r="AM983" s="208"/>
      <c r="AN983" s="208"/>
      <c r="AO983" s="208"/>
      <c r="AP983" s="208"/>
      <c r="AQ983" s="208"/>
    </row>
    <row r="984" customFormat="false" ht="13.5" hidden="false" customHeight="true" outlineLevel="0" collapsed="false">
      <c r="A984" s="1"/>
      <c r="B984" s="1"/>
      <c r="C984" s="1"/>
      <c r="D984" s="1"/>
      <c r="E984" s="1"/>
      <c r="F984" s="1"/>
      <c r="G984" s="1"/>
      <c r="H984" s="208"/>
      <c r="I984" s="208"/>
      <c r="J984" s="208"/>
      <c r="K984" s="208"/>
      <c r="L984" s="208"/>
      <c r="M984" s="208"/>
      <c r="N984" s="208"/>
      <c r="O984" s="208"/>
      <c r="P984" s="208"/>
      <c r="Q984" s="208"/>
      <c r="R984" s="208"/>
      <c r="S984" s="208"/>
      <c r="T984" s="208"/>
      <c r="U984" s="208"/>
      <c r="V984" s="208"/>
      <c r="W984" s="208"/>
      <c r="X984" s="208"/>
      <c r="Y984" s="208"/>
      <c r="Z984" s="208"/>
      <c r="AA984" s="208"/>
      <c r="AB984" s="208"/>
      <c r="AC984" s="208"/>
      <c r="AD984" s="208"/>
      <c r="AE984" s="208"/>
      <c r="AF984" s="208"/>
      <c r="AG984" s="208"/>
      <c r="AH984" s="208"/>
      <c r="AI984" s="208"/>
      <c r="AJ984" s="208"/>
      <c r="AK984" s="208"/>
      <c r="AL984" s="208"/>
      <c r="AM984" s="208"/>
      <c r="AN984" s="208"/>
      <c r="AO984" s="208"/>
      <c r="AP984" s="208"/>
      <c r="AQ984" s="208"/>
    </row>
    <row r="985" customFormat="false" ht="13.5" hidden="false" customHeight="true" outlineLevel="0" collapsed="false">
      <c r="A985" s="1"/>
      <c r="B985" s="1"/>
      <c r="C985" s="1"/>
      <c r="D985" s="1"/>
      <c r="E985" s="1"/>
      <c r="F985" s="1"/>
      <c r="G985" s="1"/>
      <c r="H985" s="208"/>
      <c r="I985" s="208"/>
      <c r="J985" s="208"/>
      <c r="K985" s="208"/>
      <c r="L985" s="208"/>
      <c r="M985" s="208"/>
      <c r="N985" s="208"/>
      <c r="O985" s="208"/>
      <c r="P985" s="208"/>
      <c r="Q985" s="208"/>
      <c r="R985" s="208"/>
      <c r="S985" s="208"/>
      <c r="T985" s="208"/>
      <c r="U985" s="208"/>
      <c r="V985" s="208"/>
      <c r="W985" s="208"/>
      <c r="X985" s="208"/>
      <c r="Y985" s="208"/>
      <c r="Z985" s="208"/>
      <c r="AA985" s="208"/>
      <c r="AB985" s="208"/>
      <c r="AC985" s="208"/>
      <c r="AD985" s="208"/>
      <c r="AE985" s="208"/>
      <c r="AF985" s="208"/>
      <c r="AG985" s="208"/>
      <c r="AH985" s="208"/>
      <c r="AI985" s="208"/>
      <c r="AJ985" s="208"/>
      <c r="AK985" s="208"/>
      <c r="AL985" s="208"/>
      <c r="AM985" s="208"/>
      <c r="AN985" s="208"/>
      <c r="AO985" s="208"/>
      <c r="AP985" s="208"/>
      <c r="AQ985" s="208"/>
    </row>
    <row r="986" customFormat="false" ht="13.5" hidden="false" customHeight="true" outlineLevel="0" collapsed="false">
      <c r="A986" s="1"/>
      <c r="B986" s="1"/>
      <c r="C986" s="1"/>
      <c r="D986" s="1"/>
      <c r="E986" s="1"/>
      <c r="F986" s="1"/>
      <c r="G986" s="1"/>
      <c r="H986" s="208"/>
      <c r="I986" s="208"/>
      <c r="J986" s="208"/>
      <c r="K986" s="208"/>
      <c r="L986" s="208"/>
      <c r="M986" s="208"/>
      <c r="N986" s="208"/>
      <c r="O986" s="208"/>
      <c r="P986" s="208"/>
      <c r="Q986" s="208"/>
      <c r="R986" s="208"/>
      <c r="S986" s="208"/>
      <c r="T986" s="208"/>
      <c r="U986" s="208"/>
      <c r="V986" s="208"/>
      <c r="W986" s="208"/>
      <c r="X986" s="208"/>
      <c r="Y986" s="208"/>
      <c r="Z986" s="208"/>
      <c r="AA986" s="208"/>
      <c r="AB986" s="208"/>
      <c r="AC986" s="208"/>
      <c r="AD986" s="208"/>
      <c r="AE986" s="208"/>
      <c r="AF986" s="208"/>
      <c r="AG986" s="208"/>
      <c r="AH986" s="208"/>
      <c r="AI986" s="208"/>
      <c r="AJ986" s="208"/>
      <c r="AK986" s="208"/>
      <c r="AL986" s="208"/>
      <c r="AM986" s="208"/>
      <c r="AN986" s="208"/>
      <c r="AO986" s="208"/>
      <c r="AP986" s="208"/>
      <c r="AQ986" s="208"/>
    </row>
    <row r="987" customFormat="false" ht="13.5" hidden="false" customHeight="true" outlineLevel="0" collapsed="false">
      <c r="A987" s="1"/>
      <c r="B987" s="1"/>
      <c r="C987" s="1"/>
      <c r="D987" s="1"/>
      <c r="E987" s="1"/>
      <c r="F987" s="1"/>
      <c r="G987" s="1"/>
      <c r="H987" s="208"/>
      <c r="I987" s="208"/>
      <c r="J987" s="208"/>
      <c r="K987" s="208"/>
      <c r="L987" s="208"/>
      <c r="M987" s="208"/>
      <c r="N987" s="208"/>
      <c r="O987" s="208"/>
      <c r="P987" s="208"/>
      <c r="Q987" s="208"/>
      <c r="R987" s="208"/>
      <c r="S987" s="208"/>
      <c r="T987" s="208"/>
      <c r="U987" s="208"/>
      <c r="V987" s="208"/>
      <c r="W987" s="208"/>
      <c r="X987" s="208"/>
      <c r="Y987" s="208"/>
      <c r="Z987" s="208"/>
      <c r="AA987" s="208"/>
      <c r="AB987" s="208"/>
      <c r="AC987" s="208"/>
      <c r="AD987" s="208"/>
      <c r="AE987" s="208"/>
      <c r="AF987" s="208"/>
      <c r="AG987" s="208"/>
      <c r="AH987" s="208"/>
      <c r="AI987" s="208"/>
      <c r="AJ987" s="208"/>
      <c r="AK987" s="208"/>
      <c r="AL987" s="208"/>
      <c r="AM987" s="208"/>
      <c r="AN987" s="208"/>
      <c r="AO987" s="208"/>
      <c r="AP987" s="208"/>
      <c r="AQ987" s="208"/>
    </row>
    <row r="988" customFormat="false" ht="13.5" hidden="false" customHeight="true" outlineLevel="0" collapsed="false">
      <c r="A988" s="1"/>
      <c r="B988" s="1"/>
      <c r="C988" s="1"/>
      <c r="D988" s="1"/>
      <c r="E988" s="1"/>
      <c r="F988" s="1"/>
      <c r="G988" s="1"/>
      <c r="H988" s="208"/>
      <c r="I988" s="208"/>
      <c r="J988" s="208"/>
      <c r="K988" s="208"/>
      <c r="L988" s="208"/>
      <c r="M988" s="208"/>
      <c r="N988" s="208"/>
      <c r="O988" s="208"/>
      <c r="P988" s="208"/>
      <c r="Q988" s="208"/>
      <c r="R988" s="208"/>
      <c r="S988" s="208"/>
      <c r="T988" s="208"/>
      <c r="U988" s="208"/>
      <c r="V988" s="208"/>
      <c r="W988" s="208"/>
      <c r="X988" s="208"/>
      <c r="Y988" s="208"/>
      <c r="Z988" s="208"/>
      <c r="AA988" s="208"/>
      <c r="AB988" s="208"/>
      <c r="AC988" s="208"/>
      <c r="AD988" s="208"/>
      <c r="AE988" s="208"/>
      <c r="AF988" s="208"/>
      <c r="AG988" s="208"/>
      <c r="AH988" s="208"/>
      <c r="AI988" s="208"/>
      <c r="AJ988" s="208"/>
      <c r="AK988" s="208"/>
      <c r="AL988" s="208"/>
      <c r="AM988" s="208"/>
      <c r="AN988" s="208"/>
      <c r="AO988" s="208"/>
      <c r="AP988" s="208"/>
      <c r="AQ988" s="208"/>
    </row>
    <row r="989" customFormat="false" ht="13.5" hidden="false" customHeight="true" outlineLevel="0" collapsed="false">
      <c r="A989" s="1"/>
      <c r="B989" s="1"/>
      <c r="C989" s="1"/>
      <c r="D989" s="1"/>
      <c r="E989" s="1"/>
      <c r="F989" s="1"/>
      <c r="G989" s="1"/>
      <c r="H989" s="208"/>
      <c r="I989" s="208"/>
      <c r="J989" s="208"/>
      <c r="K989" s="208"/>
      <c r="L989" s="208"/>
      <c r="M989" s="208"/>
      <c r="N989" s="208"/>
      <c r="O989" s="208"/>
      <c r="P989" s="208"/>
      <c r="Q989" s="208"/>
      <c r="R989" s="208"/>
      <c r="S989" s="208"/>
      <c r="T989" s="208"/>
      <c r="U989" s="208"/>
      <c r="V989" s="208"/>
      <c r="W989" s="208"/>
      <c r="X989" s="208"/>
      <c r="Y989" s="208"/>
      <c r="Z989" s="208"/>
      <c r="AA989" s="208"/>
      <c r="AB989" s="208"/>
      <c r="AC989" s="208"/>
      <c r="AD989" s="208"/>
      <c r="AE989" s="208"/>
      <c r="AF989" s="208"/>
      <c r="AG989" s="208"/>
      <c r="AH989" s="208"/>
      <c r="AI989" s="208"/>
      <c r="AJ989" s="208"/>
      <c r="AK989" s="208"/>
      <c r="AL989" s="208"/>
      <c r="AM989" s="208"/>
      <c r="AN989" s="208"/>
      <c r="AO989" s="208"/>
      <c r="AP989" s="208"/>
      <c r="AQ989" s="208"/>
    </row>
    <row r="990" customFormat="false" ht="13.5" hidden="false" customHeight="true" outlineLevel="0" collapsed="false">
      <c r="A990" s="1"/>
      <c r="B990" s="1"/>
      <c r="C990" s="1"/>
      <c r="D990" s="1"/>
      <c r="E990" s="1"/>
      <c r="F990" s="1"/>
      <c r="G990" s="1"/>
      <c r="H990" s="208"/>
      <c r="I990" s="208"/>
      <c r="J990" s="208"/>
      <c r="K990" s="208"/>
      <c r="L990" s="208"/>
      <c r="M990" s="208"/>
      <c r="N990" s="208"/>
      <c r="O990" s="208"/>
      <c r="P990" s="208"/>
      <c r="Q990" s="208"/>
      <c r="R990" s="208"/>
      <c r="S990" s="208"/>
      <c r="T990" s="208"/>
      <c r="U990" s="208"/>
      <c r="V990" s="208"/>
      <c r="W990" s="208"/>
      <c r="X990" s="208"/>
      <c r="Y990" s="208"/>
      <c r="Z990" s="208"/>
      <c r="AA990" s="208"/>
      <c r="AB990" s="208"/>
      <c r="AC990" s="208"/>
      <c r="AD990" s="208"/>
      <c r="AE990" s="208"/>
      <c r="AF990" s="208"/>
      <c r="AG990" s="208"/>
      <c r="AH990" s="208"/>
      <c r="AI990" s="208"/>
      <c r="AJ990" s="208"/>
      <c r="AK990" s="208"/>
      <c r="AL990" s="208"/>
      <c r="AM990" s="208"/>
      <c r="AN990" s="208"/>
      <c r="AO990" s="208"/>
      <c r="AP990" s="208"/>
      <c r="AQ990" s="208"/>
    </row>
    <row r="991" customFormat="false" ht="13.5" hidden="false" customHeight="true" outlineLevel="0" collapsed="false">
      <c r="A991" s="1"/>
      <c r="B991" s="1"/>
      <c r="C991" s="1"/>
      <c r="D991" s="1"/>
      <c r="E991" s="1"/>
      <c r="F991" s="1"/>
      <c r="G991" s="1"/>
      <c r="H991" s="208"/>
      <c r="I991" s="208"/>
      <c r="J991" s="208"/>
      <c r="K991" s="208"/>
      <c r="L991" s="208"/>
      <c r="M991" s="208"/>
      <c r="N991" s="208"/>
      <c r="O991" s="208"/>
      <c r="P991" s="208"/>
      <c r="Q991" s="208"/>
      <c r="R991" s="208"/>
      <c r="S991" s="208"/>
      <c r="T991" s="208"/>
      <c r="U991" s="208"/>
      <c r="V991" s="208"/>
      <c r="W991" s="208"/>
      <c r="X991" s="208"/>
      <c r="Y991" s="208"/>
      <c r="Z991" s="208"/>
      <c r="AA991" s="208"/>
      <c r="AB991" s="208"/>
      <c r="AC991" s="208"/>
      <c r="AD991" s="208"/>
      <c r="AE991" s="208"/>
      <c r="AF991" s="208"/>
      <c r="AG991" s="208"/>
      <c r="AH991" s="208"/>
      <c r="AI991" s="208"/>
      <c r="AJ991" s="208"/>
      <c r="AK991" s="208"/>
      <c r="AL991" s="208"/>
      <c r="AM991" s="208"/>
      <c r="AN991" s="208"/>
      <c r="AO991" s="208"/>
      <c r="AP991" s="208"/>
      <c r="AQ991" s="208"/>
    </row>
    <row r="992" customFormat="false" ht="13.5" hidden="false" customHeight="true" outlineLevel="0" collapsed="false">
      <c r="A992" s="1"/>
      <c r="B992" s="1"/>
      <c r="C992" s="1"/>
      <c r="D992" s="1"/>
      <c r="E992" s="1"/>
      <c r="F992" s="1"/>
      <c r="G992" s="1"/>
      <c r="H992" s="208"/>
      <c r="I992" s="208"/>
      <c r="J992" s="208"/>
      <c r="K992" s="208"/>
      <c r="L992" s="208"/>
      <c r="M992" s="208"/>
      <c r="N992" s="208"/>
      <c r="O992" s="208"/>
      <c r="P992" s="208"/>
      <c r="Q992" s="208"/>
      <c r="R992" s="208"/>
      <c r="S992" s="208"/>
      <c r="T992" s="208"/>
      <c r="U992" s="208"/>
      <c r="V992" s="208"/>
      <c r="W992" s="208"/>
      <c r="X992" s="208"/>
      <c r="Y992" s="208"/>
      <c r="Z992" s="208"/>
      <c r="AA992" s="208"/>
      <c r="AB992" s="208"/>
      <c r="AC992" s="208"/>
      <c r="AD992" s="208"/>
      <c r="AE992" s="208"/>
      <c r="AF992" s="208"/>
      <c r="AG992" s="208"/>
      <c r="AH992" s="208"/>
      <c r="AI992" s="208"/>
      <c r="AJ992" s="208"/>
      <c r="AK992" s="208"/>
      <c r="AL992" s="208"/>
      <c r="AM992" s="208"/>
      <c r="AN992" s="208"/>
      <c r="AO992" s="208"/>
      <c r="AP992" s="208"/>
      <c r="AQ992" s="208"/>
    </row>
    <row r="993" customFormat="false" ht="13.5" hidden="false" customHeight="true" outlineLevel="0" collapsed="false">
      <c r="A993" s="1"/>
      <c r="B993" s="1"/>
      <c r="C993" s="1"/>
      <c r="D993" s="1"/>
      <c r="E993" s="1"/>
      <c r="F993" s="1"/>
      <c r="G993" s="1"/>
      <c r="H993" s="208"/>
      <c r="I993" s="208"/>
      <c r="J993" s="208"/>
      <c r="K993" s="208"/>
      <c r="L993" s="208"/>
      <c r="M993" s="208"/>
      <c r="N993" s="208"/>
      <c r="O993" s="208"/>
      <c r="P993" s="208"/>
      <c r="Q993" s="208"/>
      <c r="R993" s="208"/>
      <c r="S993" s="208"/>
      <c r="T993" s="208"/>
      <c r="U993" s="208"/>
      <c r="V993" s="208"/>
      <c r="W993" s="208"/>
      <c r="X993" s="208"/>
      <c r="Y993" s="208"/>
      <c r="Z993" s="208"/>
      <c r="AA993" s="208"/>
      <c r="AB993" s="208"/>
      <c r="AC993" s="208"/>
      <c r="AD993" s="208"/>
      <c r="AE993" s="208"/>
      <c r="AF993" s="208"/>
      <c r="AG993" s="208"/>
      <c r="AH993" s="208"/>
      <c r="AI993" s="208"/>
      <c r="AJ993" s="208"/>
      <c r="AK993" s="208"/>
      <c r="AL993" s="208"/>
      <c r="AM993" s="208"/>
      <c r="AN993" s="208"/>
      <c r="AO993" s="208"/>
      <c r="AP993" s="208"/>
      <c r="AQ993" s="208"/>
    </row>
    <row r="994" customFormat="false" ht="13.5" hidden="false" customHeight="true" outlineLevel="0" collapsed="false">
      <c r="A994" s="1"/>
      <c r="B994" s="1"/>
      <c r="C994" s="1"/>
      <c r="D994" s="1"/>
      <c r="E994" s="1"/>
      <c r="F994" s="1"/>
      <c r="G994" s="1"/>
      <c r="H994" s="208"/>
      <c r="I994" s="208"/>
      <c r="J994" s="208"/>
      <c r="K994" s="208"/>
      <c r="L994" s="208"/>
      <c r="M994" s="208"/>
      <c r="N994" s="208"/>
      <c r="O994" s="208"/>
      <c r="P994" s="208"/>
      <c r="Q994" s="208"/>
      <c r="R994" s="208"/>
      <c r="S994" s="208"/>
      <c r="T994" s="208"/>
      <c r="U994" s="208"/>
      <c r="V994" s="208"/>
      <c r="W994" s="208"/>
      <c r="X994" s="208"/>
      <c r="Y994" s="208"/>
      <c r="Z994" s="208"/>
      <c r="AA994" s="208"/>
      <c r="AB994" s="208"/>
      <c r="AC994" s="208"/>
      <c r="AD994" s="208"/>
      <c r="AE994" s="208"/>
      <c r="AF994" s="208"/>
      <c r="AG994" s="208"/>
      <c r="AH994" s="208"/>
      <c r="AI994" s="208"/>
      <c r="AJ994" s="208"/>
      <c r="AK994" s="208"/>
      <c r="AL994" s="208"/>
      <c r="AM994" s="208"/>
      <c r="AN994" s="208"/>
      <c r="AO994" s="208"/>
      <c r="AP994" s="208"/>
      <c r="AQ994" s="208"/>
    </row>
    <row r="995" customFormat="false" ht="13.5" hidden="false" customHeight="true" outlineLevel="0" collapsed="false">
      <c r="A995" s="1"/>
      <c r="B995" s="1"/>
      <c r="C995" s="1"/>
      <c r="D995" s="1"/>
      <c r="E995" s="1"/>
      <c r="F995" s="1"/>
      <c r="G995" s="1"/>
      <c r="H995" s="208"/>
      <c r="I995" s="208"/>
      <c r="J995" s="208"/>
      <c r="K995" s="208"/>
      <c r="L995" s="208"/>
      <c r="M995" s="208"/>
      <c r="N995" s="208"/>
      <c r="O995" s="208"/>
      <c r="P995" s="208"/>
      <c r="Q995" s="208"/>
      <c r="R995" s="208"/>
      <c r="S995" s="208"/>
      <c r="T995" s="208"/>
      <c r="U995" s="208"/>
      <c r="V995" s="208"/>
      <c r="W995" s="208"/>
      <c r="X995" s="208"/>
      <c r="Y995" s="208"/>
      <c r="Z995" s="208"/>
      <c r="AA995" s="208"/>
      <c r="AB995" s="208"/>
      <c r="AC995" s="208"/>
      <c r="AD995" s="208"/>
      <c r="AE995" s="208"/>
      <c r="AF995" s="208"/>
      <c r="AG995" s="208"/>
      <c r="AH995" s="208"/>
      <c r="AI995" s="208"/>
      <c r="AJ995" s="208"/>
      <c r="AK995" s="208"/>
      <c r="AL995" s="208"/>
      <c r="AM995" s="208"/>
      <c r="AN995" s="208"/>
      <c r="AO995" s="208"/>
      <c r="AP995" s="208"/>
      <c r="AQ995" s="208"/>
    </row>
    <row r="996" customFormat="false" ht="13.5" hidden="false" customHeight="true" outlineLevel="0" collapsed="false">
      <c r="A996" s="1"/>
      <c r="B996" s="1"/>
      <c r="C996" s="1"/>
      <c r="D996" s="1"/>
      <c r="E996" s="1"/>
      <c r="F996" s="1"/>
      <c r="G996" s="1"/>
      <c r="H996" s="208"/>
      <c r="I996" s="208"/>
      <c r="J996" s="208"/>
      <c r="K996" s="208"/>
      <c r="L996" s="208"/>
      <c r="M996" s="208"/>
      <c r="N996" s="208"/>
      <c r="O996" s="208"/>
      <c r="P996" s="208"/>
      <c r="Q996" s="208"/>
      <c r="R996" s="208"/>
      <c r="S996" s="208"/>
      <c r="T996" s="208"/>
      <c r="U996" s="208"/>
      <c r="V996" s="208"/>
      <c r="W996" s="208"/>
      <c r="X996" s="208"/>
      <c r="Y996" s="208"/>
      <c r="Z996" s="208"/>
      <c r="AA996" s="208"/>
      <c r="AB996" s="208"/>
      <c r="AC996" s="208"/>
      <c r="AD996" s="208"/>
      <c r="AE996" s="208"/>
      <c r="AF996" s="208"/>
      <c r="AG996" s="208"/>
      <c r="AH996" s="208"/>
      <c r="AI996" s="208"/>
      <c r="AJ996" s="208"/>
      <c r="AK996" s="208"/>
      <c r="AL996" s="208"/>
      <c r="AM996" s="208"/>
      <c r="AN996" s="208"/>
      <c r="AO996" s="208"/>
      <c r="AP996" s="208"/>
      <c r="AQ996" s="208"/>
    </row>
    <row r="997" customFormat="false" ht="13.5" hidden="false" customHeight="true" outlineLevel="0" collapsed="false">
      <c r="A997" s="1"/>
      <c r="B997" s="1"/>
      <c r="C997" s="1"/>
      <c r="D997" s="1"/>
      <c r="E997" s="1"/>
      <c r="F997" s="1"/>
      <c r="G997" s="1"/>
      <c r="H997" s="208"/>
      <c r="I997" s="208"/>
      <c r="J997" s="208"/>
      <c r="K997" s="208"/>
      <c r="L997" s="208"/>
      <c r="M997" s="208"/>
      <c r="N997" s="208"/>
      <c r="O997" s="208"/>
      <c r="P997" s="208"/>
      <c r="Q997" s="208"/>
      <c r="R997" s="208"/>
      <c r="S997" s="208"/>
      <c r="T997" s="208"/>
      <c r="U997" s="208"/>
      <c r="V997" s="208"/>
      <c r="W997" s="208"/>
      <c r="X997" s="208"/>
      <c r="Y997" s="208"/>
      <c r="Z997" s="208"/>
      <c r="AA997" s="208"/>
      <c r="AB997" s="208"/>
      <c r="AC997" s="208"/>
      <c r="AD997" s="208"/>
      <c r="AE997" s="208"/>
      <c r="AF997" s="208"/>
      <c r="AG997" s="208"/>
      <c r="AH997" s="208"/>
      <c r="AI997" s="208"/>
      <c r="AJ997" s="208"/>
      <c r="AK997" s="208"/>
      <c r="AL997" s="208"/>
      <c r="AM997" s="208"/>
      <c r="AN997" s="208"/>
      <c r="AO997" s="208"/>
      <c r="AP997" s="208"/>
      <c r="AQ997" s="208"/>
    </row>
    <row r="998" customFormat="false" ht="13.5" hidden="false" customHeight="true" outlineLevel="0" collapsed="false">
      <c r="A998" s="1"/>
      <c r="B998" s="1"/>
      <c r="C998" s="1"/>
      <c r="D998" s="1"/>
      <c r="E998" s="1"/>
      <c r="F998" s="1"/>
      <c r="G998" s="1"/>
      <c r="H998" s="208"/>
      <c r="I998" s="208"/>
      <c r="J998" s="208"/>
      <c r="K998" s="208"/>
      <c r="L998" s="208"/>
      <c r="M998" s="208"/>
      <c r="N998" s="208"/>
      <c r="O998" s="208"/>
      <c r="P998" s="208"/>
      <c r="Q998" s="208"/>
      <c r="R998" s="208"/>
      <c r="S998" s="208"/>
      <c r="T998" s="208"/>
      <c r="U998" s="208"/>
      <c r="V998" s="208"/>
      <c r="W998" s="208"/>
      <c r="X998" s="208"/>
      <c r="Y998" s="208"/>
      <c r="Z998" s="208"/>
      <c r="AA998" s="208"/>
      <c r="AB998" s="208"/>
      <c r="AC998" s="208"/>
      <c r="AD998" s="208"/>
      <c r="AE998" s="208"/>
      <c r="AF998" s="208"/>
      <c r="AG998" s="208"/>
      <c r="AH998" s="208"/>
      <c r="AI998" s="208"/>
      <c r="AJ998" s="208"/>
      <c r="AK998" s="208"/>
      <c r="AL998" s="208"/>
      <c r="AM998" s="208"/>
      <c r="AN998" s="208"/>
      <c r="AO998" s="208"/>
      <c r="AP998" s="208"/>
      <c r="AQ998" s="208"/>
    </row>
    <row r="999" customFormat="false" ht="13.5" hidden="false" customHeight="true" outlineLevel="0" collapsed="false">
      <c r="A999" s="1"/>
      <c r="B999" s="1"/>
      <c r="C999" s="1"/>
      <c r="D999" s="1"/>
      <c r="E999" s="1"/>
      <c r="F999" s="1"/>
      <c r="G999" s="1"/>
      <c r="H999" s="208"/>
      <c r="I999" s="208"/>
      <c r="J999" s="208"/>
      <c r="K999" s="208"/>
      <c r="L999" s="208"/>
      <c r="M999" s="208"/>
      <c r="N999" s="208"/>
      <c r="O999" s="208"/>
      <c r="P999" s="208"/>
      <c r="Q999" s="208"/>
      <c r="R999" s="208"/>
      <c r="S999" s="208"/>
      <c r="T999" s="208"/>
      <c r="U999" s="208"/>
      <c r="V999" s="208"/>
      <c r="W999" s="208"/>
      <c r="X999" s="208"/>
      <c r="Y999" s="208"/>
      <c r="Z999" s="208"/>
      <c r="AA999" s="208"/>
      <c r="AB999" s="208"/>
      <c r="AC999" s="208"/>
      <c r="AD999" s="208"/>
      <c r="AE999" s="208"/>
      <c r="AF999" s="208"/>
      <c r="AG999" s="208"/>
      <c r="AH999" s="208"/>
      <c r="AI999" s="208"/>
      <c r="AJ999" s="208"/>
      <c r="AK999" s="208"/>
      <c r="AL999" s="208"/>
      <c r="AM999" s="208"/>
      <c r="AN999" s="208"/>
      <c r="AO999" s="208"/>
      <c r="AP999" s="208"/>
      <c r="AQ999" s="208"/>
    </row>
    <row r="1000" customFormat="false" ht="13.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208"/>
      <c r="I1000" s="208"/>
      <c r="J1000" s="208"/>
      <c r="K1000" s="208"/>
      <c r="L1000" s="208"/>
      <c r="M1000" s="208"/>
      <c r="N1000" s="208"/>
      <c r="O1000" s="208"/>
      <c r="P1000" s="208"/>
      <c r="Q1000" s="208"/>
      <c r="R1000" s="208"/>
      <c r="S1000" s="208"/>
      <c r="T1000" s="208"/>
      <c r="U1000" s="208"/>
      <c r="V1000" s="208"/>
      <c r="W1000" s="208"/>
      <c r="X1000" s="208"/>
      <c r="Y1000" s="208"/>
      <c r="Z1000" s="208"/>
      <c r="AA1000" s="208"/>
      <c r="AB1000" s="208"/>
      <c r="AC1000" s="208"/>
      <c r="AD1000" s="208"/>
      <c r="AE1000" s="208"/>
      <c r="AF1000" s="208"/>
      <c r="AG1000" s="208"/>
      <c r="AH1000" s="208"/>
      <c r="AI1000" s="208"/>
      <c r="AJ1000" s="208"/>
      <c r="AK1000" s="208"/>
      <c r="AL1000" s="208"/>
      <c r="AM1000" s="208"/>
      <c r="AN1000" s="208"/>
      <c r="AO1000" s="208"/>
      <c r="AP1000" s="208"/>
      <c r="AQ1000" s="208"/>
    </row>
  </sheetData>
  <conditionalFormatting sqref="AG60">
    <cfRule type="expression" priority="2" aboveAverage="0" equalAverage="0" bottom="0" percent="0" rank="0" text="" dxfId="0">
      <formula>ABS($AG$60-1)&gt;0.0001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7.5"/>
    <col collapsed="false" customWidth="true" hidden="false" outlineLevel="0" max="5" min="2" style="0" width="9.51"/>
    <col collapsed="false" customWidth="true" hidden="false" outlineLevel="0" max="7" min="6" style="0" width="6.13"/>
    <col collapsed="false" customWidth="true" hidden="false" outlineLevel="0" max="8" min="8" style="0" width="29.5"/>
    <col collapsed="false" customWidth="true" hidden="false" outlineLevel="0" max="10" min="9" style="0" width="6.13"/>
    <col collapsed="false" customWidth="true" hidden="false" outlineLevel="0" max="11" min="11" style="0" width="9.13"/>
    <col collapsed="false" customWidth="true" hidden="false" outlineLevel="0" max="26" min="12" style="0" width="8"/>
  </cols>
  <sheetData>
    <row r="1" customFormat="false" ht="13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5" hidden="false" customHeight="true" outlineLevel="0" collapsed="false">
      <c r="A2" s="383" t="s">
        <v>647</v>
      </c>
      <c r="B2" s="1"/>
      <c r="C2" s="1"/>
      <c r="D2" s="1"/>
      <c r="E2" s="1"/>
      <c r="F2" s="1"/>
      <c r="G2" s="1"/>
      <c r="H2" s="1"/>
      <c r="I2" s="1"/>
      <c r="J2" s="1"/>
      <c r="K2" s="215" t="s">
        <v>648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5" hidden="false" customHeight="true" outlineLevel="0" collapsed="false">
      <c r="A3" s="215" t="s">
        <v>649</v>
      </c>
      <c r="B3" s="338" t="s">
        <v>145</v>
      </c>
      <c r="C3" s="338" t="s">
        <v>146</v>
      </c>
      <c r="D3" s="338" t="s">
        <v>147</v>
      </c>
      <c r="E3" s="338" t="s">
        <v>650</v>
      </c>
      <c r="F3" s="1" t="s">
        <v>651</v>
      </c>
      <c r="G3" s="338" t="s">
        <v>652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3.5" hidden="false" customHeight="true" outlineLevel="0" collapsed="false">
      <c r="A4" s="1" t="str">
        <f aca="false">H23</f>
        <v>crops</v>
      </c>
      <c r="B4" s="482" t="n">
        <f aca="false">DSUM(graph_food,B$22,$F$3:$F4)</f>
        <v>0.530267449445532</v>
      </c>
      <c r="C4" s="482" t="n">
        <f aca="false">DSUM(graph_food,C$22,$F$3:$F4)</f>
        <v>0.587510949585314</v>
      </c>
      <c r="D4" s="482" t="n">
        <f aca="false">DSUM(graph_food,D$22,$F$3:$F4)</f>
        <v>0.806849315068493</v>
      </c>
      <c r="E4" s="482" t="n">
        <f aca="false">DSUM(graph_food,E$22,$F$3:$F4)</f>
        <v>0.872581720663912</v>
      </c>
      <c r="F4" s="544" t="n">
        <f aca="false">G23</f>
        <v>1</v>
      </c>
      <c r="G4" s="544" t="n">
        <f aca="false">I23</f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3.5" hidden="false" customHeight="true" outlineLevel="0" collapsed="false">
      <c r="A5" s="1" t="str">
        <f aca="false">H24</f>
        <v>livestock products</v>
      </c>
      <c r="B5" s="482" t="n">
        <f aca="false">DSUM(graph_food,B$22,$F$3:$F5)-B4</f>
        <v>0</v>
      </c>
      <c r="C5" s="482" t="n">
        <f aca="false">DSUM(graph_food,C$22,$F$3:$F5)-C4</f>
        <v>0</v>
      </c>
      <c r="D5" s="482" t="e">
        <f aca="false">DSUM(graph_food,D$22,$F$3:$F5)-D4</f>
        <v>#REF!</v>
      </c>
      <c r="E5" s="482" t="e">
        <f aca="false">DSUM(graph_food,E$22,$F$3:$F5)-E4</f>
        <v>#REF!</v>
      </c>
      <c r="F5" s="544" t="n">
        <f aca="false">G24</f>
        <v>2</v>
      </c>
      <c r="G5" s="544" t="n">
        <f aca="false">I24</f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3.5" hidden="false" customHeight="true" outlineLevel="0" collapsed="false">
      <c r="A6" s="1" t="str">
        <f aca="false">H25</f>
        <v>wild foods</v>
      </c>
      <c r="B6" s="482" t="n">
        <f aca="false">DSUM(graph_food,B$22,$F$3:$F6)-SUM(B$4:B5)</f>
        <v>0</v>
      </c>
      <c r="C6" s="482" t="n">
        <f aca="false">DSUM(graph_food,C$22,$F$3:$F6)-SUM(C$4:C5)</f>
        <v>0</v>
      </c>
      <c r="D6" s="482" t="e">
        <f aca="false">DSUM(graph_food,D$22,$F$3:$F6)-SUM(D$4:D5)</f>
        <v>#REF!</v>
      </c>
      <c r="E6" s="482" t="e">
        <f aca="false">DSUM(graph_food,E$22,$F$3:$F6)-SUM(E$4:E5)</f>
        <v>#REF!</v>
      </c>
      <c r="F6" s="544" t="n">
        <f aca="false">G25</f>
        <v>3</v>
      </c>
      <c r="G6" s="544" t="n">
        <f aca="false">I25</f>
        <v>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3.5" hidden="false" customHeight="true" outlineLevel="0" collapsed="false">
      <c r="A7" s="1" t="str">
        <f aca="false">H26</f>
        <v>payment in kind</v>
      </c>
      <c r="B7" s="482" t="n">
        <f aca="false">DSUM(graph_food,B$22,$F$3:$F7)-SUM(B$4:B6)</f>
        <v>0.216791948560246</v>
      </c>
      <c r="C7" s="482" t="n">
        <f aca="false">DSUM(graph_food,C$22,$F$3:$F7)-SUM(C$4:C6)</f>
        <v>0.314603336128972</v>
      </c>
      <c r="D7" s="482" t="e">
        <f aca="false">DSUM(graph_food,D$22,$F$3:$F7)-SUM(D$4:D6)</f>
        <v>#REF!</v>
      </c>
      <c r="E7" s="482" t="e">
        <f aca="false">DSUM(graph_food,E$22,$F$3:$F7)-SUM(E$4:E6)</f>
        <v>#REF!</v>
      </c>
      <c r="F7" s="544" t="n">
        <f aca="false">G26</f>
        <v>4</v>
      </c>
      <c r="G7" s="544" t="n">
        <f aca="false">I26</f>
        <v>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3.5" hidden="false" customHeight="true" outlineLevel="0" collapsed="false">
      <c r="A8" s="1" t="str">
        <f aca="false">H27</f>
        <v>food aid</v>
      </c>
      <c r="B8" s="482" t="n">
        <f aca="false">DSUM(graph_food,B$22,$F$3:$F8)-SUM(B$4:B7)</f>
        <v>0.0195694716242661</v>
      </c>
      <c r="C8" s="482" t="n">
        <f aca="false">DSUM(graph_food,C$22,$F$3:$F8)-SUM(C$4:C7)</f>
        <v>0</v>
      </c>
      <c r="D8" s="482" t="e">
        <f aca="false">DSUM(graph_food,D$22,$F$3:$F8)-SUM(D$4:D7)</f>
        <v>#REF!</v>
      </c>
      <c r="E8" s="482" t="e">
        <f aca="false">DSUM(graph_food,E$22,$F$3:$F8)-SUM(E$4:E7)</f>
        <v>#REF!</v>
      </c>
      <c r="F8" s="544" t="n">
        <f aca="false">G27</f>
        <v>5</v>
      </c>
      <c r="G8" s="544" t="n">
        <f aca="false">I27</f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3.5" hidden="false" customHeight="true" outlineLevel="0" collapsed="false">
      <c r="A9" s="1" t="str">
        <f aca="false">H28</f>
        <v>gifts</v>
      </c>
      <c r="B9" s="482" t="n">
        <f aca="false">DSUM(graph_food,B$22,$F$3:$F9)-SUM(B$4:B8)</f>
        <v>0</v>
      </c>
      <c r="C9" s="482" t="n">
        <f aca="false">DSUM(graph_food,C$22,$F$3:$F9)-SUM(C$4:C8)</f>
        <v>0</v>
      </c>
      <c r="D9" s="482" t="e">
        <f aca="false">DSUM(graph_food,D$22,$F$3:$F9)-SUM(D$4:D8)</f>
        <v>#REF!</v>
      </c>
      <c r="E9" s="482" t="e">
        <f aca="false">DSUM(graph_food,E$22,$F$3:$F9)-SUM(E$4:E8)</f>
        <v>#REF!</v>
      </c>
      <c r="F9" s="544" t="n">
        <f aca="false">G28</f>
        <v>6</v>
      </c>
      <c r="G9" s="544" t="n">
        <f aca="false">I28</f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3.5" hidden="false" customHeight="true" outlineLevel="0" collapsed="false">
      <c r="A10" s="1" t="str">
        <f aca="false">H29</f>
        <v>other</v>
      </c>
      <c r="B10" s="482" t="n">
        <f aca="false">DSUM(graph_food,B$22,$F$3:$F10)-SUM(B$4:B9)</f>
        <v>0</v>
      </c>
      <c r="C10" s="482" t="n">
        <f aca="false">DSUM(graph_food,C$22,$F$3:$F10)-SUM(C$4:C9)</f>
        <v>0</v>
      </c>
      <c r="D10" s="482" t="e">
        <f aca="false">DSUM(graph_food,D$22,$F$3:$F10)-SUM(D$4:D9)</f>
        <v>#REF!</v>
      </c>
      <c r="E10" s="482" t="e">
        <f aca="false">DSUM(graph_food,E$22,$F$3:$F10)-SUM(E$4:E9)</f>
        <v>#REF!</v>
      </c>
      <c r="F10" s="544" t="n">
        <f aca="false">G29</f>
        <v>7</v>
      </c>
      <c r="G10" s="544" t="n">
        <f aca="false">I29</f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3.5" hidden="false" customHeight="true" outlineLevel="0" collapsed="false">
      <c r="A11" s="1" t="str">
        <f aca="false">H30</f>
        <v>not used</v>
      </c>
      <c r="B11" s="482" t="n">
        <f aca="false">DSUM(graph_food,B$22,$F$3:$F11)-SUM(B$4:B10)</f>
        <v>0</v>
      </c>
      <c r="C11" s="482" t="n">
        <f aca="false">DSUM(graph_food,C$22,$F$3:$F11)-SUM(C$4:C10)</f>
        <v>0</v>
      </c>
      <c r="D11" s="482" t="e">
        <f aca="false">DSUM(graph_food,D$22,$F$3:$F11)-SUM(D$4:D10)</f>
        <v>#REF!</v>
      </c>
      <c r="E11" s="482" t="e">
        <f aca="false">DSUM(graph_food,E$22,$F$3:$F11)-SUM(E$4:E10)</f>
        <v>#REF!</v>
      </c>
      <c r="F11" s="544" t="n">
        <f aca="false">G30</f>
        <v>8</v>
      </c>
      <c r="G11" s="544" t="n">
        <f aca="false">I30</f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3.5" hidden="false" customHeight="true" outlineLevel="0" collapsed="false">
      <c r="A12" s="1" t="str">
        <f aca="false">H31</f>
        <v>not used</v>
      </c>
      <c r="B12" s="482" t="n">
        <f aca="false">DSUM(graph_food,B$22,$F$3:$F12)-SUM(B$4:B11)</f>
        <v>0</v>
      </c>
      <c r="C12" s="482" t="n">
        <f aca="false">DSUM(graph_food,C$22,$F$3:$F12)-SUM(C$4:C11)</f>
        <v>0</v>
      </c>
      <c r="D12" s="482" t="e">
        <f aca="false">DSUM(graph_food,D$22,$F$3:$F12)-SUM(D$4:D11)</f>
        <v>#REF!</v>
      </c>
      <c r="E12" s="482" t="e">
        <f aca="false">DSUM(graph_food,E$22,$F$3:$F12)-SUM(E$4:E11)</f>
        <v>#REF!</v>
      </c>
      <c r="F12" s="544" t="n">
        <f aca="false">G31</f>
        <v>9</v>
      </c>
      <c r="G12" s="544" t="n">
        <f aca="false">I31</f>
        <v>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3.5" hidden="false" customHeight="true" outlineLevel="0" collapsed="false">
      <c r="A13" s="1" t="str">
        <f aca="false">H32</f>
        <v>not used</v>
      </c>
      <c r="B13" s="482" t="n">
        <f aca="false">DSUM(graph_food,B$22,$F$3:$F13)-SUM(B$4:B12)</f>
        <v>0</v>
      </c>
      <c r="C13" s="482" t="n">
        <f aca="false">DSUM(graph_food,C$22,$F$3:$F13)-SUM(C$4:C12)</f>
        <v>0</v>
      </c>
      <c r="D13" s="482" t="e">
        <f aca="false">DSUM(graph_food,D$22,$F$3:$F13)-SUM(D$4:D12)</f>
        <v>#REF!</v>
      </c>
      <c r="E13" s="482" t="e">
        <f aca="false">DSUM(graph_food,E$22,$F$3:$F13)-SUM(E$4:E12)</f>
        <v>#REF!</v>
      </c>
      <c r="F13" s="544" t="n">
        <f aca="false">G32</f>
        <v>10</v>
      </c>
      <c r="G13" s="544" t="n">
        <f aca="false">I32</f>
        <v>16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3.5" hidden="false" customHeight="true" outlineLevel="0" collapsed="false">
      <c r="A14" s="1" t="str">
        <f aca="false">H33</f>
        <v>not used</v>
      </c>
      <c r="B14" s="482" t="n">
        <f aca="false">DSUM(graph_food,B$22,$F$3:$F14)-SUM(B$4:B13)</f>
        <v>0</v>
      </c>
      <c r="C14" s="482" t="n">
        <f aca="false">DSUM(graph_food,C$22,$F$3:$F14)-SUM(C$4:C13)</f>
        <v>0</v>
      </c>
      <c r="D14" s="482" t="e">
        <f aca="false">DSUM(graph_food,D$22,$F$3:$F14)-SUM(D$4:D13)</f>
        <v>#REF!</v>
      </c>
      <c r="E14" s="482" t="e">
        <f aca="false">DSUM(graph_food,E$22,$F$3:$F14)-SUM(E$4:E13)</f>
        <v>#REF!</v>
      </c>
      <c r="F14" s="544" t="n">
        <f aca="false">G33</f>
        <v>11</v>
      </c>
      <c r="G14" s="544" t="n">
        <f aca="false">I33</f>
        <v>16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3.5" hidden="false" customHeight="true" outlineLevel="0" collapsed="false">
      <c r="A15" s="1" t="str">
        <f aca="false">H34</f>
        <v>not used</v>
      </c>
      <c r="B15" s="482" t="n">
        <f aca="false">DSUM(graph_food,B$22,$F$3:$F15)-SUM(B$4:B14)</f>
        <v>0</v>
      </c>
      <c r="C15" s="482" t="n">
        <f aca="false">DSUM(graph_food,C$22,$F$3:$F15)-SUM(C$4:C14)</f>
        <v>0</v>
      </c>
      <c r="D15" s="482" t="e">
        <f aca="false">DSUM(graph_food,D$22,$F$3:$F15)-SUM(D$4:D14)</f>
        <v>#REF!</v>
      </c>
      <c r="E15" s="482" t="e">
        <f aca="false">DSUM(graph_food,E$22,$F$3:$F15)-SUM(E$4:E14)</f>
        <v>#REF!</v>
      </c>
      <c r="F15" s="544" t="n">
        <f aca="false">G34</f>
        <v>12</v>
      </c>
      <c r="G15" s="544" t="n">
        <f aca="false">I34</f>
        <v>16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3.5" hidden="false" customHeight="true" outlineLevel="0" collapsed="false">
      <c r="A16" s="1" t="str">
        <f aca="false">H35</f>
        <v>not used</v>
      </c>
      <c r="B16" s="482" t="n">
        <f aca="false">DSUM(graph_food,B$22,$F$3:$F16)-SUM(B$4:B15)</f>
        <v>0</v>
      </c>
      <c r="C16" s="482" t="n">
        <f aca="false">DSUM(graph_food,C$22,$F$3:$F16)-SUM(C$4:C15)</f>
        <v>0</v>
      </c>
      <c r="D16" s="482" t="e">
        <f aca="false">DSUM(graph_food,D$22,$F$3:$F16)-SUM(D$4:D15)</f>
        <v>#REF!</v>
      </c>
      <c r="E16" s="482" t="e">
        <f aca="false">DSUM(graph_food,E$22,$F$3:$F16)-SUM(E$4:E15)</f>
        <v>#REF!</v>
      </c>
      <c r="F16" s="544" t="n">
        <f aca="false">G35</f>
        <v>13</v>
      </c>
      <c r="G16" s="544" t="n">
        <f aca="false">I35</f>
        <v>16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3.5" hidden="false" customHeight="true" outlineLevel="0" collapsed="false">
      <c r="A17" s="1" t="str">
        <f aca="false">H36</f>
        <v>staple purchase</v>
      </c>
      <c r="B17" s="482" t="n">
        <f aca="false">DSUM(graph_food,B$22,$F$3:$F17)-SUM(B$4:B16)</f>
        <v>0.152222532848756</v>
      </c>
      <c r="C17" s="482" t="n">
        <f aca="false">DSUM(graph_food,C$22,$F$3:$F17)-SUM(C$4:C16)</f>
        <v>0.103128476376852</v>
      </c>
      <c r="D17" s="482" t="e">
        <f aca="false">DSUM(graph_food,D$22,$F$3:$F17)-SUM(D$4:D16)</f>
        <v>#REF!</v>
      </c>
      <c r="E17" s="482" t="e">
        <f aca="false">DSUM(graph_food,E$22,$F$3:$F17)-SUM(E$4:E16)</f>
        <v>#REF!</v>
      </c>
      <c r="F17" s="544" t="n">
        <f aca="false">G36</f>
        <v>14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3.5" hidden="false" customHeight="true" outlineLevel="0" collapsed="false">
      <c r="A18" s="1" t="str">
        <f aca="false">H37</f>
        <v>non-staple purchase</v>
      </c>
      <c r="B18" s="482" t="n">
        <f aca="false">DSUM(graph_food,B$22,$F$3:$F18)-SUM(B$4:B17)</f>
        <v>0.0167446649892834</v>
      </c>
      <c r="C18" s="482" t="n">
        <f aca="false">DSUM(graph_food,C$22,$F$3:$F18)-SUM(C$4:C17)</f>
        <v>0.0213855185909979</v>
      </c>
      <c r="D18" s="482" t="e">
        <f aca="false">DSUM(graph_food,D$22,$F$3:$F18)-SUM(D$4:D17)</f>
        <v>#REF!</v>
      </c>
      <c r="E18" s="482" t="e">
        <f aca="false">DSUM(graph_food,E$22,$F$3:$F18)-SUM(E$4:E17)</f>
        <v>#REF!</v>
      </c>
      <c r="F18" s="544" t="n">
        <f aca="false">G37</f>
        <v>15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3.5" hidden="false" customHeight="true" outlineLevel="0" collapsed="false">
      <c r="A19" s="1" t="s">
        <v>394</v>
      </c>
      <c r="B19" s="482" t="n">
        <f aca="false">SUM(B4:B18)</f>
        <v>0.935596067468083</v>
      </c>
      <c r="C19" s="482" t="n">
        <f aca="false">SUM(C4:C18)</f>
        <v>1.02662828068214</v>
      </c>
      <c r="D19" s="482" t="e">
        <f aca="false">SUM(D4:D18)</f>
        <v>#REF!</v>
      </c>
      <c r="E19" s="482" t="e">
        <f aca="false">SUM(E4:E18)</f>
        <v>#REF!</v>
      </c>
      <c r="F19" s="54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3.5" hidden="false" customHeight="true" outlineLevel="0" collapsed="false">
      <c r="A20" s="1"/>
      <c r="B20" s="482"/>
      <c r="C20" s="482"/>
      <c r="D20" s="482"/>
      <c r="E20" s="482"/>
      <c r="F20" s="54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4.25" hidden="false" customHeight="true" outlineLevel="0" collapsed="false">
      <c r="A21" s="215" t="str">
        <f aca="false">Summ!A688</f>
        <v>Food Summary - detailed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3.5" hidden="false" customHeight="true" outlineLevel="0" collapsed="false">
      <c r="A22" s="215" t="str">
        <f aca="false">Summ!A689</f>
        <v>Livestock products</v>
      </c>
      <c r="B22" s="338" t="str">
        <f aca="false">B$3</f>
        <v>V.Poor</v>
      </c>
      <c r="C22" s="338" t="str">
        <f aca="false">C$3</f>
        <v>Poor</v>
      </c>
      <c r="D22" s="338" t="str">
        <f aca="false">D$3</f>
        <v>Middle</v>
      </c>
      <c r="E22" s="338" t="str">
        <f aca="false">E$3</f>
        <v>Better-off</v>
      </c>
      <c r="F22" s="1" t="s">
        <v>651</v>
      </c>
      <c r="G22" s="551" t="s">
        <v>653</v>
      </c>
      <c r="H22" s="552"/>
      <c r="I22" s="1" t="s">
        <v>652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3.5" hidden="false" customHeight="true" outlineLevel="0" collapsed="false">
      <c r="A23" s="1" t="str">
        <f aca="false">Summ!A690</f>
        <v>Camels' milk - season 1</v>
      </c>
      <c r="B23" s="482" t="n">
        <f aca="false">Summ!C690</f>
        <v>0</v>
      </c>
      <c r="C23" s="482" t="n">
        <f aca="false">Summ!D690</f>
        <v>0</v>
      </c>
      <c r="D23" s="482" t="n">
        <f aca="false">Summ!E690</f>
        <v>0</v>
      </c>
      <c r="E23" s="482" t="n">
        <f aca="false">Summ!F690</f>
        <v>0</v>
      </c>
      <c r="F23" s="542" t="n">
        <v>2</v>
      </c>
      <c r="G23" s="553" t="n">
        <v>1</v>
      </c>
      <c r="H23" s="554" t="s">
        <v>102</v>
      </c>
      <c r="I23" s="542" t="n">
        <v>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3.5" hidden="false" customHeight="true" outlineLevel="0" collapsed="false">
      <c r="A24" s="1" t="str">
        <f aca="false">Summ!A691</f>
        <v>Camels' milk - season 2</v>
      </c>
      <c r="B24" s="482" t="n">
        <f aca="false">Summ!C691</f>
        <v>0</v>
      </c>
      <c r="C24" s="482" t="n">
        <f aca="false">Summ!D691</f>
        <v>0</v>
      </c>
      <c r="D24" s="482" t="n">
        <f aca="false">Summ!E691</f>
        <v>0</v>
      </c>
      <c r="E24" s="482" t="n">
        <f aca="false">Summ!F691</f>
        <v>0</v>
      </c>
      <c r="F24" s="542" t="n">
        <v>2</v>
      </c>
      <c r="G24" s="553" t="n">
        <v>2</v>
      </c>
      <c r="H24" s="554" t="s">
        <v>157</v>
      </c>
      <c r="I24" s="542" t="n">
        <v>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3.5" hidden="false" customHeight="true" outlineLevel="0" collapsed="false">
      <c r="A25" s="1" t="str">
        <f aca="false">Summ!A692</f>
        <v>Cows' milk - season 1</v>
      </c>
      <c r="B25" s="482" t="n">
        <f aca="false">Summ!C692</f>
        <v>0</v>
      </c>
      <c r="C25" s="482" t="n">
        <f aca="false">Summ!D692</f>
        <v>0</v>
      </c>
      <c r="D25" s="482" t="n">
        <f aca="false">Summ!E692</f>
        <v>0.0125244618395303</v>
      </c>
      <c r="E25" s="482" t="n">
        <f aca="false">Summ!F692</f>
        <v>0.0612307023265927</v>
      </c>
      <c r="F25" s="542" t="n">
        <v>2</v>
      </c>
      <c r="G25" s="553" t="n">
        <v>3</v>
      </c>
      <c r="H25" s="554" t="s">
        <v>580</v>
      </c>
      <c r="I25" s="542" t="n">
        <v>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3.5" hidden="false" customHeight="true" outlineLevel="0" collapsed="false">
      <c r="A26" s="1" t="str">
        <f aca="false">Summ!A693</f>
        <v>Cows' milk - season 2</v>
      </c>
      <c r="B26" s="482" t="n">
        <f aca="false">Summ!C693</f>
        <v>0</v>
      </c>
      <c r="C26" s="482" t="n">
        <f aca="false">Summ!D693</f>
        <v>0</v>
      </c>
      <c r="D26" s="482" t="n">
        <f aca="false">Summ!E693</f>
        <v>0</v>
      </c>
      <c r="E26" s="482" t="n">
        <f aca="false">Summ!F693</f>
        <v>0</v>
      </c>
      <c r="F26" s="542" t="n">
        <v>2</v>
      </c>
      <c r="G26" s="553" t="n">
        <v>4</v>
      </c>
      <c r="H26" s="554" t="s">
        <v>158</v>
      </c>
      <c r="I26" s="542" t="n">
        <v>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3.5" hidden="false" customHeight="true" outlineLevel="0" collapsed="false">
      <c r="A27" s="1" t="str">
        <f aca="false">Summ!A694</f>
        <v>Sheep's milk - season 1</v>
      </c>
      <c r="B27" s="482" t="n">
        <f aca="false">Summ!C694</f>
        <v>0</v>
      </c>
      <c r="C27" s="482" t="n">
        <f aca="false">Summ!D694</f>
        <v>0</v>
      </c>
      <c r="D27" s="482" t="n">
        <f aca="false">Summ!E694</f>
        <v>0</v>
      </c>
      <c r="E27" s="482" t="n">
        <f aca="false">Summ!F694</f>
        <v>0</v>
      </c>
      <c r="F27" s="542" t="n">
        <v>2</v>
      </c>
      <c r="G27" s="553" t="n">
        <v>5</v>
      </c>
      <c r="H27" s="554" t="s">
        <v>160</v>
      </c>
      <c r="I27" s="542" t="n">
        <v>12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3.5" hidden="false" customHeight="true" outlineLevel="0" collapsed="false">
      <c r="A28" s="1" t="str">
        <f aca="false">Summ!A695</f>
        <v>Sheep's milk - season 2</v>
      </c>
      <c r="B28" s="482" t="n">
        <f aca="false">Summ!C695</f>
        <v>0</v>
      </c>
      <c r="C28" s="482" t="n">
        <f aca="false">Summ!D695</f>
        <v>0</v>
      </c>
      <c r="D28" s="482" t="n">
        <f aca="false">Summ!E695</f>
        <v>0</v>
      </c>
      <c r="E28" s="482" t="n">
        <f aca="false">Summ!F695</f>
        <v>0</v>
      </c>
      <c r="F28" s="542" t="n">
        <v>2</v>
      </c>
      <c r="G28" s="553" t="n">
        <v>6</v>
      </c>
      <c r="H28" s="554" t="s">
        <v>177</v>
      </c>
      <c r="I28" s="542" t="n">
        <v>13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3.5" hidden="false" customHeight="true" outlineLevel="0" collapsed="false">
      <c r="A29" s="1" t="str">
        <f aca="false">Summ!A696</f>
        <v>Goats' milk - season 1</v>
      </c>
      <c r="B29" s="482" t="n">
        <f aca="false">Summ!C696</f>
        <v>0</v>
      </c>
      <c r="C29" s="482" t="n">
        <f aca="false">Summ!D696</f>
        <v>0</v>
      </c>
      <c r="D29" s="482" t="n">
        <f aca="false">Summ!E696</f>
        <v>0</v>
      </c>
      <c r="E29" s="482" t="n">
        <f aca="false">Summ!F696</f>
        <v>0</v>
      </c>
      <c r="F29" s="542" t="n">
        <v>2</v>
      </c>
      <c r="G29" s="553" t="n">
        <v>7</v>
      </c>
      <c r="H29" s="554" t="s">
        <v>178</v>
      </c>
      <c r="I29" s="542" t="n">
        <v>16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3.5" hidden="false" customHeight="true" outlineLevel="0" collapsed="false">
      <c r="A30" s="1" t="str">
        <f aca="false">Summ!A697</f>
        <v>Goats' milk - season 2</v>
      </c>
      <c r="B30" s="482" t="n">
        <f aca="false">Summ!C697</f>
        <v>0</v>
      </c>
      <c r="C30" s="482" t="n">
        <f aca="false">Summ!D697</f>
        <v>0</v>
      </c>
      <c r="D30" s="482" t="n">
        <f aca="false">Summ!E697</f>
        <v>0</v>
      </c>
      <c r="E30" s="482" t="n">
        <f aca="false">Summ!F697</f>
        <v>0</v>
      </c>
      <c r="F30" s="542" t="n">
        <v>2</v>
      </c>
      <c r="G30" s="553" t="n">
        <v>8</v>
      </c>
      <c r="H30" s="554" t="s">
        <v>654</v>
      </c>
      <c r="I30" s="542" t="n">
        <v>16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3.5" hidden="false" customHeight="true" outlineLevel="0" collapsed="false">
      <c r="A31" s="1" t="str">
        <f aca="false">Summ!A698</f>
        <v>Own meat</v>
      </c>
      <c r="B31" s="482" t="n">
        <f aca="false">Summ!C698</f>
        <v>0</v>
      </c>
      <c r="C31" s="482" t="n">
        <f aca="false">Summ!D698</f>
        <v>0</v>
      </c>
      <c r="D31" s="482" t="e">
        <f aca="false">Summ!E698</f>
        <v>#REF!</v>
      </c>
      <c r="E31" s="482" t="e">
        <f aca="false">Summ!F698</f>
        <v>#REF!</v>
      </c>
      <c r="F31" s="542" t="n">
        <v>2</v>
      </c>
      <c r="G31" s="553" t="n">
        <v>9</v>
      </c>
      <c r="H31" s="554" t="s">
        <v>654</v>
      </c>
      <c r="I31" s="542" t="n">
        <v>16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3.5" hidden="false" customHeight="true" outlineLevel="0" collapsed="false">
      <c r="A32" s="215" t="str">
        <f aca="false">Summ!A699</f>
        <v>Crops</v>
      </c>
      <c r="B32" s="555"/>
      <c r="C32" s="555"/>
      <c r="D32" s="555"/>
      <c r="E32" s="555"/>
      <c r="F32" s="555"/>
      <c r="G32" s="553" t="n">
        <v>10</v>
      </c>
      <c r="H32" s="554" t="s">
        <v>654</v>
      </c>
      <c r="I32" s="542" t="n">
        <v>16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3.5" hidden="false" customHeight="true" outlineLevel="0" collapsed="false">
      <c r="A33" s="1" t="str">
        <f aca="false">Summ!A700</f>
        <v>Green cons - rainfed: no of months</v>
      </c>
      <c r="B33" s="482" t="n">
        <f aca="false">Summ!C700</f>
        <v>0.0666666666666667</v>
      </c>
      <c r="C33" s="482" t="n">
        <f aca="false">Summ!D700</f>
        <v>0.0333333333333333</v>
      </c>
      <c r="D33" s="482" t="n">
        <f aca="false">Summ!E700</f>
        <v>0.0166666666666667</v>
      </c>
      <c r="E33" s="482" t="n">
        <f aca="false">Summ!F700</f>
        <v>0.0166666666666667</v>
      </c>
      <c r="F33" s="542" t="n">
        <v>1</v>
      </c>
      <c r="G33" s="553" t="n">
        <v>11</v>
      </c>
      <c r="H33" s="554" t="s">
        <v>654</v>
      </c>
      <c r="I33" s="542" t="n">
        <v>16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3.5" hidden="false" customHeight="true" outlineLevel="0" collapsed="false">
      <c r="A34" s="1" t="str">
        <f aca="false">Summ!A701</f>
        <v>Green cons - irrigated: no of months</v>
      </c>
      <c r="B34" s="482" t="n">
        <f aca="false">Summ!C701</f>
        <v>0</v>
      </c>
      <c r="C34" s="482" t="n">
        <f aca="false">Summ!D701</f>
        <v>0</v>
      </c>
      <c r="D34" s="482" t="n">
        <f aca="false">Summ!E701</f>
        <v>0</v>
      </c>
      <c r="E34" s="482" t="n">
        <f aca="false">Summ!F701</f>
        <v>0</v>
      </c>
      <c r="F34" s="542" t="n">
        <v>1</v>
      </c>
      <c r="G34" s="553" t="n">
        <v>12</v>
      </c>
      <c r="H34" s="554" t="s">
        <v>654</v>
      </c>
      <c r="I34" s="542" t="n">
        <v>16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3.5" hidden="false" customHeight="true" outlineLevel="0" collapsed="false">
      <c r="A35" s="1" t="str">
        <f aca="false">Summ!A702</f>
        <v>Maize rainfed: kg produced</v>
      </c>
      <c r="B35" s="482" t="n">
        <f aca="false">Summ!C702</f>
        <v>0.290914173888734</v>
      </c>
      <c r="C35" s="482" t="n">
        <f aca="false">Summ!D702</f>
        <v>0.453284875594073</v>
      </c>
      <c r="D35" s="482" t="n">
        <f aca="false">Summ!E702</f>
        <v>0.680772994129158</v>
      </c>
      <c r="E35" s="482" t="n">
        <f aca="false">Summ!F702</f>
        <v>0.752467927810393</v>
      </c>
      <c r="F35" s="542" t="n">
        <v>1</v>
      </c>
      <c r="G35" s="553" t="n">
        <v>13</v>
      </c>
      <c r="H35" s="554" t="s">
        <v>654</v>
      </c>
      <c r="I35" s="542" t="n">
        <v>16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3.5" hidden="false" customHeight="true" outlineLevel="0" collapsed="false">
      <c r="A36" s="1" t="str">
        <f aca="false">Summ!A703</f>
        <v>Maize irrigated: kg produced</v>
      </c>
      <c r="B36" s="482" t="n">
        <f aca="false">Summ!C703</f>
        <v>0.087950796757059</v>
      </c>
      <c r="C36" s="482" t="n">
        <f aca="false">Summ!D703</f>
        <v>0.0405926754263349</v>
      </c>
      <c r="D36" s="482" t="n">
        <f aca="false">Summ!E703</f>
        <v>0</v>
      </c>
      <c r="E36" s="482" t="n">
        <f aca="false">Summ!F703</f>
        <v>0</v>
      </c>
      <c r="F36" s="542" t="n">
        <v>1</v>
      </c>
      <c r="G36" s="553" t="n">
        <v>14</v>
      </c>
      <c r="H36" s="308" t="s">
        <v>655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3.5" hidden="false" customHeight="true" outlineLevel="0" collapsed="false">
      <c r="A37" s="1" t="str">
        <f aca="false">Summ!A704</f>
        <v>Sorghum: kg produced</v>
      </c>
      <c r="B37" s="482" t="n">
        <f aca="false">Summ!C704</f>
        <v>0</v>
      </c>
      <c r="C37" s="482" t="n">
        <f aca="false">Summ!D704</f>
        <v>0</v>
      </c>
      <c r="D37" s="482" t="n">
        <f aca="false">Summ!E704</f>
        <v>0</v>
      </c>
      <c r="E37" s="482" t="n">
        <f aca="false">Summ!F704</f>
        <v>0</v>
      </c>
      <c r="F37" s="542" t="n">
        <v>1</v>
      </c>
      <c r="G37" s="556" t="n">
        <v>15</v>
      </c>
      <c r="H37" s="557" t="s">
        <v>656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3.5" hidden="false" customHeight="true" outlineLevel="0" collapsed="false">
      <c r="A38" s="1" t="str">
        <f aca="false">Summ!A705</f>
        <v>Rice: kg produced</v>
      </c>
      <c r="B38" s="482" t="n">
        <f aca="false">Summ!C705</f>
        <v>0</v>
      </c>
      <c r="C38" s="482" t="n">
        <f aca="false">Summ!D705</f>
        <v>0</v>
      </c>
      <c r="D38" s="482" t="n">
        <f aca="false">Summ!E705</f>
        <v>0</v>
      </c>
      <c r="E38" s="482" t="n">
        <f aca="false">Summ!F705</f>
        <v>0</v>
      </c>
      <c r="F38" s="542" t="n">
        <v>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3.5" hidden="false" customHeight="true" outlineLevel="0" collapsed="false">
      <c r="A39" s="1" t="str">
        <f aca="false">Summ!A706</f>
        <v>Beans rainfed: kg produced</v>
      </c>
      <c r="B39" s="482" t="n">
        <f aca="false">Summ!C706</f>
        <v>0</v>
      </c>
      <c r="C39" s="482" t="n">
        <f aca="false">Summ!D706</f>
        <v>0</v>
      </c>
      <c r="D39" s="482" t="n">
        <f aca="false">Summ!E706</f>
        <v>0</v>
      </c>
      <c r="E39" s="482" t="n">
        <f aca="false">Summ!F706</f>
        <v>0</v>
      </c>
      <c r="F39" s="542" t="n">
        <v>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3.5" hidden="false" customHeight="true" outlineLevel="0" collapsed="false">
      <c r="A40" s="1" t="str">
        <f aca="false">Summ!A707</f>
        <v>Beans irrigated: kg produced</v>
      </c>
      <c r="B40" s="482" t="n">
        <f aca="false">Summ!C707</f>
        <v>0</v>
      </c>
      <c r="C40" s="482" t="n">
        <f aca="false">Summ!D707</f>
        <v>0</v>
      </c>
      <c r="D40" s="482" t="n">
        <f aca="false">Summ!E707</f>
        <v>0</v>
      </c>
      <c r="E40" s="482" t="n">
        <f aca="false">Summ!F707</f>
        <v>0</v>
      </c>
      <c r="F40" s="542" t="n">
        <v>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3.5" hidden="false" customHeight="true" outlineLevel="0" collapsed="false">
      <c r="A41" s="1" t="str">
        <f aca="false">Summ!A708</f>
        <v>Pigeon peas: kg produced</v>
      </c>
      <c r="B41" s="482" t="n">
        <f aca="false">Summ!C708</f>
        <v>0</v>
      </c>
      <c r="C41" s="482" t="n">
        <f aca="false">Summ!D708</f>
        <v>0</v>
      </c>
      <c r="D41" s="482" t="n">
        <f aca="false">Summ!E708</f>
        <v>0</v>
      </c>
      <c r="E41" s="482" t="n">
        <f aca="false">Summ!F708</f>
        <v>0</v>
      </c>
      <c r="F41" s="542" t="n">
        <v>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3.5" hidden="false" customHeight="true" outlineLevel="0" collapsed="false">
      <c r="A42" s="1" t="str">
        <f aca="false">Summ!A709</f>
        <v>Cowpeas: kg produced</v>
      </c>
      <c r="B42" s="482" t="n">
        <f aca="false">Summ!C709</f>
        <v>0</v>
      </c>
      <c r="C42" s="482" t="n">
        <f aca="false">Summ!D709</f>
        <v>0</v>
      </c>
      <c r="D42" s="482" t="n">
        <f aca="false">Summ!E709</f>
        <v>0</v>
      </c>
      <c r="E42" s="482" t="n">
        <f aca="false">Summ!F709</f>
        <v>0</v>
      </c>
      <c r="F42" s="542" t="n">
        <v>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3.5" hidden="false" customHeight="true" outlineLevel="0" collapsed="false">
      <c r="A43" s="1" t="str">
        <f aca="false">Summ!A710</f>
        <v>Sunflower: kg produced</v>
      </c>
      <c r="B43" s="482" t="n">
        <f aca="false">Summ!C710</f>
        <v>0</v>
      </c>
      <c r="C43" s="482" t="n">
        <f aca="false">Summ!D710</f>
        <v>0</v>
      </c>
      <c r="D43" s="482" t="n">
        <f aca="false">Summ!E710</f>
        <v>0</v>
      </c>
      <c r="E43" s="482" t="n">
        <f aca="false">Summ!F710</f>
        <v>0</v>
      </c>
      <c r="F43" s="542" t="n">
        <v>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3.5" hidden="false" customHeight="true" outlineLevel="0" collapsed="false">
      <c r="A44" s="1" t="str">
        <f aca="false">Summ!A711</f>
        <v>Cassava: no. local meas.</v>
      </c>
      <c r="B44" s="482" t="n">
        <f aca="false">Summ!C711</f>
        <v>0</v>
      </c>
      <c r="C44" s="482" t="n">
        <f aca="false">Summ!D711</f>
        <v>0</v>
      </c>
      <c r="D44" s="482" t="n">
        <f aca="false">Summ!E711</f>
        <v>0</v>
      </c>
      <c r="E44" s="482" t="n">
        <f aca="false">Summ!F711</f>
        <v>0</v>
      </c>
      <c r="F44" s="542" t="n">
        <v>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3.5" hidden="false" customHeight="true" outlineLevel="0" collapsed="false">
      <c r="A45" s="1" t="str">
        <f aca="false">Summ!A712</f>
        <v>Sweet potatoes: no. local meas</v>
      </c>
      <c r="B45" s="482" t="n">
        <f aca="false">Summ!C712</f>
        <v>0.0212468549063461</v>
      </c>
      <c r="C45" s="482" t="n">
        <f aca="false">Summ!D712</f>
        <v>0.0159351411797596</v>
      </c>
      <c r="D45" s="482" t="n">
        <f aca="false">Summ!E712</f>
        <v>0.0371819960861057</v>
      </c>
      <c r="E45" s="482" t="n">
        <f aca="false">Summ!F712</f>
        <v>0.0446183953033268</v>
      </c>
      <c r="F45" s="542" t="n">
        <v>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3.5" hidden="false" customHeight="true" outlineLevel="0" collapsed="false">
      <c r="A46" s="1" t="str">
        <f aca="false">Summ!A713</f>
        <v>Irish potatoes: no. local meas</v>
      </c>
      <c r="B46" s="482" t="n">
        <f aca="false">Summ!C713</f>
        <v>0</v>
      </c>
      <c r="C46" s="482" t="n">
        <f aca="false">Summ!D713</f>
        <v>0</v>
      </c>
      <c r="D46" s="482" t="n">
        <f aca="false">Summ!E713</f>
        <v>0</v>
      </c>
      <c r="E46" s="482" t="n">
        <f aca="false">Summ!F713</f>
        <v>0</v>
      </c>
      <c r="F46" s="542" t="n">
        <v>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3.5" hidden="false" customHeight="true" outlineLevel="0" collapsed="false">
      <c r="A47" s="1" t="str">
        <f aca="false">Summ!A714</f>
        <v>Bananas: no. local meas</v>
      </c>
      <c r="B47" s="482" t="n">
        <f aca="false">Summ!C714</f>
        <v>0</v>
      </c>
      <c r="C47" s="482" t="n">
        <f aca="false">Summ!D714</f>
        <v>0</v>
      </c>
      <c r="D47" s="482" t="n">
        <f aca="false">Summ!E714</f>
        <v>0</v>
      </c>
      <c r="E47" s="482" t="n">
        <f aca="false">Summ!F714</f>
        <v>0</v>
      </c>
      <c r="F47" s="542" t="n">
        <v>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3.5" hidden="false" customHeight="true" outlineLevel="0" collapsed="false">
      <c r="A48" s="1" t="str">
        <f aca="false">Summ!A715</f>
        <v>Groundnuts (dry): no. local meas</v>
      </c>
      <c r="B48" s="482" t="n">
        <f aca="false">Summ!C715</f>
        <v>0.0464020128599385</v>
      </c>
      <c r="C48" s="482" t="n">
        <f aca="false">Summ!D715</f>
        <v>0.0215823315627621</v>
      </c>
      <c r="D48" s="482" t="n">
        <f aca="false">Summ!E715</f>
        <v>0.0566536203522505</v>
      </c>
      <c r="E48" s="482" t="n">
        <f aca="false">Summ!F715</f>
        <v>0.0394477060230485</v>
      </c>
      <c r="F48" s="542" t="n">
        <v>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3.5" hidden="false" customHeight="true" outlineLevel="0" collapsed="false">
      <c r="A49" s="1" t="str">
        <f aca="false">Summ!A716</f>
        <v>Soya: no. local meas</v>
      </c>
      <c r="B49" s="482" t="n">
        <f aca="false">Summ!C716</f>
        <v>0.0170869443667878</v>
      </c>
      <c r="C49" s="482" t="n">
        <f aca="false">Summ!D716</f>
        <v>0.0227825924890504</v>
      </c>
      <c r="D49" s="482" t="n">
        <f aca="false">Summ!E716</f>
        <v>0.0155740378343118</v>
      </c>
      <c r="E49" s="482" t="n">
        <f aca="false">Summ!F716</f>
        <v>0.0193810248604769</v>
      </c>
      <c r="F49" s="542" t="n">
        <v>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3.5" hidden="false" customHeight="true" outlineLevel="0" collapsed="false">
      <c r="A50" s="1" t="str">
        <f aca="false">Summ!A717</f>
        <v>Vegetables: no. local meas</v>
      </c>
      <c r="B50" s="482" t="n">
        <f aca="false">Summ!C717</f>
        <v>0</v>
      </c>
      <c r="C50" s="482" t="n">
        <f aca="false">Summ!D717</f>
        <v>0</v>
      </c>
      <c r="D50" s="482" t="n">
        <f aca="false">Summ!E717</f>
        <v>0</v>
      </c>
      <c r="E50" s="482" t="n">
        <f aca="false">Summ!F717</f>
        <v>0</v>
      </c>
      <c r="F50" s="542" t="n">
        <v>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3.5" hidden="false" customHeight="true" outlineLevel="0" collapsed="false">
      <c r="A51" s="1" t="str">
        <f aca="false">Summ!A718</f>
        <v>Other crop: (tomato)</v>
      </c>
      <c r="B51" s="482" t="n">
        <f aca="false">Summ!C718</f>
        <v>0</v>
      </c>
      <c r="C51" s="482" t="n">
        <f aca="false">Summ!D718</f>
        <v>0</v>
      </c>
      <c r="D51" s="482" t="n">
        <f aca="false">Summ!E718</f>
        <v>0</v>
      </c>
      <c r="E51" s="482" t="n">
        <f aca="false">Summ!F718</f>
        <v>0</v>
      </c>
      <c r="F51" s="542" t="n">
        <v>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3.5" hidden="false" customHeight="true" outlineLevel="0" collapsed="false">
      <c r="A52" s="1" t="str">
        <f aca="false">Summ!A719</f>
        <v>Other crop: type</v>
      </c>
      <c r="B52" s="482" t="n">
        <f aca="false">Summ!C719</f>
        <v>0</v>
      </c>
      <c r="C52" s="482" t="n">
        <f aca="false">Summ!D719</f>
        <v>0</v>
      </c>
      <c r="D52" s="482" t="n">
        <f aca="false">Summ!E719</f>
        <v>0</v>
      </c>
      <c r="E52" s="482" t="n">
        <f aca="false">Summ!F719</f>
        <v>0</v>
      </c>
      <c r="F52" s="542" t="n">
        <v>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3.5" hidden="false" customHeight="true" outlineLevel="0" collapsed="false">
      <c r="A53" s="215" t="str">
        <f aca="false">Summ!A722</f>
        <v>Payment in kind</v>
      </c>
      <c r="B53" s="555"/>
      <c r="C53" s="555"/>
      <c r="D53" s="555"/>
      <c r="E53" s="555"/>
      <c r="F53" s="55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3.5" hidden="false" customHeight="true" outlineLevel="0" collapsed="false">
      <c r="A54" s="1" t="str">
        <f aca="false">Summ!A723</f>
        <v>Labour: ridge making</v>
      </c>
      <c r="B54" s="482" t="n">
        <f aca="false">Summ!C723</f>
        <v>0.0676544590438915</v>
      </c>
      <c r="C54" s="482" t="n">
        <f aca="false">Summ!D723</f>
        <v>0.0473581213307241</v>
      </c>
      <c r="D54" s="482" t="n">
        <f aca="false">Summ!E723</f>
        <v>0</v>
      </c>
      <c r="E54" s="482" t="n">
        <f aca="false">Summ!F723</f>
        <v>0</v>
      </c>
      <c r="F54" s="542" t="n">
        <v>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3.5" hidden="false" customHeight="true" outlineLevel="0" collapsed="false">
      <c r="A55" s="1" t="str">
        <f aca="false">Summ!A724</f>
        <v>Labour: Land Preparation</v>
      </c>
      <c r="B55" s="482" t="n">
        <f aca="false">Summ!C724</f>
        <v>0.0649482806821359</v>
      </c>
      <c r="C55" s="482" t="n">
        <f aca="false">Summ!D724</f>
        <v>0.0541235672351132</v>
      </c>
      <c r="D55" s="482" t="n">
        <f aca="false">Summ!E724</f>
        <v>0</v>
      </c>
      <c r="E55" s="482" t="n">
        <f aca="false">Summ!F724</f>
        <v>0</v>
      </c>
      <c r="F55" s="542" t="n">
        <v>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3.5" hidden="false" customHeight="true" outlineLevel="0" collapsed="false">
      <c r="A56" s="1" t="str">
        <f aca="false">Summ!A725</f>
        <v>Labour: harvesting/threshing</v>
      </c>
      <c r="B56" s="482" t="n">
        <f aca="false">Summ!C725</f>
        <v>0.0841892088342186</v>
      </c>
      <c r="C56" s="482" t="n">
        <f aca="false">Summ!D725</f>
        <v>0.129788314229802</v>
      </c>
      <c r="D56" s="482" t="n">
        <f aca="false">Summ!E725</f>
        <v>0</v>
      </c>
      <c r="E56" s="482" t="n">
        <f aca="false">Summ!F725</f>
        <v>0</v>
      </c>
      <c r="F56" s="542" t="n">
        <v>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3.5" hidden="false" customHeight="true" outlineLevel="0" collapsed="false">
      <c r="A57" s="1" t="str">
        <f aca="false">Summ!A726</f>
        <v>Labour migration: no. people per HH</v>
      </c>
      <c r="B57" s="482" t="n">
        <f aca="false">Summ!C726</f>
        <v>0</v>
      </c>
      <c r="C57" s="482" t="n">
        <f aca="false">Summ!D726</f>
        <v>0.0833333333333333</v>
      </c>
      <c r="D57" s="482" t="n">
        <f aca="false">Summ!E726</f>
        <v>0</v>
      </c>
      <c r="E57" s="482" t="n">
        <f aca="false">Summ!F726</f>
        <v>0</v>
      </c>
      <c r="F57" s="542" t="n">
        <v>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3.5" hidden="false" customHeight="true" outlineLevel="0" collapsed="false">
      <c r="A58" s="215" t="str">
        <f aca="false">Summ!A727</f>
        <v>Purchase</v>
      </c>
      <c r="B58" s="555"/>
      <c r="C58" s="555"/>
      <c r="D58" s="555"/>
      <c r="E58" s="555"/>
      <c r="F58" s="55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3.5" hidden="false" customHeight="true" outlineLevel="0" collapsed="false">
      <c r="A59" s="1" t="str">
        <f aca="false">Summ!A728</f>
        <v>Maize grain: name of meas.</v>
      </c>
      <c r="B59" s="482" t="n">
        <f aca="false">Summ!C728</f>
        <v>0.152222532848756</v>
      </c>
      <c r="C59" s="482" t="n">
        <f aca="false">Summ!D728</f>
        <v>0.101481688565837</v>
      </c>
      <c r="D59" s="482" t="n">
        <f aca="false">Summ!E728</f>
        <v>0.11543542074364</v>
      </c>
      <c r="E59" s="482" t="n">
        <f aca="false">Summ!F728</f>
        <v>0</v>
      </c>
      <c r="F59" s="542" t="n">
        <v>14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3.5" hidden="false" customHeight="true" outlineLevel="0" collapsed="false">
      <c r="A60" s="1" t="str">
        <f aca="false">Summ!A729</f>
        <v>Sorghum: name of meas.</v>
      </c>
      <c r="B60" s="482" t="n">
        <f aca="false">Summ!C729</f>
        <v>0</v>
      </c>
      <c r="C60" s="482" t="n">
        <f aca="false">Summ!D729</f>
        <v>0</v>
      </c>
      <c r="D60" s="482" t="n">
        <f aca="false">Summ!E729</f>
        <v>0</v>
      </c>
      <c r="E60" s="482" t="n">
        <f aca="false">Summ!F729</f>
        <v>0</v>
      </c>
      <c r="F60" s="542" t="n">
        <v>14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3.5" hidden="false" customHeight="true" outlineLevel="0" collapsed="false">
      <c r="A61" s="1" t="str">
        <f aca="false">Summ!A730</f>
        <v>Cassava dried: name of meas.</v>
      </c>
      <c r="B61" s="482" t="n">
        <f aca="false">Summ!C730</f>
        <v>0</v>
      </c>
      <c r="C61" s="482" t="n">
        <f aca="false">Summ!D730</f>
        <v>0</v>
      </c>
      <c r="D61" s="482" t="n">
        <f aca="false">Summ!E730</f>
        <v>0</v>
      </c>
      <c r="E61" s="482" t="n">
        <f aca="false">Summ!F730</f>
        <v>0</v>
      </c>
      <c r="F61" s="542" t="n">
        <v>14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3.5" hidden="false" customHeight="true" outlineLevel="0" collapsed="false">
      <c r="A62" s="1" t="str">
        <f aca="false">Summ!A731</f>
        <v>Rice: name of meas.</v>
      </c>
      <c r="B62" s="482" t="n">
        <f aca="false">Summ!C731</f>
        <v>0</v>
      </c>
      <c r="C62" s="482" t="n">
        <f aca="false">Summ!D731</f>
        <v>0.00164678781101482</v>
      </c>
      <c r="D62" s="482" t="n">
        <f aca="false">Summ!E731</f>
        <v>0.0138551859099804</v>
      </c>
      <c r="E62" s="482" t="n">
        <f aca="false">Summ!F731</f>
        <v>0.0592694063926941</v>
      </c>
      <c r="F62" s="542" t="n">
        <v>14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3.5" hidden="false" customHeight="true" outlineLevel="0" collapsed="false">
      <c r="A63" s="1" t="str">
        <f aca="false">Summ!A732</f>
        <v>Beans: name of meas</v>
      </c>
      <c r="B63" s="482" t="n">
        <f aca="false">Summ!C732</f>
        <v>0</v>
      </c>
      <c r="C63" s="482" t="n">
        <f aca="false">Summ!D732</f>
        <v>0</v>
      </c>
      <c r="D63" s="482" t="n">
        <f aca="false">Summ!E732</f>
        <v>0.0165851272015656</v>
      </c>
      <c r="E63" s="482" t="n">
        <f aca="false">Summ!F732</f>
        <v>0.0176908023483366</v>
      </c>
      <c r="F63" s="542" t="n">
        <v>15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3.5" hidden="false" customHeight="true" outlineLevel="0" collapsed="false">
      <c r="A64" s="1" t="str">
        <f aca="false">Summ!A733</f>
        <v>Cassava fresh: name of meas</v>
      </c>
      <c r="B64" s="482" t="n">
        <f aca="false">Summ!C733</f>
        <v>0</v>
      </c>
      <c r="C64" s="482" t="n">
        <f aca="false">Summ!D733</f>
        <v>0</v>
      </c>
      <c r="D64" s="482" t="n">
        <f aca="false">Summ!E733</f>
        <v>0</v>
      </c>
      <c r="E64" s="482" t="n">
        <f aca="false">Summ!F733</f>
        <v>0</v>
      </c>
      <c r="F64" s="542" t="n">
        <v>15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3.5" hidden="false" customHeight="true" outlineLevel="0" collapsed="false">
      <c r="A65" s="1" t="str">
        <f aca="false">Summ!A734</f>
        <v>Sugar purchase: kg</v>
      </c>
      <c r="B65" s="482" t="n">
        <f aca="false">Summ!C734</f>
        <v>0.00894604417109309</v>
      </c>
      <c r="C65" s="482" t="n">
        <f aca="false">Summ!D734</f>
        <v>0.0104370515329419</v>
      </c>
      <c r="D65" s="482" t="n">
        <f aca="false">Summ!E734</f>
        <v>0.0313111545988258</v>
      </c>
      <c r="E65" s="482" t="n">
        <f aca="false">Summ!F734</f>
        <v>0.0487062404870624</v>
      </c>
      <c r="F65" s="542" t="n">
        <v>15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3.5" hidden="false" customHeight="true" outlineLevel="0" collapsed="false">
      <c r="A66" s="1" t="str">
        <f aca="false">Summ!A735</f>
        <v>Meat purchase: quantity (kg)</v>
      </c>
      <c r="B66" s="482" t="n">
        <f aca="false">Summ!C735</f>
        <v>0.000472928897586432</v>
      </c>
      <c r="C66" s="482" t="n">
        <f aca="false">Summ!D735</f>
        <v>0.00108098033734042</v>
      </c>
      <c r="D66" s="482" t="n">
        <f aca="false">Summ!E735</f>
        <v>0.00737769080234834</v>
      </c>
      <c r="E66" s="482" t="n">
        <f aca="false">Summ!F735</f>
        <v>0.00933246357903892</v>
      </c>
      <c r="F66" s="542" t="n">
        <v>15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3.5" hidden="false" customHeight="true" outlineLevel="0" collapsed="false">
      <c r="A67" s="1" t="str">
        <f aca="false">Summ!A736</f>
        <v>Oil purchase: quantity (kg)</v>
      </c>
      <c r="B67" s="482" t="n">
        <f aca="false">Summ!C736</f>
        <v>0.00603857981548784</v>
      </c>
      <c r="C67" s="482" t="n">
        <f aca="false">Summ!D736</f>
        <v>0.00603857981548784</v>
      </c>
      <c r="D67" s="482" t="n">
        <f aca="false">Summ!E736</f>
        <v>0.0422700587084149</v>
      </c>
      <c r="E67" s="482" t="n">
        <f aca="false">Summ!F736</f>
        <v>0.0516634050880626</v>
      </c>
      <c r="F67" s="542" t="n">
        <v>15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3.5" hidden="false" customHeight="true" outlineLevel="0" collapsed="false">
      <c r="A68" s="1" t="str">
        <f aca="false">Summ!A737</f>
        <v>Dried fish purchase: quantity (kg)</v>
      </c>
      <c r="B68" s="482" t="n">
        <f aca="false">Summ!C737</f>
        <v>0.00103662286832541</v>
      </c>
      <c r="C68" s="482" t="n">
        <f aca="false">Summ!D737</f>
        <v>0.00276432764886777</v>
      </c>
      <c r="D68" s="482" t="n">
        <f aca="false">Summ!E737</f>
        <v>0.0131017612524462</v>
      </c>
      <c r="E68" s="482" t="n">
        <f aca="false">Summ!F737</f>
        <v>0.018633616003479</v>
      </c>
      <c r="F68" s="542" t="n">
        <v>15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3.5" hidden="false" customHeight="true" outlineLevel="0" collapsed="false">
      <c r="A69" s="1" t="str">
        <f aca="false">Summ!A738</f>
        <v>Other purchase: bananas--&gt;</v>
      </c>
      <c r="B69" s="482" t="n">
        <f aca="false">Summ!C738</f>
        <v>0</v>
      </c>
      <c r="C69" s="482" t="n">
        <f aca="false">Summ!D738</f>
        <v>0</v>
      </c>
      <c r="D69" s="482" t="n">
        <f aca="false">Summ!E738</f>
        <v>0</v>
      </c>
      <c r="E69" s="482" t="n">
        <f aca="false">Summ!F738</f>
        <v>0</v>
      </c>
      <c r="F69" s="542" t="n">
        <v>15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3.5" hidden="false" customHeight="true" outlineLevel="0" collapsed="false">
      <c r="A70" s="1" t="str">
        <f aca="false">Summ!A739</f>
        <v>Other purchase: vegs --&gt;</v>
      </c>
      <c r="B70" s="482" t="n">
        <f aca="false">Summ!C739</f>
        <v>0.000250489236790607</v>
      </c>
      <c r="C70" s="482" t="n">
        <f aca="false">Summ!D739</f>
        <v>0.00106457925636008</v>
      </c>
      <c r="D70" s="482" t="n">
        <f aca="false">Summ!E739</f>
        <v>0.00255707762557078</v>
      </c>
      <c r="E70" s="482" t="n">
        <f aca="false">Summ!F739</f>
        <v>0.00211060375443937</v>
      </c>
      <c r="F70" s="542" t="n">
        <v>15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3.5" hidden="false" customHeight="true" outlineLevel="0" collapsed="false">
      <c r="A71" s="215" t="str">
        <f aca="false">Summ!A740</f>
        <v>Food Aid</v>
      </c>
      <c r="B71" s="555"/>
      <c r="C71" s="555"/>
      <c r="D71" s="555"/>
      <c r="E71" s="555"/>
      <c r="F71" s="555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3.5" hidden="false" customHeight="true" outlineLevel="0" collapsed="false">
      <c r="A72" s="1" t="str">
        <f aca="false">Summ!A741</f>
        <v>School feeding (cooked): no. children</v>
      </c>
      <c r="B72" s="482" t="n">
        <f aca="false">Summ!C741</f>
        <v>0</v>
      </c>
      <c r="C72" s="482" t="n">
        <f aca="false">Summ!D741</f>
        <v>0</v>
      </c>
      <c r="D72" s="482" t="n">
        <f aca="false">Summ!E741</f>
        <v>0</v>
      </c>
      <c r="E72" s="482" t="n">
        <f aca="false">Summ!F741</f>
        <v>0</v>
      </c>
      <c r="F72" s="542" t="n">
        <v>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3.5" hidden="false" customHeight="true" outlineLevel="0" collapsed="false">
      <c r="A73" s="1" t="str">
        <f aca="false">Summ!A742</f>
        <v>Relief - grain: quantity (kg)</v>
      </c>
      <c r="B73" s="482" t="n">
        <f aca="false">Summ!C742</f>
        <v>0.0195694716242661</v>
      </c>
      <c r="C73" s="482" t="n">
        <f aca="false">Summ!D742</f>
        <v>0</v>
      </c>
      <c r="D73" s="482" t="n">
        <f aca="false">Summ!E742</f>
        <v>0</v>
      </c>
      <c r="E73" s="482" t="n">
        <f aca="false">Summ!F742</f>
        <v>0</v>
      </c>
      <c r="F73" s="542" t="n">
        <v>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3.5" hidden="false" customHeight="true" outlineLevel="0" collapsed="false">
      <c r="A74" s="1" t="str">
        <f aca="false">Summ!A743</f>
        <v>Relief - pulses: quantity (kg)</v>
      </c>
      <c r="B74" s="482" t="n">
        <f aca="false">Summ!C743</f>
        <v>0</v>
      </c>
      <c r="C74" s="482" t="n">
        <f aca="false">Summ!D743</f>
        <v>0</v>
      </c>
      <c r="D74" s="482" t="n">
        <f aca="false">Summ!E743</f>
        <v>0</v>
      </c>
      <c r="E74" s="482" t="n">
        <f aca="false">Summ!F743</f>
        <v>0</v>
      </c>
      <c r="F74" s="542" t="n">
        <v>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3.5" hidden="false" customHeight="true" outlineLevel="0" collapsed="false">
      <c r="A75" s="1" t="str">
        <f aca="false">Summ!A744</f>
        <v>Relief - oil: quantity (kg)</v>
      </c>
      <c r="B75" s="482" t="n">
        <f aca="false">Summ!C744</f>
        <v>0</v>
      </c>
      <c r="C75" s="482" t="n">
        <f aca="false">Summ!D744</f>
        <v>0</v>
      </c>
      <c r="D75" s="482" t="n">
        <f aca="false">Summ!E744</f>
        <v>0</v>
      </c>
      <c r="E75" s="482" t="n">
        <f aca="false">Summ!F744</f>
        <v>0</v>
      </c>
      <c r="F75" s="542" t="n">
        <v>5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3.5" hidden="false" customHeight="true" outlineLevel="0" collapsed="false">
      <c r="A76" s="215" t="str">
        <f aca="false">Summ!A745</f>
        <v>Gifts, other</v>
      </c>
      <c r="B76" s="555"/>
      <c r="C76" s="555"/>
      <c r="D76" s="555"/>
      <c r="E76" s="555"/>
      <c r="F76" s="55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3.5" hidden="false" customHeight="true" outlineLevel="0" collapsed="false">
      <c r="A77" s="1" t="str">
        <f aca="false">Summ!A720</f>
        <v>FISHING -- see worksheet Data 3</v>
      </c>
      <c r="B77" s="482" t="n">
        <f aca="false">Summ!C720</f>
        <v>0</v>
      </c>
      <c r="C77" s="482" t="n">
        <f aca="false">Summ!D720</f>
        <v>0</v>
      </c>
      <c r="D77" s="482" t="n">
        <f aca="false">Summ!E720</f>
        <v>0</v>
      </c>
      <c r="E77" s="482" t="n">
        <f aca="false">Summ!F720</f>
        <v>0</v>
      </c>
      <c r="F77" s="542" t="n">
        <v>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3.5" hidden="false" customHeight="true" outlineLevel="0" collapsed="false">
      <c r="A78" s="1" t="str">
        <f aca="false">Summ!A721</f>
        <v>WILD FOODS -- see worksheet Data 3</v>
      </c>
      <c r="B78" s="482" t="n">
        <f aca="false">Summ!C721</f>
        <v>0</v>
      </c>
      <c r="C78" s="482" t="n">
        <f aca="false">Summ!D721</f>
        <v>0</v>
      </c>
      <c r="D78" s="482" t="n">
        <f aca="false">Summ!E721</f>
        <v>0</v>
      </c>
      <c r="E78" s="482" t="n">
        <f aca="false">Summ!F721</f>
        <v>0</v>
      </c>
      <c r="F78" s="542" t="n">
        <v>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3.5" hidden="false" customHeight="true" outlineLevel="0" collapsed="false">
      <c r="A79" s="1" t="str">
        <f aca="false">Summ!A746</f>
        <v>Gifts: type</v>
      </c>
      <c r="B79" s="482" t="n">
        <f aca="false">Summ!C746</f>
        <v>0</v>
      </c>
      <c r="C79" s="482" t="n">
        <f aca="false">Summ!D746</f>
        <v>0</v>
      </c>
      <c r="D79" s="482" t="n">
        <f aca="false">Summ!E746</f>
        <v>0</v>
      </c>
      <c r="E79" s="482" t="n">
        <f aca="false">Summ!F746</f>
        <v>0</v>
      </c>
      <c r="F79" s="542" t="n">
        <v>6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3.5" hidden="false" customHeight="true" outlineLevel="0" collapsed="false">
      <c r="A80" s="1" t="str">
        <f aca="false">Summ!A747</f>
        <v>Other food: school feeding take-home ration</v>
      </c>
      <c r="B80" s="482" t="n">
        <f aca="false">Summ!C747</f>
        <v>0</v>
      </c>
      <c r="C80" s="482" t="n">
        <f aca="false">Summ!D747</f>
        <v>0</v>
      </c>
      <c r="D80" s="482" t="n">
        <f aca="false">Summ!E747</f>
        <v>0</v>
      </c>
      <c r="E80" s="482" t="n">
        <f aca="false">Summ!F747</f>
        <v>0</v>
      </c>
      <c r="F80" s="542" t="n">
        <v>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3.5" hidden="false" customHeight="true" outlineLevel="0" collapsed="false">
      <c r="A81" s="1" t="str">
        <f aca="false">Summ!A748</f>
        <v>Other food: type</v>
      </c>
      <c r="B81" s="482" t="n">
        <f aca="false">Summ!C748</f>
        <v>0</v>
      </c>
      <c r="C81" s="482" t="n">
        <f aca="false">Summ!D748</f>
        <v>0</v>
      </c>
      <c r="D81" s="482" t="n">
        <f aca="false">Summ!E748</f>
        <v>0</v>
      </c>
      <c r="E81" s="482" t="n">
        <f aca="false">Summ!F748</f>
        <v>0</v>
      </c>
      <c r="F81" s="542" t="n">
        <v>7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3.5" hidden="false" customHeight="true" outlineLevel="0" collapsed="false">
      <c r="A82" s="1"/>
      <c r="B82" s="482"/>
      <c r="C82" s="482"/>
      <c r="D82" s="482"/>
      <c r="E82" s="48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3.5" hidden="false" customHeight="true" outlineLevel="0" collapsed="false">
      <c r="A83" s="1"/>
      <c r="B83" s="482"/>
      <c r="C83" s="482"/>
      <c r="D83" s="482"/>
      <c r="E83" s="482"/>
      <c r="F83" s="54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3.5" hidden="false" customHeight="true" outlineLevel="0" collapsed="false">
      <c r="A84" s="383" t="s">
        <v>657</v>
      </c>
      <c r="B84" s="482"/>
      <c r="C84" s="482"/>
      <c r="D84" s="482"/>
      <c r="E84" s="482"/>
      <c r="F84" s="544"/>
      <c r="G84" s="1"/>
      <c r="H84" s="1"/>
      <c r="I84" s="1"/>
      <c r="J84" s="1"/>
      <c r="K84" s="215" t="s">
        <v>658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3.5" hidden="false" customHeight="true" outlineLevel="0" collapsed="false">
      <c r="A85" s="215" t="s">
        <v>659</v>
      </c>
      <c r="B85" s="338" t="str">
        <f aca="false">B$3</f>
        <v>V.Poor</v>
      </c>
      <c r="C85" s="338" t="str">
        <f aca="false">C$3</f>
        <v>Poor</v>
      </c>
      <c r="D85" s="338" t="str">
        <f aca="false">D$3</f>
        <v>Middle</v>
      </c>
      <c r="E85" s="338" t="str">
        <f aca="false">E$3</f>
        <v>Better-off</v>
      </c>
      <c r="F85" s="1" t="s">
        <v>651</v>
      </c>
      <c r="G85" s="338" t="s">
        <v>652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3.5" hidden="false" customHeight="true" outlineLevel="0" collapsed="false">
      <c r="A86" s="1" t="str">
        <f aca="false">H105</f>
        <v>Crop sales</v>
      </c>
      <c r="B86" s="338" t="n">
        <f aca="false">DSUM(graph_cash,B$104,$F$85:$F86)</f>
        <v>34050</v>
      </c>
      <c r="C86" s="338" t="n">
        <f aca="false">DSUM(graph_cash,C$104,$F$85:$F86)</f>
        <v>56850</v>
      </c>
      <c r="D86" s="338" t="n">
        <f aca="false">DSUM(graph_cash,D$104,$F$85:$F86)</f>
        <v>642600</v>
      </c>
      <c r="E86" s="338" t="n">
        <f aca="false">DSUM(graph_cash,E$104,$F$85:$F86)</f>
        <v>906100</v>
      </c>
      <c r="F86" s="544" t="n">
        <f aca="false">G105</f>
        <v>1</v>
      </c>
      <c r="G86" s="544" t="n">
        <f aca="false">I105</f>
        <v>2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3.5" hidden="false" customHeight="true" outlineLevel="0" collapsed="false">
      <c r="A87" s="1" t="str">
        <f aca="false">H106</f>
        <v>Livestock product sales</v>
      </c>
      <c r="B87" s="338" t="n">
        <f aca="false">DSUM(graph_cash,B$104,$F$85:$F87)-B86</f>
        <v>0</v>
      </c>
      <c r="C87" s="338" t="n">
        <f aca="false">DSUM(graph_cash,C$104,$F$85:$F87)-C86</f>
        <v>0</v>
      </c>
      <c r="D87" s="338" t="n">
        <f aca="false">DSUM(graph_cash,D$104,$F$85:$F87)-D86</f>
        <v>26400</v>
      </c>
      <c r="E87" s="338" t="n">
        <f aca="false">DSUM(graph_cash,E$104,$F$85:$F87)-E86</f>
        <v>13200</v>
      </c>
      <c r="F87" s="544" t="n">
        <f aca="false">G106</f>
        <v>2</v>
      </c>
      <c r="G87" s="544" t="n">
        <f aca="false">I106</f>
        <v>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3.5" hidden="false" customHeight="true" outlineLevel="0" collapsed="false">
      <c r="A88" s="1" t="str">
        <f aca="false">H107</f>
        <v>Livestock sales</v>
      </c>
      <c r="B88" s="338" t="e">
        <f aca="false">DSUM(graph_cash,B$104,$F$85:$F88)-SUM(B$86:B87)</f>
        <v>#REF!</v>
      </c>
      <c r="C88" s="338" t="e">
        <f aca="false">DSUM(graph_cash,C$104,$F$85:$F88)-SUM(C$86:C87)</f>
        <v>#REF!</v>
      </c>
      <c r="D88" s="338" t="e">
        <f aca="false">DSUM(graph_cash,D$104,$F$85:$F88)-SUM(D$86:D87)</f>
        <v>#REF!</v>
      </c>
      <c r="E88" s="338" t="e">
        <f aca="false">DSUM(graph_cash,E$104,$F$85:$F88)-SUM(E$86:E87)</f>
        <v>#REF!</v>
      </c>
      <c r="F88" s="544" t="n">
        <f aca="false">G107</f>
        <v>3</v>
      </c>
      <c r="G88" s="544" t="n">
        <f aca="false">I107</f>
        <v>5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3.5" hidden="false" customHeight="true" outlineLevel="0" collapsed="false">
      <c r="A89" s="1" t="str">
        <f aca="false">H108</f>
        <v>Wild foods</v>
      </c>
      <c r="B89" s="338" t="e">
        <f aca="false">DSUM(graph_cash,B$104,$F$85:$F89)-SUM(B$86:B88)</f>
        <v>#REF!</v>
      </c>
      <c r="C89" s="338" t="e">
        <f aca="false">DSUM(graph_cash,C$104,$F$85:$F89)-SUM(C$86:C88)</f>
        <v>#REF!</v>
      </c>
      <c r="D89" s="338" t="e">
        <f aca="false">DSUM(graph_cash,D$104,$F$85:$F89)-SUM(D$86:D88)</f>
        <v>#REF!</v>
      </c>
      <c r="E89" s="338" t="e">
        <f aca="false">DSUM(graph_cash,E$104,$F$85:$F89)-SUM(E$86:E88)</f>
        <v>#REF!</v>
      </c>
      <c r="F89" s="544" t="n">
        <f aca="false">G108</f>
        <v>4</v>
      </c>
      <c r="G89" s="544" t="n">
        <f aca="false">I108</f>
        <v>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3.5" hidden="false" customHeight="true" outlineLevel="0" collapsed="false">
      <c r="A90" s="1" t="str">
        <f aca="false">H109</f>
        <v>Labour - casual</v>
      </c>
      <c r="B90" s="338" t="e">
        <f aca="false">DSUM(graph_cash,B$104,$F$85:$F90)-SUM(B$86:B89)</f>
        <v>#REF!</v>
      </c>
      <c r="C90" s="338" t="e">
        <f aca="false">DSUM(graph_cash,C$104,$F$85:$F90)-SUM(C$86:C89)</f>
        <v>#REF!</v>
      </c>
      <c r="D90" s="338" t="e">
        <f aca="false">DSUM(graph_cash,D$104,$F$85:$F90)-SUM(D$86:D89)</f>
        <v>#REF!</v>
      </c>
      <c r="E90" s="338" t="e">
        <f aca="false">DSUM(graph_cash,E$104,$F$85:$F90)-SUM(E$86:E89)</f>
        <v>#REF!</v>
      </c>
      <c r="F90" s="544" t="n">
        <f aca="false">G109</f>
        <v>5</v>
      </c>
      <c r="G90" s="544" t="n">
        <f aca="false">I109</f>
        <v>7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3.5" hidden="false" customHeight="true" outlineLevel="0" collapsed="false">
      <c r="A91" s="1" t="str">
        <f aca="false">H110</f>
        <v>Labour - formal emp</v>
      </c>
      <c r="B91" s="338" t="e">
        <f aca="false">DSUM(graph_cash,B$104,$F$85:$F91)-SUM(B$86:B90)</f>
        <v>#REF!</v>
      </c>
      <c r="C91" s="338" t="e">
        <f aca="false">DSUM(graph_cash,C$104,$F$85:$F91)-SUM(C$86:C90)</f>
        <v>#REF!</v>
      </c>
      <c r="D91" s="338" t="e">
        <f aca="false">DSUM(graph_cash,D$104,$F$85:$F91)-SUM(D$86:D90)</f>
        <v>#REF!</v>
      </c>
      <c r="E91" s="338" t="e">
        <f aca="false">DSUM(graph_cash,E$104,$F$85:$F91)-SUM(E$86:E90)</f>
        <v>#REF!</v>
      </c>
      <c r="F91" s="544" t="n">
        <f aca="false">G110</f>
        <v>6</v>
      </c>
      <c r="G91" s="544" t="n">
        <f aca="false">I110</f>
        <v>8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3.5" hidden="false" customHeight="true" outlineLevel="0" collapsed="false">
      <c r="A92" s="1" t="str">
        <f aca="false">H111</f>
        <v>Labour - public works</v>
      </c>
      <c r="B92" s="338" t="e">
        <f aca="false">DSUM(graph_cash,B$104,$F$85:$F92)-SUM(B$86:B91)</f>
        <v>#REF!</v>
      </c>
      <c r="C92" s="338" t="e">
        <f aca="false">DSUM(graph_cash,C$104,$F$85:$F92)-SUM(C$86:C91)</f>
        <v>#REF!</v>
      </c>
      <c r="D92" s="338" t="e">
        <f aca="false">DSUM(graph_cash,D$104,$F$85:$F92)-SUM(D$86:D91)</f>
        <v>#REF!</v>
      </c>
      <c r="E92" s="338" t="e">
        <f aca="false">DSUM(graph_cash,E$104,$F$85:$F92)-SUM(E$86:E91)</f>
        <v>#REF!</v>
      </c>
      <c r="F92" s="544" t="n">
        <f aca="false">G111</f>
        <v>7</v>
      </c>
      <c r="G92" s="544" t="n">
        <f aca="false">I111</f>
        <v>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3.5" hidden="false" customHeight="true" outlineLevel="0" collapsed="false">
      <c r="A93" s="1" t="str">
        <f aca="false">H112</f>
        <v>Self - employment</v>
      </c>
      <c r="B93" s="338" t="e">
        <f aca="false">DSUM(graph_cash,B$104,$F$85:$F93)-SUM(B$86:B92)</f>
        <v>#REF!</v>
      </c>
      <c r="C93" s="338" t="e">
        <f aca="false">DSUM(graph_cash,C$104,$F$85:$F93)-SUM(C$86:C92)</f>
        <v>#REF!</v>
      </c>
      <c r="D93" s="338" t="e">
        <f aca="false">DSUM(graph_cash,D$104,$F$85:$F93)-SUM(D$86:D92)</f>
        <v>#REF!</v>
      </c>
      <c r="E93" s="338" t="e">
        <f aca="false">DSUM(graph_cash,E$104,$F$85:$F93)-SUM(E$86:E92)</f>
        <v>#REF!</v>
      </c>
      <c r="F93" s="544" t="n">
        <f aca="false">G112</f>
        <v>8</v>
      </c>
      <c r="G93" s="544" t="n">
        <f aca="false">I112</f>
        <v>10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3.5" hidden="false" customHeight="true" outlineLevel="0" collapsed="false">
      <c r="A94" s="1" t="str">
        <f aca="false">H113</f>
        <v>Small Business</v>
      </c>
      <c r="B94" s="338" t="e">
        <f aca="false">DSUM(graph_cash,B$104,$F$85:$F94)-SUM(B$86:B93)</f>
        <v>#REF!</v>
      </c>
      <c r="C94" s="338" t="e">
        <f aca="false">DSUM(graph_cash,C$104,$F$85:$F94)-SUM(C$86:C93)</f>
        <v>#REF!</v>
      </c>
      <c r="D94" s="338" t="e">
        <f aca="false">DSUM(graph_cash,D$104,$F$85:$F94)-SUM(D$86:D93)</f>
        <v>#REF!</v>
      </c>
      <c r="E94" s="338" t="e">
        <f aca="false">DSUM(graph_cash,E$104,$F$85:$F94)-SUM(E$86:E93)</f>
        <v>#REF!</v>
      </c>
      <c r="F94" s="544" t="n">
        <f aca="false">G113</f>
        <v>9</v>
      </c>
      <c r="G94" s="544" t="n">
        <f aca="false">I113</f>
        <v>11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3.5" hidden="false" customHeight="true" outlineLevel="0" collapsed="false">
      <c r="A95" s="1" t="str">
        <f aca="false">H114</f>
        <v>Cash transfer</v>
      </c>
      <c r="B95" s="338" t="e">
        <f aca="false">DSUM(graph_cash,B$104,$F$85:$F95)-SUM(B$86:B94)</f>
        <v>#REF!</v>
      </c>
      <c r="C95" s="338" t="e">
        <f aca="false">DSUM(graph_cash,C$104,$F$85:$F95)-SUM(C$86:C94)</f>
        <v>#REF!</v>
      </c>
      <c r="D95" s="338" t="e">
        <f aca="false">DSUM(graph_cash,D$104,$F$85:$F95)-SUM(D$86:D94)</f>
        <v>#REF!</v>
      </c>
      <c r="E95" s="338" t="e">
        <f aca="false">DSUM(graph_cash,E$104,$F$85:$F95)-SUM(E$86:E94)</f>
        <v>#REF!</v>
      </c>
      <c r="F95" s="544" t="n">
        <f aca="false">G114</f>
        <v>10</v>
      </c>
      <c r="G95" s="544" t="n">
        <f aca="false">I114</f>
        <v>14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3.5" hidden="false" customHeight="true" outlineLevel="0" collapsed="false">
      <c r="A96" s="1" t="str">
        <f aca="false">H115</f>
        <v>Gifts</v>
      </c>
      <c r="B96" s="338" t="e">
        <f aca="false">DSUM(graph_cash,B$104,$F$85:$F96)-SUM(B$86:B95)</f>
        <v>#REF!</v>
      </c>
      <c r="C96" s="338" t="e">
        <f aca="false">DSUM(graph_cash,C$104,$F$85:$F96)-SUM(C$86:C95)</f>
        <v>#REF!</v>
      </c>
      <c r="D96" s="338" t="e">
        <f aca="false">DSUM(graph_cash,D$104,$F$85:$F96)-SUM(D$86:D95)</f>
        <v>#REF!</v>
      </c>
      <c r="E96" s="338" t="e">
        <f aca="false">DSUM(graph_cash,E$104,$F$85:$F96)-SUM(E$86:E95)</f>
        <v>#REF!</v>
      </c>
      <c r="F96" s="544" t="n">
        <f aca="false">G115</f>
        <v>11</v>
      </c>
      <c r="G96" s="544" t="n">
        <f aca="false">I115</f>
        <v>15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3.5" hidden="false" customHeight="true" outlineLevel="0" collapsed="false">
      <c r="A97" s="1" t="str">
        <f aca="false">H116</f>
        <v>other</v>
      </c>
      <c r="B97" s="338" t="e">
        <f aca="false">DSUM(graph_cash,B$104,$F$85:$F97)-SUM(B$86:B96)</f>
        <v>#REF!</v>
      </c>
      <c r="C97" s="338" t="e">
        <f aca="false">DSUM(graph_cash,C$104,$F$85:$F97)-SUM(C$86:C96)</f>
        <v>#REF!</v>
      </c>
      <c r="D97" s="338" t="e">
        <f aca="false">DSUM(graph_cash,D$104,$F$85:$F97)-SUM(D$86:D96)</f>
        <v>#REF!</v>
      </c>
      <c r="E97" s="338" t="e">
        <f aca="false">DSUM(graph_cash,E$104,$F$85:$F97)-SUM(E$86:E96)</f>
        <v>#REF!</v>
      </c>
      <c r="F97" s="544" t="n">
        <f aca="false">G116</f>
        <v>12</v>
      </c>
      <c r="G97" s="544" t="n">
        <f aca="false">I116</f>
        <v>16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3.5" hidden="false" customHeight="true" outlineLevel="0" collapsed="false">
      <c r="A98" s="1" t="str">
        <f aca="false">H117</f>
        <v>not used</v>
      </c>
      <c r="B98" s="338" t="e">
        <f aca="false">DSUM(graph_cash,B$104,$F$85:$F98)-SUM(B$86:B97)</f>
        <v>#REF!</v>
      </c>
      <c r="C98" s="338" t="e">
        <f aca="false">DSUM(graph_cash,C$104,$F$85:$F98)-SUM(C$86:C97)</f>
        <v>#REF!</v>
      </c>
      <c r="D98" s="338" t="e">
        <f aca="false">DSUM(graph_cash,D$104,$F$85:$F98)-SUM(D$86:D97)</f>
        <v>#REF!</v>
      </c>
      <c r="E98" s="338" t="e">
        <f aca="false">DSUM(graph_cash,E$104,$F$85:$F98)-SUM(E$86:E97)</f>
        <v>#REF!</v>
      </c>
      <c r="F98" s="544" t="n">
        <f aca="false">G117</f>
        <v>13</v>
      </c>
      <c r="G98" s="544" t="n">
        <f aca="false">I117</f>
        <v>16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3.5" hidden="false" customHeight="true" outlineLevel="0" collapsed="false">
      <c r="A99" s="1" t="str">
        <f aca="false">H118</f>
        <v>not used</v>
      </c>
      <c r="B99" s="338" t="e">
        <f aca="false">DSUM(graph_cash,B$104,$F$85:$F99)-SUM(B$86:B98)</f>
        <v>#REF!</v>
      </c>
      <c r="C99" s="338" t="e">
        <f aca="false">DSUM(graph_cash,C$104,$F$85:$F99)-SUM(C$86:C98)</f>
        <v>#REF!</v>
      </c>
      <c r="D99" s="338" t="e">
        <f aca="false">DSUM(graph_cash,D$104,$F$85:$F99)-SUM(D$86:D98)</f>
        <v>#REF!</v>
      </c>
      <c r="E99" s="338" t="e">
        <f aca="false">DSUM(graph_cash,E$104,$F$85:$F99)-SUM(E$86:E98)</f>
        <v>#REF!</v>
      </c>
      <c r="F99" s="544" t="n">
        <f aca="false">G118</f>
        <v>14</v>
      </c>
      <c r="G99" s="544" t="n">
        <f aca="false">I118</f>
        <v>16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3.5" hidden="false" customHeight="true" outlineLevel="0" collapsed="false">
      <c r="A100" s="1" t="str">
        <f aca="false">H119</f>
        <v>not used</v>
      </c>
      <c r="B100" s="338" t="e">
        <f aca="false">DSUM(graph_cash,B$104,$F$85:$F100)-SUM(B$86:B99)</f>
        <v>#REF!</v>
      </c>
      <c r="C100" s="338" t="e">
        <f aca="false">DSUM(graph_cash,C$104,$F$85:$F100)-SUM(C$86:C99)</f>
        <v>#REF!</v>
      </c>
      <c r="D100" s="338" t="e">
        <f aca="false">DSUM(graph_cash,D$104,$F$85:$F100)-SUM(D$86:D99)</f>
        <v>#REF!</v>
      </c>
      <c r="E100" s="338" t="e">
        <f aca="false">DSUM(graph_cash,E$104,$F$85:$F100)-SUM(E$86:E99)</f>
        <v>#REF!</v>
      </c>
      <c r="F100" s="544" t="n">
        <f aca="false">G119</f>
        <v>15</v>
      </c>
      <c r="G100" s="544" t="n">
        <f aca="false">I119</f>
        <v>16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3.5" hidden="false" customHeight="true" outlineLevel="0" collapsed="false">
      <c r="A101" s="1" t="s">
        <v>394</v>
      </c>
      <c r="B101" s="338" t="e">
        <f aca="false">SUM(B86:B100)</f>
        <v>#REF!</v>
      </c>
      <c r="C101" s="338" t="e">
        <f aca="false">SUM(C86:C100)</f>
        <v>#REF!</v>
      </c>
      <c r="D101" s="338" t="e">
        <f aca="false">SUM(D86:D100)</f>
        <v>#REF!</v>
      </c>
      <c r="E101" s="338" t="e">
        <f aca="false">SUM(E86:E100)</f>
        <v>#REF!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3.5" hidden="false" customHeight="true" outlineLevel="0" collapsed="false">
      <c r="A102" s="1"/>
      <c r="B102" s="338"/>
      <c r="C102" s="338"/>
      <c r="D102" s="338"/>
      <c r="E102" s="338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4.25" hidden="false" customHeight="true" outlineLevel="0" collapsed="false">
      <c r="A103" s="215" t="str">
        <f aca="false">Summ!A752</f>
        <v>Income Summary - detailed</v>
      </c>
      <c r="B103" s="482"/>
      <c r="C103" s="482"/>
      <c r="D103" s="482"/>
      <c r="E103" s="48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3.5" hidden="false" customHeight="true" outlineLevel="0" collapsed="false">
      <c r="A104" s="215" t="str">
        <f aca="false">Summ!A753</f>
        <v>Livestock product sales</v>
      </c>
      <c r="B104" s="338" t="str">
        <f aca="false">B$3</f>
        <v>V.Poor</v>
      </c>
      <c r="C104" s="338" t="str">
        <f aca="false">C$3</f>
        <v>Poor</v>
      </c>
      <c r="D104" s="338" t="str">
        <f aca="false">D$3</f>
        <v>Middle</v>
      </c>
      <c r="E104" s="338" t="str">
        <f aca="false">E$3</f>
        <v>Better-off</v>
      </c>
      <c r="F104" s="1" t="s">
        <v>651</v>
      </c>
      <c r="G104" s="558" t="s">
        <v>660</v>
      </c>
      <c r="H104" s="559"/>
      <c r="I104" s="1" t="s">
        <v>652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3.5" hidden="false" customHeight="true" outlineLevel="0" collapsed="false">
      <c r="A105" s="1" t="str">
        <f aca="false">Summ!A754</f>
        <v>Camels' milk sales - season 1</v>
      </c>
      <c r="B105" s="338" t="n">
        <f aca="false">Summ!C754</f>
        <v>0</v>
      </c>
      <c r="C105" s="338" t="n">
        <f aca="false">Summ!D754</f>
        <v>0</v>
      </c>
      <c r="D105" s="338" t="n">
        <f aca="false">Summ!E754</f>
        <v>0</v>
      </c>
      <c r="E105" s="338" t="n">
        <f aca="false">Summ!F754</f>
        <v>0</v>
      </c>
      <c r="F105" s="542" t="n">
        <v>2</v>
      </c>
      <c r="G105" s="553" t="n">
        <v>1</v>
      </c>
      <c r="H105" s="554" t="s">
        <v>27</v>
      </c>
      <c r="I105" s="542" t="n">
        <v>2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3.5" hidden="false" customHeight="true" outlineLevel="0" collapsed="false">
      <c r="A106" s="1" t="str">
        <f aca="false">Summ!A755</f>
        <v>Camels' milk sales - season 2</v>
      </c>
      <c r="B106" s="338" t="n">
        <f aca="false">Summ!C755</f>
        <v>0</v>
      </c>
      <c r="C106" s="338" t="n">
        <f aca="false">Summ!D755</f>
        <v>0</v>
      </c>
      <c r="D106" s="338" t="n">
        <f aca="false">Summ!E755</f>
        <v>0</v>
      </c>
      <c r="E106" s="338" t="n">
        <f aca="false">Summ!F755</f>
        <v>0</v>
      </c>
      <c r="F106" s="542" t="n">
        <v>2</v>
      </c>
      <c r="G106" s="553" t="n">
        <v>2</v>
      </c>
      <c r="H106" s="554" t="s">
        <v>25</v>
      </c>
      <c r="I106" s="542" t="n">
        <v>4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3.5" hidden="false" customHeight="true" outlineLevel="0" collapsed="false">
      <c r="A107" s="1" t="str">
        <f aca="false">Summ!A756</f>
        <v>Camels' ghee/butter sales</v>
      </c>
      <c r="B107" s="338" t="n">
        <f aca="false">Summ!C756</f>
        <v>0</v>
      </c>
      <c r="C107" s="338" t="n">
        <f aca="false">Summ!D756</f>
        <v>0</v>
      </c>
      <c r="D107" s="338" t="n">
        <f aca="false">Summ!E756</f>
        <v>0</v>
      </c>
      <c r="E107" s="338" t="n">
        <f aca="false">Summ!F756</f>
        <v>0</v>
      </c>
      <c r="F107" s="542" t="n">
        <v>2</v>
      </c>
      <c r="G107" s="553" t="n">
        <v>3</v>
      </c>
      <c r="H107" s="554" t="s">
        <v>26</v>
      </c>
      <c r="I107" s="542" t="n">
        <v>5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3.5" hidden="false" customHeight="true" outlineLevel="0" collapsed="false">
      <c r="A108" s="1" t="str">
        <f aca="false">Summ!A757</f>
        <v>Cows' milk sales - season 1</v>
      </c>
      <c r="B108" s="338" t="n">
        <f aca="false">Summ!C757</f>
        <v>0</v>
      </c>
      <c r="C108" s="338" t="n">
        <f aca="false">Summ!D757</f>
        <v>0</v>
      </c>
      <c r="D108" s="338" t="n">
        <f aca="false">Summ!E757</f>
        <v>26400</v>
      </c>
      <c r="E108" s="338" t="n">
        <f aca="false">Summ!F757</f>
        <v>13200</v>
      </c>
      <c r="F108" s="542" t="n">
        <v>2</v>
      </c>
      <c r="G108" s="553" t="n">
        <v>4</v>
      </c>
      <c r="H108" s="554" t="s">
        <v>661</v>
      </c>
      <c r="I108" s="542" t="n">
        <v>6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3.5" hidden="false" customHeight="true" outlineLevel="0" collapsed="false">
      <c r="A109" s="1" t="str">
        <f aca="false">Summ!A758</f>
        <v>Cows' milk sales - season 2</v>
      </c>
      <c r="B109" s="338" t="n">
        <f aca="false">Summ!C758</f>
        <v>0</v>
      </c>
      <c r="C109" s="338" t="n">
        <f aca="false">Summ!D758</f>
        <v>0</v>
      </c>
      <c r="D109" s="338" t="n">
        <f aca="false">Summ!E758</f>
        <v>0</v>
      </c>
      <c r="E109" s="338" t="n">
        <f aca="false">Summ!F758</f>
        <v>0</v>
      </c>
      <c r="F109" s="542" t="n">
        <v>2</v>
      </c>
      <c r="G109" s="553" t="n">
        <v>5</v>
      </c>
      <c r="H109" s="554" t="s">
        <v>662</v>
      </c>
      <c r="I109" s="542" t="n">
        <v>7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3.5" hidden="false" customHeight="true" outlineLevel="0" collapsed="false">
      <c r="A110" s="1" t="str">
        <f aca="false">Summ!A759</f>
        <v>Cows' ghee/butter sales</v>
      </c>
      <c r="B110" s="338" t="n">
        <f aca="false">Summ!C759</f>
        <v>0</v>
      </c>
      <c r="C110" s="338" t="n">
        <f aca="false">Summ!D759</f>
        <v>0</v>
      </c>
      <c r="D110" s="338" t="n">
        <f aca="false">Summ!E759</f>
        <v>0</v>
      </c>
      <c r="E110" s="338" t="n">
        <f aca="false">Summ!F759</f>
        <v>0</v>
      </c>
      <c r="F110" s="542" t="n">
        <v>2</v>
      </c>
      <c r="G110" s="553" t="n">
        <v>6</v>
      </c>
      <c r="H110" s="554" t="s">
        <v>663</v>
      </c>
      <c r="I110" s="542" t="n">
        <v>8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3.5" hidden="false" customHeight="true" outlineLevel="0" collapsed="false">
      <c r="A111" s="1" t="str">
        <f aca="false">Summ!A760</f>
        <v>Sheep's milk sales - season 1</v>
      </c>
      <c r="B111" s="338" t="n">
        <f aca="false">Summ!C760</f>
        <v>0</v>
      </c>
      <c r="C111" s="338" t="n">
        <f aca="false">Summ!D760</f>
        <v>0</v>
      </c>
      <c r="D111" s="338" t="n">
        <f aca="false">Summ!E760</f>
        <v>0</v>
      </c>
      <c r="E111" s="338" t="n">
        <f aca="false">Summ!F760</f>
        <v>0</v>
      </c>
      <c r="F111" s="542" t="n">
        <v>2</v>
      </c>
      <c r="G111" s="553" t="n">
        <f aca="false">G110+1</f>
        <v>7</v>
      </c>
      <c r="H111" s="554" t="s">
        <v>664</v>
      </c>
      <c r="I111" s="542" t="n">
        <v>9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3.5" hidden="false" customHeight="true" outlineLevel="0" collapsed="false">
      <c r="A112" s="1" t="str">
        <f aca="false">Summ!A761</f>
        <v>Sheep's milk sales - season 2</v>
      </c>
      <c r="B112" s="338" t="n">
        <f aca="false">Summ!C761</f>
        <v>0</v>
      </c>
      <c r="C112" s="338" t="n">
        <f aca="false">Summ!D761</f>
        <v>0</v>
      </c>
      <c r="D112" s="338" t="n">
        <f aca="false">Summ!E761</f>
        <v>0</v>
      </c>
      <c r="E112" s="338" t="n">
        <f aca="false">Summ!F761</f>
        <v>0</v>
      </c>
      <c r="F112" s="542" t="n">
        <v>2</v>
      </c>
      <c r="G112" s="553" t="n">
        <f aca="false">G111+1</f>
        <v>8</v>
      </c>
      <c r="H112" s="554" t="s">
        <v>665</v>
      </c>
      <c r="I112" s="542" t="n">
        <v>10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3.5" hidden="false" customHeight="true" outlineLevel="0" collapsed="false">
      <c r="A113" s="1" t="str">
        <f aca="false">Summ!A762</f>
        <v>Sheep's ghee/butter sales</v>
      </c>
      <c r="B113" s="338" t="n">
        <f aca="false">Summ!C762</f>
        <v>0</v>
      </c>
      <c r="C113" s="338" t="n">
        <f aca="false">Summ!D762</f>
        <v>0</v>
      </c>
      <c r="D113" s="338" t="n">
        <f aca="false">Summ!E762</f>
        <v>0</v>
      </c>
      <c r="E113" s="338" t="n">
        <f aca="false">Summ!F762</f>
        <v>0</v>
      </c>
      <c r="F113" s="542" t="n">
        <v>2</v>
      </c>
      <c r="G113" s="553" t="n">
        <f aca="false">G112+1</f>
        <v>9</v>
      </c>
      <c r="H113" s="554" t="s">
        <v>666</v>
      </c>
      <c r="I113" s="542" t="n">
        <v>11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3.5" hidden="false" customHeight="true" outlineLevel="0" collapsed="false">
      <c r="A114" s="1" t="str">
        <f aca="false">Summ!A763</f>
        <v>Goats' milk sales - season 1</v>
      </c>
      <c r="B114" s="338" t="n">
        <f aca="false">Summ!C763</f>
        <v>0</v>
      </c>
      <c r="C114" s="338" t="n">
        <f aca="false">Summ!D763</f>
        <v>0</v>
      </c>
      <c r="D114" s="338" t="n">
        <f aca="false">Summ!E763</f>
        <v>0</v>
      </c>
      <c r="E114" s="338" t="n">
        <f aca="false">Summ!F763</f>
        <v>0</v>
      </c>
      <c r="F114" s="542" t="n">
        <v>2</v>
      </c>
      <c r="G114" s="553" t="n">
        <f aca="false">G113+1</f>
        <v>10</v>
      </c>
      <c r="H114" s="554" t="s">
        <v>667</v>
      </c>
      <c r="I114" s="542" t="n">
        <v>14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3.5" hidden="false" customHeight="true" outlineLevel="0" collapsed="false">
      <c r="A115" s="1" t="str">
        <f aca="false">Summ!A764</f>
        <v>Goats' milk sales - season 2</v>
      </c>
      <c r="B115" s="338" t="n">
        <f aca="false">Summ!C764</f>
        <v>0</v>
      </c>
      <c r="C115" s="338" t="n">
        <f aca="false">Summ!D764</f>
        <v>0</v>
      </c>
      <c r="D115" s="338" t="n">
        <f aca="false">Summ!E764</f>
        <v>0</v>
      </c>
      <c r="E115" s="338" t="n">
        <f aca="false">Summ!F764</f>
        <v>0</v>
      </c>
      <c r="F115" s="542" t="n">
        <v>2</v>
      </c>
      <c r="G115" s="553" t="n">
        <f aca="false">G114+1</f>
        <v>11</v>
      </c>
      <c r="H115" s="554" t="s">
        <v>668</v>
      </c>
      <c r="I115" s="542" t="n">
        <v>15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3.5" hidden="false" customHeight="true" outlineLevel="0" collapsed="false">
      <c r="A116" s="1" t="str">
        <f aca="false">Summ!A765</f>
        <v>Goats' ghee/butter sales</v>
      </c>
      <c r="B116" s="338" t="n">
        <f aca="false">Summ!C765</f>
        <v>0</v>
      </c>
      <c r="C116" s="338" t="n">
        <f aca="false">Summ!D765</f>
        <v>0</v>
      </c>
      <c r="D116" s="338" t="n">
        <f aca="false">Summ!E765</f>
        <v>0</v>
      </c>
      <c r="E116" s="338" t="n">
        <f aca="false">Summ!F765</f>
        <v>0</v>
      </c>
      <c r="F116" s="542" t="n">
        <v>2</v>
      </c>
      <c r="G116" s="553" t="n">
        <f aca="false">G115+1</f>
        <v>12</v>
      </c>
      <c r="H116" s="554" t="s">
        <v>178</v>
      </c>
      <c r="I116" s="542" t="n">
        <v>16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3.5" hidden="false" customHeight="true" outlineLevel="0" collapsed="false">
      <c r="A117" s="1" t="str">
        <f aca="false">Summ!A766</f>
        <v>Other: quantity</v>
      </c>
      <c r="B117" s="338" t="n">
        <f aca="false">Summ!C766</f>
        <v>0</v>
      </c>
      <c r="C117" s="338" t="n">
        <f aca="false">Summ!D766</f>
        <v>0</v>
      </c>
      <c r="D117" s="338" t="n">
        <f aca="false">Summ!E766</f>
        <v>0</v>
      </c>
      <c r="E117" s="338" t="n">
        <f aca="false">Summ!F766</f>
        <v>0</v>
      </c>
      <c r="F117" s="542" t="n">
        <v>2</v>
      </c>
      <c r="G117" s="553" t="n">
        <f aca="false">G116+1</f>
        <v>13</v>
      </c>
      <c r="H117" s="554" t="s">
        <v>654</v>
      </c>
      <c r="I117" s="542" t="n">
        <v>16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3.5" hidden="false" customHeight="true" outlineLevel="0" collapsed="false">
      <c r="A118" s="1" t="str">
        <f aca="false">Summ!A767</f>
        <v>Other: quantity</v>
      </c>
      <c r="B118" s="338" t="n">
        <f aca="false">Summ!C767</f>
        <v>0</v>
      </c>
      <c r="C118" s="338" t="n">
        <f aca="false">Summ!D767</f>
        <v>0</v>
      </c>
      <c r="D118" s="338" t="n">
        <f aca="false">Summ!E767</f>
        <v>0</v>
      </c>
      <c r="E118" s="338" t="n">
        <f aca="false">Summ!F767</f>
        <v>0</v>
      </c>
      <c r="F118" s="542" t="n">
        <v>2</v>
      </c>
      <c r="G118" s="553" t="n">
        <f aca="false">G117+1</f>
        <v>14</v>
      </c>
      <c r="H118" s="554" t="s">
        <v>654</v>
      </c>
      <c r="I118" s="542" t="n">
        <v>16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3.5" hidden="false" customHeight="true" outlineLevel="0" collapsed="false">
      <c r="A119" s="1" t="str">
        <f aca="false">Summ!A768</f>
        <v>Other: quantity</v>
      </c>
      <c r="B119" s="338" t="n">
        <f aca="false">Summ!C768</f>
        <v>0</v>
      </c>
      <c r="C119" s="338" t="n">
        <f aca="false">Summ!D768</f>
        <v>0</v>
      </c>
      <c r="D119" s="338" t="n">
        <f aca="false">Summ!E768</f>
        <v>0</v>
      </c>
      <c r="E119" s="338" t="n">
        <f aca="false">Summ!F768</f>
        <v>0</v>
      </c>
      <c r="F119" s="542" t="n">
        <v>2</v>
      </c>
      <c r="G119" s="556" t="n">
        <f aca="false">G118+1</f>
        <v>15</v>
      </c>
      <c r="H119" s="560" t="s">
        <v>654</v>
      </c>
      <c r="I119" s="542" t="n">
        <v>16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3.5" hidden="false" customHeight="true" outlineLevel="0" collapsed="false">
      <c r="A120" s="215" t="str">
        <f aca="false">Summ!A769</f>
        <v>Livestock sales</v>
      </c>
      <c r="B120" s="555"/>
      <c r="C120" s="555"/>
      <c r="D120" s="555"/>
      <c r="E120" s="555"/>
      <c r="F120" s="555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3.5" hidden="false" customHeight="true" outlineLevel="0" collapsed="false">
      <c r="A121" s="1" t="str">
        <f aca="false">Summ!A770</f>
        <v>Camel sales - export: no. sold</v>
      </c>
      <c r="B121" s="338" t="n">
        <f aca="false">Summ!C770</f>
        <v>0</v>
      </c>
      <c r="C121" s="338" t="n">
        <f aca="false">Summ!D770</f>
        <v>0</v>
      </c>
      <c r="D121" s="338" t="n">
        <f aca="false">Summ!E770</f>
        <v>0</v>
      </c>
      <c r="E121" s="338" t="n">
        <f aca="false">Summ!F770</f>
        <v>0</v>
      </c>
      <c r="F121" s="542" t="n">
        <v>3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3.5" hidden="false" customHeight="true" outlineLevel="0" collapsed="false">
      <c r="A122" s="1" t="str">
        <f aca="false">Summ!A771</f>
        <v>Pig sales - local: no. sold</v>
      </c>
      <c r="B122" s="338" t="n">
        <f aca="false">Summ!C771</f>
        <v>0</v>
      </c>
      <c r="C122" s="338" t="n">
        <f aca="false">Summ!D771</f>
        <v>0</v>
      </c>
      <c r="D122" s="338" t="n">
        <f aca="false">Summ!E771</f>
        <v>63000</v>
      </c>
      <c r="E122" s="338" t="n">
        <f aca="false">Summ!F771</f>
        <v>135000</v>
      </c>
      <c r="F122" s="542" t="n">
        <v>3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3.5" hidden="false" customHeight="true" outlineLevel="0" collapsed="false">
      <c r="A123" s="1" t="str">
        <f aca="false">Summ!A772</f>
        <v>Fattened Ox sales: no. sold</v>
      </c>
      <c r="B123" s="338" t="n">
        <f aca="false">Summ!C772</f>
        <v>0</v>
      </c>
      <c r="C123" s="338" t="n">
        <f aca="false">Summ!D772</f>
        <v>0</v>
      </c>
      <c r="D123" s="338" t="n">
        <f aca="false">Summ!E772</f>
        <v>0</v>
      </c>
      <c r="E123" s="338" t="n">
        <f aca="false">Summ!F772</f>
        <v>0</v>
      </c>
      <c r="F123" s="542" t="n">
        <v>3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3.5" hidden="false" customHeight="true" outlineLevel="0" collapsed="false">
      <c r="A124" s="1" t="str">
        <f aca="false">Summ!A773</f>
        <v>Cattle sales - export: no. sold</v>
      </c>
      <c r="B124" s="338" t="n">
        <f aca="false">Summ!C773</f>
        <v>0</v>
      </c>
      <c r="C124" s="338" t="n">
        <f aca="false">Summ!D773</f>
        <v>0</v>
      </c>
      <c r="D124" s="338" t="n">
        <f aca="false">Summ!E773</f>
        <v>0</v>
      </c>
      <c r="E124" s="338" t="n">
        <f aca="false">Summ!F773</f>
        <v>0</v>
      </c>
      <c r="F124" s="542" t="n">
        <v>3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3.5" hidden="false" customHeight="true" outlineLevel="0" collapsed="false">
      <c r="A125" s="1" t="str">
        <f aca="false">Summ!A774</f>
        <v>Cattle sales - local: no. sold</v>
      </c>
      <c r="B125" s="338" t="n">
        <f aca="false">Summ!C774</f>
        <v>0</v>
      </c>
      <c r="C125" s="338" t="n">
        <f aca="false">Summ!D774</f>
        <v>0</v>
      </c>
      <c r="D125" s="338" t="n">
        <f aca="false">Summ!E774</f>
        <v>60000</v>
      </c>
      <c r="E125" s="338" t="n">
        <f aca="false">Summ!F774</f>
        <v>140000</v>
      </c>
      <c r="F125" s="542" t="n">
        <v>3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3.5" hidden="false" customHeight="true" outlineLevel="0" collapsed="false">
      <c r="A126" s="1" t="str">
        <f aca="false">Summ!A775</f>
        <v>Goat sales - export: no. sold</v>
      </c>
      <c r="B126" s="338" t="n">
        <f aca="false">Summ!C775</f>
        <v>0</v>
      </c>
      <c r="C126" s="338" t="n">
        <f aca="false">Summ!D775</f>
        <v>0</v>
      </c>
      <c r="D126" s="338" t="n">
        <f aca="false">Summ!E775</f>
        <v>0</v>
      </c>
      <c r="E126" s="338" t="n">
        <f aca="false">Summ!F775</f>
        <v>0</v>
      </c>
      <c r="F126" s="542" t="n">
        <v>3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3.5" hidden="false" customHeight="true" outlineLevel="0" collapsed="false">
      <c r="A127" s="1" t="e">
        <f aca="false">Summ!A776</f>
        <v>#REF!</v>
      </c>
      <c r="B127" s="338" t="e">
        <f aca="false">Summ!C776</f>
        <v>#REF!</v>
      </c>
      <c r="C127" s="338" t="e">
        <f aca="false">Summ!D776</f>
        <v>#REF!</v>
      </c>
      <c r="D127" s="338" t="e">
        <f aca="false">Summ!E776</f>
        <v>#REF!</v>
      </c>
      <c r="E127" s="338" t="e">
        <f aca="false">Summ!F776</f>
        <v>#REF!</v>
      </c>
      <c r="F127" s="542" t="n">
        <v>3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3.5" hidden="false" customHeight="true" outlineLevel="0" collapsed="false">
      <c r="A128" s="1" t="str">
        <f aca="false">Summ!A777</f>
        <v>Sheep sales - export: no. sold</v>
      </c>
      <c r="B128" s="338" t="n">
        <f aca="false">Summ!C777</f>
        <v>0</v>
      </c>
      <c r="C128" s="338" t="n">
        <f aca="false">Summ!D777</f>
        <v>0</v>
      </c>
      <c r="D128" s="338" t="n">
        <f aca="false">Summ!E777</f>
        <v>0</v>
      </c>
      <c r="E128" s="338" t="n">
        <f aca="false">Summ!F777</f>
        <v>0</v>
      </c>
      <c r="F128" s="542" t="n">
        <v>3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3.5" hidden="false" customHeight="true" outlineLevel="0" collapsed="false">
      <c r="A129" s="1" t="e">
        <f aca="false">Summ!A778</f>
        <v>#REF!</v>
      </c>
      <c r="B129" s="338" t="e">
        <f aca="false">Summ!C778</f>
        <v>#REF!</v>
      </c>
      <c r="C129" s="338" t="e">
        <f aca="false">Summ!D778</f>
        <v>#REF!</v>
      </c>
      <c r="D129" s="338" t="e">
        <f aca="false">Summ!E778</f>
        <v>#REF!</v>
      </c>
      <c r="E129" s="338" t="e">
        <f aca="false">Summ!F778</f>
        <v>#REF!</v>
      </c>
      <c r="F129" s="542" t="n">
        <v>3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3.5" hidden="false" customHeight="true" outlineLevel="0" collapsed="false">
      <c r="A130" s="1" t="str">
        <f aca="false">Summ!A779</f>
        <v>Chicken sales: no. sold</v>
      </c>
      <c r="B130" s="338" t="n">
        <f aca="false">Summ!C779</f>
        <v>0</v>
      </c>
      <c r="C130" s="338" t="n">
        <f aca="false">Summ!D779</f>
        <v>3000</v>
      </c>
      <c r="D130" s="338" t="n">
        <f aca="false">Summ!E779</f>
        <v>6000</v>
      </c>
      <c r="E130" s="338" t="n">
        <f aca="false">Summ!F779</f>
        <v>0</v>
      </c>
      <c r="F130" s="542" t="n">
        <v>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3.5" hidden="false" customHeight="true" outlineLevel="0" collapsed="false">
      <c r="A131" s="215" t="str">
        <f aca="false">Summ!A780</f>
        <v>Crop sales</v>
      </c>
      <c r="B131" s="555"/>
      <c r="C131" s="555"/>
      <c r="D131" s="555"/>
      <c r="E131" s="555"/>
      <c r="F131" s="555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3.5" hidden="false" customHeight="true" outlineLevel="0" collapsed="false">
      <c r="A132" s="1" t="str">
        <f aca="false">Summ!A781</f>
        <v>Green maize sold: quantity</v>
      </c>
      <c r="B132" s="338" t="n">
        <f aca="false">Summ!C781</f>
        <v>0</v>
      </c>
      <c r="C132" s="338" t="n">
        <f aca="false">Summ!D781</f>
        <v>0</v>
      </c>
      <c r="D132" s="338" t="n">
        <f aca="false">Summ!E781</f>
        <v>0</v>
      </c>
      <c r="E132" s="338" t="n">
        <f aca="false">Summ!F781</f>
        <v>0</v>
      </c>
      <c r="F132" s="542" t="n">
        <v>1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3.5" hidden="false" customHeight="true" outlineLevel="0" collapsed="false">
      <c r="A133" s="1" t="str">
        <f aca="false">Summ!A782</f>
        <v>Maize rainfed: kg produced</v>
      </c>
      <c r="B133" s="338" t="n">
        <f aca="false">Summ!C782</f>
        <v>2000</v>
      </c>
      <c r="C133" s="338" t="n">
        <f aca="false">Summ!D782</f>
        <v>7500</v>
      </c>
      <c r="D133" s="338" t="n">
        <f aca="false">Summ!E782</f>
        <v>21000</v>
      </c>
      <c r="E133" s="338" t="n">
        <f aca="false">Summ!F782</f>
        <v>90000</v>
      </c>
      <c r="F133" s="542" t="n">
        <v>1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3.5" hidden="false" customHeight="true" outlineLevel="0" collapsed="false">
      <c r="A134" s="1" t="str">
        <f aca="false">Summ!A783</f>
        <v>Maize irrigated: kg produced</v>
      </c>
      <c r="B134" s="338" t="n">
        <f aca="false">Summ!C783</f>
        <v>5850</v>
      </c>
      <c r="C134" s="338" t="n">
        <f aca="false">Summ!D783</f>
        <v>0</v>
      </c>
      <c r="D134" s="338" t="n">
        <f aca="false">Summ!E783</f>
        <v>0</v>
      </c>
      <c r="E134" s="338" t="n">
        <f aca="false">Summ!F783</f>
        <v>0</v>
      </c>
      <c r="F134" s="542" t="n">
        <v>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3.5" hidden="false" customHeight="true" outlineLevel="0" collapsed="false">
      <c r="A135" s="1" t="str">
        <f aca="false">Summ!A784</f>
        <v>Sorghum: kg produced</v>
      </c>
      <c r="B135" s="338" t="n">
        <f aca="false">Summ!C784</f>
        <v>0</v>
      </c>
      <c r="C135" s="338" t="n">
        <f aca="false">Summ!D784</f>
        <v>0</v>
      </c>
      <c r="D135" s="338" t="n">
        <f aca="false">Summ!E784</f>
        <v>0</v>
      </c>
      <c r="E135" s="338" t="n">
        <f aca="false">Summ!F784</f>
        <v>0</v>
      </c>
      <c r="F135" s="542" t="n">
        <v>1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3.5" hidden="false" customHeight="true" outlineLevel="0" collapsed="false">
      <c r="A136" s="1" t="str">
        <f aca="false">Summ!A785</f>
        <v>Rice: kg produced</v>
      </c>
      <c r="B136" s="338" t="n">
        <f aca="false">Summ!C785</f>
        <v>0</v>
      </c>
      <c r="C136" s="338" t="n">
        <f aca="false">Summ!D785</f>
        <v>0</v>
      </c>
      <c r="D136" s="338" t="n">
        <f aca="false">Summ!E785</f>
        <v>0</v>
      </c>
      <c r="E136" s="338" t="n">
        <f aca="false">Summ!F785</f>
        <v>0</v>
      </c>
      <c r="F136" s="542" t="n">
        <v>1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3.5" hidden="false" customHeight="true" outlineLevel="0" collapsed="false">
      <c r="A137" s="1" t="str">
        <f aca="false">Summ!A786</f>
        <v>Beans rainfed: kg produced</v>
      </c>
      <c r="B137" s="338" t="n">
        <f aca="false">Summ!C786</f>
        <v>0</v>
      </c>
      <c r="C137" s="338" t="n">
        <f aca="false">Summ!D786</f>
        <v>0</v>
      </c>
      <c r="D137" s="338" t="n">
        <f aca="false">Summ!E786</f>
        <v>0</v>
      </c>
      <c r="E137" s="338" t="n">
        <f aca="false">Summ!F786</f>
        <v>0</v>
      </c>
      <c r="F137" s="542" t="n">
        <v>1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3.5" hidden="false" customHeight="true" outlineLevel="0" collapsed="false">
      <c r="A138" s="1" t="str">
        <f aca="false">Summ!A787</f>
        <v>Beans irrigated: kg produced</v>
      </c>
      <c r="B138" s="338" t="n">
        <f aca="false">Summ!C787</f>
        <v>0</v>
      </c>
      <c r="C138" s="338" t="n">
        <f aca="false">Summ!D787</f>
        <v>0</v>
      </c>
      <c r="D138" s="338" t="n">
        <f aca="false">Summ!E787</f>
        <v>0</v>
      </c>
      <c r="E138" s="338" t="n">
        <f aca="false">Summ!F787</f>
        <v>0</v>
      </c>
      <c r="F138" s="542" t="n">
        <v>1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3.5" hidden="false" customHeight="true" outlineLevel="0" collapsed="false">
      <c r="A139" s="1" t="str">
        <f aca="false">Summ!A788</f>
        <v>Pigeon peas: kg produced</v>
      </c>
      <c r="B139" s="338" t="n">
        <f aca="false">Summ!C788</f>
        <v>0</v>
      </c>
      <c r="C139" s="338" t="n">
        <f aca="false">Summ!D788</f>
        <v>0</v>
      </c>
      <c r="D139" s="338" t="n">
        <f aca="false">Summ!E788</f>
        <v>0</v>
      </c>
      <c r="E139" s="338" t="n">
        <f aca="false">Summ!F788</f>
        <v>0</v>
      </c>
      <c r="F139" s="542" t="n">
        <v>1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3.5" hidden="false" customHeight="true" outlineLevel="0" collapsed="false">
      <c r="A140" s="1" t="str">
        <f aca="false">Summ!A789</f>
        <v>Cowpeas: kg produced</v>
      </c>
      <c r="B140" s="338" t="n">
        <f aca="false">Summ!C789</f>
        <v>0</v>
      </c>
      <c r="C140" s="338" t="n">
        <f aca="false">Summ!D789</f>
        <v>0</v>
      </c>
      <c r="D140" s="338" t="n">
        <f aca="false">Summ!E789</f>
        <v>0</v>
      </c>
      <c r="E140" s="338" t="n">
        <f aca="false">Summ!F789</f>
        <v>0</v>
      </c>
      <c r="F140" s="542" t="n">
        <v>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3.5" hidden="false" customHeight="true" outlineLevel="0" collapsed="false">
      <c r="A141" s="1" t="str">
        <f aca="false">Summ!A790</f>
        <v>Sunflower: kg produced</v>
      </c>
      <c r="B141" s="338" t="n">
        <f aca="false">Summ!C790</f>
        <v>0</v>
      </c>
      <c r="C141" s="338" t="n">
        <f aca="false">Summ!D790</f>
        <v>0</v>
      </c>
      <c r="D141" s="338" t="n">
        <f aca="false">Summ!E790</f>
        <v>0</v>
      </c>
      <c r="E141" s="338" t="n">
        <f aca="false">Summ!F790</f>
        <v>0</v>
      </c>
      <c r="F141" s="542" t="n">
        <v>1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3.5" hidden="false" customHeight="true" outlineLevel="0" collapsed="false">
      <c r="A142" s="1" t="str">
        <f aca="false">Summ!A791</f>
        <v>Cassava: no. local meas.</v>
      </c>
      <c r="B142" s="338" t="n">
        <f aca="false">Summ!C791</f>
        <v>0</v>
      </c>
      <c r="C142" s="338" t="n">
        <f aca="false">Summ!D791</f>
        <v>0</v>
      </c>
      <c r="D142" s="338" t="n">
        <f aca="false">Summ!E791</f>
        <v>0</v>
      </c>
      <c r="E142" s="338" t="n">
        <f aca="false">Summ!F791</f>
        <v>0</v>
      </c>
      <c r="F142" s="542" t="n">
        <v>1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3.5" hidden="false" customHeight="true" outlineLevel="0" collapsed="false">
      <c r="A143" s="1" t="str">
        <f aca="false">Summ!A792</f>
        <v>Sweet potatoes: no. local meas</v>
      </c>
      <c r="B143" s="338" t="n">
        <f aca="false">Summ!C792</f>
        <v>0</v>
      </c>
      <c r="C143" s="338" t="n">
        <f aca="false">Summ!D792</f>
        <v>1250</v>
      </c>
      <c r="D143" s="338" t="n">
        <f aca="false">Summ!E792</f>
        <v>5500</v>
      </c>
      <c r="E143" s="338" t="n">
        <f aca="false">Summ!F792</f>
        <v>16200</v>
      </c>
      <c r="F143" s="542" t="n">
        <v>1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3.5" hidden="false" customHeight="true" outlineLevel="0" collapsed="false">
      <c r="A144" s="1" t="str">
        <f aca="false">Summ!A793</f>
        <v>Irish potatoes: no. local meas</v>
      </c>
      <c r="B144" s="338" t="n">
        <f aca="false">Summ!C793</f>
        <v>0</v>
      </c>
      <c r="C144" s="338" t="n">
        <f aca="false">Summ!D793</f>
        <v>0</v>
      </c>
      <c r="D144" s="338" t="n">
        <f aca="false">Summ!E793</f>
        <v>0</v>
      </c>
      <c r="E144" s="338" t="n">
        <f aca="false">Summ!F793</f>
        <v>0</v>
      </c>
      <c r="F144" s="542" t="n">
        <v>1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3.5" hidden="false" customHeight="true" outlineLevel="0" collapsed="false">
      <c r="A145" s="1" t="str">
        <f aca="false">Summ!A794</f>
        <v>Bananas: no. local meas</v>
      </c>
      <c r="B145" s="338" t="n">
        <f aca="false">Summ!C794</f>
        <v>0</v>
      </c>
      <c r="C145" s="338" t="n">
        <f aca="false">Summ!D794</f>
        <v>0</v>
      </c>
      <c r="D145" s="338" t="n">
        <f aca="false">Summ!E794</f>
        <v>0</v>
      </c>
      <c r="E145" s="338" t="n">
        <f aca="false">Summ!F794</f>
        <v>0</v>
      </c>
      <c r="F145" s="542" t="n">
        <v>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3.5" hidden="false" customHeight="true" outlineLevel="0" collapsed="false">
      <c r="A146" s="1" t="str">
        <f aca="false">Summ!A795</f>
        <v>Groundnuts (dry): no. local meas</v>
      </c>
      <c r="B146" s="338" t="n">
        <f aca="false">Summ!C795</f>
        <v>9000</v>
      </c>
      <c r="C146" s="338" t="n">
        <f aca="false">Summ!D795</f>
        <v>12600</v>
      </c>
      <c r="D146" s="338" t="n">
        <f aca="false">Summ!E795</f>
        <v>80600</v>
      </c>
      <c r="E146" s="338" t="n">
        <f aca="false">Summ!F795</f>
        <v>45500</v>
      </c>
      <c r="F146" s="542" t="n">
        <v>1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3.5" hidden="false" customHeight="true" outlineLevel="0" collapsed="false">
      <c r="A147" s="1" t="str">
        <f aca="false">Summ!A796</f>
        <v>Soya: no. local meas</v>
      </c>
      <c r="B147" s="338" t="n">
        <f aca="false">Summ!C796</f>
        <v>5200</v>
      </c>
      <c r="C147" s="338" t="n">
        <f aca="false">Summ!D796</f>
        <v>19500</v>
      </c>
      <c r="D147" s="338" t="n">
        <f aca="false">Summ!E796</f>
        <v>49500</v>
      </c>
      <c r="E147" s="338" t="n">
        <f aca="false">Summ!F796</f>
        <v>58400</v>
      </c>
      <c r="F147" s="542" t="n">
        <v>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3.5" hidden="false" customHeight="true" outlineLevel="0" collapsed="false">
      <c r="A148" s="1" t="str">
        <f aca="false">Summ!A797</f>
        <v>Vegetables: no. local meas</v>
      </c>
      <c r="B148" s="338" t="n">
        <f aca="false">Summ!C797</f>
        <v>0</v>
      </c>
      <c r="C148" s="338" t="n">
        <f aca="false">Summ!D797</f>
        <v>0</v>
      </c>
      <c r="D148" s="338" t="n">
        <f aca="false">Summ!E797</f>
        <v>0</v>
      </c>
      <c r="E148" s="338" t="n">
        <f aca="false">Summ!F797</f>
        <v>0</v>
      </c>
      <c r="F148" s="542" t="n">
        <v>1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3.5" hidden="false" customHeight="true" outlineLevel="0" collapsed="false">
      <c r="A149" s="1" t="str">
        <f aca="false">Summ!A798</f>
        <v>Other crop: (tomato)</v>
      </c>
      <c r="B149" s="338" t="n">
        <f aca="false">Summ!C798</f>
        <v>0</v>
      </c>
      <c r="C149" s="338" t="n">
        <f aca="false">Summ!D798</f>
        <v>0</v>
      </c>
      <c r="D149" s="338" t="n">
        <f aca="false">Summ!E798</f>
        <v>0</v>
      </c>
      <c r="E149" s="338" t="n">
        <f aca="false">Summ!F798</f>
        <v>0</v>
      </c>
      <c r="F149" s="542" t="n">
        <v>1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3.5" hidden="false" customHeight="true" outlineLevel="0" collapsed="false">
      <c r="A150" s="1" t="str">
        <f aca="false">Summ!A799</f>
        <v>Other crop: type</v>
      </c>
      <c r="B150" s="338" t="n">
        <f aca="false">Summ!C799</f>
        <v>0</v>
      </c>
      <c r="C150" s="338" t="n">
        <f aca="false">Summ!D799</f>
        <v>0</v>
      </c>
      <c r="D150" s="338" t="n">
        <f aca="false">Summ!E799</f>
        <v>0</v>
      </c>
      <c r="E150" s="338" t="n">
        <f aca="false">Summ!F799</f>
        <v>0</v>
      </c>
      <c r="F150" s="542" t="n">
        <v>1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3.5" hidden="false" customHeight="true" outlineLevel="0" collapsed="false">
      <c r="A151" s="1" t="str">
        <f aca="false">Summ!A802</f>
        <v>Cotton: kg sold</v>
      </c>
      <c r="B151" s="338" t="n">
        <f aca="false">Summ!C802</f>
        <v>0</v>
      </c>
      <c r="C151" s="338" t="n">
        <f aca="false">Summ!D802</f>
        <v>0</v>
      </c>
      <c r="D151" s="338" t="n">
        <f aca="false">Summ!E802</f>
        <v>0</v>
      </c>
      <c r="E151" s="338" t="n">
        <f aca="false">Summ!F802</f>
        <v>0</v>
      </c>
      <c r="F151" s="542" t="n">
        <v>1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3.5" hidden="false" customHeight="true" outlineLevel="0" collapsed="false">
      <c r="A152" s="1" t="str">
        <f aca="false">Summ!A803</f>
        <v>Tobacco: kg sold</v>
      </c>
      <c r="B152" s="338" t="n">
        <f aca="false">Summ!C803</f>
        <v>12000</v>
      </c>
      <c r="C152" s="338" t="n">
        <f aca="false">Summ!D803</f>
        <v>16000</v>
      </c>
      <c r="D152" s="338" t="n">
        <f aca="false">Summ!E803</f>
        <v>486000</v>
      </c>
      <c r="E152" s="338" t="n">
        <f aca="false">Summ!F803</f>
        <v>696000</v>
      </c>
      <c r="F152" s="542" t="n">
        <v>1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3.5" hidden="false" customHeight="true" outlineLevel="0" collapsed="false">
      <c r="A153" s="1" t="str">
        <f aca="false">Summ!A804</f>
        <v>Sugarcane: kg sold</v>
      </c>
      <c r="B153" s="338" t="n">
        <f aca="false">Summ!C804</f>
        <v>0</v>
      </c>
      <c r="C153" s="338" t="n">
        <f aca="false">Summ!D804</f>
        <v>0</v>
      </c>
      <c r="D153" s="338" t="n">
        <f aca="false">Summ!E804</f>
        <v>0</v>
      </c>
      <c r="E153" s="338" t="n">
        <f aca="false">Summ!F804</f>
        <v>0</v>
      </c>
      <c r="F153" s="542" t="n">
        <v>1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3.5" hidden="false" customHeight="true" outlineLevel="0" collapsed="false">
      <c r="A154" s="1" t="str">
        <f aca="false">Summ!A805</f>
        <v>Pineapples: kg sold</v>
      </c>
      <c r="B154" s="338" t="n">
        <f aca="false">Summ!C805</f>
        <v>0</v>
      </c>
      <c r="C154" s="338" t="n">
        <f aca="false">Summ!D805</f>
        <v>0</v>
      </c>
      <c r="D154" s="338" t="n">
        <f aca="false">Summ!E805</f>
        <v>0</v>
      </c>
      <c r="E154" s="338" t="n">
        <f aca="false">Summ!F805</f>
        <v>0</v>
      </c>
      <c r="F154" s="542" t="n">
        <v>1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3.5" hidden="false" customHeight="true" outlineLevel="0" collapsed="false">
      <c r="A155" s="1" t="str">
        <f aca="false">Summ!A806</f>
        <v>Pears: kg sold</v>
      </c>
      <c r="B155" s="338" t="n">
        <f aca="false">Summ!C806</f>
        <v>0</v>
      </c>
      <c r="C155" s="338" t="n">
        <f aca="false">Summ!D806</f>
        <v>0</v>
      </c>
      <c r="D155" s="338" t="n">
        <f aca="false">Summ!E806</f>
        <v>0</v>
      </c>
      <c r="E155" s="338" t="n">
        <f aca="false">Summ!F806</f>
        <v>0</v>
      </c>
      <c r="F155" s="542" t="n">
        <v>1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3.5" hidden="false" customHeight="true" outlineLevel="0" collapsed="false">
      <c r="A156" s="1" t="str">
        <f aca="false">Summ!A807</f>
        <v>Citrus fruits: kg sold</v>
      </c>
      <c r="B156" s="338" t="n">
        <f aca="false">Summ!C807</f>
        <v>0</v>
      </c>
      <c r="C156" s="338" t="n">
        <f aca="false">Summ!D807</f>
        <v>0</v>
      </c>
      <c r="D156" s="338" t="n">
        <f aca="false">Summ!E807</f>
        <v>0</v>
      </c>
      <c r="E156" s="338" t="n">
        <f aca="false">Summ!F807</f>
        <v>0</v>
      </c>
      <c r="F156" s="542" t="n">
        <v>1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3.5" hidden="false" customHeight="true" outlineLevel="0" collapsed="false">
      <c r="A157" s="1" t="str">
        <f aca="false">Summ!A808</f>
        <v>Other cashcrop: kg sold</v>
      </c>
      <c r="B157" s="338" t="n">
        <f aca="false">Summ!C808</f>
        <v>0</v>
      </c>
      <c r="C157" s="338" t="n">
        <f aca="false">Summ!D808</f>
        <v>0</v>
      </c>
      <c r="D157" s="338" t="n">
        <f aca="false">Summ!E808</f>
        <v>0</v>
      </c>
      <c r="E157" s="338" t="n">
        <f aca="false">Summ!F808</f>
        <v>0</v>
      </c>
      <c r="F157" s="542" t="n">
        <v>1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3.5" hidden="false" customHeight="true" outlineLevel="0" collapsed="false">
      <c r="A158" s="1" t="str">
        <f aca="false">Summ!A809</f>
        <v>Other cashcrop: quantity sold</v>
      </c>
      <c r="B158" s="338" t="n">
        <f aca="false">Summ!C809</f>
        <v>0</v>
      </c>
      <c r="C158" s="338" t="n">
        <f aca="false">Summ!D809</f>
        <v>0</v>
      </c>
      <c r="D158" s="338" t="n">
        <f aca="false">Summ!E809</f>
        <v>0</v>
      </c>
      <c r="E158" s="338" t="n">
        <f aca="false">Summ!F809</f>
        <v>0</v>
      </c>
      <c r="F158" s="542" t="n">
        <v>1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3.5" hidden="false" customHeight="true" outlineLevel="0" collapsed="false">
      <c r="A159" s="1" t="str">
        <f aca="false">Summ!A810</f>
        <v>Other cashcrop: quantity sold</v>
      </c>
      <c r="B159" s="338" t="n">
        <f aca="false">Summ!C810</f>
        <v>0</v>
      </c>
      <c r="C159" s="338" t="n">
        <f aca="false">Summ!D810</f>
        <v>0</v>
      </c>
      <c r="D159" s="338" t="n">
        <f aca="false">Summ!E810</f>
        <v>0</v>
      </c>
      <c r="E159" s="338" t="n">
        <f aca="false">Summ!F810</f>
        <v>0</v>
      </c>
      <c r="F159" s="542" t="n">
        <v>1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3.5" hidden="false" customHeight="true" outlineLevel="0" collapsed="false">
      <c r="A160" s="1" t="str">
        <f aca="false">Summ!A811</f>
        <v>Other cash crop: type</v>
      </c>
      <c r="B160" s="338" t="n">
        <f aca="false">Summ!C811</f>
        <v>0</v>
      </c>
      <c r="C160" s="338" t="n">
        <f aca="false">Summ!D811</f>
        <v>0</v>
      </c>
      <c r="D160" s="338" t="n">
        <f aca="false">Summ!E811</f>
        <v>0</v>
      </c>
      <c r="E160" s="338" t="n">
        <f aca="false">Summ!F811</f>
        <v>0</v>
      </c>
      <c r="F160" s="542" t="n">
        <v>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3.5" hidden="false" customHeight="true" outlineLevel="0" collapsed="false">
      <c r="A161" s="1" t="str">
        <f aca="false">Summ!A812</f>
        <v>Other cash crop: type</v>
      </c>
      <c r="B161" s="338" t="n">
        <f aca="false">Summ!C812</f>
        <v>0</v>
      </c>
      <c r="C161" s="338" t="n">
        <f aca="false">Summ!D812</f>
        <v>0</v>
      </c>
      <c r="D161" s="338" t="n">
        <f aca="false">Summ!E812</f>
        <v>0</v>
      </c>
      <c r="E161" s="338" t="n">
        <f aca="false">Summ!F812</f>
        <v>0</v>
      </c>
      <c r="F161" s="542" t="n">
        <v>1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3.5" hidden="false" customHeight="true" outlineLevel="0" collapsed="false">
      <c r="A162" s="215" t="str">
        <f aca="false">Summ!A813</f>
        <v>Employment</v>
      </c>
      <c r="B162" s="555"/>
      <c r="C162" s="555"/>
      <c r="D162" s="555"/>
      <c r="E162" s="555"/>
      <c r="F162" s="555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3.5" hidden="false" customHeight="true" outlineLevel="0" collapsed="false">
      <c r="A163" s="1" t="str">
        <f aca="false">Summ!A814</f>
        <v>Ag.lab (cultivation) -- see Data2</v>
      </c>
      <c r="B163" s="338" t="n">
        <f aca="false">Summ!C814</f>
        <v>32400</v>
      </c>
      <c r="C163" s="338" t="n">
        <f aca="false">Summ!D814</f>
        <v>14500</v>
      </c>
      <c r="D163" s="338" t="n">
        <f aca="false">Summ!E814</f>
        <v>0</v>
      </c>
      <c r="E163" s="338" t="n">
        <f aca="false">Summ!F814</f>
        <v>0</v>
      </c>
      <c r="F163" s="542" t="n">
        <v>5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3.5" hidden="false" customHeight="true" outlineLevel="0" collapsed="false">
      <c r="A164" s="1" t="str">
        <f aca="false">Summ!A815</f>
        <v>Ag.lab (harvest) -- see Data2</v>
      </c>
      <c r="B164" s="338" t="n">
        <f aca="false">Summ!C815</f>
        <v>0</v>
      </c>
      <c r="C164" s="338" t="n">
        <f aca="false">Summ!D815</f>
        <v>0</v>
      </c>
      <c r="D164" s="338" t="n">
        <f aca="false">Summ!E815</f>
        <v>0</v>
      </c>
      <c r="E164" s="338" t="n">
        <f aca="false">Summ!F815</f>
        <v>0</v>
      </c>
      <c r="F164" s="542" t="n">
        <v>5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3.5" hidden="false" customHeight="true" outlineLevel="0" collapsed="false">
      <c r="A165" s="1" t="str">
        <f aca="false">Summ!A816</f>
        <v>Brick making</v>
      </c>
      <c r="B165" s="338" t="n">
        <f aca="false">Summ!C816</f>
        <v>22500</v>
      </c>
      <c r="C165" s="338" t="n">
        <f aca="false">Summ!D816</f>
        <v>5000</v>
      </c>
      <c r="D165" s="338" t="n">
        <f aca="false">Summ!E816</f>
        <v>0</v>
      </c>
      <c r="E165" s="338" t="n">
        <f aca="false">Summ!F816</f>
        <v>0</v>
      </c>
      <c r="F165" s="542" t="n">
        <v>5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3.5" hidden="false" customHeight="true" outlineLevel="0" collapsed="false">
      <c r="A166" s="1" t="str">
        <f aca="false">Summ!A817</f>
        <v>Labour migration: no. people per HH</v>
      </c>
      <c r="B166" s="338" t="n">
        <f aca="false">Summ!C817</f>
        <v>0</v>
      </c>
      <c r="C166" s="338" t="n">
        <f aca="false">Summ!D817</f>
        <v>35000</v>
      </c>
      <c r="D166" s="338" t="n">
        <f aca="false">Summ!E817</f>
        <v>0</v>
      </c>
      <c r="E166" s="338" t="n">
        <f aca="false">Summ!F817</f>
        <v>0</v>
      </c>
      <c r="F166" s="542" t="n">
        <v>5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3.5" hidden="false" customHeight="true" outlineLevel="0" collapsed="false">
      <c r="A167" s="1" t="str">
        <f aca="false">Summ!A818</f>
        <v>Domestic work cash income -- see Data2</v>
      </c>
      <c r="B167" s="338" t="n">
        <f aca="false">Summ!C818</f>
        <v>0</v>
      </c>
      <c r="C167" s="338" t="n">
        <f aca="false">Summ!D818</f>
        <v>0</v>
      </c>
      <c r="D167" s="338" t="n">
        <f aca="false">Summ!E818</f>
        <v>0</v>
      </c>
      <c r="E167" s="338" t="n">
        <f aca="false">Summ!F818</f>
        <v>0</v>
      </c>
      <c r="F167" s="542" t="n">
        <v>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3.5" hidden="false" customHeight="true" outlineLevel="0" collapsed="false">
      <c r="A168" s="1" t="str">
        <f aca="false">Summ!A819</f>
        <v>Remittances: no. times per year</v>
      </c>
      <c r="B168" s="338" t="n">
        <f aca="false">Summ!C819</f>
        <v>0</v>
      </c>
      <c r="C168" s="338" t="n">
        <f aca="false">Summ!D819</f>
        <v>0</v>
      </c>
      <c r="D168" s="338" t="n">
        <f aca="false">Summ!E819</f>
        <v>0</v>
      </c>
      <c r="E168" s="338" t="n">
        <f aca="false">Summ!F819</f>
        <v>0</v>
      </c>
      <c r="F168" s="542" t="n">
        <v>12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3.5" hidden="false" customHeight="true" outlineLevel="0" collapsed="false">
      <c r="A169" s="215" t="str">
        <f aca="false">Summ!A820</f>
        <v>Self-employment</v>
      </c>
      <c r="B169" s="555"/>
      <c r="C169" s="555"/>
      <c r="D169" s="555"/>
      <c r="E169" s="555"/>
      <c r="F169" s="555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3.5" hidden="false" customHeight="true" outlineLevel="0" collapsed="false">
      <c r="A170" s="1" t="str">
        <f aca="false">Summ!A821</f>
        <v>Firewood sales</v>
      </c>
      <c r="B170" s="338" t="n">
        <f aca="false">Summ!C821</f>
        <v>0</v>
      </c>
      <c r="C170" s="338" t="n">
        <f aca="false">Summ!D821</f>
        <v>21000</v>
      </c>
      <c r="D170" s="338" t="n">
        <f aca="false">Summ!E821</f>
        <v>0</v>
      </c>
      <c r="E170" s="338" t="n">
        <f aca="false">Summ!F821</f>
        <v>0</v>
      </c>
      <c r="F170" s="542" t="n">
        <v>8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3.5" hidden="false" customHeight="true" outlineLevel="0" collapsed="false">
      <c r="A171" s="1" t="str">
        <f aca="false">Summ!A822</f>
        <v>Petty Trade/bicycle hire</v>
      </c>
      <c r="B171" s="338" t="n">
        <f aca="false">Summ!C822</f>
        <v>0</v>
      </c>
      <c r="C171" s="338" t="n">
        <f aca="false">Summ!D822</f>
        <v>0</v>
      </c>
      <c r="D171" s="338" t="n">
        <f aca="false">Summ!E822</f>
        <v>45000</v>
      </c>
      <c r="E171" s="338" t="n">
        <f aca="false">Summ!F822</f>
        <v>137800</v>
      </c>
      <c r="F171" s="542" t="n">
        <v>9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3.5" hidden="false" customHeight="true" outlineLevel="0" collapsed="false">
      <c r="A172" s="1" t="str">
        <f aca="false">Summ!A823</f>
        <v>Other Self-employment: type</v>
      </c>
      <c r="B172" s="338" t="n">
        <f aca="false">Summ!C823</f>
        <v>0</v>
      </c>
      <c r="C172" s="338" t="n">
        <f aca="false">Summ!D823</f>
        <v>0</v>
      </c>
      <c r="D172" s="338" t="n">
        <f aca="false">Summ!E823</f>
        <v>0</v>
      </c>
      <c r="E172" s="338" t="n">
        <f aca="false">Summ!F823</f>
        <v>0</v>
      </c>
      <c r="F172" s="542" t="n">
        <v>8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3.5" hidden="false" customHeight="true" outlineLevel="0" collapsed="false">
      <c r="A173" s="215" t="str">
        <f aca="false">Summ!A824</f>
        <v>Petty Trade or Safety Nets</v>
      </c>
      <c r="B173" s="555"/>
      <c r="C173" s="555"/>
      <c r="D173" s="555"/>
      <c r="E173" s="555"/>
      <c r="F173" s="555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3.5" hidden="false" customHeight="true" outlineLevel="0" collapsed="false">
      <c r="A174" s="1" t="str">
        <f aca="false">Summ!A825</f>
        <v>Safety Nets: no. people per HH</v>
      </c>
      <c r="B174" s="338" t="n">
        <f aca="false">Summ!C825</f>
        <v>0</v>
      </c>
      <c r="C174" s="338" t="n">
        <f aca="false">Summ!D825</f>
        <v>0</v>
      </c>
      <c r="D174" s="338" t="n">
        <f aca="false">Summ!E825</f>
        <v>0</v>
      </c>
      <c r="E174" s="338" t="n">
        <f aca="false">Summ!F825</f>
        <v>0</v>
      </c>
      <c r="F174" s="542" t="n">
        <v>10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3.5" hidden="false" customHeight="true" outlineLevel="0" collapsed="false">
      <c r="A175" s="215" t="str">
        <f aca="false">Summ!A826</f>
        <v>Other</v>
      </c>
      <c r="B175" s="555"/>
      <c r="C175" s="555"/>
      <c r="D175" s="555"/>
      <c r="E175" s="555"/>
      <c r="F175" s="555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3.5" hidden="false" customHeight="true" outlineLevel="0" collapsed="false">
      <c r="A176" s="1" t="str">
        <f aca="false">Summ!A800</f>
        <v>FISHING -- see worksheet Data 3</v>
      </c>
      <c r="B176" s="338" t="n">
        <f aca="false">Summ!C800</f>
        <v>0</v>
      </c>
      <c r="C176" s="338" t="n">
        <f aca="false">Summ!D800</f>
        <v>0</v>
      </c>
      <c r="D176" s="338" t="n">
        <f aca="false">Summ!E800</f>
        <v>0</v>
      </c>
      <c r="E176" s="338" t="n">
        <f aca="false">Summ!F800</f>
        <v>0</v>
      </c>
      <c r="F176" s="542" t="n">
        <v>4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3.5" hidden="false" customHeight="true" outlineLevel="0" collapsed="false">
      <c r="A177" s="1" t="str">
        <f aca="false">Summ!A801</f>
        <v>WILD FOODS -- see worksheet Data 3</v>
      </c>
      <c r="B177" s="338" t="n">
        <f aca="false">Summ!C801</f>
        <v>0</v>
      </c>
      <c r="C177" s="338" t="n">
        <f aca="false">Summ!D801</f>
        <v>0</v>
      </c>
      <c r="D177" s="338" t="n">
        <f aca="false">Summ!E801</f>
        <v>0</v>
      </c>
      <c r="E177" s="338" t="n">
        <f aca="false">Summ!F801</f>
        <v>0</v>
      </c>
      <c r="F177" s="542" t="n">
        <v>4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3.5" hidden="false" customHeight="true" outlineLevel="0" collapsed="false">
      <c r="A178" s="1" t="str">
        <f aca="false">Summ!A827</f>
        <v>Gifts/social support: type</v>
      </c>
      <c r="B178" s="338" t="n">
        <f aca="false">Summ!C827</f>
        <v>0</v>
      </c>
      <c r="C178" s="338" t="n">
        <f aca="false">Summ!D827</f>
        <v>0</v>
      </c>
      <c r="D178" s="338" t="n">
        <f aca="false">Summ!E827</f>
        <v>0</v>
      </c>
      <c r="E178" s="338" t="n">
        <f aca="false">Summ!F827</f>
        <v>0</v>
      </c>
      <c r="F178" s="542" t="n">
        <v>11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3.5" hidden="false" customHeight="true" outlineLevel="0" collapsed="false">
      <c r="A179" s="1" t="str">
        <f aca="false">Summ!A828</f>
        <v>Other income: loans</v>
      </c>
      <c r="B179" s="338" t="n">
        <f aca="false">Summ!C828</f>
        <v>0</v>
      </c>
      <c r="C179" s="338" t="n">
        <f aca="false">Summ!D828</f>
        <v>0</v>
      </c>
      <c r="D179" s="338" t="n">
        <f aca="false">Summ!E828</f>
        <v>0</v>
      </c>
      <c r="E179" s="338" t="n">
        <f aca="false">Summ!F828</f>
        <v>230000</v>
      </c>
      <c r="F179" s="542" t="n">
        <v>12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3.5" hidden="false" customHeight="true" outlineLevel="0" collapsed="false">
      <c r="A180" s="1"/>
      <c r="B180" s="338"/>
      <c r="C180" s="338"/>
      <c r="D180" s="338"/>
      <c r="E180" s="338"/>
      <c r="F180" s="338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3.5" hidden="false" customHeight="true" outlineLevel="0" collapsed="false">
      <c r="A181" s="1"/>
      <c r="B181" s="338"/>
      <c r="C181" s="338"/>
      <c r="D181" s="338"/>
      <c r="E181" s="338"/>
      <c r="F181" s="338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3.5" hidden="false" customHeight="true" outlineLevel="0" collapsed="false">
      <c r="A182" s="383" t="s">
        <v>669</v>
      </c>
      <c r="B182" s="338"/>
      <c r="C182" s="338"/>
      <c r="D182" s="338"/>
      <c r="E182" s="338"/>
      <c r="F182" s="1"/>
      <c r="G182" s="1"/>
      <c r="H182" s="1"/>
      <c r="I182" s="1"/>
      <c r="J182" s="1"/>
      <c r="K182" s="215" t="s">
        <v>670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3.5" hidden="false" customHeight="true" outlineLevel="0" collapsed="false">
      <c r="A183" s="215" t="s">
        <v>671</v>
      </c>
      <c r="B183" s="338" t="str">
        <f aca="false">B$3</f>
        <v>V.Poor</v>
      </c>
      <c r="C183" s="338" t="str">
        <f aca="false">C$3</f>
        <v>Poor</v>
      </c>
      <c r="D183" s="338" t="str">
        <f aca="false">D$3</f>
        <v>Middle</v>
      </c>
      <c r="E183" s="338" t="str">
        <f aca="false">E$3</f>
        <v>Better-off</v>
      </c>
      <c r="F183" s="1" t="s">
        <v>651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3.5" hidden="false" customHeight="true" outlineLevel="0" collapsed="false">
      <c r="A184" s="1" t="str">
        <f aca="false">H202</f>
        <v>staple food</v>
      </c>
      <c r="B184" s="338" t="n">
        <f aca="false">DSUM(graph_exp,B$201,$F$183:$F184)</f>
        <v>20250</v>
      </c>
      <c r="C184" s="338" t="n">
        <f aca="false">DSUM(graph_exp,C$201,$F$183:$F184)</f>
        <v>14398.56</v>
      </c>
      <c r="D184" s="338" t="n">
        <f aca="false">DSUM(graph_exp,D$201,$F$183:$F184)</f>
        <v>26190</v>
      </c>
      <c r="E184" s="338" t="n">
        <f aca="false">DSUM(graph_exp,E$201,$F$183:$F184)</f>
        <v>41580</v>
      </c>
      <c r="F184" s="544" t="n">
        <f aca="false">G202</f>
        <v>1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3.5" hidden="false" customHeight="true" outlineLevel="0" collapsed="false">
      <c r="A185" s="1" t="str">
        <f aca="false">H203</f>
        <v>non-staple food</v>
      </c>
      <c r="B185" s="338" t="n">
        <f aca="false">DSUM(graph_exp,B$201,$F$183:$F185)-B184</f>
        <v>13772.5</v>
      </c>
      <c r="C185" s="338" t="n">
        <f aca="false">DSUM(graph_exp,C$201,$F$183:$F185)-C184</f>
        <v>23380</v>
      </c>
      <c r="D185" s="338" t="n">
        <f aca="false">DSUM(graph_exp,D$201,$F$183:$F185)-D184</f>
        <v>131814</v>
      </c>
      <c r="E185" s="338" t="n">
        <f aca="false">DSUM(graph_exp,E$201,$F$183:$F185)-E184</f>
        <v>192952</v>
      </c>
      <c r="F185" s="544" t="n">
        <f aca="false">G203</f>
        <v>2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3.5" hidden="false" customHeight="true" outlineLevel="0" collapsed="false">
      <c r="A186" s="1" t="str">
        <f aca="false">H204</f>
        <v>HH items</v>
      </c>
      <c r="B186" s="338" t="n">
        <f aca="false">DSUM(graph_exp,B$201,$F$183:$F186)-SUM(B$184:B185)</f>
        <v>23350</v>
      </c>
      <c r="C186" s="338" t="n">
        <f aca="false">DSUM(graph_exp,C$201,$F$183:$F186)-SUM(C$184:C185)</f>
        <v>31200</v>
      </c>
      <c r="D186" s="338" t="n">
        <f aca="false">DSUM(graph_exp,D$201,$F$183:$F186)-SUM(D$184:D185)</f>
        <v>61460</v>
      </c>
      <c r="E186" s="338" t="n">
        <f aca="false">DSUM(graph_exp,E$201,$F$183:$F186)-SUM(E$184:E185)</f>
        <v>86980</v>
      </c>
      <c r="F186" s="544" t="n">
        <f aca="false">G204</f>
        <v>3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3.5" hidden="false" customHeight="true" outlineLevel="0" collapsed="false">
      <c r="A187" s="1" t="str">
        <f aca="false">H205</f>
        <v>water</v>
      </c>
      <c r="B187" s="338" t="n">
        <f aca="false">DSUM(graph_exp,B$201,$F$183:$F187)-SUM(B$184:B186)</f>
        <v>100</v>
      </c>
      <c r="C187" s="338" t="n">
        <f aca="false">DSUM(graph_exp,C$201,$F$183:$F187)-SUM(C$184:C186)</f>
        <v>100</v>
      </c>
      <c r="D187" s="338" t="n">
        <f aca="false">DSUM(graph_exp,D$201,$F$183:$F187)-SUM(D$184:D186)</f>
        <v>100</v>
      </c>
      <c r="E187" s="338" t="n">
        <f aca="false">DSUM(graph_exp,E$201,$F$183:$F187)-SUM(E$184:E186)</f>
        <v>100</v>
      </c>
      <c r="F187" s="544" t="n">
        <f aca="false">G205</f>
        <v>4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3.5" hidden="false" customHeight="true" outlineLevel="0" collapsed="false">
      <c r="A188" s="1" t="str">
        <f aca="false">H206</f>
        <v>inputs</v>
      </c>
      <c r="B188" s="338" t="n">
        <f aca="false">DSUM(graph_exp,B$201,$F$183:$F188)-SUM(B$184:B187)</f>
        <v>3300</v>
      </c>
      <c r="C188" s="338" t="n">
        <f aca="false">DSUM(graph_exp,C$201,$F$183:$F188)-SUM(C$184:C187)</f>
        <v>11700</v>
      </c>
      <c r="D188" s="338" t="n">
        <f aca="false">DSUM(graph_exp,D$201,$F$183:$F188)-SUM(D$184:D187)</f>
        <v>174040</v>
      </c>
      <c r="E188" s="338" t="n">
        <f aca="false">DSUM(graph_exp,E$201,$F$183:$F188)-SUM(E$184:E187)</f>
        <v>359400</v>
      </c>
      <c r="F188" s="544" t="n">
        <f aca="false">G206</f>
        <v>5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3.5" hidden="false" customHeight="true" outlineLevel="0" collapsed="false">
      <c r="A189" s="1" t="str">
        <f aca="false">H207</f>
        <v>social serv.</v>
      </c>
      <c r="B189" s="338" t="n">
        <f aca="false">DSUM(graph_exp,B$201,$F$183:$F189)-SUM(B$184:B188)</f>
        <v>10400</v>
      </c>
      <c r="C189" s="338" t="n">
        <f aca="false">DSUM(graph_exp,C$201,$F$183:$F189)-SUM(C$184:C188)</f>
        <v>13500</v>
      </c>
      <c r="D189" s="338" t="n">
        <f aca="false">DSUM(graph_exp,D$201,$F$183:$F189)-SUM(D$184:D188)</f>
        <v>86000</v>
      </c>
      <c r="E189" s="338" t="n">
        <f aca="false">DSUM(graph_exp,E$201,$F$183:$F189)-SUM(E$184:E188)</f>
        <v>117000</v>
      </c>
      <c r="F189" s="544" t="n">
        <f aca="false">G207</f>
        <v>6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3.5" hidden="false" customHeight="true" outlineLevel="0" collapsed="false">
      <c r="A190" s="1" t="str">
        <f aca="false">H208</f>
        <v>clothes</v>
      </c>
      <c r="B190" s="338" t="n">
        <f aca="false">DSUM(graph_exp,B$201,$F$183:$F190)-SUM(B$184:B189)</f>
        <v>6800</v>
      </c>
      <c r="C190" s="338" t="n">
        <f aca="false">DSUM(graph_exp,C$201,$F$183:$F190)-SUM(C$184:C189)</f>
        <v>20000</v>
      </c>
      <c r="D190" s="338" t="n">
        <f aca="false">DSUM(graph_exp,D$201,$F$183:$F190)-SUM(D$184:D189)</f>
        <v>81500</v>
      </c>
      <c r="E190" s="338" t="n">
        <f aca="false">DSUM(graph_exp,E$201,$F$183:$F190)-SUM(E$184:E189)</f>
        <v>102000</v>
      </c>
      <c r="F190" s="544" t="n">
        <f aca="false">G208</f>
        <v>7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3.5" hidden="false" customHeight="true" outlineLevel="0" collapsed="false">
      <c r="A191" s="1" t="str">
        <f aca="false">H209</f>
        <v>other</v>
      </c>
      <c r="B191" s="338" t="e">
        <f aca="false">DSUM(graph_exp,B$201,$F$183:$F191)-SUM(B$184:B190)</f>
        <v>#REF!</v>
      </c>
      <c r="C191" s="338" t="e">
        <f aca="false">DSUM(graph_exp,C$201,$F$183:$F191)-SUM(C$184:C190)</f>
        <v>#REF!</v>
      </c>
      <c r="D191" s="338" t="e">
        <f aca="false">DSUM(graph_exp,D$201,$F$183:$F191)-SUM(D$184:D190)</f>
        <v>#REF!</v>
      </c>
      <c r="E191" s="338" t="e">
        <f aca="false">DSUM(graph_exp,E$201,$F$183:$F191)-SUM(E$184:E190)</f>
        <v>#REF!</v>
      </c>
      <c r="F191" s="544" t="n">
        <f aca="false">G209</f>
        <v>8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3.5" hidden="false" customHeight="true" outlineLevel="0" collapsed="false">
      <c r="A192" s="1" t="str">
        <f aca="false">H210</f>
        <v>not used</v>
      </c>
      <c r="B192" s="338" t="e">
        <f aca="false">DSUM(graph_exp,B$201,$F$183:$F192)-SUM(B$184:B191)</f>
        <v>#REF!</v>
      </c>
      <c r="C192" s="338" t="e">
        <f aca="false">DSUM(graph_exp,C$201,$F$183:$F192)-SUM(C$184:C191)</f>
        <v>#REF!</v>
      </c>
      <c r="D192" s="338" t="e">
        <f aca="false">DSUM(graph_exp,D$201,$F$183:$F192)-SUM(D$184:D191)</f>
        <v>#REF!</v>
      </c>
      <c r="E192" s="338" t="e">
        <f aca="false">DSUM(graph_exp,E$201,$F$183:$F192)-SUM(E$184:E191)</f>
        <v>#REF!</v>
      </c>
      <c r="F192" s="544" t="n">
        <f aca="false">G210</f>
        <v>9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3.5" hidden="false" customHeight="true" outlineLevel="0" collapsed="false">
      <c r="A193" s="1" t="str">
        <f aca="false">H211</f>
        <v>not used</v>
      </c>
      <c r="B193" s="338" t="e">
        <f aca="false">DSUM(graph_exp,B$201,$F$183:$F193)-SUM(B$184:B192)</f>
        <v>#REF!</v>
      </c>
      <c r="C193" s="338" t="e">
        <f aca="false">DSUM(graph_exp,C$201,$F$183:$F193)-SUM(C$184:C192)</f>
        <v>#REF!</v>
      </c>
      <c r="D193" s="338" t="e">
        <f aca="false">DSUM(graph_exp,D$201,$F$183:$F193)-SUM(D$184:D192)</f>
        <v>#REF!</v>
      </c>
      <c r="E193" s="338" t="e">
        <f aca="false">DSUM(graph_exp,E$201,$F$183:$F193)-SUM(E$184:E192)</f>
        <v>#REF!</v>
      </c>
      <c r="F193" s="544" t="n">
        <f aca="false">G211</f>
        <v>10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3.5" hidden="false" customHeight="true" outlineLevel="0" collapsed="false">
      <c r="A194" s="1" t="str">
        <f aca="false">H212</f>
        <v>not used</v>
      </c>
      <c r="B194" s="338" t="e">
        <f aca="false">DSUM(graph_exp,B$201,$F$183:$F194)-SUM(B$184:B193)</f>
        <v>#REF!</v>
      </c>
      <c r="C194" s="338" t="e">
        <f aca="false">DSUM(graph_exp,C$201,$F$183:$F194)-SUM(C$184:C193)</f>
        <v>#REF!</v>
      </c>
      <c r="D194" s="338" t="e">
        <f aca="false">DSUM(graph_exp,D$201,$F$183:$F194)-SUM(D$184:D193)</f>
        <v>#REF!</v>
      </c>
      <c r="E194" s="338" t="e">
        <f aca="false">DSUM(graph_exp,E$201,$F$183:$F194)-SUM(E$184:E193)</f>
        <v>#REF!</v>
      </c>
      <c r="F194" s="544" t="n">
        <f aca="false">G212</f>
        <v>11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3.5" hidden="false" customHeight="true" outlineLevel="0" collapsed="false">
      <c r="A195" s="1" t="str">
        <f aca="false">H213</f>
        <v>not used</v>
      </c>
      <c r="B195" s="338" t="e">
        <f aca="false">DSUM(graph_exp,B$201,$F$183:$F195)-SUM(B$184:B194)</f>
        <v>#REF!</v>
      </c>
      <c r="C195" s="338" t="e">
        <f aca="false">DSUM(graph_exp,C$201,$F$183:$F195)-SUM(C$184:C194)</f>
        <v>#REF!</v>
      </c>
      <c r="D195" s="338" t="e">
        <f aca="false">DSUM(graph_exp,D$201,$F$183:$F195)-SUM(D$184:D194)</f>
        <v>#REF!</v>
      </c>
      <c r="E195" s="338" t="e">
        <f aca="false">DSUM(graph_exp,E$201,$F$183:$F195)-SUM(E$184:E194)</f>
        <v>#REF!</v>
      </c>
      <c r="F195" s="544" t="n">
        <f aca="false">G213</f>
        <v>12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3.5" hidden="false" customHeight="true" outlineLevel="0" collapsed="false">
      <c r="A196" s="1" t="str">
        <f aca="false">H214</f>
        <v>not used</v>
      </c>
      <c r="B196" s="338" t="e">
        <f aca="false">DSUM(graph_exp,B$201,$F$183:$F196)-SUM(B$184:B195)</f>
        <v>#REF!</v>
      </c>
      <c r="C196" s="338" t="e">
        <f aca="false">DSUM(graph_exp,C$201,$F$183:$F196)-SUM(C$184:C195)</f>
        <v>#REF!</v>
      </c>
      <c r="D196" s="338" t="e">
        <f aca="false">DSUM(graph_exp,D$201,$F$183:$F196)-SUM(D$184:D195)</f>
        <v>#REF!</v>
      </c>
      <c r="E196" s="338" t="e">
        <f aca="false">DSUM(graph_exp,E$201,$F$183:$F196)-SUM(E$184:E195)</f>
        <v>#REF!</v>
      </c>
      <c r="F196" s="544" t="n">
        <f aca="false">G214</f>
        <v>13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3.5" hidden="false" customHeight="true" outlineLevel="0" collapsed="false">
      <c r="A197" s="1" t="str">
        <f aca="false">H215</f>
        <v>not used</v>
      </c>
      <c r="B197" s="338" t="e">
        <f aca="false">DSUM(graph_exp,B$201,$F$183:$F197)-SUM(B$184:B196)</f>
        <v>#REF!</v>
      </c>
      <c r="C197" s="338" t="e">
        <f aca="false">DSUM(graph_exp,C$201,$F$183:$F197)-SUM(C$184:C196)</f>
        <v>#REF!</v>
      </c>
      <c r="D197" s="338" t="e">
        <f aca="false">DSUM(graph_exp,D$201,$F$183:$F197)-SUM(D$184:D196)</f>
        <v>#REF!</v>
      </c>
      <c r="E197" s="338" t="e">
        <f aca="false">DSUM(graph_exp,E$201,$F$183:$F197)-SUM(E$184:E196)</f>
        <v>#REF!</v>
      </c>
      <c r="F197" s="544" t="n">
        <f aca="false">G215</f>
        <v>14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3.5" hidden="false" customHeight="true" outlineLevel="0" collapsed="false">
      <c r="A198" s="1" t="str">
        <f aca="false">H216</f>
        <v>not used</v>
      </c>
      <c r="B198" s="338" t="e">
        <f aca="false">DSUM(graph_exp,B$201,$F$183:$F198)-SUM(B$184:B197)</f>
        <v>#REF!</v>
      </c>
      <c r="C198" s="338" t="e">
        <f aca="false">DSUM(graph_exp,C$201,$F$183:$F198)-SUM(C$184:C197)</f>
        <v>#REF!</v>
      </c>
      <c r="D198" s="338" t="e">
        <f aca="false">DSUM(graph_exp,D$201,$F$183:$F198)-SUM(D$184:D197)</f>
        <v>#REF!</v>
      </c>
      <c r="E198" s="338" t="e">
        <f aca="false">DSUM(graph_exp,E$201,$F$183:$F198)-SUM(E$184:E197)</f>
        <v>#REF!</v>
      </c>
      <c r="F198" s="544" t="n">
        <f aca="false">G216</f>
        <v>15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3.5" hidden="false" customHeight="true" outlineLevel="0" collapsed="false">
      <c r="A199" s="1" t="s">
        <v>394</v>
      </c>
      <c r="B199" s="338" t="e">
        <f aca="false">SUM(B184:B198)</f>
        <v>#REF!</v>
      </c>
      <c r="C199" s="338" t="e">
        <f aca="false">SUM(C184:C198)</f>
        <v>#REF!</v>
      </c>
      <c r="D199" s="338" t="e">
        <f aca="false">SUM(D184:D198)</f>
        <v>#REF!</v>
      </c>
      <c r="E199" s="338" t="e">
        <f aca="false">SUM(E184:E198)</f>
        <v>#REF!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3.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3.5" hidden="false" customHeight="true" outlineLevel="0" collapsed="false">
      <c r="A201" s="215" t="str">
        <f aca="false">Summ!A832</f>
        <v>Expenditure Summary - detailed</v>
      </c>
      <c r="B201" s="338" t="str">
        <f aca="false">B$3</f>
        <v>V.Poor</v>
      </c>
      <c r="C201" s="338" t="str">
        <f aca="false">C$3</f>
        <v>Poor</v>
      </c>
      <c r="D201" s="338" t="str">
        <f aca="false">D$3</f>
        <v>Middle</v>
      </c>
      <c r="E201" s="338" t="str">
        <f aca="false">E$3</f>
        <v>Better-off</v>
      </c>
      <c r="F201" s="1" t="s">
        <v>651</v>
      </c>
      <c r="G201" s="558" t="s">
        <v>672</v>
      </c>
      <c r="H201" s="559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3.5" hidden="false" customHeight="true" outlineLevel="0" collapsed="false">
      <c r="A202" s="1" t="str">
        <f aca="false">Summ!A833</f>
        <v>staple food</v>
      </c>
      <c r="B202" s="338" t="n">
        <f aca="false">Summ!C833</f>
        <v>20250</v>
      </c>
      <c r="C202" s="338" t="n">
        <f aca="false">Summ!D833</f>
        <v>14398.56</v>
      </c>
      <c r="D202" s="338" t="n">
        <f aca="false">Summ!E833</f>
        <v>26190</v>
      </c>
      <c r="E202" s="338" t="n">
        <f aca="false">Summ!F833</f>
        <v>41580</v>
      </c>
      <c r="F202" s="544" t="n">
        <v>1</v>
      </c>
      <c r="G202" s="553" t="n">
        <v>1</v>
      </c>
      <c r="H202" s="308" t="s">
        <v>169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3.5" hidden="false" customHeight="true" outlineLevel="0" collapsed="false">
      <c r="A203" s="1" t="str">
        <f aca="false">Summ!A834</f>
        <v>non-staple food</v>
      </c>
      <c r="B203" s="338" t="n">
        <f aca="false">Summ!C834</f>
        <v>13772.5</v>
      </c>
      <c r="C203" s="338" t="n">
        <f aca="false">Summ!D834</f>
        <v>23380</v>
      </c>
      <c r="D203" s="338" t="n">
        <f aca="false">Summ!E834</f>
        <v>131814</v>
      </c>
      <c r="E203" s="338" t="n">
        <f aca="false">Summ!F834</f>
        <v>192952</v>
      </c>
      <c r="F203" s="544" t="n">
        <v>2</v>
      </c>
      <c r="G203" s="553" t="n">
        <v>2</v>
      </c>
      <c r="H203" s="308" t="s">
        <v>170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3.5" hidden="false" customHeight="true" outlineLevel="0" collapsed="false">
      <c r="A204" s="1" t="str">
        <f aca="false">Summ!A647</f>
        <v>Tea</v>
      </c>
      <c r="B204" s="338" t="str">
        <f aca="false">Summ!C647</f>
        <v/>
      </c>
      <c r="C204" s="338" t="str">
        <f aca="false">Summ!D647</f>
        <v/>
      </c>
      <c r="D204" s="338" t="n">
        <f aca="false">Summ!E647</f>
        <v>1060</v>
      </c>
      <c r="E204" s="338" t="n">
        <f aca="false">Summ!F647</f>
        <v>3600</v>
      </c>
      <c r="F204" s="542" t="n">
        <v>3</v>
      </c>
      <c r="G204" s="553" t="n">
        <v>3</v>
      </c>
      <c r="H204" s="554" t="s">
        <v>171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3.5" hidden="false" customHeight="true" outlineLevel="0" collapsed="false">
      <c r="A205" s="1" t="str">
        <f aca="false">Summ!A648</f>
        <v>Salt</v>
      </c>
      <c r="B205" s="338" t="n">
        <f aca="false">Summ!C648</f>
        <v>2840</v>
      </c>
      <c r="C205" s="338" t="n">
        <f aca="false">Summ!D648</f>
        <v>3200</v>
      </c>
      <c r="D205" s="338" t="n">
        <f aca="false">Summ!E648</f>
        <v>4200</v>
      </c>
      <c r="E205" s="338" t="n">
        <f aca="false">Summ!F648</f>
        <v>4300</v>
      </c>
      <c r="F205" s="542" t="n">
        <v>3</v>
      </c>
      <c r="G205" s="553" t="n">
        <v>4</v>
      </c>
      <c r="H205" s="554" t="s">
        <v>172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3.5" hidden="false" customHeight="true" outlineLevel="0" collapsed="false">
      <c r="A206" s="1" t="str">
        <f aca="false">Summ!A649</f>
        <v>Soap</v>
      </c>
      <c r="B206" s="338" t="n">
        <f aca="false">Summ!C649</f>
        <v>7040</v>
      </c>
      <c r="C206" s="338" t="n">
        <f aca="false">Summ!D649</f>
        <v>8800</v>
      </c>
      <c r="D206" s="338" t="n">
        <f aca="false">Summ!E649</f>
        <v>18000</v>
      </c>
      <c r="E206" s="338" t="n">
        <f aca="false">Summ!F649</f>
        <v>18000</v>
      </c>
      <c r="F206" s="542" t="n">
        <v>3</v>
      </c>
      <c r="G206" s="553" t="n">
        <v>5</v>
      </c>
      <c r="H206" s="554" t="s">
        <v>173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3.5" hidden="false" customHeight="true" outlineLevel="0" collapsed="false">
      <c r="A207" s="1" t="str">
        <f aca="false">Summ!A650</f>
        <v>Lighting (torch/batteries/kerosene/etc)</v>
      </c>
      <c r="B207" s="338" t="n">
        <f aca="false">Summ!C650</f>
        <v>2200</v>
      </c>
      <c r="C207" s="338" t="n">
        <f aca="false">Summ!D650</f>
        <v>3700</v>
      </c>
      <c r="D207" s="338" t="n">
        <f aca="false">Summ!E650</f>
        <v>6300</v>
      </c>
      <c r="E207" s="338" t="n">
        <f aca="false">Summ!F650</f>
        <v>14130</v>
      </c>
      <c r="F207" s="542" t="n">
        <v>3</v>
      </c>
      <c r="G207" s="553" t="n">
        <v>6</v>
      </c>
      <c r="H207" s="554" t="s">
        <v>174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3.5" hidden="false" customHeight="true" outlineLevel="0" collapsed="false">
      <c r="A208" s="1" t="str">
        <f aca="false">Summ!A651</f>
        <v>Grinding</v>
      </c>
      <c r="B208" s="338" t="n">
        <f aca="false">Summ!C651</f>
        <v>7870</v>
      </c>
      <c r="C208" s="338" t="n">
        <f aca="false">Summ!D651</f>
        <v>8800</v>
      </c>
      <c r="D208" s="338" t="n">
        <f aca="false">Summ!E651</f>
        <v>17100</v>
      </c>
      <c r="E208" s="338" t="n">
        <f aca="false">Summ!F651</f>
        <v>31450</v>
      </c>
      <c r="F208" s="542" t="n">
        <v>3</v>
      </c>
      <c r="G208" s="553" t="n">
        <v>7</v>
      </c>
      <c r="H208" s="554" t="s">
        <v>175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3.5" hidden="false" customHeight="true" outlineLevel="0" collapsed="false">
      <c r="A209" s="1" t="str">
        <f aca="false">Summ!A652</f>
        <v>Water for humans: name of local meas.</v>
      </c>
      <c r="B209" s="338" t="n">
        <f aca="false">Summ!C656</f>
        <v>100</v>
      </c>
      <c r="C209" s="338" t="n">
        <f aca="false">Summ!D656</f>
        <v>100</v>
      </c>
      <c r="D209" s="338" t="n">
        <f aca="false">Summ!E656</f>
        <v>100</v>
      </c>
      <c r="E209" s="338" t="n">
        <f aca="false">Summ!F656</f>
        <v>100</v>
      </c>
      <c r="F209" s="542" t="n">
        <v>4</v>
      </c>
      <c r="G209" s="553" t="n">
        <v>8</v>
      </c>
      <c r="H209" s="554" t="s">
        <v>178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3.5" hidden="false" customHeight="true" outlineLevel="0" collapsed="false">
      <c r="A210" s="1" t="str">
        <f aca="false">Summ!A657</f>
        <v>Firewood</v>
      </c>
      <c r="B210" s="338" t="n">
        <f aca="false">Summ!C657</f>
        <v>0</v>
      </c>
      <c r="C210" s="338" t="n">
        <f aca="false">Summ!D657</f>
        <v>0</v>
      </c>
      <c r="D210" s="338" t="n">
        <f aca="false">Summ!E657</f>
        <v>5400</v>
      </c>
      <c r="E210" s="338" t="n">
        <f aca="false">Summ!F657</f>
        <v>9000</v>
      </c>
      <c r="F210" s="542" t="n">
        <v>3</v>
      </c>
      <c r="G210" s="553" t="n">
        <v>9</v>
      </c>
      <c r="H210" s="554" t="s">
        <v>654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3.5" hidden="false" customHeight="true" outlineLevel="0" collapsed="false">
      <c r="A211" s="1" t="str">
        <f aca="false">Summ!A658</f>
        <v>Utensils</v>
      </c>
      <c r="B211" s="338" t="n">
        <f aca="false">Summ!C658</f>
        <v>3400</v>
      </c>
      <c r="C211" s="338" t="n">
        <f aca="false">Summ!D658</f>
        <v>6700</v>
      </c>
      <c r="D211" s="338" t="n">
        <f aca="false">Summ!E658</f>
        <v>9400</v>
      </c>
      <c r="E211" s="338" t="n">
        <f aca="false">Summ!F658</f>
        <v>6500</v>
      </c>
      <c r="F211" s="542" t="n">
        <v>3</v>
      </c>
      <c r="G211" s="553" t="n">
        <v>10</v>
      </c>
      <c r="H211" s="554" t="s">
        <v>654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3.5" hidden="false" customHeight="true" outlineLevel="0" collapsed="false">
      <c r="A212" s="1" t="str">
        <f aca="false">Summ!A659</f>
        <v>Animal drugs/feeds</v>
      </c>
      <c r="B212" s="338" t="n">
        <f aca="false">Summ!C659</f>
        <v>0</v>
      </c>
      <c r="C212" s="338" t="n">
        <f aca="false">Summ!D659</f>
        <v>0</v>
      </c>
      <c r="D212" s="338" t="n">
        <f aca="false">Summ!E659</f>
        <v>9000</v>
      </c>
      <c r="E212" s="338" t="n">
        <f aca="false">Summ!F659</f>
        <v>12300</v>
      </c>
      <c r="F212" s="542" t="n">
        <v>5</v>
      </c>
      <c r="G212" s="553" t="n">
        <v>11</v>
      </c>
      <c r="H212" s="554" t="s">
        <v>654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3.5" hidden="false" customHeight="true" outlineLevel="0" collapsed="false">
      <c r="A213" s="1" t="str">
        <f aca="false">Summ!A660</f>
        <v>Land rental</v>
      </c>
      <c r="B213" s="338" t="n">
        <f aca="false">Summ!C660</f>
        <v>0</v>
      </c>
      <c r="C213" s="338" t="n">
        <f aca="false">Summ!D660</f>
        <v>0</v>
      </c>
      <c r="D213" s="338" t="n">
        <f aca="false">Summ!E660</f>
        <v>9000</v>
      </c>
      <c r="E213" s="338" t="n">
        <f aca="false">Summ!F660</f>
        <v>22400</v>
      </c>
      <c r="F213" s="542" t="n">
        <v>5</v>
      </c>
      <c r="G213" s="553" t="n">
        <v>12</v>
      </c>
      <c r="H213" s="554" t="s">
        <v>654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3.5" hidden="false" customHeight="true" outlineLevel="0" collapsed="false">
      <c r="A214" s="1" t="str">
        <f aca="false">Summ!A661</f>
        <v>Water for animals: name of local meas.</v>
      </c>
      <c r="B214" s="338" t="str">
        <f aca="false">Summ!C665</f>
        <v/>
      </c>
      <c r="C214" s="338" t="str">
        <f aca="false">Summ!D665</f>
        <v/>
      </c>
      <c r="D214" s="338" t="str">
        <f aca="false">Summ!E665</f>
        <v/>
      </c>
      <c r="E214" s="338" t="str">
        <f aca="false">Summ!F665</f>
        <v/>
      </c>
      <c r="F214" s="542" t="n">
        <v>5</v>
      </c>
      <c r="G214" s="553" t="n">
        <v>13</v>
      </c>
      <c r="H214" s="554" t="s">
        <v>654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3.5" hidden="false" customHeight="true" outlineLevel="0" collapsed="false">
      <c r="A215" s="1" t="str">
        <f aca="false">Summ!A666</f>
        <v>Ploughing</v>
      </c>
      <c r="B215" s="338" t="n">
        <f aca="false">Summ!C666</f>
        <v>0</v>
      </c>
      <c r="C215" s="338" t="n">
        <f aca="false">Summ!D666</f>
        <v>0</v>
      </c>
      <c r="D215" s="338" t="n">
        <f aca="false">Summ!E666</f>
        <v>24500</v>
      </c>
      <c r="E215" s="338" t="n">
        <f aca="false">Summ!F666</f>
        <v>6000</v>
      </c>
      <c r="F215" s="542" t="n">
        <v>5</v>
      </c>
      <c r="G215" s="553" t="n">
        <v>14</v>
      </c>
      <c r="H215" s="554" t="s">
        <v>654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3.5" hidden="false" customHeight="true" outlineLevel="0" collapsed="false">
      <c r="A216" s="1" t="str">
        <f aca="false">Summ!A667</f>
        <v>Seeds / tools</v>
      </c>
      <c r="B216" s="338" t="n">
        <f aca="false">Summ!C667</f>
        <v>1800</v>
      </c>
      <c r="C216" s="338" t="n">
        <f aca="false">Summ!D667</f>
        <v>3000</v>
      </c>
      <c r="D216" s="338" t="n">
        <f aca="false">Summ!E667</f>
        <v>21500</v>
      </c>
      <c r="E216" s="338" t="n">
        <f aca="false">Summ!F667</f>
        <v>28200</v>
      </c>
      <c r="F216" s="542" t="n">
        <v>5</v>
      </c>
      <c r="G216" s="556" t="n">
        <v>15</v>
      </c>
      <c r="H216" s="560" t="s">
        <v>654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3.5" hidden="false" customHeight="true" outlineLevel="0" collapsed="false">
      <c r="A217" s="1" t="str">
        <f aca="false">Summ!A668</f>
        <v>Fertilizer</v>
      </c>
      <c r="B217" s="338" t="n">
        <f aca="false">Summ!C668</f>
        <v>1500</v>
      </c>
      <c r="C217" s="338" t="n">
        <f aca="false">Summ!D668</f>
        <v>8700</v>
      </c>
      <c r="D217" s="338" t="n">
        <f aca="false">Summ!E668</f>
        <v>70000</v>
      </c>
      <c r="E217" s="338" t="n">
        <f aca="false">Summ!F668</f>
        <v>114100</v>
      </c>
      <c r="F217" s="542" t="n">
        <v>5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3.5" hidden="false" customHeight="true" outlineLevel="0" collapsed="false">
      <c r="A218" s="1" t="str">
        <f aca="false">Summ!A669</f>
        <v>Pesticides</v>
      </c>
      <c r="B218" s="338" t="str">
        <f aca="false">Summ!C669</f>
        <v/>
      </c>
      <c r="C218" s="338" t="str">
        <f aca="false">Summ!D669</f>
        <v/>
      </c>
      <c r="D218" s="338" t="n">
        <f aca="false">Summ!E669</f>
        <v>6040</v>
      </c>
      <c r="E218" s="338" t="n">
        <f aca="false">Summ!F669</f>
        <v>6400</v>
      </c>
      <c r="F218" s="542" t="n">
        <v>5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3.5" hidden="false" customHeight="true" outlineLevel="0" collapsed="false">
      <c r="A219" s="1" t="str">
        <f aca="false">Summ!A670</f>
        <v>Labour</v>
      </c>
      <c r="B219" s="338" t="str">
        <f aca="false">Summ!C670</f>
        <v/>
      </c>
      <c r="C219" s="338" t="str">
        <f aca="false">Summ!D670</f>
        <v/>
      </c>
      <c r="D219" s="338" t="n">
        <f aca="false">Summ!E670</f>
        <v>34000</v>
      </c>
      <c r="E219" s="338" t="n">
        <f aca="false">Summ!F670</f>
        <v>170000</v>
      </c>
      <c r="F219" s="542" t="n">
        <v>5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3.5" hidden="false" customHeight="true" outlineLevel="0" collapsed="false">
      <c r="A220" s="1" t="str">
        <f aca="false">Summ!A671</f>
        <v>Livestock purchase</v>
      </c>
      <c r="B220" s="338" t="str">
        <f aca="false">Summ!C671</f>
        <v/>
      </c>
      <c r="C220" s="338" t="str">
        <f aca="false">Summ!D671</f>
        <v/>
      </c>
      <c r="D220" s="338" t="str">
        <f aca="false">Summ!E671</f>
        <v/>
      </c>
      <c r="E220" s="338" t="str">
        <f aca="false">Summ!F671</f>
        <v/>
      </c>
      <c r="F220" s="542" t="n">
        <v>5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3.5" hidden="false" customHeight="true" outlineLevel="0" collapsed="false">
      <c r="A221" s="1" t="str">
        <f aca="false">Summ!A672</f>
        <v>Phone credit</v>
      </c>
      <c r="B221" s="338" t="str">
        <f aca="false">Summ!C672</f>
        <v/>
      </c>
      <c r="C221" s="338" t="str">
        <f aca="false">Summ!D672</f>
        <v/>
      </c>
      <c r="D221" s="338" t="n">
        <f aca="false">Summ!E672</f>
        <v>34440</v>
      </c>
      <c r="E221" s="338" t="n">
        <f aca="false">Summ!F672</f>
        <v>42000</v>
      </c>
      <c r="F221" s="542" t="n">
        <v>8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3.5" hidden="false" customHeight="true" outlineLevel="0" collapsed="false">
      <c r="A222" s="1" t="str">
        <f aca="false">Summ!A673</f>
        <v>Loan repayments</v>
      </c>
      <c r="B222" s="338" t="n">
        <f aca="false">Summ!C673</f>
        <v>0</v>
      </c>
      <c r="C222" s="338" t="n">
        <f aca="false">Summ!D673</f>
        <v>0</v>
      </c>
      <c r="D222" s="338" t="n">
        <f aca="false">Summ!E673</f>
        <v>0</v>
      </c>
      <c r="E222" s="338" t="n">
        <f aca="false">Summ!F673</f>
        <v>270000</v>
      </c>
      <c r="F222" s="542" t="n">
        <v>8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3.5" hidden="false" customHeight="true" outlineLevel="0" collapsed="false">
      <c r="A223" s="1" t="str">
        <f aca="false">Summ!A674</f>
        <v>School</v>
      </c>
      <c r="B223" s="338" t="n">
        <f aca="false">Summ!C674</f>
        <v>8400</v>
      </c>
      <c r="C223" s="338" t="n">
        <f aca="false">Summ!D674</f>
        <v>10000</v>
      </c>
      <c r="D223" s="338" t="n">
        <f aca="false">Summ!E674</f>
        <v>64000</v>
      </c>
      <c r="E223" s="338" t="n">
        <f aca="false">Summ!F674</f>
        <v>92000</v>
      </c>
      <c r="F223" s="542" t="n">
        <v>6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3.5" hidden="false" customHeight="true" outlineLevel="0" collapsed="false">
      <c r="A224" s="1" t="str">
        <f aca="false">Summ!A675</f>
        <v>Medicine</v>
      </c>
      <c r="B224" s="338" t="n">
        <f aca="false">Summ!C675</f>
        <v>2000</v>
      </c>
      <c r="C224" s="338" t="n">
        <f aca="false">Summ!D675</f>
        <v>3500</v>
      </c>
      <c r="D224" s="338" t="n">
        <f aca="false">Summ!E675</f>
        <v>22000</v>
      </c>
      <c r="E224" s="338" t="n">
        <f aca="false">Summ!F675</f>
        <v>25000</v>
      </c>
      <c r="F224" s="542" t="n">
        <v>6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3.5" hidden="false" customHeight="true" outlineLevel="0" collapsed="false">
      <c r="A225" s="1" t="str">
        <f aca="false">Summ!A676</f>
        <v>Clothing</v>
      </c>
      <c r="B225" s="338" t="n">
        <f aca="false">Summ!C676</f>
        <v>6800</v>
      </c>
      <c r="C225" s="338" t="n">
        <f aca="false">Summ!D676</f>
        <v>20000</v>
      </c>
      <c r="D225" s="338" t="n">
        <f aca="false">Summ!E676</f>
        <v>81500</v>
      </c>
      <c r="E225" s="338" t="n">
        <f aca="false">Summ!F676</f>
        <v>102000</v>
      </c>
      <c r="F225" s="542" t="n">
        <v>7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3.5" hidden="false" customHeight="true" outlineLevel="0" collapsed="false">
      <c r="A226" s="1" t="str">
        <f aca="false">Summ!A677</f>
        <v>Transport</v>
      </c>
      <c r="B226" s="338" t="n">
        <f aca="false">Summ!C677</f>
        <v>1500</v>
      </c>
      <c r="C226" s="338" t="n">
        <f aca="false">Summ!D677</f>
        <v>3000</v>
      </c>
      <c r="D226" s="338" t="n">
        <f aca="false">Summ!E677</f>
        <v>12400</v>
      </c>
      <c r="E226" s="338" t="n">
        <f aca="false">Summ!F677</f>
        <v>18300</v>
      </c>
      <c r="F226" s="542" t="n">
        <v>8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3.5" hidden="false" customHeight="true" outlineLevel="0" collapsed="false">
      <c r="A227" s="1" t="str">
        <f aca="false">Summ!A678</f>
        <v>Gifts/obligations/contributions/festivals </v>
      </c>
      <c r="B227" s="338" t="n">
        <f aca="false">Summ!C678</f>
        <v>2800</v>
      </c>
      <c r="C227" s="338" t="n">
        <f aca="false">Summ!D678</f>
        <v>9000</v>
      </c>
      <c r="D227" s="338" t="n">
        <f aca="false">Summ!E678</f>
        <v>17000</v>
      </c>
      <c r="E227" s="338" t="n">
        <f aca="false">Summ!F678</f>
        <v>22000</v>
      </c>
      <c r="F227" s="542" t="n">
        <v>8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3.5" hidden="false" customHeight="true" outlineLevel="0" collapsed="false">
      <c r="A228" s="1" t="str">
        <f aca="false">Summ!A679</f>
        <v>House Repair</v>
      </c>
      <c r="B228" s="338" t="n">
        <f aca="false">Summ!C679</f>
        <v>2400</v>
      </c>
      <c r="C228" s="338" t="n">
        <f aca="false">Summ!D679</f>
        <v>4700</v>
      </c>
      <c r="D228" s="338" t="n">
        <f aca="false">Summ!E679</f>
        <v>27000</v>
      </c>
      <c r="E228" s="338" t="n">
        <f aca="false">Summ!F679</f>
        <v>22000</v>
      </c>
      <c r="F228" s="542" t="n">
        <v>8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3.5" hidden="false" customHeight="true" outlineLevel="0" collapsed="false">
      <c r="A229" s="1" t="str">
        <f aca="false">Summ!A680</f>
        <v>Other items = cigarettes, beer, cosmetics</v>
      </c>
      <c r="B229" s="338" t="n">
        <f aca="false">Summ!C680</f>
        <v>3000</v>
      </c>
      <c r="C229" s="338" t="n">
        <f aca="false">Summ!D680</f>
        <v>8000</v>
      </c>
      <c r="D229" s="338" t="n">
        <f aca="false">Summ!E680</f>
        <v>41400</v>
      </c>
      <c r="E229" s="338" t="n">
        <f aca="false">Summ!F680</f>
        <v>36000</v>
      </c>
      <c r="F229" s="542" t="n">
        <v>8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3.5" hidden="false" customHeight="true" outlineLevel="0" collapsed="false">
      <c r="A230" s="1" t="str">
        <f aca="false">Summ!A681</f>
        <v>income minus expenditure</v>
      </c>
      <c r="B230" s="338" t="e">
        <f aca="false">Summ!C681</f>
        <v>#REF!</v>
      </c>
      <c r="C230" s="338" t="e">
        <f aca="false">Summ!D681</f>
        <v>#REF!</v>
      </c>
      <c r="D230" s="338" t="e">
        <f aca="false">Summ!E681</f>
        <v>#REF!</v>
      </c>
      <c r="E230" s="338" t="e">
        <f aca="false">Summ!F681</f>
        <v>#REF!</v>
      </c>
      <c r="F230" s="542" t="n">
        <v>8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3.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3.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3.5" hidden="false" customHeight="true" outlineLevel="0" collapsed="false">
      <c r="A233" s="383" t="s">
        <v>673</v>
      </c>
      <c r="B233" s="338" t="str">
        <f aca="false">B$3</f>
        <v>V.Poor</v>
      </c>
      <c r="C233" s="338" t="str">
        <f aca="false">C$3</f>
        <v>Poor</v>
      </c>
      <c r="D233" s="338" t="str">
        <f aca="false">D$3</f>
        <v>Middle</v>
      </c>
      <c r="E233" s="338" t="str">
        <f aca="false">E$3</f>
        <v>Better-off</v>
      </c>
      <c r="F233" s="1" t="s">
        <v>651</v>
      </c>
      <c r="G233" s="558" t="s">
        <v>652</v>
      </c>
      <c r="H233" s="559"/>
      <c r="I233" s="1"/>
      <c r="J233" s="1"/>
      <c r="K233" s="215" t="s">
        <v>673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3.5" hidden="false" customHeight="true" outlineLevel="0" collapsed="false">
      <c r="A234" s="1" t="str">
        <f aca="false">H234</f>
        <v>Own crops Consumed</v>
      </c>
      <c r="B234" s="482" t="n">
        <f aca="false">SUM(DSUM(graphs_fsum,B$3,$G$233:$G234),DSUM(graphs_csum,B$85,$G$233:$G234)/B$256)</f>
        <v>0.530267449445532</v>
      </c>
      <c r="C234" s="482" t="n">
        <f aca="false">SUM(DSUM(graphs_fsum,C$3,$G$233:$G234),DSUM(graphs_csum,C$85,$G$233:$G234)/C$256)</f>
        <v>0.587510949585314</v>
      </c>
      <c r="D234" s="482" t="n">
        <f aca="false">SUM(DSUM(graphs_fsum,D$3,$G$233:$G234),DSUM(graphs_csum,D$85,$G$233:$G234)/D$256)</f>
        <v>0.806849315068493</v>
      </c>
      <c r="E234" s="482" t="n">
        <f aca="false">SUM(DSUM(graphs_fsum,E$3,$G$233:$G234),DSUM(graphs_csum,E$85,$G$233:$G234)/E$256)</f>
        <v>0.872581720663912</v>
      </c>
      <c r="F234" s="1"/>
      <c r="G234" s="553" t="n">
        <v>1</v>
      </c>
      <c r="H234" s="554" t="s">
        <v>674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3.5" hidden="false" customHeight="true" outlineLevel="0" collapsed="false">
      <c r="A235" s="1" t="str">
        <f aca="false">H235</f>
        <v>Own crops sold</v>
      </c>
      <c r="B235" s="482" t="n">
        <f aca="false">SUM(DSUM(graphs_fsum,B$3,$G$233:$G235),DSUM(graphs_csum,B$85,$G$233:$G235)/B$256)-B234</f>
        <v>0.246664501792846</v>
      </c>
      <c r="C235" s="482" t="n">
        <f aca="false">SUM(DSUM(graphs_fsum,C$3,$G$233:$G235),DSUM(graphs_csum,C$85,$G$233:$G235)/C$256)-C234</f>
        <v>0.411831921495545</v>
      </c>
      <c r="D235" s="482" t="n">
        <f aca="false">SUM(DSUM(graphs_fsum,D$3,$G$233:$G235),DSUM(graphs_csum,D$85,$G$233:$G235)/D$256)-D234</f>
        <v>4.07322416286557</v>
      </c>
      <c r="E235" s="482" t="n">
        <f aca="false">SUM(DSUM(graphs_fsum,E$3,$G$233:$G235),DSUM(graphs_csum,E$85,$G$233:$G235)/E$256)-E234</f>
        <v>5.10529918590793</v>
      </c>
      <c r="F235" s="1"/>
      <c r="G235" s="553" t="n">
        <f aca="false">G234+1</f>
        <v>2</v>
      </c>
      <c r="H235" s="554" t="s">
        <v>675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3.5" hidden="false" customHeight="true" outlineLevel="0" collapsed="false">
      <c r="A236" s="1" t="str">
        <f aca="false">H236</f>
        <v>Animal products consumed</v>
      </c>
      <c r="B236" s="482" t="n">
        <f aca="false">SUM(DSUM(graphs_fsum,B$3,$G$233:$G236),DSUM(graphs_csum,B$85,$G$233:$G236)/B$256)-SUM(B$234:B235)</f>
        <v>0</v>
      </c>
      <c r="C236" s="482" t="n">
        <f aca="false">SUM(DSUM(graphs_fsum,C$3,$G$233:$G236),DSUM(graphs_csum,C$85,$G$233:$G236)/C$256)-SUM(C$234:C235)</f>
        <v>0</v>
      </c>
      <c r="D236" s="482" t="e">
        <f aca="false">SUM(DSUM(graphs_fsum,D$3,$G$233:$G236),DSUM(graphs_csum,D$85,$G$233:$G236)/D$256)-SUM(D$234:D235)</f>
        <v>#REF!</v>
      </c>
      <c r="E236" s="482" t="e">
        <f aca="false">SUM(DSUM(graphs_fsum,E$3,$G$233:$G236),DSUM(graphs_csum,E$85,$G$233:$G236)/E$256)-SUM(E$234:E235)</f>
        <v>#REF!</v>
      </c>
      <c r="F236" s="1"/>
      <c r="G236" s="553" t="n">
        <f aca="false">G235+1</f>
        <v>3</v>
      </c>
      <c r="H236" s="554" t="s">
        <v>676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3.5" hidden="false" customHeight="true" outlineLevel="0" collapsed="false">
      <c r="A237" s="1" t="str">
        <f aca="false">H237</f>
        <v>Animal products sold</v>
      </c>
      <c r="B237" s="482" t="n">
        <f aca="false">SUM(DSUM(graphs_fsum,B$3,$G$233:$G237),DSUM(graphs_csum,B$85,$G$233:$G237)/B$256)-SUM(B$234:B236)</f>
        <v>0</v>
      </c>
      <c r="C237" s="482" t="n">
        <f aca="false">SUM(DSUM(graphs_fsum,C$3,$G$233:$G237),DSUM(graphs_csum,C$85,$G$233:$G237)/C$256)-SUM(C$234:C236)</f>
        <v>0</v>
      </c>
      <c r="D237" s="482" t="e">
        <f aca="false">SUM(DSUM(graphs_fsum,D$3,$G$233:$G237),DSUM(graphs_csum,D$85,$G$233:$G237)/D$256)-SUM(D$234:D236)</f>
        <v>#REF!</v>
      </c>
      <c r="E237" s="482" t="e">
        <f aca="false">SUM(DSUM(graphs_fsum,E$3,$G$233:$G237),DSUM(graphs_csum,E$85,$G$233:$G237)/E$256)-SUM(E$234:E236)</f>
        <v>#REF!</v>
      </c>
      <c r="F237" s="1"/>
      <c r="G237" s="553" t="n">
        <f aca="false">G236+1</f>
        <v>4</v>
      </c>
      <c r="H237" s="554" t="s">
        <v>677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3.5" hidden="false" customHeight="true" outlineLevel="0" collapsed="false">
      <c r="A238" s="1" t="str">
        <f aca="false">H238</f>
        <v>Animals sold</v>
      </c>
      <c r="B238" s="482" t="e">
        <f aca="false">SUM(DSUM(graphs_fsum,B$3,$G$233:$G238),DSUM(graphs_csum,B$85,$G$233:$G238)/B$256)-SUM(B$234:B237)</f>
        <v>#REF!</v>
      </c>
      <c r="C238" s="482" t="e">
        <f aca="false">SUM(DSUM(graphs_fsum,C$3,$G$233:$G238),DSUM(graphs_csum,C$85,$G$233:$G238)/C$256)-SUM(C$234:C237)</f>
        <v>#REF!</v>
      </c>
      <c r="D238" s="482" t="e">
        <f aca="false">SUM(DSUM(graphs_fsum,D$3,$G$233:$G238),DSUM(graphs_csum,D$85,$G$233:$G238)/D$256)-SUM(D$234:D237)</f>
        <v>#REF!</v>
      </c>
      <c r="E238" s="482" t="e">
        <f aca="false">SUM(DSUM(graphs_fsum,E$3,$G$233:$G238),DSUM(graphs_csum,E$85,$G$233:$G238)/E$256)-SUM(E$234:E237)</f>
        <v>#REF!</v>
      </c>
      <c r="F238" s="1"/>
      <c r="G238" s="553" t="n">
        <f aca="false">G237+1</f>
        <v>5</v>
      </c>
      <c r="H238" s="554" t="s">
        <v>678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3.5" hidden="false" customHeight="true" outlineLevel="0" collapsed="false">
      <c r="A239" s="1" t="str">
        <f aca="false">H239</f>
        <v>Wild foods</v>
      </c>
      <c r="B239" s="482" t="e">
        <f aca="false">SUM(DSUM(graphs_fsum,B$3,$G$233:$G239),DSUM(graphs_csum,B$85,$G$233:$G239)/B$256)-SUM(B$234:B238)</f>
        <v>#REF!</v>
      </c>
      <c r="C239" s="482" t="e">
        <f aca="false">SUM(DSUM(graphs_fsum,C$3,$G$233:$G239),DSUM(graphs_csum,C$85,$G$233:$G239)/C$256)-SUM(C$234:C238)</f>
        <v>#REF!</v>
      </c>
      <c r="D239" s="482" t="e">
        <f aca="false">SUM(DSUM(graphs_fsum,D$3,$G$233:$G239),DSUM(graphs_csum,D$85,$G$233:$G239)/D$256)-SUM(D$234:D238)</f>
        <v>#REF!</v>
      </c>
      <c r="E239" s="482" t="e">
        <f aca="false">SUM(DSUM(graphs_fsum,E$3,$G$233:$G239),DSUM(graphs_csum,E$85,$G$233:$G239)/E$256)-SUM(E$234:E238)</f>
        <v>#REF!</v>
      </c>
      <c r="F239" s="1"/>
      <c r="G239" s="553" t="n">
        <f aca="false">G238+1</f>
        <v>6</v>
      </c>
      <c r="H239" s="554" t="s">
        <v>661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3.5" hidden="false" customHeight="true" outlineLevel="0" collapsed="false">
      <c r="A240" s="1" t="str">
        <f aca="false">H240</f>
        <v>Labour - casual</v>
      </c>
      <c r="B240" s="482" t="e">
        <f aca="false">SUM(DSUM(graphs_fsum,B$3,$G$233:$G240),DSUM(graphs_csum,B$85,$G$233:$G240)/B$256)-SUM(B$234:B239)</f>
        <v>#REF!</v>
      </c>
      <c r="C240" s="482" t="e">
        <f aca="false">SUM(DSUM(graphs_fsum,C$3,$G$233:$G240),DSUM(graphs_csum,C$85,$G$233:$G240)/C$256)-SUM(C$234:C239)</f>
        <v>#REF!</v>
      </c>
      <c r="D240" s="482" t="e">
        <f aca="false">SUM(DSUM(graphs_fsum,D$3,$G$233:$G240),DSUM(graphs_csum,D$85,$G$233:$G240)/D$256)-SUM(D$234:D239)</f>
        <v>#REF!</v>
      </c>
      <c r="E240" s="482" t="e">
        <f aca="false">SUM(DSUM(graphs_fsum,E$3,$G$233:$G240),DSUM(graphs_csum,E$85,$G$233:$G240)/E$256)-SUM(E$234:E239)</f>
        <v>#REF!</v>
      </c>
      <c r="F240" s="1"/>
      <c r="G240" s="553" t="n">
        <f aca="false">G239+1</f>
        <v>7</v>
      </c>
      <c r="H240" s="554" t="s">
        <v>662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3.5" hidden="false" customHeight="true" outlineLevel="0" collapsed="false">
      <c r="A241" s="1" t="str">
        <f aca="false">H241</f>
        <v>Labour - formal emp</v>
      </c>
      <c r="B241" s="482" t="e">
        <f aca="false">SUM(DSUM(graphs_fsum,B$3,$G$233:$G241),DSUM(graphs_csum,B$85,$G$233:$G241)/B$256)-SUM(B$234:B240)</f>
        <v>#REF!</v>
      </c>
      <c r="C241" s="482" t="e">
        <f aca="false">SUM(DSUM(graphs_fsum,C$3,$G$233:$G241),DSUM(graphs_csum,C$85,$G$233:$G241)/C$256)-SUM(C$234:C240)</f>
        <v>#REF!</v>
      </c>
      <c r="D241" s="482" t="e">
        <f aca="false">SUM(DSUM(graphs_fsum,D$3,$G$233:$G241),DSUM(graphs_csum,D$85,$G$233:$G241)/D$256)-SUM(D$234:D240)</f>
        <v>#REF!</v>
      </c>
      <c r="E241" s="482" t="e">
        <f aca="false">SUM(DSUM(graphs_fsum,E$3,$G$233:$G241),DSUM(graphs_csum,E$85,$G$233:$G241)/E$256)-SUM(E$234:E240)</f>
        <v>#REF!</v>
      </c>
      <c r="F241" s="1"/>
      <c r="G241" s="553" t="n">
        <f aca="false">G240+1</f>
        <v>8</v>
      </c>
      <c r="H241" s="554" t="s">
        <v>663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3.5" hidden="false" customHeight="true" outlineLevel="0" collapsed="false">
      <c r="A242" s="1" t="str">
        <f aca="false">H242</f>
        <v>Labour - public works</v>
      </c>
      <c r="B242" s="482" t="e">
        <f aca="false">SUM(DSUM(graphs_fsum,B$3,$G$233:$G242),DSUM(graphs_csum,B$85,$G$233:$G242)/B$256)-SUM(B$234:B241)</f>
        <v>#REF!</v>
      </c>
      <c r="C242" s="482" t="e">
        <f aca="false">SUM(DSUM(graphs_fsum,C$3,$G$233:$G242),DSUM(graphs_csum,C$85,$G$233:$G242)/C$256)-SUM(C$234:C241)</f>
        <v>#REF!</v>
      </c>
      <c r="D242" s="482" t="e">
        <f aca="false">SUM(DSUM(graphs_fsum,D$3,$G$233:$G242),DSUM(graphs_csum,D$85,$G$233:$G242)/D$256)-SUM(D$234:D241)</f>
        <v>#REF!</v>
      </c>
      <c r="E242" s="482" t="e">
        <f aca="false">SUM(DSUM(graphs_fsum,E$3,$G$233:$G242),DSUM(graphs_csum,E$85,$G$233:$G242)/E$256)-SUM(E$234:E241)</f>
        <v>#REF!</v>
      </c>
      <c r="F242" s="1"/>
      <c r="G242" s="553" t="n">
        <f aca="false">G241+1</f>
        <v>9</v>
      </c>
      <c r="H242" s="554" t="s">
        <v>664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3.5" hidden="false" customHeight="true" outlineLevel="0" collapsed="false">
      <c r="A243" s="1" t="str">
        <f aca="false">H243</f>
        <v>Self - employment</v>
      </c>
      <c r="B243" s="482" t="e">
        <f aca="false">SUM(DSUM(graphs_fsum,B$3,$G$233:$G243),DSUM(graphs_csum,B$85,$G$233:$G243)/B$256)-SUM(B$234:B242)</f>
        <v>#REF!</v>
      </c>
      <c r="C243" s="482" t="e">
        <f aca="false">SUM(DSUM(graphs_fsum,C$3,$G$233:$G243),DSUM(graphs_csum,C$85,$G$233:$G243)/C$256)-SUM(C$234:C242)</f>
        <v>#REF!</v>
      </c>
      <c r="D243" s="482" t="e">
        <f aca="false">SUM(DSUM(graphs_fsum,D$3,$G$233:$G243),DSUM(graphs_csum,D$85,$G$233:$G243)/D$256)-SUM(D$234:D242)</f>
        <v>#REF!</v>
      </c>
      <c r="E243" s="482" t="e">
        <f aca="false">SUM(DSUM(graphs_fsum,E$3,$G$233:$G243),DSUM(graphs_csum,E$85,$G$233:$G243)/E$256)-SUM(E$234:E242)</f>
        <v>#REF!</v>
      </c>
      <c r="F243" s="1"/>
      <c r="G243" s="553" t="n">
        <f aca="false">G242+1</f>
        <v>10</v>
      </c>
      <c r="H243" s="554" t="s">
        <v>665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3.5" hidden="false" customHeight="true" outlineLevel="0" collapsed="false">
      <c r="A244" s="1" t="str">
        <f aca="false">H244</f>
        <v>Small Business</v>
      </c>
      <c r="B244" s="482" t="e">
        <f aca="false">SUM(DSUM(graphs_fsum,B$3,$G$233:$G244),DSUM(graphs_csum,B$85,$G$233:$G244)/B$256)-SUM(B$234:B243)</f>
        <v>#REF!</v>
      </c>
      <c r="C244" s="482" t="e">
        <f aca="false">SUM(DSUM(graphs_fsum,C$3,$G$233:$G244),DSUM(graphs_csum,C$85,$G$233:$G244)/C$256)-SUM(C$234:C243)</f>
        <v>#REF!</v>
      </c>
      <c r="D244" s="482" t="e">
        <f aca="false">SUM(DSUM(graphs_fsum,D$3,$G$233:$G244),DSUM(graphs_csum,D$85,$G$233:$G244)/D$256)-SUM(D$234:D243)</f>
        <v>#REF!</v>
      </c>
      <c r="E244" s="482" t="e">
        <f aca="false">SUM(DSUM(graphs_fsum,E$3,$G$233:$G244),DSUM(graphs_csum,E$85,$G$233:$G244)/E$256)-SUM(E$234:E243)</f>
        <v>#REF!</v>
      </c>
      <c r="F244" s="1"/>
      <c r="G244" s="553" t="n">
        <f aca="false">G243+1</f>
        <v>11</v>
      </c>
      <c r="H244" s="554" t="s">
        <v>666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3.5" hidden="false" customHeight="true" outlineLevel="0" collapsed="false">
      <c r="A245" s="1" t="str">
        <f aca="false">H245</f>
        <v>Food transfer - official</v>
      </c>
      <c r="B245" s="482" t="e">
        <f aca="false">SUM(DSUM(graphs_fsum,B$3,$G$233:$G245),DSUM(graphs_csum,B$85,$G$233:$G245)/B$256)-SUM(B$234:B244)</f>
        <v>#REF!</v>
      </c>
      <c r="C245" s="482" t="e">
        <f aca="false">SUM(DSUM(graphs_fsum,C$3,$G$233:$G245),DSUM(graphs_csum,C$85,$G$233:$G245)/C$256)-SUM(C$234:C244)</f>
        <v>#REF!</v>
      </c>
      <c r="D245" s="482" t="e">
        <f aca="false">SUM(DSUM(graphs_fsum,D$3,$G$233:$G245),DSUM(graphs_csum,D$85,$G$233:$G245)/D$256)-SUM(D$234:D244)</f>
        <v>#REF!</v>
      </c>
      <c r="E245" s="482" t="e">
        <f aca="false">SUM(DSUM(graphs_fsum,E$3,$G$233:$G245),DSUM(graphs_csum,E$85,$G$233:$G245)/E$256)-SUM(E$234:E244)</f>
        <v>#REF!</v>
      </c>
      <c r="F245" s="1"/>
      <c r="G245" s="553" t="n">
        <f aca="false">G244+1</f>
        <v>12</v>
      </c>
      <c r="H245" s="554" t="s">
        <v>679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3.5" hidden="false" customHeight="true" outlineLevel="0" collapsed="false">
      <c r="A246" s="1" t="str">
        <f aca="false">H246</f>
        <v>Food transfer - gifts</v>
      </c>
      <c r="B246" s="482" t="e">
        <f aca="false">SUM(DSUM(graphs_fsum,B$3,$G$233:$G246),DSUM(graphs_csum,B$85,$G$233:$G246)/B$256)-SUM(B$234:B245)</f>
        <v>#REF!</v>
      </c>
      <c r="C246" s="482" t="e">
        <f aca="false">SUM(DSUM(graphs_fsum,C$3,$G$233:$G246),DSUM(graphs_csum,C$85,$G$233:$G246)/C$256)-SUM(C$234:C245)</f>
        <v>#REF!</v>
      </c>
      <c r="D246" s="482" t="e">
        <f aca="false">SUM(DSUM(graphs_fsum,D$3,$G$233:$G246),DSUM(graphs_csum,D$85,$G$233:$G246)/D$256)-SUM(D$234:D245)</f>
        <v>#REF!</v>
      </c>
      <c r="E246" s="482" t="e">
        <f aca="false">SUM(DSUM(graphs_fsum,E$3,$G$233:$G246),DSUM(graphs_csum,E$85,$G$233:$G246)/E$256)-SUM(E$234:E245)</f>
        <v>#REF!</v>
      </c>
      <c r="F246" s="1"/>
      <c r="G246" s="553" t="n">
        <f aca="false">G245+1</f>
        <v>13</v>
      </c>
      <c r="H246" s="554" t="s">
        <v>680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3.5" hidden="false" customHeight="true" outlineLevel="0" collapsed="false">
      <c r="A247" s="1" t="str">
        <f aca="false">H247</f>
        <v>Cash transfer - official</v>
      </c>
      <c r="B247" s="482" t="e">
        <f aca="false">SUM(DSUM(graphs_fsum,B$3,$G$233:$G247),DSUM(graphs_csum,B$85,$G$233:$G247)/B$256)-SUM(B$234:B246)</f>
        <v>#REF!</v>
      </c>
      <c r="C247" s="482" t="e">
        <f aca="false">SUM(DSUM(graphs_fsum,C$3,$G$233:$G247),DSUM(graphs_csum,C$85,$G$233:$G247)/C$256)-SUM(C$234:C246)</f>
        <v>#REF!</v>
      </c>
      <c r="D247" s="482" t="e">
        <f aca="false">SUM(DSUM(graphs_fsum,D$3,$G$233:$G247),DSUM(graphs_csum,D$85,$G$233:$G247)/D$256)-SUM(D$234:D246)</f>
        <v>#REF!</v>
      </c>
      <c r="E247" s="482" t="e">
        <f aca="false">SUM(DSUM(graphs_fsum,E$3,$G$233:$G247),DSUM(graphs_csum,E$85,$G$233:$G247)/E$256)-SUM(E$234:E246)</f>
        <v>#REF!</v>
      </c>
      <c r="F247" s="1"/>
      <c r="G247" s="553" t="n">
        <f aca="false">G246+1</f>
        <v>14</v>
      </c>
      <c r="H247" s="554" t="s">
        <v>681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3.5" hidden="false" customHeight="true" outlineLevel="0" collapsed="false">
      <c r="A248" s="1" t="str">
        <f aca="false">H248</f>
        <v>Cash transfer - gifts</v>
      </c>
      <c r="B248" s="482" t="e">
        <f aca="false">SUM(DSUM(graphs_fsum,B$3,$G$233:$G248),DSUM(graphs_csum,B$85,$G$233:$G248)/B$256)-SUM(B$234:B247)</f>
        <v>#REF!</v>
      </c>
      <c r="C248" s="482" t="e">
        <f aca="false">SUM(DSUM(graphs_fsum,C$3,$G$233:$G248),DSUM(graphs_csum,C$85,$G$233:$G248)/C$256)-SUM(C$234:C247)</f>
        <v>#REF!</v>
      </c>
      <c r="D248" s="482" t="e">
        <f aca="false">SUM(DSUM(graphs_fsum,D$3,$G$233:$G248),DSUM(graphs_csum,D$85,$G$233:$G248)/D$256)-SUM(D$234:D247)</f>
        <v>#REF!</v>
      </c>
      <c r="E248" s="482" t="e">
        <f aca="false">SUM(DSUM(graphs_fsum,E$3,$G$233:$G248),DSUM(graphs_csum,E$85,$G$233:$G248)/E$256)-SUM(E$234:E247)</f>
        <v>#REF!</v>
      </c>
      <c r="F248" s="1"/>
      <c r="G248" s="553" t="n">
        <f aca="false">G247+1</f>
        <v>15</v>
      </c>
      <c r="H248" s="554" t="s">
        <v>682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3.5" hidden="false" customHeight="true" outlineLevel="0" collapsed="false">
      <c r="A249" s="1" t="str">
        <f aca="false">H249</f>
        <v>Other</v>
      </c>
      <c r="B249" s="482" t="e">
        <f aca="false">SUM(DSUM(graphs_fsum,B$3,$G$233:$G249),DSUM(graphs_csum,B$85,$G$233:$G249)/B$256)-SUM(B$234:B248)</f>
        <v>#REF!</v>
      </c>
      <c r="C249" s="482" t="e">
        <f aca="false">SUM(DSUM(graphs_fsum,C$3,$G$233:$G249),DSUM(graphs_csum,C$85,$G$233:$G249)/C$256)-SUM(C$234:C248)</f>
        <v>#REF!</v>
      </c>
      <c r="D249" s="482" t="e">
        <f aca="false">SUM(DSUM(graphs_fsum,D$3,$G$233:$G249),DSUM(graphs_csum,D$85,$G$233:$G249)/D$256)-SUM(D$234:D248)</f>
        <v>#REF!</v>
      </c>
      <c r="E249" s="482" t="e">
        <f aca="false">SUM(DSUM(graphs_fsum,E$3,$G$233:$G249),DSUM(graphs_csum,E$85,$G$233:$G249)/E$256)-SUM(E$234:E248)</f>
        <v>#REF!</v>
      </c>
      <c r="F249" s="1"/>
      <c r="G249" s="556" t="n">
        <f aca="false">G248+1</f>
        <v>16</v>
      </c>
      <c r="H249" s="560" t="s">
        <v>411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3.5" hidden="false" customHeight="true" outlineLevel="0" collapsed="false">
      <c r="A250" s="1" t="s">
        <v>683</v>
      </c>
      <c r="B250" s="482" t="n">
        <f aca="false">1+'Exp factors'!Y60/B256</f>
        <v>1.17820695283712</v>
      </c>
      <c r="C250" s="482" t="n">
        <f aca="false">1+'Exp factors'!Z60/C256</f>
        <v>1.17820695283712</v>
      </c>
      <c r="D250" s="482" t="n">
        <f aca="false">1+'Exp factors'!AA60/D256</f>
        <v>1.17811640052369</v>
      </c>
      <c r="E250" s="482" t="n">
        <f aca="false">1+'Exp factors'!AB60/E256</f>
        <v>1.17804597094657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3.5" hidden="false" customHeight="true" outlineLevel="0" collapsed="false">
      <c r="A251" s="1" t="s">
        <v>684</v>
      </c>
      <c r="B251" s="482" t="n">
        <f aca="false">'Exp factors'!Y61/B256-'Exp factors'!U61+B250</f>
        <v>1.34186411792656</v>
      </c>
      <c r="C251" s="482" t="n">
        <f aca="false">'Exp factors'!Z61/C256-'Exp factors'!V61+C250</f>
        <v>1.43060538509139</v>
      </c>
      <c r="D251" s="482" t="n">
        <f aca="false">'Exp factors'!AA61/D256-'Exp factors'!W61+D250</f>
        <v>3.03385220489414</v>
      </c>
      <c r="E251" s="482" t="n">
        <f aca="false">'Exp factors'!AB61/E256-'Exp factors'!X61+E250</f>
        <v>5.61239171039556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3.5" hidden="false" customHeight="true" outlineLevel="0" collapsed="false">
      <c r="A252" s="1"/>
      <c r="B252" s="482"/>
      <c r="C252" s="482"/>
      <c r="D252" s="482"/>
      <c r="E252" s="48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3.5" hidden="false" customHeight="true" outlineLevel="0" collapsed="false">
      <c r="A253" s="1" t="s">
        <v>603</v>
      </c>
      <c r="B253" s="482" t="e">
        <f aca="false">SUM(B234:B249)</f>
        <v>#REF!</v>
      </c>
      <c r="C253" s="482" t="e">
        <f aca="false">SUM(C234:C249)</f>
        <v>#REF!</v>
      </c>
      <c r="D253" s="482" t="e">
        <f aca="false">SUM(D234:D249)</f>
        <v>#REF!</v>
      </c>
      <c r="E253" s="482" t="e">
        <f aca="false">SUM(E234:E249)</f>
        <v>#REF!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3.5" hidden="false" customHeight="true" outlineLevel="0" collapsed="false">
      <c r="A254" s="1" t="s">
        <v>685</v>
      </c>
      <c r="B254" s="561" t="e">
        <f aca="false">IF(ABS(SUM(B4:B16)+B101/B256-B253)&lt;0.0001,"OK",SUM(B4:B16)+B101/B256)</f>
        <v>#REF!</v>
      </c>
      <c r="C254" s="561" t="e">
        <f aca="false">IF(ABS(SUM(C4:C16)+C101/C256-C253)&lt;0.0001,"OK",SUM(C4:C16)+C101/C256)</f>
        <v>#REF!</v>
      </c>
      <c r="D254" s="561" t="e">
        <f aca="false">IF(ABS(SUM(D4:D16)+D101/D256-D253)&lt;0.0001,"OK",SUM(D4:D16)+D101/D256)</f>
        <v>#REF!</v>
      </c>
      <c r="E254" s="561" t="e">
        <f aca="false">IF(ABS(SUM(E4:E16)+E101/E256-E253)&lt;0.0001,"OK",SUM(E4:E16)+E101/E256)</f>
        <v>#REF!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3.5" hidden="false" customHeight="true" outlineLevel="0" collapsed="false">
      <c r="A255" s="1" t="s">
        <v>686</v>
      </c>
      <c r="B255" s="338" t="n">
        <f aca="false">Summ!C40</f>
        <v>7</v>
      </c>
      <c r="C255" s="338" t="n">
        <f aca="false">Summ!D40</f>
        <v>7</v>
      </c>
      <c r="D255" s="338" t="n">
        <f aca="false">Summ!E40</f>
        <v>8</v>
      </c>
      <c r="E255" s="338" t="n">
        <f aca="false">Summ!F40</f>
        <v>9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3.5" hidden="false" customHeight="true" outlineLevel="0" collapsed="false">
      <c r="A256" s="1" t="s">
        <v>687</v>
      </c>
      <c r="B256" s="338" t="n">
        <f aca="false">$C256/$C255*B255</f>
        <v>138041.752066116</v>
      </c>
      <c r="C256" s="338" t="n">
        <f aca="false">'Exp factors'!AI60</f>
        <v>138041.752066116</v>
      </c>
      <c r="D256" s="338" t="n">
        <f aca="false">$C256/$C255*D255</f>
        <v>157762.002361275</v>
      </c>
      <c r="E256" s="338" t="n">
        <f aca="false">$C256/$C255*E255</f>
        <v>177482.252656434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3.5" hidden="false" customHeight="true" outlineLevel="0" collapsed="false">
      <c r="A257" s="1"/>
      <c r="B257" s="338"/>
      <c r="C257" s="338"/>
      <c r="D257" s="338"/>
      <c r="E257" s="338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3.5" hidden="false" customHeight="true" outlineLevel="0" collapsed="false">
      <c r="A258" s="1"/>
      <c r="B258" s="338"/>
      <c r="C258" s="338"/>
      <c r="D258" s="338"/>
      <c r="E258" s="338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3.5" hidden="false" customHeight="true" outlineLevel="0" collapsed="false">
      <c r="A259" s="1"/>
      <c r="B259" s="338"/>
      <c r="C259" s="338"/>
      <c r="D259" s="338"/>
      <c r="E259" s="338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3.5" hidden="false" customHeight="true" outlineLevel="0" collapsed="false">
      <c r="A260" s="1"/>
      <c r="B260" s="338"/>
      <c r="C260" s="338"/>
      <c r="D260" s="338"/>
      <c r="E260" s="338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3.5" hidden="false" customHeight="true" outlineLevel="0" collapsed="false">
      <c r="A261" s="1"/>
      <c r="B261" s="338"/>
      <c r="C261" s="338"/>
      <c r="D261" s="338"/>
      <c r="E261" s="338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3.5" hidden="false" customHeight="true" outlineLevel="0" collapsed="false">
      <c r="A262" s="383" t="s">
        <v>688</v>
      </c>
      <c r="B262" s="338" t="str">
        <f aca="false">CONCATENATE("Note: Cash income adjusted to HH Size ",C255)</f>
        <v>Note: Cash income adjusted to HH Size 7</v>
      </c>
      <c r="C262" s="338"/>
      <c r="D262" s="338"/>
      <c r="E262" s="338"/>
      <c r="F262" s="1"/>
      <c r="G262" s="1"/>
      <c r="H262" s="1"/>
      <c r="I262" s="1"/>
      <c r="J262" s="1"/>
      <c r="K262" s="215" t="s">
        <v>688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3.5" hidden="false" customHeight="true" outlineLevel="0" collapsed="false">
      <c r="A263" s="1"/>
      <c r="B263" s="338" t="str">
        <f aca="false">B$3</f>
        <v>V.Poor</v>
      </c>
      <c r="C263" s="338" t="str">
        <f aca="false">C$3</f>
        <v>Poor</v>
      </c>
      <c r="D263" s="338" t="str">
        <f aca="false">D$3</f>
        <v>Middle</v>
      </c>
      <c r="E263" s="338" t="str">
        <f aca="false">E$3</f>
        <v>Better-off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3.5" hidden="false" customHeight="true" outlineLevel="0" collapsed="false">
      <c r="A264" s="1" t="str">
        <f aca="false">H234</f>
        <v>Own crops Consumed</v>
      </c>
      <c r="B264" s="338" t="n">
        <f aca="false">B234*$C$256</f>
        <v>73199.0477850916</v>
      </c>
      <c r="C264" s="338" t="n">
        <f aca="false">C234*$C$256</f>
        <v>81101.040838784</v>
      </c>
      <c r="D264" s="338" t="n">
        <f aca="false">D234*$C$256</f>
        <v>111378.8931054</v>
      </c>
      <c r="E264" s="338" t="n">
        <f aca="false">E234*$C$256</f>
        <v>120452.709541312</v>
      </c>
      <c r="F264" s="1"/>
      <c r="G264" s="48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3.5" hidden="false" customHeight="true" outlineLevel="0" collapsed="false">
      <c r="A265" s="1" t="str">
        <f aca="false">H235</f>
        <v>Own crops sold</v>
      </c>
      <c r="B265" s="338" t="n">
        <f aca="false">B235*$C$256</f>
        <v>34050</v>
      </c>
      <c r="C265" s="338" t="n">
        <f aca="false">C235*$C$256</f>
        <v>56850</v>
      </c>
      <c r="D265" s="338" t="n">
        <f aca="false">D235*$C$256</f>
        <v>562275</v>
      </c>
      <c r="E265" s="338" t="n">
        <f aca="false">E235*$C$256</f>
        <v>704744.444444444</v>
      </c>
      <c r="F265" s="1"/>
      <c r="G265" s="48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3.5" hidden="false" customHeight="true" outlineLevel="0" collapsed="false">
      <c r="A266" s="1" t="str">
        <f aca="false">H236</f>
        <v>Animal products consumed</v>
      </c>
      <c r="B266" s="338" t="n">
        <f aca="false">B236*$C$256</f>
        <v>0</v>
      </c>
      <c r="C266" s="338" t="n">
        <f aca="false">C236*$C$256</f>
        <v>0</v>
      </c>
      <c r="D266" s="338" t="e">
        <f aca="false">D236*$C$256</f>
        <v>#REF!</v>
      </c>
      <c r="E266" s="338" t="e">
        <f aca="false">E236*$C$256</f>
        <v>#REF!</v>
      </c>
      <c r="F266" s="1"/>
      <c r="G266" s="48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3.5" hidden="false" customHeight="true" outlineLevel="0" collapsed="false">
      <c r="A267" s="1" t="str">
        <f aca="false">H237</f>
        <v>Animal products sold</v>
      </c>
      <c r="B267" s="338" t="n">
        <f aca="false">B237*$C$256</f>
        <v>0</v>
      </c>
      <c r="C267" s="338" t="n">
        <f aca="false">C237*$C$256</f>
        <v>0</v>
      </c>
      <c r="D267" s="338" t="e">
        <f aca="false">D237*$C$256</f>
        <v>#REF!</v>
      </c>
      <c r="E267" s="338" t="e">
        <f aca="false">E237*$C$256</f>
        <v>#REF!</v>
      </c>
      <c r="F267" s="1"/>
      <c r="G267" s="48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3.5" hidden="false" customHeight="true" outlineLevel="0" collapsed="false">
      <c r="A268" s="1" t="str">
        <f aca="false">H238</f>
        <v>Animals sold</v>
      </c>
      <c r="B268" s="338" t="e">
        <f aca="false">B238*$C$256</f>
        <v>#REF!</v>
      </c>
      <c r="C268" s="338" t="e">
        <f aca="false">C238*$C$256</f>
        <v>#REF!</v>
      </c>
      <c r="D268" s="338" t="e">
        <f aca="false">D238*$C$256</f>
        <v>#REF!</v>
      </c>
      <c r="E268" s="338" t="e">
        <f aca="false">E238*$C$256</f>
        <v>#REF!</v>
      </c>
      <c r="F268" s="1"/>
      <c r="G268" s="48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3.5" hidden="false" customHeight="true" outlineLevel="0" collapsed="false">
      <c r="A269" s="1" t="str">
        <f aca="false">H239</f>
        <v>Wild foods</v>
      </c>
      <c r="B269" s="338" t="e">
        <f aca="false">B239*$C$256</f>
        <v>#REF!</v>
      </c>
      <c r="C269" s="338" t="e">
        <f aca="false">C239*$C$256</f>
        <v>#REF!</v>
      </c>
      <c r="D269" s="338" t="e">
        <f aca="false">D239*$C$256</f>
        <v>#REF!</v>
      </c>
      <c r="E269" s="338" t="e">
        <f aca="false">E239*$C$256</f>
        <v>#REF!</v>
      </c>
      <c r="F269" s="1"/>
      <c r="G269" s="48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3.5" hidden="false" customHeight="true" outlineLevel="0" collapsed="false">
      <c r="A270" s="1" t="str">
        <f aca="false">H240</f>
        <v>Labour - casual</v>
      </c>
      <c r="B270" s="338" t="e">
        <f aca="false">B240*$C$256</f>
        <v>#REF!</v>
      </c>
      <c r="C270" s="338" t="e">
        <f aca="false">C240*$C$256</f>
        <v>#REF!</v>
      </c>
      <c r="D270" s="338" t="e">
        <f aca="false">D240*$C$256</f>
        <v>#REF!</v>
      </c>
      <c r="E270" s="338" t="e">
        <f aca="false">E240*$C$256</f>
        <v>#REF!</v>
      </c>
      <c r="F270" s="1"/>
      <c r="G270" s="48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3.5" hidden="false" customHeight="true" outlineLevel="0" collapsed="false">
      <c r="A271" s="1" t="str">
        <f aca="false">H241</f>
        <v>Labour - formal emp</v>
      </c>
      <c r="B271" s="338" t="e">
        <f aca="false">B241*$C$256</f>
        <v>#REF!</v>
      </c>
      <c r="C271" s="338" t="e">
        <f aca="false">C241*$C$256</f>
        <v>#REF!</v>
      </c>
      <c r="D271" s="338" t="e">
        <f aca="false">D241*$C$256</f>
        <v>#REF!</v>
      </c>
      <c r="E271" s="338" t="e">
        <f aca="false">E241*$C$256</f>
        <v>#REF!</v>
      </c>
      <c r="F271" s="1"/>
      <c r="G271" s="48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3.5" hidden="false" customHeight="true" outlineLevel="0" collapsed="false">
      <c r="A272" s="1" t="str">
        <f aca="false">H242</f>
        <v>Labour - public works</v>
      </c>
      <c r="B272" s="338" t="e">
        <f aca="false">B242*$C$256</f>
        <v>#REF!</v>
      </c>
      <c r="C272" s="338" t="e">
        <f aca="false">C242*$C$256</f>
        <v>#REF!</v>
      </c>
      <c r="D272" s="338" t="e">
        <f aca="false">D242*$C$256</f>
        <v>#REF!</v>
      </c>
      <c r="E272" s="338" t="e">
        <f aca="false">E242*$C$256</f>
        <v>#REF!</v>
      </c>
      <c r="F272" s="1"/>
      <c r="G272" s="48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3.5" hidden="false" customHeight="true" outlineLevel="0" collapsed="false">
      <c r="A273" s="1" t="str">
        <f aca="false">H243</f>
        <v>Self - employment</v>
      </c>
      <c r="B273" s="338" t="e">
        <f aca="false">B243*$C$256</f>
        <v>#REF!</v>
      </c>
      <c r="C273" s="338" t="e">
        <f aca="false">C243*$C$256</f>
        <v>#REF!</v>
      </c>
      <c r="D273" s="338" t="e">
        <f aca="false">D243*$C$256</f>
        <v>#REF!</v>
      </c>
      <c r="E273" s="338" t="e">
        <f aca="false">E243*$C$256</f>
        <v>#REF!</v>
      </c>
      <c r="F273" s="1"/>
      <c r="G273" s="48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3.5" hidden="false" customHeight="true" outlineLevel="0" collapsed="false">
      <c r="A274" s="1" t="str">
        <f aca="false">H244</f>
        <v>Small Business</v>
      </c>
      <c r="B274" s="338" t="e">
        <f aca="false">B244*$C$256</f>
        <v>#REF!</v>
      </c>
      <c r="C274" s="338" t="e">
        <f aca="false">C244*$C$256</f>
        <v>#REF!</v>
      </c>
      <c r="D274" s="338" t="e">
        <f aca="false">D244*$C$256</f>
        <v>#REF!</v>
      </c>
      <c r="E274" s="338" t="e">
        <f aca="false">E244*$C$256</f>
        <v>#REF!</v>
      </c>
      <c r="F274" s="1"/>
      <c r="G274" s="48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3.5" hidden="false" customHeight="true" outlineLevel="0" collapsed="false">
      <c r="A275" s="1" t="str">
        <f aca="false">H245</f>
        <v>Food transfer - official</v>
      </c>
      <c r="B275" s="338" t="e">
        <f aca="false">B245*$C$256</f>
        <v>#REF!</v>
      </c>
      <c r="C275" s="338" t="e">
        <f aca="false">C245*$C$256</f>
        <v>#REF!</v>
      </c>
      <c r="D275" s="338" t="e">
        <f aca="false">D245*$C$256</f>
        <v>#REF!</v>
      </c>
      <c r="E275" s="338" t="e">
        <f aca="false">E245*$C$256</f>
        <v>#REF!</v>
      </c>
      <c r="F275" s="1"/>
      <c r="G275" s="48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3.5" hidden="false" customHeight="true" outlineLevel="0" collapsed="false">
      <c r="A276" s="1" t="str">
        <f aca="false">H246</f>
        <v>Food transfer - gifts</v>
      </c>
      <c r="B276" s="338" t="e">
        <f aca="false">B246*$C$256</f>
        <v>#REF!</v>
      </c>
      <c r="C276" s="338" t="e">
        <f aca="false">C246*$C$256</f>
        <v>#REF!</v>
      </c>
      <c r="D276" s="338" t="e">
        <f aca="false">D246*$C$256</f>
        <v>#REF!</v>
      </c>
      <c r="E276" s="338" t="e">
        <f aca="false">E246*$C$256</f>
        <v>#REF!</v>
      </c>
      <c r="F276" s="1"/>
      <c r="G276" s="48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3.5" hidden="false" customHeight="true" outlineLevel="0" collapsed="false">
      <c r="A277" s="1" t="str">
        <f aca="false">H247</f>
        <v>Cash transfer - official</v>
      </c>
      <c r="B277" s="338" t="e">
        <f aca="false">B247*$C$256</f>
        <v>#REF!</v>
      </c>
      <c r="C277" s="338" t="e">
        <f aca="false">C247*$C$256</f>
        <v>#REF!</v>
      </c>
      <c r="D277" s="338" t="e">
        <f aca="false">D247*$C$256</f>
        <v>#REF!</v>
      </c>
      <c r="E277" s="338" t="e">
        <f aca="false">E247*$C$256</f>
        <v>#REF!</v>
      </c>
      <c r="F277" s="1"/>
      <c r="G277" s="48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3.5" hidden="false" customHeight="true" outlineLevel="0" collapsed="false">
      <c r="A278" s="1" t="str">
        <f aca="false">H248</f>
        <v>Cash transfer - gifts</v>
      </c>
      <c r="B278" s="338" t="e">
        <f aca="false">B248*$C$256</f>
        <v>#REF!</v>
      </c>
      <c r="C278" s="338" t="e">
        <f aca="false">C248*$C$256</f>
        <v>#REF!</v>
      </c>
      <c r="D278" s="338" t="e">
        <f aca="false">D248*$C$256</f>
        <v>#REF!</v>
      </c>
      <c r="E278" s="338" t="e">
        <f aca="false">E248*$C$256</f>
        <v>#REF!</v>
      </c>
      <c r="F278" s="1"/>
      <c r="G278" s="48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3.5" hidden="false" customHeight="true" outlineLevel="0" collapsed="false">
      <c r="A279" s="1" t="str">
        <f aca="false">H249</f>
        <v>Other</v>
      </c>
      <c r="B279" s="338" t="e">
        <f aca="false">B249*$C$256</f>
        <v>#REF!</v>
      </c>
      <c r="C279" s="338" t="e">
        <f aca="false">C249*$C$256</f>
        <v>#REF!</v>
      </c>
      <c r="D279" s="338" t="e">
        <f aca="false">D249*$C$256</f>
        <v>#REF!</v>
      </c>
      <c r="E279" s="338" t="e">
        <f aca="false">E249*$C$256</f>
        <v>#REF!</v>
      </c>
      <c r="F279" s="1"/>
      <c r="G279" s="48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3.5" hidden="false" customHeight="true" outlineLevel="0" collapsed="false">
      <c r="A280" s="1" t="s">
        <v>683</v>
      </c>
      <c r="B280" s="338" t="n">
        <f aca="false">B250*$C$256</f>
        <v>162641.752066116</v>
      </c>
      <c r="C280" s="338" t="n">
        <f aca="false">C250*$C$256</f>
        <v>162641.752066116</v>
      </c>
      <c r="D280" s="338" t="n">
        <f aca="false">D250*$C$256</f>
        <v>162629.252066116</v>
      </c>
      <c r="E280" s="338" t="n">
        <f aca="false">E250*$C$256</f>
        <v>162619.529843893</v>
      </c>
      <c r="F280" s="1"/>
      <c r="G280" s="48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3.5" hidden="false" customHeight="true" outlineLevel="0" collapsed="false">
      <c r="A281" s="1" t="s">
        <v>684</v>
      </c>
      <c r="B281" s="338" t="n">
        <f aca="false">B251*$C$256</f>
        <v>185233.273873235</v>
      </c>
      <c r="C281" s="338" t="n">
        <f aca="false">C251*$C$256</f>
        <v>197483.273873235</v>
      </c>
      <c r="D281" s="338" t="n">
        <f aca="false">D251*$C$256</f>
        <v>418798.273873235</v>
      </c>
      <c r="E281" s="338" t="n">
        <f aca="false">E251*$C$256</f>
        <v>774744.384984346</v>
      </c>
      <c r="F281" s="1"/>
      <c r="G281" s="48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3.5" hidden="false" customHeight="true" outlineLevel="0" collapsed="false">
      <c r="A282" s="1"/>
      <c r="B282" s="338"/>
      <c r="C282" s="338"/>
      <c r="D282" s="338"/>
      <c r="E282" s="338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3.5" hidden="false" customHeight="true" outlineLevel="0" collapsed="false">
      <c r="A283" s="1" t="s">
        <v>603</v>
      </c>
      <c r="B283" s="338" t="e">
        <f aca="false">SUM(B264:B279)</f>
        <v>#REF!</v>
      </c>
      <c r="C283" s="338" t="e">
        <f aca="false">SUM(C264:C279)</f>
        <v>#REF!</v>
      </c>
      <c r="D283" s="338" t="e">
        <f aca="false">SUM(D264:D279)</f>
        <v>#REF!</v>
      </c>
      <c r="E283" s="338" t="e">
        <f aca="false">SUM(E264:E279)</f>
        <v>#REF!</v>
      </c>
      <c r="F283" s="1"/>
      <c r="G283" s="48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3.5" hidden="false" customHeight="true" outlineLevel="0" collapsed="false">
      <c r="A284" s="1"/>
      <c r="B284" s="482"/>
      <c r="C284" s="482"/>
      <c r="D284" s="482"/>
      <c r="E284" s="48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3.5" hidden="false" customHeight="true" outlineLevel="0" collapsed="false">
      <c r="A285" s="1"/>
      <c r="B285" s="482"/>
      <c r="C285" s="482"/>
      <c r="D285" s="482"/>
      <c r="E285" s="48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3.5" hidden="false" customHeight="true" outlineLevel="0" collapsed="false">
      <c r="A286" s="1"/>
      <c r="B286" s="482"/>
      <c r="C286" s="482"/>
      <c r="D286" s="482"/>
      <c r="E286" s="48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3.5" hidden="false" customHeight="true" outlineLevel="0" collapsed="false">
      <c r="A287" s="1"/>
      <c r="B287" s="482"/>
      <c r="C287" s="482"/>
      <c r="D287" s="482"/>
      <c r="E287" s="48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3.5" hidden="false" customHeight="true" outlineLevel="0" collapsed="false">
      <c r="A288" s="1"/>
      <c r="B288" s="482"/>
      <c r="C288" s="482"/>
      <c r="D288" s="482"/>
      <c r="E288" s="48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3.5" hidden="false" customHeight="true" outlineLevel="0" collapsed="false">
      <c r="A289" s="1"/>
      <c r="B289" s="482"/>
      <c r="C289" s="482"/>
      <c r="D289" s="482"/>
      <c r="E289" s="482"/>
      <c r="F289" s="1"/>
      <c r="G289" s="1"/>
      <c r="H289" s="1"/>
      <c r="I289" s="1"/>
      <c r="J289" s="1"/>
      <c r="K289" s="338" t="str">
        <f aca="false">B262</f>
        <v>Note: Cash income adjusted to HH Size 7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3.5" hidden="false" customHeight="true" outlineLevel="0" collapsed="false">
      <c r="A290" s="1"/>
      <c r="B290" s="482"/>
      <c r="C290" s="482"/>
      <c r="D290" s="482"/>
      <c r="E290" s="48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3.5" hidden="false" customHeight="true" outlineLevel="0" collapsed="false">
      <c r="A291" s="1"/>
      <c r="B291" s="482"/>
      <c r="C291" s="482"/>
      <c r="D291" s="482"/>
      <c r="E291" s="48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3.5" hidden="false" customHeight="true" outlineLevel="0" collapsed="false">
      <c r="A292" s="1"/>
      <c r="B292" s="482"/>
      <c r="C292" s="482"/>
      <c r="D292" s="482"/>
      <c r="E292" s="48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3.5" hidden="false" customHeight="true" outlineLevel="0" collapsed="false">
      <c r="A293" s="1"/>
      <c r="B293" s="482"/>
      <c r="C293" s="482"/>
      <c r="D293" s="482"/>
      <c r="E293" s="48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3.5" hidden="false" customHeight="true" outlineLevel="0" collapsed="false">
      <c r="A294" s="1"/>
      <c r="B294" s="482"/>
      <c r="C294" s="482"/>
      <c r="D294" s="482"/>
      <c r="E294" s="48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3.5" hidden="false" customHeight="true" outlineLevel="0" collapsed="false">
      <c r="A295" s="1"/>
      <c r="B295" s="482"/>
      <c r="C295" s="482"/>
      <c r="D295" s="482"/>
      <c r="E295" s="48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3.5" hidden="false" customHeight="true" outlineLevel="0" collapsed="false">
      <c r="A296" s="1"/>
      <c r="B296" s="482"/>
      <c r="C296" s="482"/>
      <c r="D296" s="482"/>
      <c r="E296" s="48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3.5" hidden="false" customHeight="true" outlineLevel="0" collapsed="false">
      <c r="A297" s="1"/>
      <c r="B297" s="482"/>
      <c r="C297" s="482"/>
      <c r="D297" s="482"/>
      <c r="E297" s="48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3.5" hidden="false" customHeight="true" outlineLevel="0" collapsed="false">
      <c r="A298" s="1"/>
      <c r="B298" s="482"/>
      <c r="C298" s="482"/>
      <c r="D298" s="482"/>
      <c r="E298" s="48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3.5" hidden="false" customHeight="true" outlineLevel="0" collapsed="false">
      <c r="A299" s="1"/>
      <c r="B299" s="482"/>
      <c r="C299" s="482"/>
      <c r="D299" s="482"/>
      <c r="E299" s="48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3.5" hidden="false" customHeight="true" outlineLevel="0" collapsed="false">
      <c r="A300" s="1"/>
      <c r="B300" s="482"/>
      <c r="C300" s="482"/>
      <c r="D300" s="482"/>
      <c r="E300" s="48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3.5" hidden="false" customHeight="true" outlineLevel="0" collapsed="false">
      <c r="A301" s="1"/>
      <c r="B301" s="482"/>
      <c r="C301" s="482"/>
      <c r="D301" s="482"/>
      <c r="E301" s="48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3.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3.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3.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3.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3.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3.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3.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3.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3.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3.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3.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3.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3.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3.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3.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3.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3.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3.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3.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3.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3.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3.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3.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3.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3.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3.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3.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3.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3.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3.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3.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3.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3.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3.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3.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3.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3.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3.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3.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3.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3.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3.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3.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3.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3.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3.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3.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3.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3.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3.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3.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3.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3.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3.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3.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3.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3.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3.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3.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3.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3.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3.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3.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3.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3.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3.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3.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3.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3.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3.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3.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3.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3.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3.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3.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3.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3.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3.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3.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3.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3.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3.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3.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3.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3.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3.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3.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3.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3.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3.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3.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3.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3.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3.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3.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3.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3.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3.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3.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3.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3.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3.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3.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3.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3.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3.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3.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3.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3.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3.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3.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3.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3.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3.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3.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3.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3.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3.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3.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3.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3.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3.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3.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3.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3.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3.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3.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3.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3.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3.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3.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3.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3.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3.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3.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3.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3.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3.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3.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3.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3.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3.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3.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3.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3.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3.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3.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3.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3.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3.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3.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3.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3.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3.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3.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3.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3.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3.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3.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3.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3.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3.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3.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3.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3.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3.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3.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3.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3.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3.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3.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3.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3.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3.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3.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3.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3.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3.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3.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3.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3.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3.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3.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3.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3.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3.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3.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3.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3.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3.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3.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3.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3.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3.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3.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3.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3.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3.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3.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3.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3.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3.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3.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3.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3.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3.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3.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3.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3.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3.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3.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3.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3.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3.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3.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3.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3.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3.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3.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3.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3.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3.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3.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3.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3.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3.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3.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3.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3.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3.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3.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3.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3.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3.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3.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3.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3.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3.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3.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3.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3.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3.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3.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3.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3.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3.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3.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3.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3.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3.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3.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3.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3.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3.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3.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3.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3.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3.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3.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3.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3.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3.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3.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3.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3.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3.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3.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3.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3.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3.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3.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3.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3.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3.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3.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3.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3.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3.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3.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3.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3.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3.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3.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3.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3.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3.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3.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3.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3.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3.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3.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3.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3.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3.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3.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3.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3.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3.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3.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3.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3.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3.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3.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3.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3.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3.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3.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3.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3.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3.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3.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3.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3.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3.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3.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3.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3.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3.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3.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3.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3.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3.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3.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3.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3.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3.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3.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3.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3.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3.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3.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3.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3.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3.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3.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3.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3.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3.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3.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3.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3.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3.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3.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3.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3.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3.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3.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3.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3.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3.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3.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3.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3.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3.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3.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3.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3.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3.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3.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3.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3.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3.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3.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3.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3.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3.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3.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3.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3.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3.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3.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3.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3.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3.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3.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3.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3.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3.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3.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3.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3.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3.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3.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3.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3.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3.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3.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3.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3.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3.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3.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3.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3.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3.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3.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3.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3.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3.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3.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3.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3.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3.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3.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3.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3.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3.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3.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3.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3.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3.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3.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3.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3.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3.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3.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3.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3.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3.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3.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3.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3.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3.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3.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3.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3.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3.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3.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3.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3.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3.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3.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3.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3.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3.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3.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3.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3.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3.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3.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3.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3.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3.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3.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3.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3.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3.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3.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3.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3.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3.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3.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3.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3.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3.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3.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3.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3.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3.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3.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3.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3.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3.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3.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3.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3.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3.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3.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3.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3.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3.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3.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3.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3.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3.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3.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3.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3.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3.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3.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3.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3.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3.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3.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3.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3.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3.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3.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3.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3.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3.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3.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3.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3.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3.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3.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3.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3.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3.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3.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3.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3.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3.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3.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3.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3.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3.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3.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3.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3.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3.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3.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3.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3.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3.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3.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3.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3.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3.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3.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3.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3.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3.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3.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3.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3.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3.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3.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3.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3.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3.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3.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3.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3.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3.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3.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3.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3.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3.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3.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3.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3.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3.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3.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3.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3.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3.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3.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3.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3.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3.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3.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3.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3.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3.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3.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3.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3.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3.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3.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3.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3.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3.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3.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3.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3.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3.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3.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3.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3.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3.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3.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3.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3.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3.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3.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3.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3.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3.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3.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3.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3.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3.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3.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3.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3.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3.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3.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3.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3.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3.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3.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3.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3.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3.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3.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3.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3.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3.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3.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3.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3.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3.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3.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3.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3.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3.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3.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3.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3.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3.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3.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3.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3.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3.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3.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3.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3.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3.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3.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3.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3.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3.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3.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3.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3.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3.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3.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3.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3.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3.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3.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3.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3.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3.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3.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3.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3.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3.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3.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3.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3.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3.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3.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3.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3.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3.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3.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3.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3.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3.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3.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3.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3.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3.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3.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3.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3.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3.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3.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3.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3.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3.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3.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3.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3.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3.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3.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3.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3.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3.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3.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3.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3.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3.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3.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3.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3.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3.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3.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3.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3.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3.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3.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3.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3.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3.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3.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3.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3.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3.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3.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3.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3.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3.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3.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3.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3.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3.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3.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F4" activeCellId="0" sqref="F4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39.88"/>
    <col collapsed="false" customWidth="true" hidden="false" outlineLevel="0" max="6" min="2" style="0" width="15.75"/>
    <col collapsed="false" customWidth="true" hidden="false" outlineLevel="0" max="21" min="7" style="0" width="8"/>
    <col collapsed="false" customWidth="true" hidden="false" outlineLevel="0" max="1024" min="1020" style="0" width="11.52"/>
  </cols>
  <sheetData>
    <row r="1" customFormat="false" ht="15" hidden="false" customHeight="true" outlineLevel="0" collapsed="false">
      <c r="A1" s="562" t="s">
        <v>689</v>
      </c>
      <c r="B1" s="563"/>
      <c r="C1" s="563"/>
      <c r="D1" s="563"/>
      <c r="E1" s="563"/>
      <c r="F1" s="563"/>
    </row>
    <row r="2" customFormat="false" ht="12" hidden="false" customHeight="true" outlineLevel="0" collapsed="false">
      <c r="B2" s="563"/>
      <c r="C2" s="563"/>
      <c r="D2" s="563"/>
      <c r="E2" s="563"/>
      <c r="F2" s="563"/>
    </row>
    <row r="3" customFormat="false" ht="12" hidden="false" customHeight="true" outlineLevel="0" collapsed="false">
      <c r="A3" s="564" t="s">
        <v>690</v>
      </c>
      <c r="B3" s="565" t="str">
        <f aca="false">IF(WB!C5="","",WB!C5)</f>
        <v>Njobvu</v>
      </c>
      <c r="C3" s="565" t="str">
        <f aca="false">IF(WB!D5="","",WB!D5)</f>
        <v>Kalikokha</v>
      </c>
      <c r="D3" s="565" t="e">
        <f aca="false">IF(#REF!="","",#REF!)</f>
        <v>#REF!</v>
      </c>
      <c r="E3" s="565" t="str">
        <f aca="false">IF(WB!E5="","",WB!E5)</f>
        <v>Maole</v>
      </c>
      <c r="F3" s="565" t="str">
        <f aca="false">IF(WB!F5="","",WB!F5)</f>
        <v/>
      </c>
    </row>
    <row r="4" customFormat="false" ht="12" hidden="false" customHeight="true" outlineLevel="0" collapsed="false">
      <c r="A4" s="566" t="s">
        <v>691</v>
      </c>
      <c r="B4" s="567"/>
      <c r="C4" s="567"/>
      <c r="D4" s="567"/>
      <c r="E4" s="567"/>
      <c r="F4" s="567"/>
    </row>
    <row r="5" customFormat="false" ht="12" hidden="false" customHeight="true" outlineLevel="0" collapsed="false">
      <c r="A5" s="568" t="s">
        <v>692</v>
      </c>
      <c r="B5" s="567"/>
      <c r="C5" s="567"/>
      <c r="D5" s="567"/>
      <c r="E5" s="567"/>
      <c r="F5" s="567"/>
    </row>
    <row r="6" customFormat="false" ht="12" hidden="false" customHeight="true" outlineLevel="0" collapsed="false">
      <c r="A6" s="569" t="s">
        <v>693</v>
      </c>
      <c r="B6" s="570" t="s">
        <v>694</v>
      </c>
      <c r="C6" s="570" t="s">
        <v>695</v>
      </c>
      <c r="D6" s="570" t="s">
        <v>695</v>
      </c>
      <c r="E6" s="570" t="s">
        <v>695</v>
      </c>
      <c r="F6" s="570"/>
    </row>
    <row r="7" customFormat="false" ht="12" hidden="false" customHeight="true" outlineLevel="0" collapsed="false">
      <c r="A7" s="571" t="s">
        <v>696</v>
      </c>
      <c r="B7" s="570" t="s">
        <v>697</v>
      </c>
      <c r="C7" s="570" t="s">
        <v>698</v>
      </c>
      <c r="D7" s="570" t="s">
        <v>699</v>
      </c>
      <c r="E7" s="570" t="s">
        <v>698</v>
      </c>
      <c r="F7" s="570"/>
    </row>
    <row r="8" customFormat="false" ht="12" hidden="false" customHeight="true" outlineLevel="0" collapsed="false">
      <c r="A8" s="571" t="s">
        <v>700</v>
      </c>
      <c r="B8" s="570" t="s">
        <v>701</v>
      </c>
      <c r="C8" s="570" t="s">
        <v>702</v>
      </c>
      <c r="D8" s="570" t="s">
        <v>699</v>
      </c>
      <c r="E8" s="570" t="s">
        <v>703</v>
      </c>
      <c r="F8" s="570"/>
    </row>
    <row r="9" customFormat="false" ht="12" hidden="false" customHeight="true" outlineLevel="0" collapsed="false">
      <c r="A9" s="572" t="s">
        <v>704</v>
      </c>
      <c r="B9" s="573" t="s">
        <v>705</v>
      </c>
      <c r="C9" s="573" t="s">
        <v>705</v>
      </c>
      <c r="D9" s="573" t="s">
        <v>706</v>
      </c>
      <c r="E9" s="573" t="s">
        <v>705</v>
      </c>
      <c r="F9" s="573"/>
    </row>
    <row r="10" customFormat="false" ht="12" hidden="false" customHeight="true" outlineLevel="0" collapsed="false">
      <c r="A10" s="568" t="s">
        <v>707</v>
      </c>
      <c r="B10" s="567"/>
      <c r="C10" s="567"/>
      <c r="D10" s="567"/>
      <c r="E10" s="567"/>
      <c r="F10" s="567"/>
    </row>
    <row r="11" customFormat="false" ht="12" hidden="false" customHeight="true" outlineLevel="0" collapsed="false">
      <c r="A11" s="569" t="s">
        <v>693</v>
      </c>
      <c r="B11" s="570" t="s">
        <v>695</v>
      </c>
      <c r="C11" s="570"/>
      <c r="D11" s="570" t="s">
        <v>695</v>
      </c>
      <c r="E11" s="570" t="s">
        <v>695</v>
      </c>
      <c r="F11" s="570"/>
    </row>
    <row r="12" customFormat="false" ht="12" hidden="false" customHeight="true" outlineLevel="0" collapsed="false">
      <c r="A12" s="571" t="s">
        <v>708</v>
      </c>
      <c r="B12" s="570" t="s">
        <v>697</v>
      </c>
      <c r="C12" s="570"/>
      <c r="D12" s="570" t="s">
        <v>709</v>
      </c>
      <c r="E12" s="570" t="s">
        <v>710</v>
      </c>
      <c r="F12" s="570"/>
    </row>
    <row r="13" customFormat="false" ht="12" hidden="false" customHeight="true" outlineLevel="0" collapsed="false">
      <c r="A13" s="571" t="s">
        <v>711</v>
      </c>
      <c r="B13" s="570" t="s">
        <v>712</v>
      </c>
      <c r="C13" s="570"/>
      <c r="D13" s="570" t="s">
        <v>703</v>
      </c>
      <c r="E13" s="570" t="s">
        <v>713</v>
      </c>
      <c r="F13" s="570"/>
    </row>
    <row r="14" customFormat="false" ht="12" hidden="false" customHeight="true" outlineLevel="0" collapsed="false">
      <c r="A14" s="572" t="s">
        <v>704</v>
      </c>
      <c r="B14" s="573" t="s">
        <v>706</v>
      </c>
      <c r="C14" s="573"/>
      <c r="D14" s="573" t="s">
        <v>714</v>
      </c>
      <c r="E14" s="573" t="s">
        <v>706</v>
      </c>
      <c r="F14" s="573"/>
    </row>
    <row r="15" customFormat="false" ht="12" hidden="false" customHeight="true" outlineLevel="0" collapsed="false">
      <c r="A15" s="568" t="s">
        <v>715</v>
      </c>
      <c r="B15" s="567"/>
      <c r="C15" s="567"/>
      <c r="D15" s="567"/>
      <c r="E15" s="567"/>
      <c r="F15" s="567"/>
    </row>
    <row r="16" customFormat="false" ht="12" hidden="false" customHeight="true" outlineLevel="0" collapsed="false">
      <c r="A16" s="569" t="s">
        <v>693</v>
      </c>
      <c r="B16" s="570" t="s">
        <v>695</v>
      </c>
      <c r="C16" s="570" t="s">
        <v>695</v>
      </c>
      <c r="D16" s="570" t="s">
        <v>695</v>
      </c>
      <c r="E16" s="570" t="s">
        <v>695</v>
      </c>
      <c r="F16" s="570"/>
    </row>
    <row r="17" customFormat="false" ht="12" hidden="false" customHeight="true" outlineLevel="0" collapsed="false">
      <c r="A17" s="571" t="s">
        <v>708</v>
      </c>
      <c r="B17" s="570" t="s">
        <v>703</v>
      </c>
      <c r="C17" s="570" t="s">
        <v>716</v>
      </c>
      <c r="D17" s="570" t="s">
        <v>710</v>
      </c>
      <c r="E17" s="570" t="s">
        <v>717</v>
      </c>
      <c r="F17" s="570"/>
    </row>
    <row r="18" customFormat="false" ht="12" hidden="false" customHeight="true" outlineLevel="0" collapsed="false">
      <c r="A18" s="571" t="s">
        <v>711</v>
      </c>
      <c r="B18" s="570" t="s">
        <v>718</v>
      </c>
      <c r="C18" s="570" t="s">
        <v>719</v>
      </c>
      <c r="D18" s="570" t="s">
        <v>720</v>
      </c>
      <c r="E18" s="570" t="s">
        <v>716</v>
      </c>
      <c r="F18" s="570"/>
    </row>
    <row r="19" customFormat="false" ht="12" hidden="false" customHeight="true" outlineLevel="0" collapsed="false">
      <c r="A19" s="572" t="s">
        <v>704</v>
      </c>
      <c r="B19" s="573" t="s">
        <v>721</v>
      </c>
      <c r="C19" s="573" t="s">
        <v>722</v>
      </c>
      <c r="D19" s="573" t="s">
        <v>723</v>
      </c>
      <c r="E19" s="573" t="s">
        <v>706</v>
      </c>
      <c r="F19" s="573"/>
    </row>
    <row r="20" customFormat="false" ht="12" hidden="false" customHeight="true" outlineLevel="0" collapsed="false">
      <c r="A20" s="568" t="s">
        <v>724</v>
      </c>
      <c r="B20" s="567"/>
      <c r="C20" s="567"/>
      <c r="D20" s="567"/>
      <c r="E20" s="567"/>
      <c r="F20" s="567"/>
    </row>
    <row r="21" customFormat="false" ht="12" hidden="false" customHeight="true" outlineLevel="0" collapsed="false">
      <c r="A21" s="569" t="s">
        <v>693</v>
      </c>
      <c r="B21" s="570"/>
      <c r="C21" s="570" t="s">
        <v>695</v>
      </c>
      <c r="D21" s="570" t="s">
        <v>695</v>
      </c>
      <c r="E21" s="570" t="s">
        <v>695</v>
      </c>
      <c r="F21" s="570"/>
    </row>
    <row r="22" customFormat="false" ht="12" hidden="false" customHeight="true" outlineLevel="0" collapsed="false">
      <c r="A22" s="571" t="s">
        <v>708</v>
      </c>
      <c r="B22" s="570"/>
      <c r="C22" s="570" t="s">
        <v>725</v>
      </c>
      <c r="D22" s="570" t="s">
        <v>703</v>
      </c>
      <c r="E22" s="570" t="s">
        <v>713</v>
      </c>
      <c r="F22" s="570"/>
    </row>
    <row r="23" customFormat="false" ht="12" hidden="false" customHeight="true" outlineLevel="0" collapsed="false">
      <c r="A23" s="571" t="s">
        <v>711</v>
      </c>
      <c r="B23" s="570"/>
      <c r="C23" s="570" t="s">
        <v>723</v>
      </c>
      <c r="D23" s="570" t="s">
        <v>717</v>
      </c>
      <c r="E23" s="570" t="s">
        <v>714</v>
      </c>
      <c r="F23" s="570"/>
    </row>
    <row r="24" customFormat="false" ht="12" hidden="false" customHeight="true" outlineLevel="0" collapsed="false">
      <c r="A24" s="572" t="s">
        <v>704</v>
      </c>
      <c r="B24" s="573"/>
      <c r="C24" s="573" t="n">
        <v>15</v>
      </c>
      <c r="D24" s="573" t="s">
        <v>723</v>
      </c>
      <c r="E24" s="573"/>
      <c r="F24" s="573"/>
    </row>
    <row r="25" customFormat="false" ht="12" hidden="false" customHeight="true" outlineLevel="0" collapsed="false">
      <c r="A25" s="568" t="s">
        <v>726</v>
      </c>
      <c r="B25" s="567"/>
      <c r="C25" s="567"/>
      <c r="D25" s="567"/>
      <c r="E25" s="567"/>
      <c r="F25" s="567"/>
    </row>
    <row r="26" customFormat="false" ht="12" hidden="false" customHeight="true" outlineLevel="0" collapsed="false">
      <c r="A26" s="569" t="s">
        <v>693</v>
      </c>
      <c r="B26" s="570"/>
      <c r="C26" s="570" t="s">
        <v>695</v>
      </c>
      <c r="D26" s="570" t="s">
        <v>695</v>
      </c>
      <c r="E26" s="570" t="s">
        <v>695</v>
      </c>
      <c r="F26" s="570"/>
    </row>
    <row r="27" customFormat="false" ht="12" hidden="false" customHeight="true" outlineLevel="0" collapsed="false">
      <c r="A27" s="571" t="s">
        <v>708</v>
      </c>
      <c r="B27" s="570"/>
      <c r="C27" s="570" t="s">
        <v>727</v>
      </c>
      <c r="D27" s="570" t="s">
        <v>728</v>
      </c>
      <c r="E27" s="570" t="s">
        <v>728</v>
      </c>
      <c r="F27" s="570"/>
    </row>
    <row r="28" customFormat="false" ht="12" hidden="false" customHeight="true" outlineLevel="0" collapsed="false">
      <c r="A28" s="571" t="s">
        <v>711</v>
      </c>
      <c r="B28" s="570"/>
      <c r="C28" s="570" t="s">
        <v>709</v>
      </c>
      <c r="D28" s="570" t="s">
        <v>729</v>
      </c>
      <c r="E28" s="570" t="s">
        <v>709</v>
      </c>
      <c r="F28" s="570"/>
    </row>
    <row r="29" customFormat="false" ht="12" hidden="false" customHeight="true" outlineLevel="0" collapsed="false">
      <c r="A29" s="572" t="s">
        <v>704</v>
      </c>
      <c r="B29" s="573"/>
      <c r="C29" s="573"/>
      <c r="D29" s="573"/>
      <c r="E29" s="573"/>
      <c r="F29" s="573"/>
    </row>
    <row r="30" customFormat="false" ht="12" hidden="false" customHeight="true" outlineLevel="0" collapsed="false">
      <c r="A30" s="568" t="s">
        <v>730</v>
      </c>
      <c r="B30" s="567"/>
      <c r="C30" s="567"/>
      <c r="D30" s="567"/>
      <c r="E30" s="567"/>
      <c r="F30" s="567"/>
    </row>
    <row r="31" customFormat="false" ht="12" hidden="false" customHeight="true" outlineLevel="0" collapsed="false">
      <c r="A31" s="569" t="s">
        <v>693</v>
      </c>
      <c r="B31" s="570"/>
      <c r="C31" s="570"/>
      <c r="D31" s="570"/>
      <c r="E31" s="570" t="s">
        <v>695</v>
      </c>
      <c r="F31" s="570"/>
    </row>
    <row r="32" customFormat="false" ht="12" hidden="false" customHeight="true" outlineLevel="0" collapsed="false">
      <c r="A32" s="571" t="s">
        <v>708</v>
      </c>
      <c r="B32" s="570"/>
      <c r="C32" s="570"/>
      <c r="D32" s="570"/>
      <c r="E32" s="570" t="s">
        <v>718</v>
      </c>
      <c r="F32" s="570"/>
    </row>
    <row r="33" customFormat="false" ht="12" hidden="false" customHeight="true" outlineLevel="0" collapsed="false">
      <c r="A33" s="571" t="s">
        <v>711</v>
      </c>
      <c r="B33" s="570"/>
      <c r="C33" s="570"/>
      <c r="D33" s="570"/>
      <c r="E33" s="570" t="s">
        <v>714</v>
      </c>
      <c r="F33" s="570"/>
    </row>
    <row r="34" customFormat="false" ht="12" hidden="false" customHeight="true" outlineLevel="0" collapsed="false">
      <c r="A34" s="572" t="s">
        <v>704</v>
      </c>
      <c r="B34" s="573"/>
      <c r="C34" s="573"/>
      <c r="D34" s="573"/>
      <c r="E34" s="573"/>
      <c r="F34" s="573"/>
    </row>
    <row r="35" customFormat="false" ht="12" hidden="false" customHeight="true" outlineLevel="0" collapsed="false">
      <c r="A35" s="568" t="s">
        <v>731</v>
      </c>
      <c r="B35" s="567"/>
      <c r="C35" s="567"/>
      <c r="D35" s="567"/>
      <c r="E35" s="567"/>
      <c r="F35" s="567"/>
    </row>
    <row r="36" customFormat="false" ht="12" hidden="false" customHeight="true" outlineLevel="0" collapsed="false">
      <c r="A36" s="569" t="s">
        <v>693</v>
      </c>
      <c r="B36" s="570"/>
      <c r="C36" s="570"/>
      <c r="D36" s="570"/>
      <c r="E36" s="570"/>
      <c r="F36" s="570"/>
    </row>
    <row r="37" customFormat="false" ht="12" hidden="false" customHeight="true" outlineLevel="0" collapsed="false">
      <c r="A37" s="571" t="s">
        <v>708</v>
      </c>
      <c r="B37" s="570"/>
      <c r="C37" s="570"/>
      <c r="D37" s="570"/>
      <c r="E37" s="570"/>
      <c r="F37" s="570"/>
    </row>
    <row r="38" customFormat="false" ht="12" hidden="false" customHeight="true" outlineLevel="0" collapsed="false">
      <c r="A38" s="571" t="s">
        <v>711</v>
      </c>
      <c r="B38" s="570"/>
      <c r="C38" s="570"/>
      <c r="D38" s="570"/>
      <c r="E38" s="570"/>
      <c r="F38" s="570"/>
    </row>
    <row r="39" customFormat="false" ht="12" hidden="false" customHeight="true" outlineLevel="0" collapsed="false">
      <c r="A39" s="572" t="s">
        <v>704</v>
      </c>
      <c r="B39" s="573"/>
      <c r="C39" s="573"/>
      <c r="D39" s="573"/>
      <c r="E39" s="573"/>
      <c r="F39" s="573"/>
    </row>
    <row r="40" customFormat="false" ht="12" hidden="false" customHeight="true" outlineLevel="0" collapsed="false">
      <c r="A40" s="568" t="s">
        <v>732</v>
      </c>
      <c r="B40" s="567"/>
      <c r="C40" s="567"/>
      <c r="D40" s="567"/>
      <c r="E40" s="567"/>
      <c r="F40" s="567"/>
    </row>
    <row r="41" customFormat="false" ht="12" hidden="false" customHeight="true" outlineLevel="0" collapsed="false">
      <c r="A41" s="569" t="s">
        <v>693</v>
      </c>
      <c r="B41" s="570"/>
      <c r="C41" s="570"/>
      <c r="D41" s="570"/>
      <c r="E41" s="570"/>
      <c r="F41" s="570"/>
    </row>
    <row r="42" customFormat="false" ht="12" hidden="false" customHeight="true" outlineLevel="0" collapsed="false">
      <c r="A42" s="571" t="s">
        <v>708</v>
      </c>
      <c r="B42" s="570"/>
      <c r="C42" s="570"/>
      <c r="D42" s="570"/>
      <c r="E42" s="570"/>
      <c r="F42" s="570"/>
    </row>
    <row r="43" customFormat="false" ht="12" hidden="false" customHeight="true" outlineLevel="0" collapsed="false">
      <c r="A43" s="571" t="s">
        <v>711</v>
      </c>
      <c r="B43" s="570"/>
      <c r="C43" s="570"/>
      <c r="D43" s="570"/>
      <c r="E43" s="570"/>
      <c r="F43" s="570"/>
    </row>
    <row r="44" customFormat="false" ht="12" hidden="false" customHeight="true" outlineLevel="0" collapsed="false">
      <c r="A44" s="572" t="s">
        <v>704</v>
      </c>
      <c r="B44" s="573"/>
      <c r="C44" s="573"/>
      <c r="D44" s="573"/>
      <c r="E44" s="573"/>
      <c r="F44" s="573"/>
    </row>
    <row r="45" customFormat="false" ht="12" hidden="false" customHeight="true" outlineLevel="0" collapsed="false">
      <c r="A45" s="568" t="s">
        <v>733</v>
      </c>
      <c r="B45" s="567"/>
      <c r="C45" s="567"/>
      <c r="D45" s="567"/>
      <c r="E45" s="567"/>
      <c r="F45" s="567"/>
    </row>
    <row r="46" customFormat="false" ht="12" hidden="false" customHeight="true" outlineLevel="0" collapsed="false">
      <c r="A46" s="569" t="s">
        <v>693</v>
      </c>
      <c r="B46" s="570"/>
      <c r="C46" s="570"/>
      <c r="D46" s="570"/>
      <c r="E46" s="570"/>
      <c r="F46" s="570"/>
    </row>
    <row r="47" customFormat="false" ht="12" hidden="false" customHeight="true" outlineLevel="0" collapsed="false">
      <c r="A47" s="571" t="s">
        <v>708</v>
      </c>
      <c r="B47" s="570"/>
      <c r="C47" s="570"/>
      <c r="D47" s="570"/>
      <c r="E47" s="570"/>
      <c r="F47" s="570"/>
    </row>
    <row r="48" customFormat="false" ht="12" hidden="false" customHeight="true" outlineLevel="0" collapsed="false">
      <c r="A48" s="571" t="s">
        <v>711</v>
      </c>
      <c r="B48" s="570"/>
      <c r="C48" s="570"/>
      <c r="D48" s="570"/>
      <c r="E48" s="570"/>
      <c r="F48" s="570"/>
    </row>
    <row r="49" customFormat="false" ht="12" hidden="false" customHeight="true" outlineLevel="0" collapsed="false">
      <c r="A49" s="572" t="s">
        <v>704</v>
      </c>
      <c r="B49" s="573"/>
      <c r="C49" s="573"/>
      <c r="D49" s="573"/>
      <c r="E49" s="573"/>
      <c r="F49" s="573"/>
    </row>
    <row r="50" customFormat="false" ht="12" hidden="false" customHeight="true" outlineLevel="0" collapsed="false">
      <c r="A50" s="568" t="s">
        <v>734</v>
      </c>
      <c r="B50" s="567"/>
      <c r="C50" s="567"/>
      <c r="D50" s="567"/>
      <c r="E50" s="567"/>
      <c r="F50" s="567"/>
    </row>
    <row r="51" customFormat="false" ht="12" hidden="false" customHeight="true" outlineLevel="0" collapsed="false">
      <c r="A51" s="569" t="s">
        <v>693</v>
      </c>
      <c r="B51" s="570"/>
      <c r="C51" s="570"/>
      <c r="D51" s="570"/>
      <c r="E51" s="570"/>
      <c r="F51" s="570"/>
    </row>
    <row r="52" customFormat="false" ht="12" hidden="false" customHeight="true" outlineLevel="0" collapsed="false">
      <c r="A52" s="571" t="s">
        <v>708</v>
      </c>
      <c r="B52" s="570"/>
      <c r="C52" s="570"/>
      <c r="D52" s="570"/>
      <c r="E52" s="570"/>
      <c r="F52" s="570"/>
    </row>
    <row r="53" customFormat="false" ht="12" hidden="false" customHeight="true" outlineLevel="0" collapsed="false">
      <c r="A53" s="571" t="s">
        <v>711</v>
      </c>
      <c r="B53" s="570"/>
      <c r="C53" s="570"/>
      <c r="D53" s="570"/>
      <c r="E53" s="570"/>
      <c r="F53" s="570"/>
    </row>
    <row r="54" customFormat="false" ht="12" hidden="false" customHeight="true" outlineLevel="0" collapsed="false">
      <c r="A54" s="572" t="s">
        <v>704</v>
      </c>
      <c r="B54" s="573"/>
      <c r="C54" s="573"/>
      <c r="D54" s="573"/>
      <c r="E54" s="573"/>
      <c r="F54" s="573"/>
    </row>
    <row r="55" customFormat="false" ht="12" hidden="false" customHeight="true" outlineLevel="0" collapsed="false">
      <c r="A55" s="568" t="s">
        <v>735</v>
      </c>
      <c r="B55" s="567"/>
      <c r="C55" s="567"/>
      <c r="D55" s="567"/>
      <c r="E55" s="567"/>
      <c r="F55" s="567"/>
    </row>
    <row r="56" customFormat="false" ht="12" hidden="false" customHeight="true" outlineLevel="0" collapsed="false">
      <c r="A56" s="569" t="s">
        <v>693</v>
      </c>
      <c r="B56" s="570"/>
      <c r="C56" s="570"/>
      <c r="D56" s="570"/>
      <c r="E56" s="570"/>
      <c r="F56" s="570"/>
    </row>
    <row r="57" customFormat="false" ht="12" hidden="false" customHeight="true" outlineLevel="0" collapsed="false">
      <c r="A57" s="571" t="s">
        <v>708</v>
      </c>
      <c r="B57" s="570"/>
      <c r="C57" s="570"/>
      <c r="D57" s="570"/>
      <c r="E57" s="570"/>
      <c r="F57" s="570"/>
    </row>
    <row r="58" customFormat="false" ht="12" hidden="false" customHeight="true" outlineLevel="0" collapsed="false">
      <c r="A58" s="571" t="s">
        <v>711</v>
      </c>
      <c r="B58" s="570"/>
      <c r="C58" s="570"/>
      <c r="D58" s="570"/>
      <c r="E58" s="570"/>
      <c r="F58" s="570"/>
    </row>
    <row r="59" customFormat="false" ht="12" hidden="false" customHeight="true" outlineLevel="0" collapsed="false">
      <c r="A59" s="572" t="s">
        <v>704</v>
      </c>
      <c r="B59" s="573"/>
      <c r="C59" s="573"/>
      <c r="D59" s="573"/>
      <c r="E59" s="573"/>
      <c r="F59" s="573"/>
    </row>
    <row r="60" customFormat="false" ht="12" hidden="false" customHeight="true" outlineLevel="0" collapsed="false">
      <c r="A60" s="568" t="s">
        <v>735</v>
      </c>
      <c r="B60" s="567"/>
      <c r="C60" s="567"/>
      <c r="D60" s="567"/>
      <c r="E60" s="567"/>
      <c r="F60" s="567"/>
    </row>
    <row r="61" customFormat="false" ht="12" hidden="false" customHeight="true" outlineLevel="0" collapsed="false">
      <c r="A61" s="569" t="s">
        <v>693</v>
      </c>
      <c r="B61" s="570"/>
      <c r="C61" s="570"/>
      <c r="D61" s="570"/>
      <c r="E61" s="570"/>
      <c r="F61" s="570"/>
    </row>
    <row r="62" customFormat="false" ht="12" hidden="false" customHeight="true" outlineLevel="0" collapsed="false">
      <c r="A62" s="571" t="s">
        <v>708</v>
      </c>
      <c r="B62" s="570"/>
      <c r="C62" s="570"/>
      <c r="D62" s="570"/>
      <c r="E62" s="570"/>
      <c r="F62" s="570"/>
    </row>
    <row r="63" customFormat="false" ht="12" hidden="false" customHeight="true" outlineLevel="0" collapsed="false">
      <c r="A63" s="571" t="s">
        <v>711</v>
      </c>
      <c r="B63" s="570"/>
      <c r="C63" s="570"/>
      <c r="D63" s="570"/>
      <c r="E63" s="570"/>
      <c r="F63" s="570"/>
    </row>
    <row r="64" customFormat="false" ht="12" hidden="false" customHeight="true" outlineLevel="0" collapsed="false">
      <c r="A64" s="572" t="s">
        <v>704</v>
      </c>
      <c r="B64" s="573"/>
      <c r="C64" s="573"/>
      <c r="D64" s="573"/>
      <c r="E64" s="573"/>
      <c r="F64" s="573"/>
    </row>
    <row r="65" customFormat="false" ht="12" hidden="false" customHeight="true" outlineLevel="0" collapsed="false">
      <c r="A65" s="568" t="s">
        <v>735</v>
      </c>
      <c r="B65" s="567"/>
      <c r="C65" s="567"/>
      <c r="D65" s="567"/>
      <c r="E65" s="567"/>
      <c r="F65" s="567"/>
    </row>
    <row r="66" customFormat="false" ht="12" hidden="false" customHeight="true" outlineLevel="0" collapsed="false">
      <c r="A66" s="569" t="s">
        <v>693</v>
      </c>
      <c r="B66" s="570"/>
      <c r="C66" s="570"/>
      <c r="D66" s="570"/>
      <c r="E66" s="570"/>
      <c r="F66" s="570"/>
    </row>
    <row r="67" customFormat="false" ht="12" hidden="false" customHeight="true" outlineLevel="0" collapsed="false">
      <c r="A67" s="571" t="s">
        <v>708</v>
      </c>
      <c r="B67" s="570"/>
      <c r="C67" s="570"/>
      <c r="D67" s="570"/>
      <c r="E67" s="570"/>
      <c r="F67" s="570"/>
    </row>
    <row r="68" customFormat="false" ht="12" hidden="false" customHeight="true" outlineLevel="0" collapsed="false">
      <c r="A68" s="571" t="s">
        <v>711</v>
      </c>
      <c r="B68" s="570"/>
      <c r="C68" s="570"/>
      <c r="D68" s="570"/>
      <c r="E68" s="570"/>
      <c r="F68" s="570"/>
    </row>
    <row r="69" customFormat="false" ht="12" hidden="false" customHeight="true" outlineLevel="0" collapsed="false">
      <c r="A69" s="572" t="s">
        <v>704</v>
      </c>
      <c r="B69" s="573"/>
      <c r="C69" s="573"/>
      <c r="D69" s="573"/>
      <c r="E69" s="573"/>
      <c r="F69" s="573"/>
    </row>
    <row r="70" customFormat="false" ht="12" hidden="false" customHeight="true" outlineLevel="0" collapsed="false">
      <c r="A70" s="568" t="s">
        <v>735</v>
      </c>
      <c r="B70" s="567"/>
      <c r="C70" s="567"/>
      <c r="D70" s="567"/>
      <c r="E70" s="567"/>
      <c r="F70" s="567"/>
    </row>
    <row r="71" customFormat="false" ht="12" hidden="false" customHeight="true" outlineLevel="0" collapsed="false">
      <c r="A71" s="569" t="s">
        <v>693</v>
      </c>
      <c r="B71" s="570"/>
      <c r="C71" s="570"/>
      <c r="D71" s="570"/>
      <c r="E71" s="570"/>
      <c r="F71" s="570"/>
    </row>
    <row r="72" customFormat="false" ht="12" hidden="false" customHeight="true" outlineLevel="0" collapsed="false">
      <c r="A72" s="571" t="s">
        <v>708</v>
      </c>
      <c r="B72" s="570"/>
      <c r="C72" s="570"/>
      <c r="D72" s="570"/>
      <c r="E72" s="570"/>
      <c r="F72" s="570"/>
    </row>
    <row r="73" customFormat="false" ht="12" hidden="false" customHeight="true" outlineLevel="0" collapsed="false">
      <c r="A73" s="571" t="s">
        <v>711</v>
      </c>
      <c r="B73" s="570"/>
      <c r="C73" s="570"/>
      <c r="D73" s="570"/>
      <c r="E73" s="570"/>
      <c r="F73" s="570"/>
    </row>
    <row r="74" customFormat="false" ht="12" hidden="false" customHeight="true" outlineLevel="0" collapsed="false">
      <c r="A74" s="572" t="s">
        <v>704</v>
      </c>
      <c r="B74" s="573"/>
      <c r="C74" s="573"/>
      <c r="D74" s="573"/>
      <c r="E74" s="573"/>
      <c r="F74" s="573"/>
    </row>
    <row r="75" customFormat="false" ht="12" hidden="false" customHeight="true" outlineLevel="0" collapsed="false">
      <c r="A75" s="574" t="s">
        <v>736</v>
      </c>
      <c r="B75" s="575"/>
      <c r="C75" s="575"/>
      <c r="D75" s="575"/>
      <c r="E75" s="575"/>
      <c r="F75" s="575"/>
    </row>
    <row r="76" customFormat="false" ht="12" hidden="false" customHeight="true" outlineLevel="0" collapsed="false">
      <c r="A76" s="566" t="s">
        <v>737</v>
      </c>
      <c r="B76" s="567"/>
      <c r="C76" s="567"/>
      <c r="D76" s="567"/>
      <c r="E76" s="567"/>
      <c r="F76" s="567"/>
    </row>
    <row r="77" customFormat="false" ht="12" hidden="false" customHeight="true" outlineLevel="0" collapsed="false">
      <c r="A77" s="576" t="s">
        <v>738</v>
      </c>
      <c r="B77" s="567"/>
      <c r="C77" s="567"/>
      <c r="D77" s="567"/>
      <c r="E77" s="567"/>
      <c r="F77" s="567"/>
    </row>
    <row r="78" customFormat="false" ht="12" hidden="false" customHeight="true" outlineLevel="0" collapsed="false">
      <c r="A78" s="571" t="s">
        <v>739</v>
      </c>
      <c r="B78" s="570" t="n">
        <v>12</v>
      </c>
      <c r="C78" s="570" t="n">
        <v>12</v>
      </c>
      <c r="D78" s="570" t="n">
        <v>9</v>
      </c>
      <c r="E78" s="570" t="n">
        <v>9</v>
      </c>
      <c r="F78" s="570"/>
    </row>
    <row r="79" customFormat="false" ht="12" hidden="false" customHeight="true" outlineLevel="0" collapsed="false">
      <c r="A79" s="571" t="s">
        <v>740</v>
      </c>
      <c r="B79" s="570"/>
      <c r="C79" s="570"/>
      <c r="D79" s="570" t="n">
        <v>150</v>
      </c>
      <c r="E79" s="570" t="n">
        <v>120</v>
      </c>
      <c r="F79" s="570"/>
    </row>
    <row r="80" customFormat="false" ht="12" hidden="false" customHeight="true" outlineLevel="0" collapsed="false">
      <c r="A80" s="571" t="s">
        <v>741</v>
      </c>
      <c r="B80" s="570"/>
      <c r="C80" s="570" t="n">
        <v>4</v>
      </c>
      <c r="D80" s="570" t="n">
        <v>1</v>
      </c>
      <c r="E80" s="570" t="n">
        <v>3</v>
      </c>
      <c r="F80" s="570"/>
    </row>
    <row r="81" customFormat="false" ht="12" hidden="false" customHeight="true" outlineLevel="0" collapsed="false">
      <c r="A81" s="571" t="s">
        <v>742</v>
      </c>
      <c r="B81" s="570"/>
      <c r="C81" s="570"/>
      <c r="D81" s="570" t="n">
        <v>5</v>
      </c>
      <c r="E81" s="570" t="n">
        <v>90</v>
      </c>
      <c r="F81" s="570"/>
    </row>
    <row r="82" customFormat="false" ht="12" hidden="false" customHeight="true" outlineLevel="0" collapsed="false">
      <c r="A82" s="571" t="s">
        <v>743</v>
      </c>
      <c r="B82" s="570"/>
      <c r="C82" s="570" t="n">
        <v>4</v>
      </c>
      <c r="D82" s="570" t="n">
        <v>2.5</v>
      </c>
      <c r="E82" s="570" t="n">
        <v>3</v>
      </c>
      <c r="F82" s="570"/>
    </row>
    <row r="83" customFormat="false" ht="12" hidden="false" customHeight="true" outlineLevel="0" collapsed="false">
      <c r="A83" s="572" t="s">
        <v>744</v>
      </c>
      <c r="B83" s="573" t="n">
        <v>24</v>
      </c>
      <c r="C83" s="573" t="n">
        <v>12</v>
      </c>
      <c r="D83" s="573" t="n">
        <v>36</v>
      </c>
      <c r="E83" s="573" t="n">
        <v>36</v>
      </c>
      <c r="F83" s="573"/>
    </row>
    <row r="84" customFormat="false" ht="12" hidden="false" customHeight="true" outlineLevel="0" collapsed="false">
      <c r="A84" s="576" t="s">
        <v>745</v>
      </c>
      <c r="B84" s="567"/>
      <c r="C84" s="567"/>
      <c r="D84" s="567"/>
      <c r="E84" s="567"/>
      <c r="F84" s="567"/>
    </row>
    <row r="85" customFormat="false" ht="12" hidden="false" customHeight="true" outlineLevel="0" collapsed="false">
      <c r="A85" s="571" t="s">
        <v>739</v>
      </c>
      <c r="B85" s="570" t="n">
        <v>6</v>
      </c>
      <c r="C85" s="570" t="n">
        <v>6</v>
      </c>
      <c r="D85" s="570" t="n">
        <v>6</v>
      </c>
      <c r="E85" s="570" t="n">
        <v>6</v>
      </c>
      <c r="F85" s="570"/>
    </row>
    <row r="86" customFormat="false" ht="12" hidden="false" customHeight="true" outlineLevel="0" collapsed="false">
      <c r="A86" s="571" t="s">
        <v>740</v>
      </c>
      <c r="B86" s="570"/>
      <c r="C86" s="570"/>
      <c r="D86" s="570"/>
      <c r="E86" s="570"/>
      <c r="F86" s="570"/>
    </row>
    <row r="87" customFormat="false" ht="12" hidden="false" customHeight="true" outlineLevel="0" collapsed="false">
      <c r="A87" s="571" t="s">
        <v>741</v>
      </c>
      <c r="B87" s="570"/>
      <c r="C87" s="570"/>
      <c r="D87" s="570"/>
      <c r="E87" s="570"/>
      <c r="F87" s="570"/>
    </row>
    <row r="88" customFormat="false" ht="12" hidden="false" customHeight="true" outlineLevel="0" collapsed="false">
      <c r="A88" s="571" t="s">
        <v>742</v>
      </c>
      <c r="B88" s="570"/>
      <c r="C88" s="570"/>
      <c r="D88" s="570"/>
      <c r="E88" s="570"/>
      <c r="F88" s="570"/>
    </row>
    <row r="89" customFormat="false" ht="12" hidden="false" customHeight="true" outlineLevel="0" collapsed="false">
      <c r="A89" s="571" t="s">
        <v>743</v>
      </c>
      <c r="B89" s="570"/>
      <c r="C89" s="570"/>
      <c r="D89" s="570"/>
      <c r="E89" s="570"/>
      <c r="F89" s="570"/>
    </row>
    <row r="90" customFormat="false" ht="12" hidden="false" customHeight="true" outlineLevel="0" collapsed="false">
      <c r="A90" s="572" t="s">
        <v>744</v>
      </c>
      <c r="B90" s="573" t="n">
        <v>12</v>
      </c>
      <c r="C90" s="573" t="n">
        <v>6</v>
      </c>
      <c r="D90" s="573" t="n">
        <v>24</v>
      </c>
      <c r="E90" s="573" t="n">
        <v>18</v>
      </c>
      <c r="F90" s="573"/>
    </row>
    <row r="91" customFormat="false" ht="12" hidden="false" customHeight="true" outlineLevel="0" collapsed="false">
      <c r="A91" s="576" t="s">
        <v>746</v>
      </c>
      <c r="B91" s="567"/>
      <c r="C91" s="567"/>
      <c r="D91" s="567"/>
      <c r="E91" s="567"/>
      <c r="F91" s="567"/>
    </row>
    <row r="92" customFormat="false" ht="12" hidden="false" customHeight="true" outlineLevel="0" collapsed="false">
      <c r="A92" s="571" t="s">
        <v>739</v>
      </c>
      <c r="B92" s="570" t="n">
        <v>6</v>
      </c>
      <c r="C92" s="570" t="n">
        <v>6</v>
      </c>
      <c r="D92" s="570" t="n">
        <v>5</v>
      </c>
      <c r="E92" s="570" t="n">
        <v>5</v>
      </c>
      <c r="F92" s="570"/>
    </row>
    <row r="93" customFormat="false" ht="12" hidden="false" customHeight="true" outlineLevel="0" collapsed="false">
      <c r="A93" s="571" t="s">
        <v>740</v>
      </c>
      <c r="B93" s="570"/>
      <c r="C93" s="570"/>
      <c r="D93" s="570"/>
      <c r="E93" s="570"/>
      <c r="F93" s="570"/>
    </row>
    <row r="94" customFormat="false" ht="12" hidden="false" customHeight="true" outlineLevel="0" collapsed="false">
      <c r="A94" s="571" t="s">
        <v>741</v>
      </c>
      <c r="B94" s="570"/>
      <c r="C94" s="570"/>
      <c r="D94" s="570"/>
      <c r="E94" s="570"/>
      <c r="F94" s="570"/>
    </row>
    <row r="95" customFormat="false" ht="12" hidden="false" customHeight="true" outlineLevel="0" collapsed="false">
      <c r="A95" s="571" t="s">
        <v>742</v>
      </c>
      <c r="B95" s="570"/>
      <c r="C95" s="570"/>
      <c r="D95" s="570"/>
      <c r="E95" s="570"/>
      <c r="F95" s="570"/>
    </row>
    <row r="96" customFormat="false" ht="12" hidden="false" customHeight="true" outlineLevel="0" collapsed="false">
      <c r="A96" s="571" t="s">
        <v>743</v>
      </c>
      <c r="B96" s="570"/>
      <c r="C96" s="570"/>
      <c r="D96" s="570"/>
      <c r="E96" s="570"/>
      <c r="F96" s="570"/>
    </row>
    <row r="97" customFormat="false" ht="12" hidden="false" customHeight="true" outlineLevel="0" collapsed="false">
      <c r="A97" s="572" t="s">
        <v>744</v>
      </c>
      <c r="B97" s="573" t="n">
        <v>8</v>
      </c>
      <c r="C97" s="573" t="n">
        <v>6</v>
      </c>
      <c r="D97" s="573" t="n">
        <v>12</v>
      </c>
      <c r="E97" s="573" t="n">
        <v>12</v>
      </c>
      <c r="F97" s="573"/>
    </row>
    <row r="98" customFormat="false" ht="12" hidden="false" customHeight="true" outlineLevel="0" collapsed="false">
      <c r="A98" s="576" t="s">
        <v>747</v>
      </c>
      <c r="B98" s="567"/>
      <c r="C98" s="567"/>
      <c r="D98" s="567"/>
      <c r="E98" s="567"/>
      <c r="F98" s="567"/>
    </row>
    <row r="99" customFormat="false" ht="12" hidden="false" customHeight="true" outlineLevel="0" collapsed="false">
      <c r="A99" s="571" t="s">
        <v>739</v>
      </c>
      <c r="B99" s="570"/>
      <c r="C99" s="570" t="n">
        <v>7</v>
      </c>
      <c r="D99" s="570"/>
      <c r="E99" s="570"/>
      <c r="F99" s="570"/>
    </row>
    <row r="100" customFormat="false" ht="12" hidden="false" customHeight="true" outlineLevel="0" collapsed="false">
      <c r="A100" s="571" t="s">
        <v>740</v>
      </c>
      <c r="B100" s="570"/>
      <c r="C100" s="570"/>
      <c r="D100" s="570"/>
      <c r="E100" s="570"/>
      <c r="F100" s="570"/>
    </row>
    <row r="101" customFormat="false" ht="12" hidden="false" customHeight="true" outlineLevel="0" collapsed="false">
      <c r="A101" s="571" t="s">
        <v>741</v>
      </c>
      <c r="B101" s="570"/>
      <c r="C101" s="570"/>
      <c r="D101" s="570"/>
      <c r="E101" s="570"/>
      <c r="F101" s="570"/>
    </row>
    <row r="102" customFormat="false" ht="12" hidden="false" customHeight="true" outlineLevel="0" collapsed="false">
      <c r="A102" s="571" t="s">
        <v>742</v>
      </c>
      <c r="B102" s="570"/>
      <c r="C102" s="570"/>
      <c r="D102" s="570"/>
      <c r="E102" s="570"/>
      <c r="F102" s="570"/>
    </row>
    <row r="103" customFormat="false" ht="12" hidden="false" customHeight="true" outlineLevel="0" collapsed="false">
      <c r="A103" s="571" t="s">
        <v>743</v>
      </c>
      <c r="B103" s="570"/>
      <c r="C103" s="570"/>
      <c r="D103" s="570"/>
      <c r="E103" s="570"/>
      <c r="F103" s="570"/>
    </row>
    <row r="104" customFormat="false" ht="12" hidden="false" customHeight="true" outlineLevel="0" collapsed="false">
      <c r="A104" s="572" t="s">
        <v>744</v>
      </c>
      <c r="B104" s="573"/>
      <c r="C104" s="573"/>
      <c r="D104" s="573"/>
      <c r="E104" s="573"/>
      <c r="F104" s="573"/>
    </row>
    <row r="105" customFormat="false" ht="12" hidden="false" customHeight="true" outlineLevel="0" collapsed="false">
      <c r="A105" s="576" t="s">
        <v>748</v>
      </c>
      <c r="B105" s="567"/>
      <c r="C105" s="567"/>
      <c r="D105" s="567"/>
      <c r="E105" s="567"/>
      <c r="F105" s="567"/>
    </row>
    <row r="106" customFormat="false" ht="12" hidden="false" customHeight="true" outlineLevel="0" collapsed="false">
      <c r="A106" s="571" t="s">
        <v>749</v>
      </c>
      <c r="B106" s="570"/>
      <c r="C106" s="570"/>
      <c r="D106" s="570"/>
      <c r="E106" s="570"/>
      <c r="F106" s="570"/>
    </row>
    <row r="107" customFormat="false" ht="12" hidden="false" customHeight="true" outlineLevel="0" collapsed="false">
      <c r="A107" s="571" t="s">
        <v>750</v>
      </c>
      <c r="B107" s="570"/>
      <c r="C107" s="570"/>
      <c r="D107" s="570"/>
      <c r="E107" s="570"/>
      <c r="F107" s="570"/>
    </row>
    <row r="108" customFormat="false" ht="12" hidden="false" customHeight="true" outlineLevel="0" collapsed="false">
      <c r="A108" s="572" t="s">
        <v>744</v>
      </c>
      <c r="B108" s="570"/>
      <c r="C108" s="570"/>
      <c r="D108" s="570"/>
      <c r="E108" s="570"/>
      <c r="F108" s="570"/>
    </row>
    <row r="109" customFormat="false" ht="12" hidden="false" customHeight="true" outlineLevel="0" collapsed="false">
      <c r="A109" s="576" t="s">
        <v>751</v>
      </c>
      <c r="B109" s="567"/>
      <c r="C109" s="567"/>
      <c r="D109" s="567"/>
      <c r="E109" s="567"/>
      <c r="F109" s="567"/>
    </row>
    <row r="110" customFormat="false" ht="12" hidden="false" customHeight="true" outlineLevel="0" collapsed="false">
      <c r="A110" s="571" t="s">
        <v>749</v>
      </c>
      <c r="B110" s="570"/>
      <c r="C110" s="570"/>
      <c r="D110" s="570"/>
      <c r="E110" s="570"/>
      <c r="F110" s="570"/>
    </row>
    <row r="111" customFormat="false" ht="12" hidden="false" customHeight="true" outlineLevel="0" collapsed="false">
      <c r="A111" s="571" t="s">
        <v>750</v>
      </c>
      <c r="B111" s="570"/>
      <c r="C111" s="570"/>
      <c r="D111" s="570"/>
      <c r="E111" s="570"/>
      <c r="F111" s="570"/>
    </row>
    <row r="112" customFormat="false" ht="12" hidden="false" customHeight="true" outlineLevel="0" collapsed="false">
      <c r="A112" s="572" t="s">
        <v>744</v>
      </c>
      <c r="B112" s="570"/>
      <c r="C112" s="570"/>
      <c r="D112" s="570"/>
      <c r="E112" s="570"/>
      <c r="F112" s="570"/>
    </row>
    <row r="113" customFormat="false" ht="12" hidden="false" customHeight="true" outlineLevel="0" collapsed="false">
      <c r="A113" s="576" t="s">
        <v>752</v>
      </c>
      <c r="B113" s="567"/>
      <c r="C113" s="567"/>
      <c r="D113" s="567"/>
      <c r="E113" s="567"/>
      <c r="F113" s="567"/>
    </row>
    <row r="114" customFormat="false" ht="12" hidden="false" customHeight="true" outlineLevel="0" collapsed="false">
      <c r="A114" s="571" t="s">
        <v>749</v>
      </c>
      <c r="B114" s="570"/>
      <c r="C114" s="570"/>
      <c r="D114" s="570"/>
      <c r="E114" s="570"/>
      <c r="F114" s="570"/>
    </row>
    <row r="115" customFormat="false" ht="12" hidden="false" customHeight="true" outlineLevel="0" collapsed="false">
      <c r="A115" s="571" t="s">
        <v>750</v>
      </c>
      <c r="B115" s="570"/>
      <c r="C115" s="570"/>
      <c r="D115" s="570"/>
      <c r="E115" s="570"/>
      <c r="F115" s="570"/>
    </row>
    <row r="116" customFormat="false" ht="12" hidden="false" customHeight="true" outlineLevel="0" collapsed="false">
      <c r="A116" s="572" t="s">
        <v>744</v>
      </c>
      <c r="B116" s="570"/>
      <c r="C116" s="570"/>
      <c r="D116" s="570"/>
      <c r="E116" s="570"/>
      <c r="F116" s="570"/>
    </row>
    <row r="117" customFormat="false" ht="12" hidden="false" customHeight="true" outlineLevel="0" collapsed="false">
      <c r="A117" s="576" t="s">
        <v>753</v>
      </c>
      <c r="B117" s="567"/>
      <c r="C117" s="567"/>
      <c r="D117" s="567"/>
      <c r="E117" s="567"/>
      <c r="F117" s="567"/>
    </row>
    <row r="118" customFormat="false" ht="12" hidden="false" customHeight="true" outlineLevel="0" collapsed="false">
      <c r="A118" s="571" t="s">
        <v>749</v>
      </c>
      <c r="B118" s="570"/>
      <c r="C118" s="570"/>
      <c r="D118" s="570"/>
      <c r="E118" s="570"/>
      <c r="F118" s="570"/>
    </row>
    <row r="119" customFormat="false" ht="12" hidden="false" customHeight="true" outlineLevel="0" collapsed="false">
      <c r="A119" s="571" t="s">
        <v>750</v>
      </c>
      <c r="B119" s="570"/>
      <c r="C119" s="570"/>
      <c r="D119" s="570"/>
      <c r="E119" s="570"/>
      <c r="F119" s="570"/>
    </row>
    <row r="120" customFormat="false" ht="12" hidden="false" customHeight="true" outlineLevel="0" collapsed="false">
      <c r="A120" s="572" t="s">
        <v>744</v>
      </c>
      <c r="B120" s="570"/>
      <c r="C120" s="570"/>
      <c r="D120" s="570"/>
      <c r="E120" s="570"/>
      <c r="F120" s="570"/>
    </row>
    <row r="121" customFormat="false" ht="12" hidden="false" customHeight="true" outlineLevel="0" collapsed="false">
      <c r="B121" s="563"/>
      <c r="C121" s="563"/>
      <c r="D121" s="563"/>
      <c r="E121" s="563"/>
      <c r="F121" s="563"/>
    </row>
    <row r="122" customFormat="false" ht="12" hidden="false" customHeight="true" outlineLevel="0" collapsed="false">
      <c r="B122" s="563"/>
      <c r="C122" s="563"/>
      <c r="D122" s="563"/>
      <c r="E122" s="563"/>
      <c r="F122" s="563"/>
    </row>
    <row r="123" customFormat="false" ht="12" hidden="false" customHeight="true" outlineLevel="0" collapsed="false">
      <c r="A123" s="577" t="s">
        <v>736</v>
      </c>
      <c r="B123" s="563"/>
      <c r="C123" s="563"/>
      <c r="D123" s="563"/>
      <c r="E123" s="563"/>
      <c r="F123" s="563"/>
    </row>
    <row r="124" customFormat="false" ht="12" hidden="false" customHeight="true" outlineLevel="0" collapsed="false">
      <c r="B124" s="563"/>
      <c r="C124" s="563"/>
      <c r="D124" s="563"/>
      <c r="E124" s="563"/>
      <c r="F124" s="563"/>
    </row>
    <row r="125" customFormat="false" ht="12" hidden="false" customHeight="true" outlineLevel="0" collapsed="false">
      <c r="B125" s="563"/>
      <c r="C125" s="563"/>
      <c r="D125" s="563"/>
      <c r="E125" s="563"/>
      <c r="F125" s="563"/>
    </row>
    <row r="126" customFormat="false" ht="12" hidden="false" customHeight="true" outlineLevel="0" collapsed="false">
      <c r="B126" s="563"/>
      <c r="C126" s="563"/>
      <c r="D126" s="563"/>
      <c r="E126" s="563"/>
      <c r="F126" s="563"/>
    </row>
    <row r="127" customFormat="false" ht="12" hidden="false" customHeight="true" outlineLevel="0" collapsed="false">
      <c r="B127" s="563"/>
      <c r="C127" s="563"/>
      <c r="D127" s="563"/>
      <c r="E127" s="563"/>
      <c r="F127" s="563"/>
    </row>
    <row r="128" customFormat="false" ht="12" hidden="false" customHeight="true" outlineLevel="0" collapsed="false">
      <c r="B128" s="563"/>
      <c r="C128" s="563"/>
      <c r="D128" s="563"/>
      <c r="E128" s="563"/>
      <c r="F128" s="563"/>
    </row>
    <row r="129" customFormat="false" ht="12" hidden="false" customHeight="true" outlineLevel="0" collapsed="false">
      <c r="B129" s="563"/>
      <c r="C129" s="563"/>
      <c r="D129" s="563"/>
      <c r="E129" s="563"/>
      <c r="F129" s="563"/>
    </row>
    <row r="130" customFormat="false" ht="12" hidden="false" customHeight="true" outlineLevel="0" collapsed="false">
      <c r="B130" s="563"/>
      <c r="C130" s="563"/>
      <c r="D130" s="563"/>
      <c r="E130" s="563"/>
      <c r="F130" s="563"/>
    </row>
    <row r="131" customFormat="false" ht="12" hidden="false" customHeight="true" outlineLevel="0" collapsed="false">
      <c r="B131" s="563"/>
      <c r="C131" s="563"/>
      <c r="D131" s="563"/>
      <c r="E131" s="563"/>
      <c r="F131" s="563"/>
    </row>
    <row r="132" customFormat="false" ht="12" hidden="false" customHeight="true" outlineLevel="0" collapsed="false">
      <c r="B132" s="563"/>
      <c r="C132" s="563"/>
      <c r="D132" s="563"/>
      <c r="E132" s="563"/>
      <c r="F132" s="563"/>
    </row>
    <row r="133" customFormat="false" ht="12" hidden="false" customHeight="true" outlineLevel="0" collapsed="false">
      <c r="B133" s="563"/>
      <c r="C133" s="563"/>
      <c r="D133" s="563"/>
      <c r="E133" s="563"/>
      <c r="F133" s="563"/>
    </row>
    <row r="134" customFormat="false" ht="12" hidden="false" customHeight="true" outlineLevel="0" collapsed="false">
      <c r="B134" s="563"/>
      <c r="C134" s="563"/>
      <c r="D134" s="563"/>
      <c r="E134" s="563"/>
      <c r="F134" s="563"/>
    </row>
    <row r="135" customFormat="false" ht="12" hidden="false" customHeight="true" outlineLevel="0" collapsed="false">
      <c r="B135" s="563"/>
      <c r="C135" s="563"/>
      <c r="D135" s="563"/>
      <c r="E135" s="563"/>
      <c r="F135" s="563"/>
    </row>
    <row r="136" customFormat="false" ht="12" hidden="false" customHeight="true" outlineLevel="0" collapsed="false">
      <c r="B136" s="563"/>
      <c r="C136" s="563"/>
      <c r="D136" s="563"/>
      <c r="E136" s="563"/>
      <c r="F136" s="563"/>
    </row>
    <row r="137" customFormat="false" ht="12" hidden="false" customHeight="true" outlineLevel="0" collapsed="false">
      <c r="B137" s="563"/>
      <c r="C137" s="563"/>
      <c r="D137" s="563"/>
      <c r="E137" s="563"/>
      <c r="F137" s="563"/>
    </row>
    <row r="138" customFormat="false" ht="12" hidden="false" customHeight="true" outlineLevel="0" collapsed="false">
      <c r="B138" s="563"/>
      <c r="C138" s="563"/>
      <c r="D138" s="563"/>
      <c r="E138" s="563"/>
      <c r="F138" s="563"/>
    </row>
    <row r="139" customFormat="false" ht="12" hidden="false" customHeight="true" outlineLevel="0" collapsed="false">
      <c r="B139" s="563"/>
      <c r="C139" s="563"/>
      <c r="D139" s="563"/>
      <c r="E139" s="563"/>
      <c r="F139" s="563"/>
    </row>
    <row r="140" customFormat="false" ht="12" hidden="false" customHeight="true" outlineLevel="0" collapsed="false">
      <c r="B140" s="563"/>
      <c r="C140" s="563"/>
      <c r="D140" s="563"/>
      <c r="E140" s="563"/>
      <c r="F140" s="563"/>
    </row>
    <row r="141" customFormat="false" ht="12" hidden="false" customHeight="true" outlineLevel="0" collapsed="false">
      <c r="B141" s="563"/>
      <c r="C141" s="563"/>
      <c r="D141" s="563"/>
      <c r="E141" s="563"/>
      <c r="F141" s="563"/>
    </row>
    <row r="142" customFormat="false" ht="12" hidden="false" customHeight="true" outlineLevel="0" collapsed="false">
      <c r="B142" s="563"/>
      <c r="C142" s="563"/>
      <c r="D142" s="563"/>
      <c r="E142" s="563"/>
      <c r="F142" s="563"/>
    </row>
    <row r="143" customFormat="false" ht="12" hidden="false" customHeight="true" outlineLevel="0" collapsed="false">
      <c r="B143" s="563"/>
      <c r="C143" s="563"/>
      <c r="D143" s="563"/>
      <c r="E143" s="563"/>
      <c r="F143" s="563"/>
    </row>
    <row r="144" customFormat="false" ht="12" hidden="false" customHeight="true" outlineLevel="0" collapsed="false">
      <c r="B144" s="563"/>
      <c r="C144" s="563"/>
      <c r="D144" s="563"/>
      <c r="E144" s="563"/>
      <c r="F144" s="563"/>
    </row>
    <row r="145" customFormat="false" ht="12" hidden="false" customHeight="true" outlineLevel="0" collapsed="false">
      <c r="B145" s="563"/>
      <c r="C145" s="563"/>
      <c r="D145" s="563"/>
      <c r="E145" s="563"/>
      <c r="F145" s="563"/>
    </row>
    <row r="146" customFormat="false" ht="12" hidden="false" customHeight="true" outlineLevel="0" collapsed="false">
      <c r="B146" s="563"/>
      <c r="C146" s="563"/>
      <c r="D146" s="563"/>
      <c r="E146" s="563"/>
      <c r="F146" s="563"/>
    </row>
    <row r="147" customFormat="false" ht="12" hidden="false" customHeight="true" outlineLevel="0" collapsed="false">
      <c r="B147" s="563"/>
      <c r="C147" s="563"/>
      <c r="D147" s="563"/>
      <c r="E147" s="563"/>
      <c r="F147" s="563"/>
    </row>
    <row r="148" customFormat="false" ht="12" hidden="false" customHeight="true" outlineLevel="0" collapsed="false">
      <c r="B148" s="563"/>
      <c r="C148" s="563"/>
      <c r="D148" s="563"/>
      <c r="E148" s="563"/>
      <c r="F148" s="563"/>
    </row>
    <row r="149" customFormat="false" ht="12" hidden="false" customHeight="true" outlineLevel="0" collapsed="false">
      <c r="B149" s="563"/>
      <c r="C149" s="563"/>
      <c r="D149" s="563"/>
      <c r="E149" s="563"/>
      <c r="F149" s="563"/>
    </row>
    <row r="150" customFormat="false" ht="12" hidden="false" customHeight="true" outlineLevel="0" collapsed="false">
      <c r="B150" s="563"/>
      <c r="C150" s="563"/>
      <c r="D150" s="563"/>
      <c r="E150" s="563"/>
      <c r="F150" s="563"/>
    </row>
    <row r="151" customFormat="false" ht="12" hidden="false" customHeight="true" outlineLevel="0" collapsed="false">
      <c r="B151" s="563"/>
      <c r="C151" s="563"/>
      <c r="D151" s="563"/>
      <c r="E151" s="563"/>
      <c r="F151" s="563"/>
    </row>
    <row r="152" customFormat="false" ht="12" hidden="false" customHeight="true" outlineLevel="0" collapsed="false">
      <c r="B152" s="563"/>
      <c r="C152" s="563"/>
      <c r="D152" s="563"/>
      <c r="E152" s="563"/>
      <c r="F152" s="563"/>
    </row>
    <row r="153" customFormat="false" ht="12" hidden="false" customHeight="true" outlineLevel="0" collapsed="false">
      <c r="B153" s="563"/>
      <c r="C153" s="563"/>
      <c r="D153" s="563"/>
      <c r="E153" s="563"/>
      <c r="F153" s="563"/>
    </row>
    <row r="154" customFormat="false" ht="12" hidden="false" customHeight="true" outlineLevel="0" collapsed="false">
      <c r="B154" s="563"/>
      <c r="C154" s="563"/>
      <c r="D154" s="563"/>
      <c r="E154" s="563"/>
      <c r="F154" s="563"/>
    </row>
    <row r="155" customFormat="false" ht="12" hidden="false" customHeight="true" outlineLevel="0" collapsed="false">
      <c r="B155" s="563"/>
      <c r="C155" s="563"/>
      <c r="D155" s="563"/>
      <c r="E155" s="563"/>
      <c r="F155" s="563"/>
    </row>
    <row r="156" customFormat="false" ht="12" hidden="false" customHeight="true" outlineLevel="0" collapsed="false">
      <c r="B156" s="563"/>
      <c r="C156" s="563"/>
      <c r="D156" s="563"/>
      <c r="E156" s="563"/>
      <c r="F156" s="563"/>
    </row>
    <row r="157" customFormat="false" ht="12" hidden="false" customHeight="true" outlineLevel="0" collapsed="false">
      <c r="B157" s="563"/>
      <c r="C157" s="563"/>
      <c r="D157" s="563"/>
      <c r="E157" s="563"/>
      <c r="F157" s="563"/>
    </row>
    <row r="158" customFormat="false" ht="12" hidden="false" customHeight="true" outlineLevel="0" collapsed="false">
      <c r="B158" s="563"/>
      <c r="C158" s="563"/>
      <c r="D158" s="563"/>
      <c r="E158" s="563"/>
      <c r="F158" s="563"/>
    </row>
    <row r="159" customFormat="false" ht="12" hidden="false" customHeight="true" outlineLevel="0" collapsed="false">
      <c r="B159" s="563"/>
      <c r="C159" s="563"/>
      <c r="D159" s="563"/>
      <c r="E159" s="563"/>
      <c r="F159" s="563"/>
    </row>
    <row r="160" customFormat="false" ht="12" hidden="false" customHeight="true" outlineLevel="0" collapsed="false">
      <c r="B160" s="563"/>
      <c r="C160" s="563"/>
      <c r="D160" s="563"/>
      <c r="E160" s="563"/>
      <c r="F160" s="563"/>
    </row>
    <row r="161" customFormat="false" ht="12" hidden="false" customHeight="true" outlineLevel="0" collapsed="false">
      <c r="B161" s="563"/>
      <c r="C161" s="563"/>
      <c r="D161" s="563"/>
      <c r="E161" s="563"/>
      <c r="F161" s="563"/>
    </row>
    <row r="162" customFormat="false" ht="12" hidden="false" customHeight="true" outlineLevel="0" collapsed="false">
      <c r="B162" s="563"/>
      <c r="C162" s="563"/>
      <c r="D162" s="563"/>
      <c r="E162" s="563"/>
      <c r="F162" s="563"/>
    </row>
    <row r="163" customFormat="false" ht="12" hidden="false" customHeight="true" outlineLevel="0" collapsed="false">
      <c r="B163" s="563"/>
      <c r="C163" s="563"/>
      <c r="D163" s="563"/>
      <c r="E163" s="563"/>
      <c r="F163" s="563"/>
    </row>
    <row r="164" customFormat="false" ht="12" hidden="false" customHeight="true" outlineLevel="0" collapsed="false">
      <c r="B164" s="563"/>
      <c r="C164" s="563"/>
      <c r="D164" s="563"/>
      <c r="E164" s="563"/>
      <c r="F164" s="563"/>
    </row>
    <row r="165" customFormat="false" ht="12" hidden="false" customHeight="true" outlineLevel="0" collapsed="false">
      <c r="B165" s="563"/>
      <c r="C165" s="563"/>
      <c r="D165" s="563"/>
      <c r="E165" s="563"/>
      <c r="F165" s="563"/>
    </row>
    <row r="166" customFormat="false" ht="12" hidden="false" customHeight="true" outlineLevel="0" collapsed="false">
      <c r="B166" s="563"/>
      <c r="C166" s="563"/>
      <c r="D166" s="563"/>
      <c r="E166" s="563"/>
      <c r="F166" s="563"/>
    </row>
    <row r="167" customFormat="false" ht="12" hidden="false" customHeight="true" outlineLevel="0" collapsed="false">
      <c r="B167" s="563"/>
      <c r="C167" s="563"/>
      <c r="D167" s="563"/>
      <c r="E167" s="563"/>
      <c r="F167" s="563"/>
    </row>
    <row r="168" customFormat="false" ht="12" hidden="false" customHeight="true" outlineLevel="0" collapsed="false">
      <c r="B168" s="563"/>
      <c r="C168" s="563"/>
      <c r="D168" s="563"/>
      <c r="E168" s="563"/>
      <c r="F168" s="563"/>
    </row>
    <row r="169" customFormat="false" ht="12" hidden="false" customHeight="true" outlineLevel="0" collapsed="false">
      <c r="B169" s="563"/>
      <c r="C169" s="563"/>
      <c r="D169" s="563"/>
      <c r="E169" s="563"/>
      <c r="F169" s="563"/>
    </row>
    <row r="170" customFormat="false" ht="12" hidden="false" customHeight="true" outlineLevel="0" collapsed="false">
      <c r="B170" s="563"/>
      <c r="C170" s="563"/>
      <c r="D170" s="563"/>
      <c r="E170" s="563"/>
      <c r="F170" s="563"/>
    </row>
    <row r="171" customFormat="false" ht="12" hidden="false" customHeight="true" outlineLevel="0" collapsed="false">
      <c r="B171" s="563"/>
      <c r="C171" s="563"/>
      <c r="D171" s="563"/>
      <c r="E171" s="563"/>
      <c r="F171" s="563"/>
    </row>
    <row r="172" customFormat="false" ht="12" hidden="false" customHeight="true" outlineLevel="0" collapsed="false">
      <c r="B172" s="563"/>
      <c r="C172" s="563"/>
      <c r="D172" s="563"/>
      <c r="E172" s="563"/>
      <c r="F172" s="563"/>
    </row>
    <row r="173" customFormat="false" ht="12" hidden="false" customHeight="true" outlineLevel="0" collapsed="false">
      <c r="B173" s="563"/>
      <c r="C173" s="563"/>
      <c r="D173" s="563"/>
      <c r="E173" s="563"/>
      <c r="F173" s="563"/>
    </row>
    <row r="174" customFormat="false" ht="12" hidden="false" customHeight="true" outlineLevel="0" collapsed="false">
      <c r="B174" s="563"/>
      <c r="C174" s="563"/>
      <c r="D174" s="563"/>
      <c r="E174" s="563"/>
      <c r="F174" s="563"/>
    </row>
    <row r="175" customFormat="false" ht="12" hidden="false" customHeight="true" outlineLevel="0" collapsed="false">
      <c r="B175" s="563"/>
      <c r="C175" s="563"/>
      <c r="D175" s="563"/>
      <c r="E175" s="563"/>
      <c r="F175" s="563"/>
    </row>
    <row r="176" customFormat="false" ht="12" hidden="false" customHeight="true" outlineLevel="0" collapsed="false">
      <c r="B176" s="563"/>
      <c r="C176" s="563"/>
      <c r="D176" s="563"/>
      <c r="E176" s="563"/>
      <c r="F176" s="563"/>
    </row>
    <row r="177" customFormat="false" ht="12" hidden="false" customHeight="true" outlineLevel="0" collapsed="false">
      <c r="B177" s="563"/>
      <c r="C177" s="563"/>
      <c r="D177" s="563"/>
      <c r="E177" s="563"/>
      <c r="F177" s="563"/>
    </row>
    <row r="178" customFormat="false" ht="12" hidden="false" customHeight="true" outlineLevel="0" collapsed="false">
      <c r="B178" s="563"/>
      <c r="C178" s="563"/>
      <c r="D178" s="563"/>
      <c r="E178" s="563"/>
      <c r="F178" s="563"/>
    </row>
    <row r="179" customFormat="false" ht="12" hidden="false" customHeight="true" outlineLevel="0" collapsed="false">
      <c r="B179" s="563"/>
      <c r="C179" s="563"/>
      <c r="D179" s="563"/>
      <c r="E179" s="563"/>
      <c r="F179" s="563"/>
    </row>
    <row r="180" customFormat="false" ht="12" hidden="false" customHeight="true" outlineLevel="0" collapsed="false">
      <c r="B180" s="563"/>
      <c r="C180" s="563"/>
      <c r="D180" s="563"/>
      <c r="E180" s="563"/>
      <c r="F180" s="563"/>
    </row>
    <row r="181" customFormat="false" ht="12" hidden="false" customHeight="true" outlineLevel="0" collapsed="false">
      <c r="B181" s="563"/>
      <c r="C181" s="563"/>
      <c r="D181" s="563"/>
      <c r="E181" s="563"/>
      <c r="F181" s="563"/>
    </row>
    <row r="182" customFormat="false" ht="12" hidden="false" customHeight="true" outlineLevel="0" collapsed="false">
      <c r="B182" s="563"/>
      <c r="C182" s="563"/>
      <c r="D182" s="563"/>
      <c r="E182" s="563"/>
      <c r="F182" s="563"/>
    </row>
    <row r="183" customFormat="false" ht="12" hidden="false" customHeight="true" outlineLevel="0" collapsed="false">
      <c r="B183" s="563"/>
      <c r="C183" s="563"/>
      <c r="D183" s="563"/>
      <c r="E183" s="563"/>
      <c r="F183" s="563"/>
    </row>
    <row r="184" customFormat="false" ht="12" hidden="false" customHeight="true" outlineLevel="0" collapsed="false">
      <c r="B184" s="563"/>
      <c r="C184" s="563"/>
      <c r="D184" s="563"/>
      <c r="E184" s="563"/>
      <c r="F184" s="563"/>
    </row>
    <row r="185" customFormat="false" ht="12" hidden="false" customHeight="true" outlineLevel="0" collapsed="false">
      <c r="B185" s="563"/>
      <c r="C185" s="563"/>
      <c r="D185" s="563"/>
      <c r="E185" s="563"/>
      <c r="F185" s="563"/>
    </row>
    <row r="186" customFormat="false" ht="12" hidden="false" customHeight="true" outlineLevel="0" collapsed="false">
      <c r="B186" s="563"/>
      <c r="C186" s="563"/>
      <c r="D186" s="563"/>
      <c r="E186" s="563"/>
      <c r="F186" s="563"/>
    </row>
    <row r="187" customFormat="false" ht="12" hidden="false" customHeight="true" outlineLevel="0" collapsed="false">
      <c r="B187" s="563"/>
      <c r="C187" s="563"/>
      <c r="D187" s="563"/>
      <c r="E187" s="563"/>
      <c r="F187" s="563"/>
    </row>
    <row r="188" customFormat="false" ht="12" hidden="false" customHeight="true" outlineLevel="0" collapsed="false">
      <c r="B188" s="563"/>
      <c r="C188" s="563"/>
      <c r="D188" s="563"/>
      <c r="E188" s="563"/>
      <c r="F188" s="563"/>
    </row>
    <row r="189" customFormat="false" ht="12" hidden="false" customHeight="true" outlineLevel="0" collapsed="false">
      <c r="B189" s="563"/>
      <c r="C189" s="563"/>
      <c r="D189" s="563"/>
      <c r="E189" s="563"/>
      <c r="F189" s="563"/>
    </row>
    <row r="190" customFormat="false" ht="12" hidden="false" customHeight="true" outlineLevel="0" collapsed="false">
      <c r="B190" s="563"/>
      <c r="C190" s="563"/>
      <c r="D190" s="563"/>
      <c r="E190" s="563"/>
      <c r="F190" s="563"/>
    </row>
    <row r="191" customFormat="false" ht="12" hidden="false" customHeight="true" outlineLevel="0" collapsed="false">
      <c r="B191" s="563"/>
      <c r="C191" s="563"/>
      <c r="D191" s="563"/>
      <c r="E191" s="563"/>
      <c r="F191" s="563"/>
    </row>
    <row r="192" customFormat="false" ht="12" hidden="false" customHeight="true" outlineLevel="0" collapsed="false">
      <c r="B192" s="563"/>
      <c r="C192" s="563"/>
      <c r="D192" s="563"/>
      <c r="E192" s="563"/>
      <c r="F192" s="563"/>
    </row>
    <row r="193" customFormat="false" ht="12" hidden="false" customHeight="true" outlineLevel="0" collapsed="false">
      <c r="B193" s="563"/>
      <c r="C193" s="563"/>
      <c r="D193" s="563"/>
      <c r="E193" s="563"/>
      <c r="F193" s="563"/>
    </row>
    <row r="194" customFormat="false" ht="12" hidden="false" customHeight="true" outlineLevel="0" collapsed="false">
      <c r="B194" s="563"/>
      <c r="C194" s="563"/>
      <c r="D194" s="563"/>
      <c r="E194" s="563"/>
      <c r="F194" s="563"/>
    </row>
    <row r="195" customFormat="false" ht="12" hidden="false" customHeight="true" outlineLevel="0" collapsed="false">
      <c r="B195" s="563"/>
      <c r="C195" s="563"/>
      <c r="D195" s="563"/>
      <c r="E195" s="563"/>
      <c r="F195" s="563"/>
    </row>
    <row r="196" customFormat="false" ht="12" hidden="false" customHeight="true" outlineLevel="0" collapsed="false">
      <c r="B196" s="563"/>
      <c r="C196" s="563"/>
      <c r="D196" s="563"/>
      <c r="E196" s="563"/>
      <c r="F196" s="563"/>
    </row>
    <row r="197" customFormat="false" ht="12" hidden="false" customHeight="true" outlineLevel="0" collapsed="false">
      <c r="B197" s="563"/>
      <c r="C197" s="563"/>
      <c r="D197" s="563"/>
      <c r="E197" s="563"/>
      <c r="F197" s="563"/>
    </row>
    <row r="198" customFormat="false" ht="12" hidden="false" customHeight="true" outlineLevel="0" collapsed="false">
      <c r="B198" s="563"/>
      <c r="C198" s="563"/>
      <c r="D198" s="563"/>
      <c r="E198" s="563"/>
      <c r="F198" s="563"/>
    </row>
    <row r="199" customFormat="false" ht="12" hidden="false" customHeight="true" outlineLevel="0" collapsed="false">
      <c r="B199" s="563"/>
      <c r="C199" s="563"/>
      <c r="D199" s="563"/>
      <c r="E199" s="563"/>
      <c r="F199" s="563"/>
    </row>
    <row r="200" customFormat="false" ht="12" hidden="false" customHeight="true" outlineLevel="0" collapsed="false">
      <c r="B200" s="563"/>
      <c r="C200" s="563"/>
      <c r="D200" s="563"/>
      <c r="E200" s="563"/>
      <c r="F200" s="563"/>
    </row>
    <row r="201" customFormat="false" ht="12" hidden="false" customHeight="true" outlineLevel="0" collapsed="false">
      <c r="B201" s="563"/>
      <c r="C201" s="563"/>
      <c r="D201" s="563"/>
      <c r="E201" s="563"/>
      <c r="F201" s="563"/>
    </row>
    <row r="202" customFormat="false" ht="12" hidden="false" customHeight="true" outlineLevel="0" collapsed="false">
      <c r="B202" s="563"/>
      <c r="C202" s="563"/>
      <c r="D202" s="563"/>
      <c r="E202" s="563"/>
      <c r="F202" s="563"/>
    </row>
    <row r="203" customFormat="false" ht="12" hidden="false" customHeight="true" outlineLevel="0" collapsed="false">
      <c r="B203" s="563"/>
      <c r="C203" s="563"/>
      <c r="D203" s="563"/>
      <c r="E203" s="563"/>
      <c r="F203" s="563"/>
    </row>
    <row r="204" customFormat="false" ht="12" hidden="false" customHeight="true" outlineLevel="0" collapsed="false">
      <c r="B204" s="563"/>
      <c r="C204" s="563"/>
      <c r="D204" s="563"/>
      <c r="E204" s="563"/>
      <c r="F204" s="563"/>
    </row>
    <row r="205" customFormat="false" ht="12" hidden="false" customHeight="true" outlineLevel="0" collapsed="false">
      <c r="B205" s="563"/>
      <c r="C205" s="563"/>
      <c r="D205" s="563"/>
      <c r="E205" s="563"/>
      <c r="F205" s="563"/>
    </row>
    <row r="206" customFormat="false" ht="12" hidden="false" customHeight="true" outlineLevel="0" collapsed="false">
      <c r="B206" s="563"/>
      <c r="C206" s="563"/>
      <c r="D206" s="563"/>
      <c r="E206" s="563"/>
      <c r="F206" s="563"/>
    </row>
    <row r="207" customFormat="false" ht="12" hidden="false" customHeight="true" outlineLevel="0" collapsed="false">
      <c r="B207" s="563"/>
      <c r="C207" s="563"/>
      <c r="D207" s="563"/>
      <c r="E207" s="563"/>
      <c r="F207" s="563"/>
    </row>
    <row r="208" customFormat="false" ht="12" hidden="false" customHeight="true" outlineLevel="0" collapsed="false">
      <c r="B208" s="563"/>
      <c r="C208" s="563"/>
      <c r="D208" s="563"/>
      <c r="E208" s="563"/>
      <c r="F208" s="563"/>
    </row>
    <row r="209" customFormat="false" ht="12" hidden="false" customHeight="true" outlineLevel="0" collapsed="false">
      <c r="B209" s="563"/>
      <c r="C209" s="563"/>
      <c r="D209" s="563"/>
      <c r="E209" s="563"/>
      <c r="F209" s="563"/>
    </row>
    <row r="210" customFormat="false" ht="12" hidden="false" customHeight="true" outlineLevel="0" collapsed="false">
      <c r="B210" s="563"/>
      <c r="C210" s="563"/>
      <c r="D210" s="563"/>
      <c r="E210" s="563"/>
      <c r="F210" s="563"/>
    </row>
    <row r="211" customFormat="false" ht="12" hidden="false" customHeight="true" outlineLevel="0" collapsed="false">
      <c r="B211" s="563"/>
      <c r="C211" s="563"/>
      <c r="D211" s="563"/>
      <c r="E211" s="563"/>
      <c r="F211" s="563"/>
    </row>
    <row r="212" customFormat="false" ht="12" hidden="false" customHeight="true" outlineLevel="0" collapsed="false">
      <c r="B212" s="563"/>
      <c r="C212" s="563"/>
      <c r="D212" s="563"/>
      <c r="E212" s="563"/>
      <c r="F212" s="563"/>
    </row>
    <row r="213" customFormat="false" ht="12" hidden="false" customHeight="true" outlineLevel="0" collapsed="false">
      <c r="B213" s="563"/>
      <c r="C213" s="563"/>
      <c r="D213" s="563"/>
      <c r="E213" s="563"/>
      <c r="F213" s="563"/>
    </row>
    <row r="214" customFormat="false" ht="12" hidden="false" customHeight="true" outlineLevel="0" collapsed="false">
      <c r="B214" s="563"/>
      <c r="C214" s="563"/>
      <c r="D214" s="563"/>
      <c r="E214" s="563"/>
      <c r="F214" s="563"/>
    </row>
    <row r="215" customFormat="false" ht="12" hidden="false" customHeight="true" outlineLevel="0" collapsed="false">
      <c r="B215" s="563"/>
      <c r="C215" s="563"/>
      <c r="D215" s="563"/>
      <c r="E215" s="563"/>
      <c r="F215" s="563"/>
    </row>
    <row r="216" customFormat="false" ht="12" hidden="false" customHeight="true" outlineLevel="0" collapsed="false">
      <c r="B216" s="563"/>
      <c r="C216" s="563"/>
      <c r="D216" s="563"/>
      <c r="E216" s="563"/>
      <c r="F216" s="563"/>
    </row>
    <row r="217" customFormat="false" ht="12" hidden="false" customHeight="true" outlineLevel="0" collapsed="false">
      <c r="B217" s="563"/>
      <c r="C217" s="563"/>
      <c r="D217" s="563"/>
      <c r="E217" s="563"/>
      <c r="F217" s="563"/>
    </row>
    <row r="218" customFormat="false" ht="12" hidden="false" customHeight="true" outlineLevel="0" collapsed="false">
      <c r="B218" s="563"/>
      <c r="C218" s="563"/>
      <c r="D218" s="563"/>
      <c r="E218" s="563"/>
      <c r="F218" s="563"/>
    </row>
    <row r="219" customFormat="false" ht="12" hidden="false" customHeight="true" outlineLevel="0" collapsed="false">
      <c r="B219" s="563"/>
      <c r="C219" s="563"/>
      <c r="D219" s="563"/>
      <c r="E219" s="563"/>
      <c r="F219" s="563"/>
    </row>
    <row r="220" customFormat="false" ht="12" hidden="false" customHeight="true" outlineLevel="0" collapsed="false">
      <c r="B220" s="563"/>
      <c r="C220" s="563"/>
      <c r="D220" s="563"/>
      <c r="E220" s="563"/>
      <c r="F220" s="563"/>
    </row>
    <row r="221" customFormat="false" ht="12" hidden="false" customHeight="true" outlineLevel="0" collapsed="false">
      <c r="B221" s="563"/>
      <c r="C221" s="563"/>
      <c r="D221" s="563"/>
      <c r="E221" s="563"/>
      <c r="F221" s="563"/>
    </row>
    <row r="222" customFormat="false" ht="12" hidden="false" customHeight="true" outlineLevel="0" collapsed="false">
      <c r="B222" s="563"/>
      <c r="C222" s="563"/>
      <c r="D222" s="563"/>
      <c r="E222" s="563"/>
      <c r="F222" s="563"/>
    </row>
    <row r="223" customFormat="false" ht="12" hidden="false" customHeight="true" outlineLevel="0" collapsed="false">
      <c r="B223" s="563"/>
      <c r="C223" s="563"/>
      <c r="D223" s="563"/>
      <c r="E223" s="563"/>
      <c r="F223" s="563"/>
    </row>
    <row r="224" customFormat="false" ht="12" hidden="false" customHeight="true" outlineLevel="0" collapsed="false">
      <c r="B224" s="563"/>
      <c r="C224" s="563"/>
      <c r="D224" s="563"/>
      <c r="E224" s="563"/>
      <c r="F224" s="563"/>
    </row>
    <row r="225" customFormat="false" ht="12" hidden="false" customHeight="true" outlineLevel="0" collapsed="false">
      <c r="B225" s="563"/>
      <c r="C225" s="563"/>
      <c r="D225" s="563"/>
      <c r="E225" s="563"/>
      <c r="F225" s="563"/>
    </row>
    <row r="226" customFormat="false" ht="12" hidden="false" customHeight="true" outlineLevel="0" collapsed="false">
      <c r="B226" s="563"/>
      <c r="C226" s="563"/>
      <c r="D226" s="563"/>
      <c r="E226" s="563"/>
      <c r="F226" s="563"/>
    </row>
    <row r="227" customFormat="false" ht="12" hidden="false" customHeight="true" outlineLevel="0" collapsed="false">
      <c r="B227" s="563"/>
      <c r="C227" s="563"/>
      <c r="D227" s="563"/>
      <c r="E227" s="563"/>
      <c r="F227" s="563"/>
    </row>
    <row r="228" customFormat="false" ht="12" hidden="false" customHeight="true" outlineLevel="0" collapsed="false">
      <c r="B228" s="563"/>
      <c r="C228" s="563"/>
      <c r="D228" s="563"/>
      <c r="E228" s="563"/>
      <c r="F228" s="563"/>
    </row>
    <row r="229" customFormat="false" ht="12" hidden="false" customHeight="true" outlineLevel="0" collapsed="false">
      <c r="B229" s="563"/>
      <c r="C229" s="563"/>
      <c r="D229" s="563"/>
      <c r="E229" s="563"/>
      <c r="F229" s="563"/>
    </row>
    <row r="230" customFormat="false" ht="12" hidden="false" customHeight="true" outlineLevel="0" collapsed="false">
      <c r="B230" s="563"/>
      <c r="C230" s="563"/>
      <c r="D230" s="563"/>
      <c r="E230" s="563"/>
      <c r="F230" s="563"/>
    </row>
    <row r="231" customFormat="false" ht="12" hidden="false" customHeight="true" outlineLevel="0" collapsed="false">
      <c r="B231" s="563"/>
      <c r="C231" s="563"/>
      <c r="D231" s="563"/>
      <c r="E231" s="563"/>
      <c r="F231" s="563"/>
    </row>
    <row r="232" customFormat="false" ht="12" hidden="false" customHeight="true" outlineLevel="0" collapsed="false">
      <c r="B232" s="563"/>
      <c r="C232" s="563"/>
      <c r="D232" s="563"/>
      <c r="E232" s="563"/>
      <c r="F232" s="563"/>
    </row>
    <row r="233" customFormat="false" ht="12" hidden="false" customHeight="true" outlineLevel="0" collapsed="false">
      <c r="B233" s="563"/>
      <c r="C233" s="563"/>
      <c r="D233" s="563"/>
      <c r="E233" s="563"/>
      <c r="F233" s="563"/>
    </row>
    <row r="234" customFormat="false" ht="12" hidden="false" customHeight="true" outlineLevel="0" collapsed="false">
      <c r="B234" s="563"/>
      <c r="C234" s="563"/>
      <c r="D234" s="563"/>
      <c r="E234" s="563"/>
      <c r="F234" s="563"/>
    </row>
    <row r="235" customFormat="false" ht="12" hidden="false" customHeight="true" outlineLevel="0" collapsed="false">
      <c r="B235" s="563"/>
      <c r="C235" s="563"/>
      <c r="D235" s="563"/>
      <c r="E235" s="563"/>
      <c r="F235" s="563"/>
    </row>
    <row r="236" customFormat="false" ht="12" hidden="false" customHeight="true" outlineLevel="0" collapsed="false">
      <c r="B236" s="563"/>
      <c r="C236" s="563"/>
      <c r="D236" s="563"/>
      <c r="E236" s="563"/>
      <c r="F236" s="563"/>
    </row>
    <row r="237" customFormat="false" ht="12" hidden="false" customHeight="true" outlineLevel="0" collapsed="false">
      <c r="B237" s="563"/>
      <c r="C237" s="563"/>
      <c r="D237" s="563"/>
      <c r="E237" s="563"/>
      <c r="F237" s="563"/>
    </row>
    <row r="238" customFormat="false" ht="12" hidden="false" customHeight="true" outlineLevel="0" collapsed="false">
      <c r="B238" s="563"/>
      <c r="C238" s="563"/>
      <c r="D238" s="563"/>
      <c r="E238" s="563"/>
      <c r="F238" s="563"/>
    </row>
    <row r="239" customFormat="false" ht="12" hidden="false" customHeight="true" outlineLevel="0" collapsed="false">
      <c r="B239" s="563"/>
      <c r="C239" s="563"/>
      <c r="D239" s="563"/>
      <c r="E239" s="563"/>
      <c r="F239" s="563"/>
    </row>
    <row r="240" customFormat="false" ht="12" hidden="false" customHeight="true" outlineLevel="0" collapsed="false">
      <c r="B240" s="563"/>
      <c r="C240" s="563"/>
      <c r="D240" s="563"/>
      <c r="E240" s="563"/>
      <c r="F240" s="563"/>
    </row>
    <row r="241" customFormat="false" ht="12" hidden="false" customHeight="true" outlineLevel="0" collapsed="false">
      <c r="B241" s="563"/>
      <c r="C241" s="563"/>
      <c r="D241" s="563"/>
      <c r="E241" s="563"/>
      <c r="F241" s="563"/>
    </row>
    <row r="242" customFormat="false" ht="12" hidden="false" customHeight="true" outlineLevel="0" collapsed="false">
      <c r="B242" s="563"/>
      <c r="C242" s="563"/>
      <c r="D242" s="563"/>
      <c r="E242" s="563"/>
      <c r="F242" s="563"/>
    </row>
    <row r="243" customFormat="false" ht="12" hidden="false" customHeight="true" outlineLevel="0" collapsed="false">
      <c r="B243" s="563"/>
      <c r="C243" s="563"/>
      <c r="D243" s="563"/>
      <c r="E243" s="563"/>
      <c r="F243" s="563"/>
    </row>
    <row r="244" customFormat="false" ht="12" hidden="false" customHeight="true" outlineLevel="0" collapsed="false">
      <c r="B244" s="563"/>
      <c r="C244" s="563"/>
      <c r="D244" s="563"/>
      <c r="E244" s="563"/>
      <c r="F244" s="563"/>
    </row>
    <row r="245" customFormat="false" ht="12" hidden="false" customHeight="true" outlineLevel="0" collapsed="false">
      <c r="B245" s="563"/>
      <c r="C245" s="563"/>
      <c r="D245" s="563"/>
      <c r="E245" s="563"/>
      <c r="F245" s="563"/>
    </row>
    <row r="246" customFormat="false" ht="12" hidden="false" customHeight="true" outlineLevel="0" collapsed="false">
      <c r="B246" s="563"/>
      <c r="C246" s="563"/>
      <c r="D246" s="563"/>
      <c r="E246" s="563"/>
      <c r="F246" s="563"/>
    </row>
    <row r="247" customFormat="false" ht="12" hidden="false" customHeight="true" outlineLevel="0" collapsed="false">
      <c r="B247" s="563"/>
      <c r="C247" s="563"/>
      <c r="D247" s="563"/>
      <c r="E247" s="563"/>
      <c r="F247" s="563"/>
    </row>
    <row r="248" customFormat="false" ht="12" hidden="false" customHeight="true" outlineLevel="0" collapsed="false">
      <c r="B248" s="563"/>
      <c r="C248" s="563"/>
      <c r="D248" s="563"/>
      <c r="E248" s="563"/>
      <c r="F248" s="563"/>
    </row>
    <row r="249" customFormat="false" ht="12" hidden="false" customHeight="true" outlineLevel="0" collapsed="false">
      <c r="B249" s="563"/>
      <c r="C249" s="563"/>
      <c r="D249" s="563"/>
      <c r="E249" s="563"/>
      <c r="F249" s="563"/>
    </row>
    <row r="250" customFormat="false" ht="12" hidden="false" customHeight="true" outlineLevel="0" collapsed="false">
      <c r="B250" s="563"/>
      <c r="C250" s="563"/>
      <c r="D250" s="563"/>
      <c r="E250" s="563"/>
      <c r="F250" s="563"/>
    </row>
    <row r="251" customFormat="false" ht="12" hidden="false" customHeight="true" outlineLevel="0" collapsed="false">
      <c r="B251" s="563"/>
      <c r="C251" s="563"/>
      <c r="D251" s="563"/>
      <c r="E251" s="563"/>
      <c r="F251" s="563"/>
    </row>
    <row r="252" customFormat="false" ht="12" hidden="false" customHeight="true" outlineLevel="0" collapsed="false">
      <c r="B252" s="563"/>
      <c r="C252" s="563"/>
      <c r="D252" s="563"/>
      <c r="E252" s="563"/>
      <c r="F252" s="563"/>
    </row>
    <row r="253" customFormat="false" ht="12" hidden="false" customHeight="true" outlineLevel="0" collapsed="false">
      <c r="B253" s="563"/>
      <c r="C253" s="563"/>
      <c r="D253" s="563"/>
      <c r="E253" s="563"/>
      <c r="F253" s="563"/>
    </row>
    <row r="254" customFormat="false" ht="12" hidden="false" customHeight="true" outlineLevel="0" collapsed="false">
      <c r="B254" s="563"/>
      <c r="C254" s="563"/>
      <c r="D254" s="563"/>
      <c r="E254" s="563"/>
      <c r="F254" s="563"/>
    </row>
    <row r="255" customFormat="false" ht="12" hidden="false" customHeight="true" outlineLevel="0" collapsed="false">
      <c r="B255" s="563"/>
      <c r="C255" s="563"/>
      <c r="D255" s="563"/>
      <c r="E255" s="563"/>
      <c r="F255" s="563"/>
    </row>
    <row r="256" customFormat="false" ht="12" hidden="false" customHeight="true" outlineLevel="0" collapsed="false">
      <c r="B256" s="563"/>
      <c r="C256" s="563"/>
      <c r="D256" s="563"/>
      <c r="E256" s="563"/>
      <c r="F256" s="563"/>
    </row>
    <row r="257" customFormat="false" ht="12" hidden="false" customHeight="true" outlineLevel="0" collapsed="false">
      <c r="B257" s="563"/>
      <c r="C257" s="563"/>
      <c r="D257" s="563"/>
      <c r="E257" s="563"/>
      <c r="F257" s="563"/>
    </row>
    <row r="258" customFormat="false" ht="12" hidden="false" customHeight="true" outlineLevel="0" collapsed="false">
      <c r="B258" s="563"/>
      <c r="C258" s="563"/>
      <c r="D258" s="563"/>
      <c r="E258" s="563"/>
      <c r="F258" s="563"/>
    </row>
    <row r="259" customFormat="false" ht="12" hidden="false" customHeight="true" outlineLevel="0" collapsed="false">
      <c r="B259" s="563"/>
      <c r="C259" s="563"/>
      <c r="D259" s="563"/>
      <c r="E259" s="563"/>
      <c r="F259" s="563"/>
    </row>
    <row r="260" customFormat="false" ht="12" hidden="false" customHeight="true" outlineLevel="0" collapsed="false">
      <c r="B260" s="563"/>
      <c r="C260" s="563"/>
      <c r="D260" s="563"/>
      <c r="E260" s="563"/>
      <c r="F260" s="563"/>
    </row>
    <row r="261" customFormat="false" ht="12" hidden="false" customHeight="true" outlineLevel="0" collapsed="false">
      <c r="B261" s="563"/>
      <c r="C261" s="563"/>
      <c r="D261" s="563"/>
      <c r="E261" s="563"/>
      <c r="F261" s="563"/>
    </row>
    <row r="262" customFormat="false" ht="12" hidden="false" customHeight="true" outlineLevel="0" collapsed="false">
      <c r="B262" s="563"/>
      <c r="C262" s="563"/>
      <c r="D262" s="563"/>
      <c r="E262" s="563"/>
      <c r="F262" s="563"/>
    </row>
    <row r="263" customFormat="false" ht="12" hidden="false" customHeight="true" outlineLevel="0" collapsed="false">
      <c r="B263" s="563"/>
      <c r="C263" s="563"/>
      <c r="D263" s="563"/>
      <c r="E263" s="563"/>
      <c r="F263" s="563"/>
    </row>
    <row r="264" customFormat="false" ht="12" hidden="false" customHeight="true" outlineLevel="0" collapsed="false">
      <c r="B264" s="563"/>
      <c r="C264" s="563"/>
      <c r="D264" s="563"/>
      <c r="E264" s="563"/>
      <c r="F264" s="563"/>
    </row>
    <row r="265" customFormat="false" ht="12" hidden="false" customHeight="true" outlineLevel="0" collapsed="false">
      <c r="B265" s="563"/>
      <c r="C265" s="563"/>
      <c r="D265" s="563"/>
      <c r="E265" s="563"/>
      <c r="F265" s="563"/>
    </row>
    <row r="266" customFormat="false" ht="12" hidden="false" customHeight="true" outlineLevel="0" collapsed="false">
      <c r="B266" s="563"/>
      <c r="C266" s="563"/>
      <c r="D266" s="563"/>
      <c r="E266" s="563"/>
      <c r="F266" s="563"/>
    </row>
    <row r="267" customFormat="false" ht="12" hidden="false" customHeight="true" outlineLevel="0" collapsed="false">
      <c r="B267" s="563"/>
      <c r="C267" s="563"/>
      <c r="D267" s="563"/>
      <c r="E267" s="563"/>
      <c r="F267" s="563"/>
    </row>
    <row r="268" customFormat="false" ht="12" hidden="false" customHeight="true" outlineLevel="0" collapsed="false">
      <c r="B268" s="563"/>
      <c r="C268" s="563"/>
      <c r="D268" s="563"/>
      <c r="E268" s="563"/>
      <c r="F268" s="563"/>
    </row>
    <row r="269" customFormat="false" ht="12" hidden="false" customHeight="true" outlineLevel="0" collapsed="false">
      <c r="B269" s="563"/>
      <c r="C269" s="563"/>
      <c r="D269" s="563"/>
      <c r="E269" s="563"/>
      <c r="F269" s="563"/>
    </row>
    <row r="270" customFormat="false" ht="12" hidden="false" customHeight="true" outlineLevel="0" collapsed="false">
      <c r="B270" s="563"/>
      <c r="C270" s="563"/>
      <c r="D270" s="563"/>
      <c r="E270" s="563"/>
      <c r="F270" s="563"/>
    </row>
    <row r="271" customFormat="false" ht="12" hidden="false" customHeight="true" outlineLevel="0" collapsed="false">
      <c r="B271" s="563"/>
      <c r="C271" s="563"/>
      <c r="D271" s="563"/>
      <c r="E271" s="563"/>
      <c r="F271" s="563"/>
    </row>
    <row r="272" customFormat="false" ht="12" hidden="false" customHeight="true" outlineLevel="0" collapsed="false">
      <c r="B272" s="563"/>
      <c r="C272" s="563"/>
      <c r="D272" s="563"/>
      <c r="E272" s="563"/>
      <c r="F272" s="563"/>
    </row>
    <row r="273" customFormat="false" ht="12" hidden="false" customHeight="true" outlineLevel="0" collapsed="false">
      <c r="B273" s="563"/>
      <c r="C273" s="563"/>
      <c r="D273" s="563"/>
      <c r="E273" s="563"/>
      <c r="F273" s="563"/>
    </row>
    <row r="274" customFormat="false" ht="12" hidden="false" customHeight="true" outlineLevel="0" collapsed="false">
      <c r="B274" s="563"/>
      <c r="C274" s="563"/>
      <c r="D274" s="563"/>
      <c r="E274" s="563"/>
      <c r="F274" s="563"/>
    </row>
    <row r="275" customFormat="false" ht="12" hidden="false" customHeight="true" outlineLevel="0" collapsed="false">
      <c r="B275" s="563"/>
      <c r="C275" s="563"/>
      <c r="D275" s="563"/>
      <c r="E275" s="563"/>
      <c r="F275" s="563"/>
    </row>
    <row r="276" customFormat="false" ht="12" hidden="false" customHeight="true" outlineLevel="0" collapsed="false">
      <c r="B276" s="563"/>
      <c r="C276" s="563"/>
      <c r="D276" s="563"/>
      <c r="E276" s="563"/>
      <c r="F276" s="563"/>
    </row>
    <row r="277" customFormat="false" ht="12" hidden="false" customHeight="true" outlineLevel="0" collapsed="false">
      <c r="B277" s="563"/>
      <c r="C277" s="563"/>
      <c r="D277" s="563"/>
      <c r="E277" s="563"/>
      <c r="F277" s="563"/>
    </row>
    <row r="278" customFormat="false" ht="12" hidden="false" customHeight="true" outlineLevel="0" collapsed="false">
      <c r="B278" s="563"/>
      <c r="C278" s="563"/>
      <c r="D278" s="563"/>
      <c r="E278" s="563"/>
      <c r="F278" s="563"/>
    </row>
    <row r="279" customFormat="false" ht="12" hidden="false" customHeight="true" outlineLevel="0" collapsed="false">
      <c r="B279" s="563"/>
      <c r="C279" s="563"/>
      <c r="D279" s="563"/>
      <c r="E279" s="563"/>
      <c r="F279" s="563"/>
    </row>
    <row r="280" customFormat="false" ht="12" hidden="false" customHeight="true" outlineLevel="0" collapsed="false">
      <c r="B280" s="563"/>
      <c r="C280" s="563"/>
      <c r="D280" s="563"/>
      <c r="E280" s="563"/>
      <c r="F280" s="563"/>
    </row>
    <row r="281" customFormat="false" ht="12" hidden="false" customHeight="true" outlineLevel="0" collapsed="false">
      <c r="B281" s="563"/>
      <c r="C281" s="563"/>
      <c r="D281" s="563"/>
      <c r="E281" s="563"/>
      <c r="F281" s="563"/>
    </row>
    <row r="282" customFormat="false" ht="12" hidden="false" customHeight="true" outlineLevel="0" collapsed="false">
      <c r="B282" s="563"/>
      <c r="C282" s="563"/>
      <c r="D282" s="563"/>
      <c r="E282" s="563"/>
      <c r="F282" s="563"/>
    </row>
    <row r="283" customFormat="false" ht="12" hidden="false" customHeight="true" outlineLevel="0" collapsed="false">
      <c r="B283" s="563"/>
      <c r="C283" s="563"/>
      <c r="D283" s="563"/>
      <c r="E283" s="563"/>
      <c r="F283" s="563"/>
    </row>
    <row r="284" customFormat="false" ht="12" hidden="false" customHeight="true" outlineLevel="0" collapsed="false">
      <c r="B284" s="563"/>
      <c r="C284" s="563"/>
      <c r="D284" s="563"/>
      <c r="E284" s="563"/>
      <c r="F284" s="563"/>
    </row>
    <row r="285" customFormat="false" ht="12" hidden="false" customHeight="true" outlineLevel="0" collapsed="false">
      <c r="B285" s="563"/>
      <c r="C285" s="563"/>
      <c r="D285" s="563"/>
      <c r="E285" s="563"/>
      <c r="F285" s="563"/>
    </row>
    <row r="286" customFormat="false" ht="12" hidden="false" customHeight="true" outlineLevel="0" collapsed="false">
      <c r="B286" s="563"/>
      <c r="C286" s="563"/>
      <c r="D286" s="563"/>
      <c r="E286" s="563"/>
      <c r="F286" s="563"/>
    </row>
    <row r="287" customFormat="false" ht="12" hidden="false" customHeight="true" outlineLevel="0" collapsed="false">
      <c r="B287" s="563"/>
      <c r="C287" s="563"/>
      <c r="D287" s="563"/>
      <c r="E287" s="563"/>
      <c r="F287" s="563"/>
    </row>
    <row r="288" customFormat="false" ht="12" hidden="false" customHeight="true" outlineLevel="0" collapsed="false">
      <c r="B288" s="563"/>
      <c r="C288" s="563"/>
      <c r="D288" s="563"/>
      <c r="E288" s="563"/>
      <c r="F288" s="563"/>
    </row>
    <row r="289" customFormat="false" ht="12" hidden="false" customHeight="true" outlineLevel="0" collapsed="false">
      <c r="B289" s="563"/>
      <c r="C289" s="563"/>
      <c r="D289" s="563"/>
      <c r="E289" s="563"/>
      <c r="F289" s="563"/>
    </row>
    <row r="290" customFormat="false" ht="12" hidden="false" customHeight="true" outlineLevel="0" collapsed="false">
      <c r="B290" s="563"/>
      <c r="C290" s="563"/>
      <c r="D290" s="563"/>
      <c r="E290" s="563"/>
      <c r="F290" s="563"/>
    </row>
    <row r="291" customFormat="false" ht="12" hidden="false" customHeight="true" outlineLevel="0" collapsed="false">
      <c r="B291" s="563"/>
      <c r="C291" s="563"/>
      <c r="D291" s="563"/>
      <c r="E291" s="563"/>
      <c r="F291" s="563"/>
    </row>
    <row r="292" customFormat="false" ht="12" hidden="false" customHeight="true" outlineLevel="0" collapsed="false">
      <c r="B292" s="563"/>
      <c r="C292" s="563"/>
      <c r="D292" s="563"/>
      <c r="E292" s="563"/>
      <c r="F292" s="563"/>
    </row>
    <row r="293" customFormat="false" ht="12" hidden="false" customHeight="true" outlineLevel="0" collapsed="false">
      <c r="B293" s="563"/>
      <c r="C293" s="563"/>
      <c r="D293" s="563"/>
      <c r="E293" s="563"/>
      <c r="F293" s="563"/>
    </row>
    <row r="294" customFormat="false" ht="12" hidden="false" customHeight="true" outlineLevel="0" collapsed="false">
      <c r="B294" s="563"/>
      <c r="C294" s="563"/>
      <c r="D294" s="563"/>
      <c r="E294" s="563"/>
      <c r="F294" s="563"/>
    </row>
    <row r="295" customFormat="false" ht="12" hidden="false" customHeight="true" outlineLevel="0" collapsed="false">
      <c r="B295" s="563"/>
      <c r="C295" s="563"/>
      <c r="D295" s="563"/>
      <c r="E295" s="563"/>
      <c r="F295" s="563"/>
    </row>
    <row r="296" customFormat="false" ht="12" hidden="false" customHeight="true" outlineLevel="0" collapsed="false">
      <c r="B296" s="563"/>
      <c r="C296" s="563"/>
      <c r="D296" s="563"/>
      <c r="E296" s="563"/>
      <c r="F296" s="563"/>
    </row>
    <row r="297" customFormat="false" ht="12" hidden="false" customHeight="true" outlineLevel="0" collapsed="false">
      <c r="B297" s="563"/>
      <c r="C297" s="563"/>
      <c r="D297" s="563"/>
      <c r="E297" s="563"/>
      <c r="F297" s="563"/>
    </row>
    <row r="298" customFormat="false" ht="12" hidden="false" customHeight="true" outlineLevel="0" collapsed="false">
      <c r="B298" s="563"/>
      <c r="C298" s="563"/>
      <c r="D298" s="563"/>
      <c r="E298" s="563"/>
      <c r="F298" s="563"/>
    </row>
    <row r="299" customFormat="false" ht="12" hidden="false" customHeight="true" outlineLevel="0" collapsed="false">
      <c r="B299" s="563"/>
      <c r="C299" s="563"/>
      <c r="D299" s="563"/>
      <c r="E299" s="563"/>
      <c r="F299" s="563"/>
    </row>
    <row r="300" customFormat="false" ht="12" hidden="false" customHeight="true" outlineLevel="0" collapsed="false">
      <c r="B300" s="563"/>
      <c r="C300" s="563"/>
      <c r="D300" s="563"/>
      <c r="E300" s="563"/>
      <c r="F300" s="563"/>
    </row>
    <row r="301" customFormat="false" ht="12" hidden="false" customHeight="true" outlineLevel="0" collapsed="false">
      <c r="B301" s="563"/>
      <c r="C301" s="563"/>
      <c r="D301" s="563"/>
      <c r="E301" s="563"/>
      <c r="F301" s="563"/>
    </row>
    <row r="302" customFormat="false" ht="12" hidden="false" customHeight="true" outlineLevel="0" collapsed="false">
      <c r="B302" s="563"/>
      <c r="C302" s="563"/>
      <c r="D302" s="563"/>
      <c r="E302" s="563"/>
      <c r="F302" s="563"/>
    </row>
    <row r="303" customFormat="false" ht="12" hidden="false" customHeight="true" outlineLevel="0" collapsed="false">
      <c r="B303" s="563"/>
      <c r="C303" s="563"/>
      <c r="D303" s="563"/>
      <c r="E303" s="563"/>
      <c r="F303" s="563"/>
    </row>
    <row r="304" customFormat="false" ht="12" hidden="false" customHeight="true" outlineLevel="0" collapsed="false">
      <c r="B304" s="563"/>
      <c r="C304" s="563"/>
      <c r="D304" s="563"/>
      <c r="E304" s="563"/>
      <c r="F304" s="563"/>
    </row>
    <row r="305" customFormat="false" ht="12" hidden="false" customHeight="true" outlineLevel="0" collapsed="false">
      <c r="B305" s="563"/>
      <c r="C305" s="563"/>
      <c r="D305" s="563"/>
      <c r="E305" s="563"/>
      <c r="F305" s="563"/>
    </row>
    <row r="306" customFormat="false" ht="12" hidden="false" customHeight="true" outlineLevel="0" collapsed="false">
      <c r="B306" s="563"/>
      <c r="C306" s="563"/>
      <c r="D306" s="563"/>
      <c r="E306" s="563"/>
      <c r="F306" s="563"/>
    </row>
    <row r="307" customFormat="false" ht="12" hidden="false" customHeight="true" outlineLevel="0" collapsed="false">
      <c r="B307" s="563"/>
      <c r="C307" s="563"/>
      <c r="D307" s="563"/>
      <c r="E307" s="563"/>
      <c r="F307" s="563"/>
    </row>
    <row r="308" customFormat="false" ht="12" hidden="false" customHeight="true" outlineLevel="0" collapsed="false">
      <c r="B308" s="563"/>
      <c r="C308" s="563"/>
      <c r="D308" s="563"/>
      <c r="E308" s="563"/>
      <c r="F308" s="563"/>
    </row>
    <row r="309" customFormat="false" ht="12" hidden="false" customHeight="true" outlineLevel="0" collapsed="false">
      <c r="B309" s="563"/>
      <c r="C309" s="563"/>
      <c r="D309" s="563"/>
      <c r="E309" s="563"/>
      <c r="F309" s="563"/>
    </row>
    <row r="310" customFormat="false" ht="12" hidden="false" customHeight="true" outlineLevel="0" collapsed="false">
      <c r="B310" s="563"/>
      <c r="C310" s="563"/>
      <c r="D310" s="563"/>
      <c r="E310" s="563"/>
      <c r="F310" s="563"/>
    </row>
    <row r="311" customFormat="false" ht="12" hidden="false" customHeight="true" outlineLevel="0" collapsed="false">
      <c r="B311" s="563"/>
      <c r="C311" s="563"/>
      <c r="D311" s="563"/>
      <c r="E311" s="563"/>
      <c r="F311" s="563"/>
    </row>
    <row r="312" customFormat="false" ht="12" hidden="false" customHeight="true" outlineLevel="0" collapsed="false">
      <c r="B312" s="563"/>
      <c r="C312" s="563"/>
      <c r="D312" s="563"/>
      <c r="E312" s="563"/>
      <c r="F312" s="563"/>
    </row>
    <row r="313" customFormat="false" ht="12" hidden="false" customHeight="true" outlineLevel="0" collapsed="false">
      <c r="B313" s="563"/>
      <c r="C313" s="563"/>
      <c r="D313" s="563"/>
      <c r="E313" s="563"/>
      <c r="F313" s="563"/>
    </row>
    <row r="314" customFormat="false" ht="12" hidden="false" customHeight="true" outlineLevel="0" collapsed="false">
      <c r="B314" s="563"/>
      <c r="C314" s="563"/>
      <c r="D314" s="563"/>
      <c r="E314" s="563"/>
      <c r="F314" s="563"/>
    </row>
    <row r="315" customFormat="false" ht="12" hidden="false" customHeight="true" outlineLevel="0" collapsed="false">
      <c r="B315" s="563"/>
      <c r="C315" s="563"/>
      <c r="D315" s="563"/>
      <c r="E315" s="563"/>
      <c r="F315" s="563"/>
    </row>
    <row r="316" customFormat="false" ht="12" hidden="false" customHeight="true" outlineLevel="0" collapsed="false">
      <c r="B316" s="563"/>
      <c r="C316" s="563"/>
      <c r="D316" s="563"/>
      <c r="E316" s="563"/>
      <c r="F316" s="563"/>
    </row>
    <row r="317" customFormat="false" ht="12" hidden="false" customHeight="true" outlineLevel="0" collapsed="false">
      <c r="B317" s="563"/>
      <c r="C317" s="563"/>
      <c r="D317" s="563"/>
      <c r="E317" s="563"/>
      <c r="F317" s="563"/>
    </row>
    <row r="318" customFormat="false" ht="12" hidden="false" customHeight="true" outlineLevel="0" collapsed="false">
      <c r="B318" s="563"/>
      <c r="C318" s="563"/>
      <c r="D318" s="563"/>
      <c r="E318" s="563"/>
      <c r="F318" s="563"/>
    </row>
    <row r="319" customFormat="false" ht="12" hidden="false" customHeight="true" outlineLevel="0" collapsed="false">
      <c r="B319" s="563"/>
      <c r="C319" s="563"/>
      <c r="D319" s="563"/>
      <c r="E319" s="563"/>
      <c r="F319" s="563"/>
    </row>
    <row r="320" customFormat="false" ht="12" hidden="false" customHeight="true" outlineLevel="0" collapsed="false">
      <c r="B320" s="563"/>
      <c r="C320" s="563"/>
      <c r="D320" s="563"/>
      <c r="E320" s="563"/>
      <c r="F320" s="563"/>
    </row>
    <row r="321" customFormat="false" ht="12" hidden="false" customHeight="true" outlineLevel="0" collapsed="false">
      <c r="B321" s="563"/>
      <c r="C321" s="563"/>
      <c r="D321" s="563"/>
      <c r="E321" s="563"/>
      <c r="F321" s="563"/>
    </row>
    <row r="322" customFormat="false" ht="12" hidden="false" customHeight="true" outlineLevel="0" collapsed="false">
      <c r="B322" s="563"/>
      <c r="C322" s="563"/>
      <c r="D322" s="563"/>
      <c r="E322" s="563"/>
      <c r="F322" s="563"/>
    </row>
    <row r="323" customFormat="false" ht="12" hidden="false" customHeight="true" outlineLevel="0" collapsed="false">
      <c r="B323" s="563"/>
      <c r="C323" s="563"/>
      <c r="D323" s="563"/>
      <c r="E323" s="563"/>
      <c r="F323" s="563"/>
    </row>
    <row r="324" customFormat="false" ht="12" hidden="false" customHeight="true" outlineLevel="0" collapsed="false">
      <c r="B324" s="563"/>
      <c r="C324" s="563"/>
      <c r="D324" s="563"/>
      <c r="E324" s="563"/>
      <c r="F324" s="563"/>
    </row>
    <row r="325" customFormat="false" ht="12" hidden="false" customHeight="true" outlineLevel="0" collapsed="false">
      <c r="B325" s="563"/>
      <c r="C325" s="563"/>
      <c r="D325" s="563"/>
      <c r="E325" s="563"/>
      <c r="F325" s="563"/>
    </row>
    <row r="326" customFormat="false" ht="12" hidden="false" customHeight="true" outlineLevel="0" collapsed="false">
      <c r="B326" s="563"/>
      <c r="C326" s="563"/>
      <c r="D326" s="563"/>
      <c r="E326" s="563"/>
      <c r="F326" s="563"/>
    </row>
    <row r="327" customFormat="false" ht="12" hidden="false" customHeight="true" outlineLevel="0" collapsed="false">
      <c r="B327" s="563"/>
      <c r="C327" s="563"/>
      <c r="D327" s="563"/>
      <c r="E327" s="563"/>
      <c r="F327" s="563"/>
    </row>
    <row r="328" customFormat="false" ht="12" hidden="false" customHeight="true" outlineLevel="0" collapsed="false">
      <c r="B328" s="563"/>
      <c r="C328" s="563"/>
      <c r="D328" s="563"/>
      <c r="E328" s="563"/>
      <c r="F328" s="563"/>
    </row>
    <row r="329" customFormat="false" ht="12" hidden="false" customHeight="true" outlineLevel="0" collapsed="false">
      <c r="B329" s="563"/>
      <c r="C329" s="563"/>
      <c r="D329" s="563"/>
      <c r="E329" s="563"/>
      <c r="F329" s="563"/>
    </row>
    <row r="330" customFormat="false" ht="12" hidden="false" customHeight="true" outlineLevel="0" collapsed="false">
      <c r="B330" s="563"/>
      <c r="C330" s="563"/>
      <c r="D330" s="563"/>
      <c r="E330" s="563"/>
      <c r="F330" s="563"/>
    </row>
    <row r="331" customFormat="false" ht="12" hidden="false" customHeight="true" outlineLevel="0" collapsed="false">
      <c r="B331" s="563"/>
      <c r="C331" s="563"/>
      <c r="D331" s="563"/>
      <c r="E331" s="563"/>
      <c r="F331" s="563"/>
    </row>
    <row r="332" customFormat="false" ht="12" hidden="false" customHeight="true" outlineLevel="0" collapsed="false">
      <c r="B332" s="563"/>
      <c r="C332" s="563"/>
      <c r="D332" s="563"/>
      <c r="E332" s="563"/>
      <c r="F332" s="563"/>
    </row>
    <row r="333" customFormat="false" ht="12" hidden="false" customHeight="true" outlineLevel="0" collapsed="false">
      <c r="B333" s="563"/>
      <c r="C333" s="563"/>
      <c r="D333" s="563"/>
      <c r="E333" s="563"/>
      <c r="F333" s="563"/>
    </row>
    <row r="334" customFormat="false" ht="12" hidden="false" customHeight="true" outlineLevel="0" collapsed="false">
      <c r="B334" s="563"/>
      <c r="C334" s="563"/>
      <c r="D334" s="563"/>
      <c r="E334" s="563"/>
      <c r="F334" s="563"/>
    </row>
    <row r="335" customFormat="false" ht="12" hidden="false" customHeight="true" outlineLevel="0" collapsed="false">
      <c r="B335" s="563"/>
      <c r="C335" s="563"/>
      <c r="D335" s="563"/>
      <c r="E335" s="563"/>
      <c r="F335" s="563"/>
    </row>
    <row r="336" customFormat="false" ht="12" hidden="false" customHeight="true" outlineLevel="0" collapsed="false">
      <c r="B336" s="563"/>
      <c r="C336" s="563"/>
      <c r="D336" s="563"/>
      <c r="E336" s="563"/>
      <c r="F336" s="563"/>
    </row>
    <row r="337" customFormat="false" ht="12" hidden="false" customHeight="true" outlineLevel="0" collapsed="false">
      <c r="B337" s="563"/>
      <c r="C337" s="563"/>
      <c r="D337" s="563"/>
      <c r="E337" s="563"/>
      <c r="F337" s="563"/>
    </row>
    <row r="338" customFormat="false" ht="12" hidden="false" customHeight="true" outlineLevel="0" collapsed="false">
      <c r="B338" s="563"/>
      <c r="C338" s="563"/>
      <c r="D338" s="563"/>
      <c r="E338" s="563"/>
      <c r="F338" s="563"/>
    </row>
    <row r="339" customFormat="false" ht="12" hidden="false" customHeight="true" outlineLevel="0" collapsed="false">
      <c r="B339" s="563"/>
      <c r="C339" s="563"/>
      <c r="D339" s="563"/>
      <c r="E339" s="563"/>
      <c r="F339" s="563"/>
    </row>
    <row r="340" customFormat="false" ht="12" hidden="false" customHeight="true" outlineLevel="0" collapsed="false">
      <c r="B340" s="563"/>
      <c r="C340" s="563"/>
      <c r="D340" s="563"/>
      <c r="E340" s="563"/>
      <c r="F340" s="563"/>
    </row>
    <row r="341" customFormat="false" ht="12" hidden="false" customHeight="true" outlineLevel="0" collapsed="false">
      <c r="B341" s="563"/>
      <c r="C341" s="563"/>
      <c r="D341" s="563"/>
      <c r="E341" s="563"/>
      <c r="F341" s="563"/>
    </row>
    <row r="342" customFormat="false" ht="12" hidden="false" customHeight="true" outlineLevel="0" collapsed="false">
      <c r="B342" s="563"/>
      <c r="C342" s="563"/>
      <c r="D342" s="563"/>
      <c r="E342" s="563"/>
      <c r="F342" s="563"/>
    </row>
    <row r="343" customFormat="false" ht="12" hidden="false" customHeight="true" outlineLevel="0" collapsed="false">
      <c r="B343" s="563"/>
      <c r="C343" s="563"/>
      <c r="D343" s="563"/>
      <c r="E343" s="563"/>
      <c r="F343" s="563"/>
    </row>
    <row r="344" customFormat="false" ht="12" hidden="false" customHeight="true" outlineLevel="0" collapsed="false">
      <c r="B344" s="563"/>
      <c r="C344" s="563"/>
      <c r="D344" s="563"/>
      <c r="E344" s="563"/>
      <c r="F344" s="563"/>
    </row>
    <row r="345" customFormat="false" ht="12" hidden="false" customHeight="true" outlineLevel="0" collapsed="false">
      <c r="B345" s="563"/>
      <c r="C345" s="563"/>
      <c r="D345" s="563"/>
      <c r="E345" s="563"/>
      <c r="F345" s="563"/>
    </row>
    <row r="346" customFormat="false" ht="12" hidden="false" customHeight="true" outlineLevel="0" collapsed="false">
      <c r="B346" s="563"/>
      <c r="C346" s="563"/>
      <c r="D346" s="563"/>
      <c r="E346" s="563"/>
      <c r="F346" s="563"/>
    </row>
    <row r="347" customFormat="false" ht="12" hidden="false" customHeight="true" outlineLevel="0" collapsed="false">
      <c r="B347" s="563"/>
      <c r="C347" s="563"/>
      <c r="D347" s="563"/>
      <c r="E347" s="563"/>
      <c r="F347" s="563"/>
    </row>
    <row r="348" customFormat="false" ht="12" hidden="false" customHeight="true" outlineLevel="0" collapsed="false">
      <c r="B348" s="563"/>
      <c r="C348" s="563"/>
      <c r="D348" s="563"/>
      <c r="E348" s="563"/>
      <c r="F348" s="563"/>
    </row>
    <row r="349" customFormat="false" ht="12" hidden="false" customHeight="true" outlineLevel="0" collapsed="false">
      <c r="B349" s="563"/>
      <c r="C349" s="563"/>
      <c r="D349" s="563"/>
      <c r="E349" s="563"/>
      <c r="F349" s="563"/>
    </row>
    <row r="350" customFormat="false" ht="12" hidden="false" customHeight="true" outlineLevel="0" collapsed="false">
      <c r="B350" s="563"/>
      <c r="C350" s="563"/>
      <c r="D350" s="563"/>
      <c r="E350" s="563"/>
      <c r="F350" s="563"/>
    </row>
    <row r="351" customFormat="false" ht="12" hidden="false" customHeight="true" outlineLevel="0" collapsed="false">
      <c r="B351" s="563"/>
      <c r="C351" s="563"/>
      <c r="D351" s="563"/>
      <c r="E351" s="563"/>
      <c r="F351" s="563"/>
    </row>
    <row r="352" customFormat="false" ht="12" hidden="false" customHeight="true" outlineLevel="0" collapsed="false">
      <c r="B352" s="563"/>
      <c r="C352" s="563"/>
      <c r="D352" s="563"/>
      <c r="E352" s="563"/>
      <c r="F352" s="563"/>
    </row>
    <row r="353" customFormat="false" ht="12" hidden="false" customHeight="true" outlineLevel="0" collapsed="false">
      <c r="B353" s="563"/>
      <c r="C353" s="563"/>
      <c r="D353" s="563"/>
      <c r="E353" s="563"/>
      <c r="F353" s="563"/>
    </row>
    <row r="354" customFormat="false" ht="12" hidden="false" customHeight="true" outlineLevel="0" collapsed="false">
      <c r="B354" s="563"/>
      <c r="C354" s="563"/>
      <c r="D354" s="563"/>
      <c r="E354" s="563"/>
      <c r="F354" s="563"/>
    </row>
    <row r="355" customFormat="false" ht="12" hidden="false" customHeight="true" outlineLevel="0" collapsed="false">
      <c r="B355" s="563"/>
      <c r="C355" s="563"/>
      <c r="D355" s="563"/>
      <c r="E355" s="563"/>
      <c r="F355" s="563"/>
    </row>
    <row r="356" customFormat="false" ht="12" hidden="false" customHeight="true" outlineLevel="0" collapsed="false">
      <c r="B356" s="563"/>
      <c r="C356" s="563"/>
      <c r="D356" s="563"/>
      <c r="E356" s="563"/>
      <c r="F356" s="563"/>
    </row>
    <row r="357" customFormat="false" ht="12" hidden="false" customHeight="true" outlineLevel="0" collapsed="false">
      <c r="B357" s="563"/>
      <c r="C357" s="563"/>
      <c r="D357" s="563"/>
      <c r="E357" s="563"/>
      <c r="F357" s="563"/>
    </row>
    <row r="358" customFormat="false" ht="12" hidden="false" customHeight="true" outlineLevel="0" collapsed="false">
      <c r="B358" s="563"/>
      <c r="C358" s="563"/>
      <c r="D358" s="563"/>
      <c r="E358" s="563"/>
      <c r="F358" s="563"/>
    </row>
    <row r="359" customFormat="false" ht="12" hidden="false" customHeight="true" outlineLevel="0" collapsed="false">
      <c r="B359" s="563"/>
      <c r="C359" s="563"/>
      <c r="D359" s="563"/>
      <c r="E359" s="563"/>
      <c r="F359" s="563"/>
    </row>
    <row r="360" customFormat="false" ht="12" hidden="false" customHeight="true" outlineLevel="0" collapsed="false">
      <c r="B360" s="563"/>
      <c r="C360" s="563"/>
      <c r="D360" s="563"/>
      <c r="E360" s="563"/>
      <c r="F360" s="563"/>
    </row>
    <row r="361" customFormat="false" ht="12" hidden="false" customHeight="true" outlineLevel="0" collapsed="false">
      <c r="B361" s="563"/>
      <c r="C361" s="563"/>
      <c r="D361" s="563"/>
      <c r="E361" s="563"/>
      <c r="F361" s="563"/>
    </row>
    <row r="362" customFormat="false" ht="12" hidden="false" customHeight="true" outlineLevel="0" collapsed="false">
      <c r="B362" s="563"/>
      <c r="C362" s="563"/>
      <c r="D362" s="563"/>
      <c r="E362" s="563"/>
      <c r="F362" s="563"/>
    </row>
    <row r="363" customFormat="false" ht="12" hidden="false" customHeight="true" outlineLevel="0" collapsed="false">
      <c r="B363" s="563"/>
      <c r="C363" s="563"/>
      <c r="D363" s="563"/>
      <c r="E363" s="563"/>
      <c r="F363" s="563"/>
    </row>
    <row r="364" customFormat="false" ht="12" hidden="false" customHeight="true" outlineLevel="0" collapsed="false">
      <c r="B364" s="563"/>
      <c r="C364" s="563"/>
      <c r="D364" s="563"/>
      <c r="E364" s="563"/>
      <c r="F364" s="563"/>
    </row>
    <row r="365" customFormat="false" ht="12" hidden="false" customHeight="true" outlineLevel="0" collapsed="false">
      <c r="B365" s="563"/>
      <c r="C365" s="563"/>
      <c r="D365" s="563"/>
      <c r="E365" s="563"/>
      <c r="F365" s="563"/>
    </row>
    <row r="366" customFormat="false" ht="12" hidden="false" customHeight="true" outlineLevel="0" collapsed="false">
      <c r="B366" s="563"/>
      <c r="C366" s="563"/>
      <c r="D366" s="563"/>
      <c r="E366" s="563"/>
      <c r="F366" s="563"/>
    </row>
    <row r="367" customFormat="false" ht="12" hidden="false" customHeight="true" outlineLevel="0" collapsed="false">
      <c r="B367" s="563"/>
      <c r="C367" s="563"/>
      <c r="D367" s="563"/>
      <c r="E367" s="563"/>
      <c r="F367" s="563"/>
    </row>
    <row r="368" customFormat="false" ht="12" hidden="false" customHeight="true" outlineLevel="0" collapsed="false">
      <c r="B368" s="563"/>
      <c r="C368" s="563"/>
      <c r="D368" s="563"/>
      <c r="E368" s="563"/>
      <c r="F368" s="563"/>
    </row>
    <row r="369" customFormat="false" ht="12" hidden="false" customHeight="true" outlineLevel="0" collapsed="false">
      <c r="B369" s="563"/>
      <c r="C369" s="563"/>
      <c r="D369" s="563"/>
      <c r="E369" s="563"/>
      <c r="F369" s="563"/>
    </row>
    <row r="370" customFormat="false" ht="12" hidden="false" customHeight="true" outlineLevel="0" collapsed="false">
      <c r="B370" s="563"/>
      <c r="C370" s="563"/>
      <c r="D370" s="563"/>
      <c r="E370" s="563"/>
      <c r="F370" s="563"/>
    </row>
    <row r="371" customFormat="false" ht="12" hidden="false" customHeight="true" outlineLevel="0" collapsed="false">
      <c r="B371" s="563"/>
      <c r="C371" s="563"/>
      <c r="D371" s="563"/>
      <c r="E371" s="563"/>
      <c r="F371" s="563"/>
    </row>
    <row r="372" customFormat="false" ht="12" hidden="false" customHeight="true" outlineLevel="0" collapsed="false">
      <c r="B372" s="563"/>
      <c r="C372" s="563"/>
      <c r="D372" s="563"/>
      <c r="E372" s="563"/>
      <c r="F372" s="563"/>
    </row>
    <row r="373" customFormat="false" ht="12" hidden="false" customHeight="true" outlineLevel="0" collapsed="false">
      <c r="B373" s="563"/>
      <c r="C373" s="563"/>
      <c r="D373" s="563"/>
      <c r="E373" s="563"/>
      <c r="F373" s="563"/>
    </row>
    <row r="374" customFormat="false" ht="12" hidden="false" customHeight="true" outlineLevel="0" collapsed="false">
      <c r="B374" s="563"/>
      <c r="C374" s="563"/>
      <c r="D374" s="563"/>
      <c r="E374" s="563"/>
      <c r="F374" s="563"/>
    </row>
    <row r="375" customFormat="false" ht="12" hidden="false" customHeight="true" outlineLevel="0" collapsed="false">
      <c r="B375" s="563"/>
      <c r="C375" s="563"/>
      <c r="D375" s="563"/>
      <c r="E375" s="563"/>
      <c r="F375" s="563"/>
    </row>
    <row r="376" customFormat="false" ht="12" hidden="false" customHeight="true" outlineLevel="0" collapsed="false">
      <c r="B376" s="563"/>
      <c r="C376" s="563"/>
      <c r="D376" s="563"/>
      <c r="E376" s="563"/>
      <c r="F376" s="563"/>
    </row>
    <row r="377" customFormat="false" ht="12" hidden="false" customHeight="true" outlineLevel="0" collapsed="false">
      <c r="B377" s="563"/>
      <c r="C377" s="563"/>
      <c r="D377" s="563"/>
      <c r="E377" s="563"/>
      <c r="F377" s="563"/>
    </row>
    <row r="378" customFormat="false" ht="12" hidden="false" customHeight="true" outlineLevel="0" collapsed="false">
      <c r="B378" s="563"/>
      <c r="C378" s="563"/>
      <c r="D378" s="563"/>
      <c r="E378" s="563"/>
      <c r="F378" s="563"/>
    </row>
    <row r="379" customFormat="false" ht="12" hidden="false" customHeight="true" outlineLevel="0" collapsed="false">
      <c r="B379" s="563"/>
      <c r="C379" s="563"/>
      <c r="D379" s="563"/>
      <c r="E379" s="563"/>
      <c r="F379" s="563"/>
    </row>
    <row r="380" customFormat="false" ht="12" hidden="false" customHeight="true" outlineLevel="0" collapsed="false">
      <c r="B380" s="563"/>
      <c r="C380" s="563"/>
      <c r="D380" s="563"/>
      <c r="E380" s="563"/>
      <c r="F380" s="563"/>
    </row>
    <row r="381" customFormat="false" ht="12" hidden="false" customHeight="true" outlineLevel="0" collapsed="false">
      <c r="B381" s="563"/>
      <c r="C381" s="563"/>
      <c r="D381" s="563"/>
      <c r="E381" s="563"/>
      <c r="F381" s="563"/>
    </row>
    <row r="382" customFormat="false" ht="12" hidden="false" customHeight="true" outlineLevel="0" collapsed="false">
      <c r="B382" s="563"/>
      <c r="C382" s="563"/>
      <c r="D382" s="563"/>
      <c r="E382" s="563"/>
      <c r="F382" s="563"/>
    </row>
    <row r="383" customFormat="false" ht="12" hidden="false" customHeight="true" outlineLevel="0" collapsed="false">
      <c r="B383" s="563"/>
      <c r="C383" s="563"/>
      <c r="D383" s="563"/>
      <c r="E383" s="563"/>
      <c r="F383" s="563"/>
    </row>
    <row r="384" customFormat="false" ht="12" hidden="false" customHeight="true" outlineLevel="0" collapsed="false">
      <c r="B384" s="563"/>
      <c r="C384" s="563"/>
      <c r="D384" s="563"/>
      <c r="E384" s="563"/>
      <c r="F384" s="563"/>
    </row>
    <row r="385" customFormat="false" ht="12" hidden="false" customHeight="true" outlineLevel="0" collapsed="false">
      <c r="B385" s="563"/>
      <c r="C385" s="563"/>
      <c r="D385" s="563"/>
      <c r="E385" s="563"/>
      <c r="F385" s="563"/>
    </row>
    <row r="386" customFormat="false" ht="12" hidden="false" customHeight="true" outlineLevel="0" collapsed="false">
      <c r="B386" s="563"/>
      <c r="C386" s="563"/>
      <c r="D386" s="563"/>
      <c r="E386" s="563"/>
      <c r="F386" s="563"/>
    </row>
    <row r="387" customFormat="false" ht="12" hidden="false" customHeight="true" outlineLevel="0" collapsed="false">
      <c r="B387" s="563"/>
      <c r="C387" s="563"/>
      <c r="D387" s="563"/>
      <c r="E387" s="563"/>
      <c r="F387" s="563"/>
    </row>
    <row r="388" customFormat="false" ht="12" hidden="false" customHeight="true" outlineLevel="0" collapsed="false">
      <c r="B388" s="563"/>
      <c r="C388" s="563"/>
      <c r="D388" s="563"/>
      <c r="E388" s="563"/>
      <c r="F388" s="563"/>
    </row>
    <row r="389" customFormat="false" ht="12" hidden="false" customHeight="true" outlineLevel="0" collapsed="false">
      <c r="B389" s="563"/>
      <c r="C389" s="563"/>
      <c r="D389" s="563"/>
      <c r="E389" s="563"/>
      <c r="F389" s="563"/>
    </row>
    <row r="390" customFormat="false" ht="12" hidden="false" customHeight="true" outlineLevel="0" collapsed="false">
      <c r="B390" s="563"/>
      <c r="C390" s="563"/>
      <c r="D390" s="563"/>
      <c r="E390" s="563"/>
      <c r="F390" s="563"/>
    </row>
    <row r="391" customFormat="false" ht="12" hidden="false" customHeight="true" outlineLevel="0" collapsed="false">
      <c r="B391" s="563"/>
      <c r="C391" s="563"/>
      <c r="D391" s="563"/>
      <c r="E391" s="563"/>
      <c r="F391" s="563"/>
    </row>
    <row r="392" customFormat="false" ht="12" hidden="false" customHeight="true" outlineLevel="0" collapsed="false">
      <c r="B392" s="563"/>
      <c r="C392" s="563"/>
      <c r="D392" s="563"/>
      <c r="E392" s="563"/>
      <c r="F392" s="563"/>
    </row>
    <row r="393" customFormat="false" ht="12" hidden="false" customHeight="true" outlineLevel="0" collapsed="false">
      <c r="B393" s="563"/>
      <c r="C393" s="563"/>
      <c r="D393" s="563"/>
      <c r="E393" s="563"/>
      <c r="F393" s="563"/>
    </row>
    <row r="394" customFormat="false" ht="12" hidden="false" customHeight="true" outlineLevel="0" collapsed="false">
      <c r="B394" s="563"/>
      <c r="C394" s="563"/>
      <c r="D394" s="563"/>
      <c r="E394" s="563"/>
      <c r="F394" s="563"/>
    </row>
    <row r="395" customFormat="false" ht="12" hidden="false" customHeight="true" outlineLevel="0" collapsed="false">
      <c r="B395" s="563"/>
      <c r="C395" s="563"/>
      <c r="D395" s="563"/>
      <c r="E395" s="563"/>
      <c r="F395" s="563"/>
    </row>
    <row r="396" customFormat="false" ht="12" hidden="false" customHeight="true" outlineLevel="0" collapsed="false">
      <c r="B396" s="563"/>
      <c r="C396" s="563"/>
      <c r="D396" s="563"/>
      <c r="E396" s="563"/>
      <c r="F396" s="563"/>
    </row>
    <row r="397" customFormat="false" ht="12" hidden="false" customHeight="true" outlineLevel="0" collapsed="false">
      <c r="B397" s="563"/>
      <c r="C397" s="563"/>
      <c r="D397" s="563"/>
      <c r="E397" s="563"/>
      <c r="F397" s="563"/>
    </row>
    <row r="398" customFormat="false" ht="12" hidden="false" customHeight="true" outlineLevel="0" collapsed="false">
      <c r="B398" s="563"/>
      <c r="C398" s="563"/>
      <c r="D398" s="563"/>
      <c r="E398" s="563"/>
      <c r="F398" s="563"/>
    </row>
    <row r="399" customFormat="false" ht="12" hidden="false" customHeight="true" outlineLevel="0" collapsed="false">
      <c r="B399" s="563"/>
      <c r="C399" s="563"/>
      <c r="D399" s="563"/>
      <c r="E399" s="563"/>
      <c r="F399" s="563"/>
    </row>
    <row r="400" customFormat="false" ht="12" hidden="false" customHeight="true" outlineLevel="0" collapsed="false">
      <c r="B400" s="563"/>
      <c r="C400" s="563"/>
      <c r="D400" s="563"/>
      <c r="E400" s="563"/>
      <c r="F400" s="563"/>
    </row>
    <row r="401" customFormat="false" ht="12" hidden="false" customHeight="true" outlineLevel="0" collapsed="false">
      <c r="B401" s="563"/>
      <c r="C401" s="563"/>
      <c r="D401" s="563"/>
      <c r="E401" s="563"/>
      <c r="F401" s="563"/>
    </row>
    <row r="402" customFormat="false" ht="12" hidden="false" customHeight="true" outlineLevel="0" collapsed="false">
      <c r="B402" s="563"/>
      <c r="C402" s="563"/>
      <c r="D402" s="563"/>
      <c r="E402" s="563"/>
      <c r="F402" s="563"/>
    </row>
    <row r="403" customFormat="false" ht="12" hidden="false" customHeight="true" outlineLevel="0" collapsed="false">
      <c r="B403" s="563"/>
      <c r="C403" s="563"/>
      <c r="D403" s="563"/>
      <c r="E403" s="563"/>
      <c r="F403" s="563"/>
    </row>
    <row r="404" customFormat="false" ht="12" hidden="false" customHeight="true" outlineLevel="0" collapsed="false">
      <c r="B404" s="563"/>
      <c r="C404" s="563"/>
      <c r="D404" s="563"/>
      <c r="E404" s="563"/>
      <c r="F404" s="563"/>
    </row>
    <row r="405" customFormat="false" ht="12" hidden="false" customHeight="true" outlineLevel="0" collapsed="false">
      <c r="B405" s="563"/>
      <c r="C405" s="563"/>
      <c r="D405" s="563"/>
      <c r="E405" s="563"/>
      <c r="F405" s="563"/>
    </row>
    <row r="406" customFormat="false" ht="12" hidden="false" customHeight="true" outlineLevel="0" collapsed="false">
      <c r="B406" s="563"/>
      <c r="C406" s="563"/>
      <c r="D406" s="563"/>
      <c r="E406" s="563"/>
      <c r="F406" s="563"/>
    </row>
    <row r="407" customFormat="false" ht="12" hidden="false" customHeight="true" outlineLevel="0" collapsed="false">
      <c r="B407" s="563"/>
      <c r="C407" s="563"/>
      <c r="D407" s="563"/>
      <c r="E407" s="563"/>
      <c r="F407" s="563"/>
    </row>
    <row r="408" customFormat="false" ht="12" hidden="false" customHeight="true" outlineLevel="0" collapsed="false">
      <c r="B408" s="563"/>
      <c r="C408" s="563"/>
      <c r="D408" s="563"/>
      <c r="E408" s="563"/>
      <c r="F408" s="563"/>
    </row>
    <row r="409" customFormat="false" ht="12" hidden="false" customHeight="true" outlineLevel="0" collapsed="false">
      <c r="B409" s="563"/>
      <c r="C409" s="563"/>
      <c r="D409" s="563"/>
      <c r="E409" s="563"/>
      <c r="F409" s="563"/>
    </row>
    <row r="410" customFormat="false" ht="12" hidden="false" customHeight="true" outlineLevel="0" collapsed="false">
      <c r="B410" s="563"/>
      <c r="C410" s="563"/>
      <c r="D410" s="563"/>
      <c r="E410" s="563"/>
      <c r="F410" s="563"/>
    </row>
    <row r="411" customFormat="false" ht="12" hidden="false" customHeight="true" outlineLevel="0" collapsed="false">
      <c r="B411" s="563"/>
      <c r="C411" s="563"/>
      <c r="D411" s="563"/>
      <c r="E411" s="563"/>
      <c r="F411" s="563"/>
    </row>
    <row r="412" customFormat="false" ht="12" hidden="false" customHeight="true" outlineLevel="0" collapsed="false">
      <c r="B412" s="563"/>
      <c r="C412" s="563"/>
      <c r="D412" s="563"/>
      <c r="E412" s="563"/>
      <c r="F412" s="563"/>
    </row>
    <row r="413" customFormat="false" ht="12" hidden="false" customHeight="true" outlineLevel="0" collapsed="false">
      <c r="B413" s="563"/>
      <c r="C413" s="563"/>
      <c r="D413" s="563"/>
      <c r="E413" s="563"/>
      <c r="F413" s="563"/>
    </row>
    <row r="414" customFormat="false" ht="12" hidden="false" customHeight="true" outlineLevel="0" collapsed="false">
      <c r="B414" s="563"/>
      <c r="C414" s="563"/>
      <c r="D414" s="563"/>
      <c r="E414" s="563"/>
      <c r="F414" s="563"/>
    </row>
    <row r="415" customFormat="false" ht="12" hidden="false" customHeight="true" outlineLevel="0" collapsed="false">
      <c r="B415" s="563"/>
      <c r="C415" s="563"/>
      <c r="D415" s="563"/>
      <c r="E415" s="563"/>
      <c r="F415" s="563"/>
    </row>
    <row r="416" customFormat="false" ht="12" hidden="false" customHeight="true" outlineLevel="0" collapsed="false">
      <c r="B416" s="563"/>
      <c r="C416" s="563"/>
      <c r="D416" s="563"/>
      <c r="E416" s="563"/>
      <c r="F416" s="563"/>
    </row>
    <row r="417" customFormat="false" ht="12" hidden="false" customHeight="true" outlineLevel="0" collapsed="false">
      <c r="B417" s="563"/>
      <c r="C417" s="563"/>
      <c r="D417" s="563"/>
      <c r="E417" s="563"/>
      <c r="F417" s="563"/>
    </row>
    <row r="418" customFormat="false" ht="12" hidden="false" customHeight="true" outlineLevel="0" collapsed="false">
      <c r="B418" s="563"/>
      <c r="C418" s="563"/>
      <c r="D418" s="563"/>
      <c r="E418" s="563"/>
      <c r="F418" s="563"/>
    </row>
    <row r="419" customFormat="false" ht="12" hidden="false" customHeight="true" outlineLevel="0" collapsed="false">
      <c r="B419" s="563"/>
      <c r="C419" s="563"/>
      <c r="D419" s="563"/>
      <c r="E419" s="563"/>
      <c r="F419" s="563"/>
    </row>
    <row r="420" customFormat="false" ht="12" hidden="false" customHeight="true" outlineLevel="0" collapsed="false">
      <c r="B420" s="563"/>
      <c r="C420" s="563"/>
      <c r="D420" s="563"/>
      <c r="E420" s="563"/>
      <c r="F420" s="563"/>
    </row>
    <row r="421" customFormat="false" ht="12" hidden="false" customHeight="true" outlineLevel="0" collapsed="false">
      <c r="B421" s="563"/>
      <c r="C421" s="563"/>
      <c r="D421" s="563"/>
      <c r="E421" s="563"/>
      <c r="F421" s="563"/>
    </row>
    <row r="422" customFormat="false" ht="12" hidden="false" customHeight="true" outlineLevel="0" collapsed="false">
      <c r="B422" s="563"/>
      <c r="C422" s="563"/>
      <c r="D422" s="563"/>
      <c r="E422" s="563"/>
      <c r="F422" s="563"/>
    </row>
    <row r="423" customFormat="false" ht="12" hidden="false" customHeight="true" outlineLevel="0" collapsed="false">
      <c r="B423" s="563"/>
      <c r="C423" s="563"/>
      <c r="D423" s="563"/>
      <c r="E423" s="563"/>
      <c r="F423" s="563"/>
    </row>
    <row r="424" customFormat="false" ht="12" hidden="false" customHeight="true" outlineLevel="0" collapsed="false">
      <c r="B424" s="563"/>
      <c r="C424" s="563"/>
      <c r="D424" s="563"/>
      <c r="E424" s="563"/>
      <c r="F424" s="563"/>
    </row>
    <row r="425" customFormat="false" ht="12" hidden="false" customHeight="true" outlineLevel="0" collapsed="false">
      <c r="B425" s="563"/>
      <c r="C425" s="563"/>
      <c r="D425" s="563"/>
      <c r="E425" s="563"/>
      <c r="F425" s="563"/>
    </row>
    <row r="426" customFormat="false" ht="12" hidden="false" customHeight="true" outlineLevel="0" collapsed="false">
      <c r="B426" s="563"/>
      <c r="C426" s="563"/>
      <c r="D426" s="563"/>
      <c r="E426" s="563"/>
      <c r="F426" s="563"/>
    </row>
    <row r="427" customFormat="false" ht="12" hidden="false" customHeight="true" outlineLevel="0" collapsed="false">
      <c r="B427" s="563"/>
      <c r="C427" s="563"/>
      <c r="D427" s="563"/>
      <c r="E427" s="563"/>
      <c r="F427" s="563"/>
    </row>
    <row r="428" customFormat="false" ht="12" hidden="false" customHeight="true" outlineLevel="0" collapsed="false">
      <c r="B428" s="563"/>
      <c r="C428" s="563"/>
      <c r="D428" s="563"/>
      <c r="E428" s="563"/>
      <c r="F428" s="563"/>
    </row>
    <row r="429" customFormat="false" ht="12" hidden="false" customHeight="true" outlineLevel="0" collapsed="false">
      <c r="B429" s="563"/>
      <c r="C429" s="563"/>
      <c r="D429" s="563"/>
      <c r="E429" s="563"/>
      <c r="F429" s="563"/>
    </row>
    <row r="430" customFormat="false" ht="12" hidden="false" customHeight="true" outlineLevel="0" collapsed="false">
      <c r="B430" s="563"/>
      <c r="C430" s="563"/>
      <c r="D430" s="563"/>
      <c r="E430" s="563"/>
      <c r="F430" s="563"/>
    </row>
    <row r="431" customFormat="false" ht="12" hidden="false" customHeight="true" outlineLevel="0" collapsed="false">
      <c r="B431" s="563"/>
      <c r="C431" s="563"/>
      <c r="D431" s="563"/>
      <c r="E431" s="563"/>
      <c r="F431" s="563"/>
    </row>
    <row r="432" customFormat="false" ht="12" hidden="false" customHeight="true" outlineLevel="0" collapsed="false">
      <c r="B432" s="563"/>
      <c r="C432" s="563"/>
      <c r="D432" s="563"/>
      <c r="E432" s="563"/>
      <c r="F432" s="563"/>
    </row>
    <row r="433" customFormat="false" ht="12" hidden="false" customHeight="true" outlineLevel="0" collapsed="false">
      <c r="B433" s="563"/>
      <c r="C433" s="563"/>
      <c r="D433" s="563"/>
      <c r="E433" s="563"/>
      <c r="F433" s="563"/>
    </row>
    <row r="434" customFormat="false" ht="12" hidden="false" customHeight="true" outlineLevel="0" collapsed="false">
      <c r="B434" s="563"/>
      <c r="C434" s="563"/>
      <c r="D434" s="563"/>
      <c r="E434" s="563"/>
      <c r="F434" s="563"/>
    </row>
    <row r="435" customFormat="false" ht="12" hidden="false" customHeight="true" outlineLevel="0" collapsed="false">
      <c r="B435" s="563"/>
      <c r="C435" s="563"/>
      <c r="D435" s="563"/>
      <c r="E435" s="563"/>
      <c r="F435" s="563"/>
    </row>
    <row r="436" customFormat="false" ht="12" hidden="false" customHeight="true" outlineLevel="0" collapsed="false">
      <c r="B436" s="563"/>
      <c r="C436" s="563"/>
      <c r="D436" s="563"/>
      <c r="E436" s="563"/>
      <c r="F436" s="563"/>
    </row>
    <row r="437" customFormat="false" ht="12" hidden="false" customHeight="true" outlineLevel="0" collapsed="false">
      <c r="B437" s="563"/>
      <c r="C437" s="563"/>
      <c r="D437" s="563"/>
      <c r="E437" s="563"/>
      <c r="F437" s="563"/>
    </row>
    <row r="438" customFormat="false" ht="12" hidden="false" customHeight="true" outlineLevel="0" collapsed="false">
      <c r="B438" s="563"/>
      <c r="C438" s="563"/>
      <c r="D438" s="563"/>
      <c r="E438" s="563"/>
      <c r="F438" s="563"/>
    </row>
    <row r="439" customFormat="false" ht="12" hidden="false" customHeight="true" outlineLevel="0" collapsed="false">
      <c r="B439" s="563"/>
      <c r="C439" s="563"/>
      <c r="D439" s="563"/>
      <c r="E439" s="563"/>
      <c r="F439" s="563"/>
    </row>
    <row r="440" customFormat="false" ht="12" hidden="false" customHeight="true" outlineLevel="0" collapsed="false">
      <c r="B440" s="563"/>
      <c r="C440" s="563"/>
      <c r="D440" s="563"/>
      <c r="E440" s="563"/>
      <c r="F440" s="563"/>
    </row>
    <row r="441" customFormat="false" ht="12" hidden="false" customHeight="true" outlineLevel="0" collapsed="false">
      <c r="B441" s="563"/>
      <c r="C441" s="563"/>
      <c r="D441" s="563"/>
      <c r="E441" s="563"/>
      <c r="F441" s="563"/>
    </row>
    <row r="442" customFormat="false" ht="12" hidden="false" customHeight="true" outlineLevel="0" collapsed="false">
      <c r="B442" s="563"/>
      <c r="C442" s="563"/>
      <c r="D442" s="563"/>
      <c r="E442" s="563"/>
      <c r="F442" s="563"/>
    </row>
    <row r="443" customFormat="false" ht="12" hidden="false" customHeight="true" outlineLevel="0" collapsed="false">
      <c r="B443" s="563"/>
      <c r="C443" s="563"/>
      <c r="D443" s="563"/>
      <c r="E443" s="563"/>
      <c r="F443" s="563"/>
    </row>
    <row r="444" customFormat="false" ht="12" hidden="false" customHeight="true" outlineLevel="0" collapsed="false">
      <c r="B444" s="563"/>
      <c r="C444" s="563"/>
      <c r="D444" s="563"/>
      <c r="E444" s="563"/>
      <c r="F444" s="563"/>
    </row>
    <row r="445" customFormat="false" ht="12" hidden="false" customHeight="true" outlineLevel="0" collapsed="false">
      <c r="B445" s="563"/>
      <c r="C445" s="563"/>
      <c r="D445" s="563"/>
      <c r="E445" s="563"/>
      <c r="F445" s="563"/>
    </row>
    <row r="446" customFormat="false" ht="12" hidden="false" customHeight="true" outlineLevel="0" collapsed="false">
      <c r="B446" s="563"/>
      <c r="C446" s="563"/>
      <c r="D446" s="563"/>
      <c r="E446" s="563"/>
      <c r="F446" s="563"/>
    </row>
    <row r="447" customFormat="false" ht="12" hidden="false" customHeight="true" outlineLevel="0" collapsed="false">
      <c r="B447" s="563"/>
      <c r="C447" s="563"/>
      <c r="D447" s="563"/>
      <c r="E447" s="563"/>
      <c r="F447" s="563"/>
    </row>
    <row r="448" customFormat="false" ht="12" hidden="false" customHeight="true" outlineLevel="0" collapsed="false">
      <c r="B448" s="563"/>
      <c r="C448" s="563"/>
      <c r="D448" s="563"/>
      <c r="E448" s="563"/>
      <c r="F448" s="563"/>
    </row>
    <row r="449" customFormat="false" ht="12" hidden="false" customHeight="true" outlineLevel="0" collapsed="false">
      <c r="B449" s="563"/>
      <c r="C449" s="563"/>
      <c r="D449" s="563"/>
      <c r="E449" s="563"/>
      <c r="F449" s="563"/>
    </row>
    <row r="450" customFormat="false" ht="12" hidden="false" customHeight="true" outlineLevel="0" collapsed="false">
      <c r="B450" s="563"/>
      <c r="C450" s="563"/>
      <c r="D450" s="563"/>
      <c r="E450" s="563"/>
      <c r="F450" s="563"/>
    </row>
    <row r="451" customFormat="false" ht="12" hidden="false" customHeight="true" outlineLevel="0" collapsed="false">
      <c r="B451" s="563"/>
      <c r="C451" s="563"/>
      <c r="D451" s="563"/>
      <c r="E451" s="563"/>
      <c r="F451" s="563"/>
    </row>
    <row r="452" customFormat="false" ht="12" hidden="false" customHeight="true" outlineLevel="0" collapsed="false">
      <c r="B452" s="563"/>
      <c r="C452" s="563"/>
      <c r="D452" s="563"/>
      <c r="E452" s="563"/>
      <c r="F452" s="563"/>
    </row>
    <row r="453" customFormat="false" ht="12" hidden="false" customHeight="true" outlineLevel="0" collapsed="false">
      <c r="B453" s="563"/>
      <c r="C453" s="563"/>
      <c r="D453" s="563"/>
      <c r="E453" s="563"/>
      <c r="F453" s="563"/>
    </row>
    <row r="454" customFormat="false" ht="12" hidden="false" customHeight="true" outlineLevel="0" collapsed="false">
      <c r="B454" s="563"/>
      <c r="C454" s="563"/>
      <c r="D454" s="563"/>
      <c r="E454" s="563"/>
      <c r="F454" s="563"/>
    </row>
    <row r="455" customFormat="false" ht="12" hidden="false" customHeight="true" outlineLevel="0" collapsed="false">
      <c r="B455" s="563"/>
      <c r="C455" s="563"/>
      <c r="D455" s="563"/>
      <c r="E455" s="563"/>
      <c r="F455" s="563"/>
    </row>
    <row r="456" customFormat="false" ht="12" hidden="false" customHeight="true" outlineLevel="0" collapsed="false">
      <c r="B456" s="563"/>
      <c r="C456" s="563"/>
      <c r="D456" s="563"/>
      <c r="E456" s="563"/>
      <c r="F456" s="563"/>
    </row>
    <row r="457" customFormat="false" ht="12" hidden="false" customHeight="true" outlineLevel="0" collapsed="false">
      <c r="B457" s="563"/>
      <c r="C457" s="563"/>
      <c r="D457" s="563"/>
      <c r="E457" s="563"/>
      <c r="F457" s="563"/>
    </row>
    <row r="458" customFormat="false" ht="12" hidden="false" customHeight="true" outlineLevel="0" collapsed="false">
      <c r="B458" s="563"/>
      <c r="C458" s="563"/>
      <c r="D458" s="563"/>
      <c r="E458" s="563"/>
      <c r="F458" s="563"/>
    </row>
    <row r="459" customFormat="false" ht="12" hidden="false" customHeight="true" outlineLevel="0" collapsed="false">
      <c r="B459" s="563"/>
      <c r="C459" s="563"/>
      <c r="D459" s="563"/>
      <c r="E459" s="563"/>
      <c r="F459" s="563"/>
    </row>
    <row r="460" customFormat="false" ht="12" hidden="false" customHeight="true" outlineLevel="0" collapsed="false">
      <c r="B460" s="563"/>
      <c r="C460" s="563"/>
      <c r="D460" s="563"/>
      <c r="E460" s="563"/>
      <c r="F460" s="563"/>
    </row>
    <row r="461" customFormat="false" ht="12" hidden="false" customHeight="true" outlineLevel="0" collapsed="false">
      <c r="B461" s="563"/>
      <c r="C461" s="563"/>
      <c r="D461" s="563"/>
      <c r="E461" s="563"/>
      <c r="F461" s="563"/>
    </row>
    <row r="462" customFormat="false" ht="12" hidden="false" customHeight="true" outlineLevel="0" collapsed="false">
      <c r="B462" s="563"/>
      <c r="C462" s="563"/>
      <c r="D462" s="563"/>
      <c r="E462" s="563"/>
      <c r="F462" s="563"/>
    </row>
    <row r="463" customFormat="false" ht="12" hidden="false" customHeight="true" outlineLevel="0" collapsed="false">
      <c r="B463" s="563"/>
      <c r="C463" s="563"/>
      <c r="D463" s="563"/>
      <c r="E463" s="563"/>
      <c r="F463" s="563"/>
    </row>
    <row r="464" customFormat="false" ht="12" hidden="false" customHeight="true" outlineLevel="0" collapsed="false">
      <c r="B464" s="563"/>
      <c r="C464" s="563"/>
      <c r="D464" s="563"/>
      <c r="E464" s="563"/>
      <c r="F464" s="563"/>
    </row>
    <row r="465" customFormat="false" ht="12" hidden="false" customHeight="true" outlineLevel="0" collapsed="false">
      <c r="B465" s="563"/>
      <c r="C465" s="563"/>
      <c r="D465" s="563"/>
      <c r="E465" s="563"/>
      <c r="F465" s="563"/>
    </row>
    <row r="466" customFormat="false" ht="12" hidden="false" customHeight="true" outlineLevel="0" collapsed="false">
      <c r="B466" s="563"/>
      <c r="C466" s="563"/>
      <c r="D466" s="563"/>
      <c r="E466" s="563"/>
      <c r="F466" s="563"/>
    </row>
    <row r="467" customFormat="false" ht="12" hidden="false" customHeight="true" outlineLevel="0" collapsed="false">
      <c r="B467" s="563"/>
      <c r="C467" s="563"/>
      <c r="D467" s="563"/>
      <c r="E467" s="563"/>
      <c r="F467" s="563"/>
    </row>
    <row r="468" customFormat="false" ht="12" hidden="false" customHeight="true" outlineLevel="0" collapsed="false">
      <c r="B468" s="563"/>
      <c r="C468" s="563"/>
      <c r="D468" s="563"/>
      <c r="E468" s="563"/>
      <c r="F468" s="563"/>
    </row>
    <row r="469" customFormat="false" ht="12" hidden="false" customHeight="true" outlineLevel="0" collapsed="false">
      <c r="B469" s="563"/>
      <c r="C469" s="563"/>
      <c r="D469" s="563"/>
      <c r="E469" s="563"/>
      <c r="F469" s="563"/>
    </row>
    <row r="470" customFormat="false" ht="12" hidden="false" customHeight="true" outlineLevel="0" collapsed="false">
      <c r="B470" s="563"/>
      <c r="C470" s="563"/>
      <c r="D470" s="563"/>
      <c r="E470" s="563"/>
      <c r="F470" s="563"/>
    </row>
    <row r="471" customFormat="false" ht="12" hidden="false" customHeight="true" outlineLevel="0" collapsed="false">
      <c r="B471" s="563"/>
      <c r="C471" s="563"/>
      <c r="D471" s="563"/>
      <c r="E471" s="563"/>
      <c r="F471" s="563"/>
    </row>
    <row r="472" customFormat="false" ht="12" hidden="false" customHeight="true" outlineLevel="0" collapsed="false">
      <c r="B472" s="563"/>
      <c r="C472" s="563"/>
      <c r="D472" s="563"/>
      <c r="E472" s="563"/>
      <c r="F472" s="563"/>
    </row>
    <row r="473" customFormat="false" ht="12" hidden="false" customHeight="true" outlineLevel="0" collapsed="false">
      <c r="B473" s="563"/>
      <c r="C473" s="563"/>
      <c r="D473" s="563"/>
      <c r="E473" s="563"/>
      <c r="F473" s="563"/>
    </row>
    <row r="474" customFormat="false" ht="12" hidden="false" customHeight="true" outlineLevel="0" collapsed="false">
      <c r="B474" s="563"/>
      <c r="C474" s="563"/>
      <c r="D474" s="563"/>
      <c r="E474" s="563"/>
      <c r="F474" s="563"/>
    </row>
    <row r="475" customFormat="false" ht="12" hidden="false" customHeight="true" outlineLevel="0" collapsed="false">
      <c r="B475" s="563"/>
      <c r="C475" s="563"/>
      <c r="D475" s="563"/>
      <c r="E475" s="563"/>
      <c r="F475" s="563"/>
    </row>
    <row r="476" customFormat="false" ht="12" hidden="false" customHeight="true" outlineLevel="0" collapsed="false">
      <c r="B476" s="563"/>
      <c r="C476" s="563"/>
      <c r="D476" s="563"/>
      <c r="E476" s="563"/>
      <c r="F476" s="563"/>
    </row>
    <row r="477" customFormat="false" ht="12" hidden="false" customHeight="true" outlineLevel="0" collapsed="false">
      <c r="B477" s="563"/>
      <c r="C477" s="563"/>
      <c r="D477" s="563"/>
      <c r="E477" s="563"/>
      <c r="F477" s="563"/>
    </row>
    <row r="478" customFormat="false" ht="12" hidden="false" customHeight="true" outlineLevel="0" collapsed="false">
      <c r="B478" s="563"/>
      <c r="C478" s="563"/>
      <c r="D478" s="563"/>
      <c r="E478" s="563"/>
      <c r="F478" s="563"/>
    </row>
    <row r="479" customFormat="false" ht="12" hidden="false" customHeight="true" outlineLevel="0" collapsed="false">
      <c r="B479" s="563"/>
      <c r="C479" s="563"/>
      <c r="D479" s="563"/>
      <c r="E479" s="563"/>
      <c r="F479" s="563"/>
    </row>
    <row r="480" customFormat="false" ht="12" hidden="false" customHeight="true" outlineLevel="0" collapsed="false">
      <c r="B480" s="563"/>
      <c r="C480" s="563"/>
      <c r="D480" s="563"/>
      <c r="E480" s="563"/>
      <c r="F480" s="563"/>
    </row>
    <row r="481" customFormat="false" ht="12" hidden="false" customHeight="true" outlineLevel="0" collapsed="false">
      <c r="B481" s="563"/>
      <c r="C481" s="563"/>
      <c r="D481" s="563"/>
      <c r="E481" s="563"/>
      <c r="F481" s="563"/>
    </row>
    <row r="482" customFormat="false" ht="12" hidden="false" customHeight="true" outlineLevel="0" collapsed="false">
      <c r="B482" s="563"/>
      <c r="C482" s="563"/>
      <c r="D482" s="563"/>
      <c r="E482" s="563"/>
      <c r="F482" s="563"/>
    </row>
    <row r="483" customFormat="false" ht="12" hidden="false" customHeight="true" outlineLevel="0" collapsed="false">
      <c r="B483" s="563"/>
      <c r="C483" s="563"/>
      <c r="D483" s="563"/>
      <c r="E483" s="563"/>
      <c r="F483" s="563"/>
    </row>
    <row r="484" customFormat="false" ht="12" hidden="false" customHeight="true" outlineLevel="0" collapsed="false">
      <c r="B484" s="563"/>
      <c r="C484" s="563"/>
      <c r="D484" s="563"/>
      <c r="E484" s="563"/>
      <c r="F484" s="563"/>
    </row>
    <row r="485" customFormat="false" ht="12" hidden="false" customHeight="true" outlineLevel="0" collapsed="false">
      <c r="B485" s="563"/>
      <c r="C485" s="563"/>
      <c r="D485" s="563"/>
      <c r="E485" s="563"/>
      <c r="F485" s="563"/>
    </row>
    <row r="486" customFormat="false" ht="12" hidden="false" customHeight="true" outlineLevel="0" collapsed="false">
      <c r="B486" s="563"/>
      <c r="C486" s="563"/>
      <c r="D486" s="563"/>
      <c r="E486" s="563"/>
      <c r="F486" s="563"/>
    </row>
    <row r="487" customFormat="false" ht="12" hidden="false" customHeight="true" outlineLevel="0" collapsed="false">
      <c r="B487" s="563"/>
      <c r="C487" s="563"/>
      <c r="D487" s="563"/>
      <c r="E487" s="563"/>
      <c r="F487" s="563"/>
    </row>
    <row r="488" customFormat="false" ht="12" hidden="false" customHeight="true" outlineLevel="0" collapsed="false">
      <c r="B488" s="563"/>
      <c r="C488" s="563"/>
      <c r="D488" s="563"/>
      <c r="E488" s="563"/>
      <c r="F488" s="563"/>
    </row>
    <row r="489" customFormat="false" ht="12" hidden="false" customHeight="true" outlineLevel="0" collapsed="false">
      <c r="B489" s="563"/>
      <c r="C489" s="563"/>
      <c r="D489" s="563"/>
      <c r="E489" s="563"/>
      <c r="F489" s="563"/>
    </row>
    <row r="490" customFormat="false" ht="12" hidden="false" customHeight="true" outlineLevel="0" collapsed="false">
      <c r="B490" s="563"/>
      <c r="C490" s="563"/>
      <c r="D490" s="563"/>
      <c r="E490" s="563"/>
      <c r="F490" s="563"/>
    </row>
    <row r="491" customFormat="false" ht="12" hidden="false" customHeight="true" outlineLevel="0" collapsed="false">
      <c r="B491" s="563"/>
      <c r="C491" s="563"/>
      <c r="D491" s="563"/>
      <c r="E491" s="563"/>
      <c r="F491" s="563"/>
    </row>
    <row r="492" customFormat="false" ht="12" hidden="false" customHeight="true" outlineLevel="0" collapsed="false">
      <c r="B492" s="563"/>
      <c r="C492" s="563"/>
      <c r="D492" s="563"/>
      <c r="E492" s="563"/>
      <c r="F492" s="563"/>
    </row>
    <row r="493" customFormat="false" ht="12" hidden="false" customHeight="true" outlineLevel="0" collapsed="false">
      <c r="B493" s="563"/>
      <c r="C493" s="563"/>
      <c r="D493" s="563"/>
      <c r="E493" s="563"/>
      <c r="F493" s="563"/>
    </row>
    <row r="494" customFormat="false" ht="12" hidden="false" customHeight="true" outlineLevel="0" collapsed="false">
      <c r="B494" s="563"/>
      <c r="C494" s="563"/>
      <c r="D494" s="563"/>
      <c r="E494" s="563"/>
      <c r="F494" s="563"/>
    </row>
    <row r="495" customFormat="false" ht="12" hidden="false" customHeight="true" outlineLevel="0" collapsed="false">
      <c r="B495" s="563"/>
      <c r="C495" s="563"/>
      <c r="D495" s="563"/>
      <c r="E495" s="563"/>
      <c r="F495" s="563"/>
    </row>
    <row r="496" customFormat="false" ht="12" hidden="false" customHeight="true" outlineLevel="0" collapsed="false">
      <c r="B496" s="563"/>
      <c r="C496" s="563"/>
      <c r="D496" s="563"/>
      <c r="E496" s="563"/>
      <c r="F496" s="563"/>
    </row>
    <row r="497" customFormat="false" ht="12" hidden="false" customHeight="true" outlineLevel="0" collapsed="false">
      <c r="B497" s="563"/>
      <c r="C497" s="563"/>
      <c r="D497" s="563"/>
      <c r="E497" s="563"/>
      <c r="F497" s="563"/>
    </row>
    <row r="498" customFormat="false" ht="12" hidden="false" customHeight="true" outlineLevel="0" collapsed="false">
      <c r="B498" s="563"/>
      <c r="C498" s="563"/>
      <c r="D498" s="563"/>
      <c r="E498" s="563"/>
      <c r="F498" s="563"/>
    </row>
    <row r="499" customFormat="false" ht="12" hidden="false" customHeight="true" outlineLevel="0" collapsed="false">
      <c r="B499" s="563"/>
      <c r="C499" s="563"/>
      <c r="D499" s="563"/>
      <c r="E499" s="563"/>
      <c r="F499" s="563"/>
    </row>
    <row r="500" customFormat="false" ht="12" hidden="false" customHeight="true" outlineLevel="0" collapsed="false">
      <c r="B500" s="563"/>
      <c r="C500" s="563"/>
      <c r="D500" s="563"/>
      <c r="E500" s="563"/>
      <c r="F500" s="563"/>
    </row>
    <row r="501" customFormat="false" ht="12" hidden="false" customHeight="true" outlineLevel="0" collapsed="false">
      <c r="B501" s="563"/>
      <c r="C501" s="563"/>
      <c r="D501" s="563"/>
      <c r="E501" s="563"/>
      <c r="F501" s="563"/>
    </row>
    <row r="502" customFormat="false" ht="12" hidden="false" customHeight="true" outlineLevel="0" collapsed="false">
      <c r="B502" s="563"/>
      <c r="C502" s="563"/>
      <c r="D502" s="563"/>
      <c r="E502" s="563"/>
      <c r="F502" s="563"/>
    </row>
    <row r="503" customFormat="false" ht="12" hidden="false" customHeight="true" outlineLevel="0" collapsed="false">
      <c r="B503" s="563"/>
      <c r="C503" s="563"/>
      <c r="D503" s="563"/>
      <c r="E503" s="563"/>
      <c r="F503" s="563"/>
    </row>
    <row r="504" customFormat="false" ht="12" hidden="false" customHeight="true" outlineLevel="0" collapsed="false">
      <c r="B504" s="563"/>
      <c r="C504" s="563"/>
      <c r="D504" s="563"/>
      <c r="E504" s="563"/>
      <c r="F504" s="563"/>
    </row>
    <row r="505" customFormat="false" ht="12" hidden="false" customHeight="true" outlineLevel="0" collapsed="false">
      <c r="B505" s="563"/>
      <c r="C505" s="563"/>
      <c r="D505" s="563"/>
      <c r="E505" s="563"/>
      <c r="F505" s="563"/>
    </row>
    <row r="506" customFormat="false" ht="12" hidden="false" customHeight="true" outlineLevel="0" collapsed="false">
      <c r="B506" s="563"/>
      <c r="C506" s="563"/>
      <c r="D506" s="563"/>
      <c r="E506" s="563"/>
      <c r="F506" s="563"/>
    </row>
    <row r="507" customFormat="false" ht="12" hidden="false" customHeight="true" outlineLevel="0" collapsed="false">
      <c r="B507" s="563"/>
      <c r="C507" s="563"/>
      <c r="D507" s="563"/>
      <c r="E507" s="563"/>
      <c r="F507" s="563"/>
    </row>
    <row r="508" customFormat="false" ht="12" hidden="false" customHeight="true" outlineLevel="0" collapsed="false">
      <c r="B508" s="563"/>
      <c r="C508" s="563"/>
      <c r="D508" s="563"/>
      <c r="E508" s="563"/>
      <c r="F508" s="563"/>
    </row>
    <row r="509" customFormat="false" ht="12" hidden="false" customHeight="true" outlineLevel="0" collapsed="false">
      <c r="B509" s="563"/>
      <c r="C509" s="563"/>
      <c r="D509" s="563"/>
      <c r="E509" s="563"/>
      <c r="F509" s="563"/>
    </row>
    <row r="510" customFormat="false" ht="12" hidden="false" customHeight="true" outlineLevel="0" collapsed="false">
      <c r="B510" s="563"/>
      <c r="C510" s="563"/>
      <c r="D510" s="563"/>
      <c r="E510" s="563"/>
      <c r="F510" s="563"/>
    </row>
    <row r="511" customFormat="false" ht="12" hidden="false" customHeight="true" outlineLevel="0" collapsed="false">
      <c r="B511" s="563"/>
      <c r="C511" s="563"/>
      <c r="D511" s="563"/>
      <c r="E511" s="563"/>
      <c r="F511" s="563"/>
    </row>
    <row r="512" customFormat="false" ht="12" hidden="false" customHeight="true" outlineLevel="0" collapsed="false">
      <c r="B512" s="563"/>
      <c r="C512" s="563"/>
      <c r="D512" s="563"/>
      <c r="E512" s="563"/>
      <c r="F512" s="563"/>
    </row>
    <row r="513" customFormat="false" ht="12" hidden="false" customHeight="true" outlineLevel="0" collapsed="false">
      <c r="B513" s="563"/>
      <c r="C513" s="563"/>
      <c r="D513" s="563"/>
      <c r="E513" s="563"/>
      <c r="F513" s="563"/>
    </row>
    <row r="514" customFormat="false" ht="12" hidden="false" customHeight="true" outlineLevel="0" collapsed="false">
      <c r="B514" s="563"/>
      <c r="C514" s="563"/>
      <c r="D514" s="563"/>
      <c r="E514" s="563"/>
      <c r="F514" s="563"/>
    </row>
    <row r="515" customFormat="false" ht="12" hidden="false" customHeight="true" outlineLevel="0" collapsed="false">
      <c r="B515" s="563"/>
      <c r="C515" s="563"/>
      <c r="D515" s="563"/>
      <c r="E515" s="563"/>
      <c r="F515" s="563"/>
    </row>
    <row r="516" customFormat="false" ht="12" hidden="false" customHeight="true" outlineLevel="0" collapsed="false">
      <c r="B516" s="563"/>
      <c r="C516" s="563"/>
      <c r="D516" s="563"/>
      <c r="E516" s="563"/>
      <c r="F516" s="563"/>
    </row>
    <row r="517" customFormat="false" ht="12" hidden="false" customHeight="true" outlineLevel="0" collapsed="false">
      <c r="B517" s="563"/>
      <c r="C517" s="563"/>
      <c r="D517" s="563"/>
      <c r="E517" s="563"/>
      <c r="F517" s="563"/>
    </row>
    <row r="518" customFormat="false" ht="12" hidden="false" customHeight="true" outlineLevel="0" collapsed="false">
      <c r="B518" s="563"/>
      <c r="C518" s="563"/>
      <c r="D518" s="563"/>
      <c r="E518" s="563"/>
      <c r="F518" s="563"/>
    </row>
    <row r="519" customFormat="false" ht="12" hidden="false" customHeight="true" outlineLevel="0" collapsed="false">
      <c r="B519" s="563"/>
      <c r="C519" s="563"/>
      <c r="D519" s="563"/>
      <c r="E519" s="563"/>
      <c r="F519" s="563"/>
    </row>
    <row r="520" customFormat="false" ht="12" hidden="false" customHeight="true" outlineLevel="0" collapsed="false">
      <c r="B520" s="563"/>
      <c r="C520" s="563"/>
      <c r="D520" s="563"/>
      <c r="E520" s="563"/>
      <c r="F520" s="563"/>
    </row>
    <row r="521" customFormat="false" ht="12" hidden="false" customHeight="true" outlineLevel="0" collapsed="false">
      <c r="B521" s="563"/>
      <c r="C521" s="563"/>
      <c r="D521" s="563"/>
      <c r="E521" s="563"/>
      <c r="F521" s="563"/>
    </row>
    <row r="522" customFormat="false" ht="12" hidden="false" customHeight="true" outlineLevel="0" collapsed="false">
      <c r="B522" s="563"/>
      <c r="C522" s="563"/>
      <c r="D522" s="563"/>
      <c r="E522" s="563"/>
      <c r="F522" s="563"/>
    </row>
    <row r="523" customFormat="false" ht="12" hidden="false" customHeight="true" outlineLevel="0" collapsed="false">
      <c r="B523" s="563"/>
      <c r="C523" s="563"/>
      <c r="D523" s="563"/>
      <c r="E523" s="563"/>
      <c r="F523" s="563"/>
    </row>
    <row r="524" customFormat="false" ht="12" hidden="false" customHeight="true" outlineLevel="0" collapsed="false">
      <c r="B524" s="563"/>
      <c r="C524" s="563"/>
      <c r="D524" s="563"/>
      <c r="E524" s="563"/>
      <c r="F524" s="563"/>
    </row>
    <row r="525" customFormat="false" ht="12" hidden="false" customHeight="true" outlineLevel="0" collapsed="false">
      <c r="B525" s="563"/>
      <c r="C525" s="563"/>
      <c r="D525" s="563"/>
      <c r="E525" s="563"/>
      <c r="F525" s="563"/>
    </row>
    <row r="526" customFormat="false" ht="12" hidden="false" customHeight="true" outlineLevel="0" collapsed="false">
      <c r="B526" s="563"/>
      <c r="C526" s="563"/>
      <c r="D526" s="563"/>
      <c r="E526" s="563"/>
      <c r="F526" s="563"/>
    </row>
    <row r="527" customFormat="false" ht="12" hidden="false" customHeight="true" outlineLevel="0" collapsed="false">
      <c r="B527" s="563"/>
      <c r="C527" s="563"/>
      <c r="D527" s="563"/>
      <c r="E527" s="563"/>
      <c r="F527" s="563"/>
    </row>
    <row r="528" customFormat="false" ht="12" hidden="false" customHeight="true" outlineLevel="0" collapsed="false">
      <c r="B528" s="563"/>
      <c r="C528" s="563"/>
      <c r="D528" s="563"/>
      <c r="E528" s="563"/>
      <c r="F528" s="563"/>
    </row>
    <row r="529" customFormat="false" ht="12" hidden="false" customHeight="true" outlineLevel="0" collapsed="false">
      <c r="B529" s="563"/>
      <c r="C529" s="563"/>
      <c r="D529" s="563"/>
      <c r="E529" s="563"/>
      <c r="F529" s="563"/>
    </row>
    <row r="530" customFormat="false" ht="12" hidden="false" customHeight="true" outlineLevel="0" collapsed="false">
      <c r="B530" s="563"/>
      <c r="C530" s="563"/>
      <c r="D530" s="563"/>
      <c r="E530" s="563"/>
      <c r="F530" s="563"/>
    </row>
    <row r="531" customFormat="false" ht="12" hidden="false" customHeight="true" outlineLevel="0" collapsed="false">
      <c r="B531" s="563"/>
      <c r="C531" s="563"/>
      <c r="D531" s="563"/>
      <c r="E531" s="563"/>
      <c r="F531" s="563"/>
    </row>
    <row r="532" customFormat="false" ht="12" hidden="false" customHeight="true" outlineLevel="0" collapsed="false">
      <c r="B532" s="563"/>
      <c r="C532" s="563"/>
      <c r="D532" s="563"/>
      <c r="E532" s="563"/>
      <c r="F532" s="563"/>
    </row>
    <row r="533" customFormat="false" ht="12" hidden="false" customHeight="true" outlineLevel="0" collapsed="false">
      <c r="B533" s="563"/>
      <c r="C533" s="563"/>
      <c r="D533" s="563"/>
      <c r="E533" s="563"/>
      <c r="F533" s="563"/>
    </row>
    <row r="534" customFormat="false" ht="12" hidden="false" customHeight="true" outlineLevel="0" collapsed="false">
      <c r="B534" s="563"/>
      <c r="C534" s="563"/>
      <c r="D534" s="563"/>
      <c r="E534" s="563"/>
      <c r="F534" s="563"/>
    </row>
    <row r="535" customFormat="false" ht="12" hidden="false" customHeight="true" outlineLevel="0" collapsed="false">
      <c r="B535" s="563"/>
      <c r="C535" s="563"/>
      <c r="D535" s="563"/>
      <c r="E535" s="563"/>
      <c r="F535" s="563"/>
    </row>
    <row r="536" customFormat="false" ht="12" hidden="false" customHeight="true" outlineLevel="0" collapsed="false">
      <c r="B536" s="563"/>
      <c r="C536" s="563"/>
      <c r="D536" s="563"/>
      <c r="E536" s="563"/>
      <c r="F536" s="563"/>
    </row>
    <row r="537" customFormat="false" ht="12" hidden="false" customHeight="true" outlineLevel="0" collapsed="false">
      <c r="B537" s="563"/>
      <c r="C537" s="563"/>
      <c r="D537" s="563"/>
      <c r="E537" s="563"/>
      <c r="F537" s="563"/>
    </row>
    <row r="538" customFormat="false" ht="12" hidden="false" customHeight="true" outlineLevel="0" collapsed="false">
      <c r="B538" s="563"/>
      <c r="C538" s="563"/>
      <c r="D538" s="563"/>
      <c r="E538" s="563"/>
      <c r="F538" s="563"/>
    </row>
    <row r="539" customFormat="false" ht="12" hidden="false" customHeight="true" outlineLevel="0" collapsed="false">
      <c r="B539" s="563"/>
      <c r="C539" s="563"/>
      <c r="D539" s="563"/>
      <c r="E539" s="563"/>
      <c r="F539" s="563"/>
    </row>
    <row r="540" customFormat="false" ht="12" hidden="false" customHeight="true" outlineLevel="0" collapsed="false">
      <c r="B540" s="563"/>
      <c r="C540" s="563"/>
      <c r="D540" s="563"/>
      <c r="E540" s="563"/>
      <c r="F540" s="563"/>
    </row>
    <row r="541" customFormat="false" ht="12" hidden="false" customHeight="true" outlineLevel="0" collapsed="false">
      <c r="B541" s="563"/>
      <c r="C541" s="563"/>
      <c r="D541" s="563"/>
      <c r="E541" s="563"/>
      <c r="F541" s="563"/>
    </row>
    <row r="542" customFormat="false" ht="12" hidden="false" customHeight="true" outlineLevel="0" collapsed="false">
      <c r="B542" s="563"/>
      <c r="C542" s="563"/>
      <c r="D542" s="563"/>
      <c r="E542" s="563"/>
      <c r="F542" s="563"/>
    </row>
    <row r="543" customFormat="false" ht="12" hidden="false" customHeight="true" outlineLevel="0" collapsed="false">
      <c r="B543" s="563"/>
      <c r="C543" s="563"/>
      <c r="D543" s="563"/>
      <c r="E543" s="563"/>
      <c r="F543" s="563"/>
    </row>
    <row r="544" customFormat="false" ht="12" hidden="false" customHeight="true" outlineLevel="0" collapsed="false">
      <c r="B544" s="563"/>
      <c r="C544" s="563"/>
      <c r="D544" s="563"/>
      <c r="E544" s="563"/>
      <c r="F544" s="563"/>
    </row>
    <row r="545" customFormat="false" ht="12" hidden="false" customHeight="true" outlineLevel="0" collapsed="false">
      <c r="B545" s="563"/>
      <c r="C545" s="563"/>
      <c r="D545" s="563"/>
      <c r="E545" s="563"/>
      <c r="F545" s="563"/>
    </row>
    <row r="546" customFormat="false" ht="12" hidden="false" customHeight="true" outlineLevel="0" collapsed="false">
      <c r="B546" s="563"/>
      <c r="C546" s="563"/>
      <c r="D546" s="563"/>
      <c r="E546" s="563"/>
      <c r="F546" s="563"/>
    </row>
    <row r="547" customFormat="false" ht="12" hidden="false" customHeight="true" outlineLevel="0" collapsed="false">
      <c r="B547" s="563"/>
      <c r="C547" s="563"/>
      <c r="D547" s="563"/>
      <c r="E547" s="563"/>
      <c r="F547" s="563"/>
    </row>
    <row r="548" customFormat="false" ht="12" hidden="false" customHeight="true" outlineLevel="0" collapsed="false">
      <c r="B548" s="563"/>
      <c r="C548" s="563"/>
      <c r="D548" s="563"/>
      <c r="E548" s="563"/>
      <c r="F548" s="563"/>
    </row>
    <row r="549" customFormat="false" ht="12" hidden="false" customHeight="true" outlineLevel="0" collapsed="false">
      <c r="B549" s="563"/>
      <c r="C549" s="563"/>
      <c r="D549" s="563"/>
      <c r="E549" s="563"/>
      <c r="F549" s="563"/>
    </row>
    <row r="550" customFormat="false" ht="12" hidden="false" customHeight="true" outlineLevel="0" collapsed="false">
      <c r="B550" s="563"/>
      <c r="C550" s="563"/>
      <c r="D550" s="563"/>
      <c r="E550" s="563"/>
      <c r="F550" s="563"/>
    </row>
    <row r="551" customFormat="false" ht="12" hidden="false" customHeight="true" outlineLevel="0" collapsed="false">
      <c r="B551" s="563"/>
      <c r="C551" s="563"/>
      <c r="D551" s="563"/>
      <c r="E551" s="563"/>
      <c r="F551" s="563"/>
    </row>
    <row r="552" customFormat="false" ht="12" hidden="false" customHeight="true" outlineLevel="0" collapsed="false">
      <c r="B552" s="563"/>
      <c r="C552" s="563"/>
      <c r="D552" s="563"/>
      <c r="E552" s="563"/>
      <c r="F552" s="563"/>
    </row>
    <row r="553" customFormat="false" ht="12" hidden="false" customHeight="true" outlineLevel="0" collapsed="false">
      <c r="B553" s="563"/>
      <c r="C553" s="563"/>
      <c r="D553" s="563"/>
      <c r="E553" s="563"/>
      <c r="F553" s="563"/>
    </row>
    <row r="554" customFormat="false" ht="12" hidden="false" customHeight="true" outlineLevel="0" collapsed="false">
      <c r="B554" s="563"/>
      <c r="C554" s="563"/>
      <c r="D554" s="563"/>
      <c r="E554" s="563"/>
      <c r="F554" s="563"/>
    </row>
    <row r="555" customFormat="false" ht="12" hidden="false" customHeight="true" outlineLevel="0" collapsed="false">
      <c r="B555" s="563"/>
      <c r="C555" s="563"/>
      <c r="D555" s="563"/>
      <c r="E555" s="563"/>
      <c r="F555" s="563"/>
    </row>
    <row r="556" customFormat="false" ht="12" hidden="false" customHeight="true" outlineLevel="0" collapsed="false">
      <c r="B556" s="563"/>
      <c r="C556" s="563"/>
      <c r="D556" s="563"/>
      <c r="E556" s="563"/>
      <c r="F556" s="563"/>
    </row>
    <row r="557" customFormat="false" ht="12" hidden="false" customHeight="true" outlineLevel="0" collapsed="false">
      <c r="B557" s="563"/>
      <c r="C557" s="563"/>
      <c r="D557" s="563"/>
      <c r="E557" s="563"/>
      <c r="F557" s="563"/>
    </row>
    <row r="558" customFormat="false" ht="12" hidden="false" customHeight="true" outlineLevel="0" collapsed="false">
      <c r="B558" s="563"/>
      <c r="C558" s="563"/>
      <c r="D558" s="563"/>
      <c r="E558" s="563"/>
      <c r="F558" s="563"/>
    </row>
    <row r="559" customFormat="false" ht="12" hidden="false" customHeight="true" outlineLevel="0" collapsed="false">
      <c r="B559" s="563"/>
      <c r="C559" s="563"/>
      <c r="D559" s="563"/>
      <c r="E559" s="563"/>
      <c r="F559" s="563"/>
    </row>
    <row r="560" customFormat="false" ht="12" hidden="false" customHeight="true" outlineLevel="0" collapsed="false">
      <c r="B560" s="563"/>
      <c r="C560" s="563"/>
      <c r="D560" s="563"/>
      <c r="E560" s="563"/>
      <c r="F560" s="563"/>
    </row>
    <row r="561" customFormat="false" ht="12" hidden="false" customHeight="true" outlineLevel="0" collapsed="false">
      <c r="B561" s="563"/>
      <c r="C561" s="563"/>
      <c r="D561" s="563"/>
      <c r="E561" s="563"/>
      <c r="F561" s="563"/>
    </row>
    <row r="562" customFormat="false" ht="12" hidden="false" customHeight="true" outlineLevel="0" collapsed="false">
      <c r="B562" s="563"/>
      <c r="C562" s="563"/>
      <c r="D562" s="563"/>
      <c r="E562" s="563"/>
      <c r="F562" s="563"/>
    </row>
    <row r="563" customFormat="false" ht="12" hidden="false" customHeight="true" outlineLevel="0" collapsed="false">
      <c r="B563" s="563"/>
      <c r="C563" s="563"/>
      <c r="D563" s="563"/>
      <c r="E563" s="563"/>
      <c r="F563" s="563"/>
    </row>
    <row r="564" customFormat="false" ht="12" hidden="false" customHeight="true" outlineLevel="0" collapsed="false">
      <c r="B564" s="563"/>
      <c r="C564" s="563"/>
      <c r="D564" s="563"/>
      <c r="E564" s="563"/>
      <c r="F564" s="563"/>
    </row>
    <row r="565" customFormat="false" ht="12" hidden="false" customHeight="true" outlineLevel="0" collapsed="false">
      <c r="B565" s="563"/>
      <c r="C565" s="563"/>
      <c r="D565" s="563"/>
      <c r="E565" s="563"/>
      <c r="F565" s="563"/>
    </row>
    <row r="566" customFormat="false" ht="12" hidden="false" customHeight="true" outlineLevel="0" collapsed="false">
      <c r="B566" s="563"/>
      <c r="C566" s="563"/>
      <c r="D566" s="563"/>
      <c r="E566" s="563"/>
      <c r="F566" s="563"/>
    </row>
    <row r="567" customFormat="false" ht="12" hidden="false" customHeight="true" outlineLevel="0" collapsed="false">
      <c r="B567" s="563"/>
      <c r="C567" s="563"/>
      <c r="D567" s="563"/>
      <c r="E567" s="563"/>
      <c r="F567" s="563"/>
    </row>
    <row r="568" customFormat="false" ht="12" hidden="false" customHeight="true" outlineLevel="0" collapsed="false">
      <c r="B568" s="563"/>
      <c r="C568" s="563"/>
      <c r="D568" s="563"/>
      <c r="E568" s="563"/>
      <c r="F568" s="563"/>
    </row>
    <row r="569" customFormat="false" ht="12" hidden="false" customHeight="true" outlineLevel="0" collapsed="false">
      <c r="B569" s="563"/>
      <c r="C569" s="563"/>
      <c r="D569" s="563"/>
      <c r="E569" s="563"/>
      <c r="F569" s="563"/>
    </row>
    <row r="570" customFormat="false" ht="12" hidden="false" customHeight="true" outlineLevel="0" collapsed="false">
      <c r="B570" s="563"/>
      <c r="C570" s="563"/>
      <c r="D570" s="563"/>
      <c r="E570" s="563"/>
      <c r="F570" s="563"/>
    </row>
    <row r="571" customFormat="false" ht="12" hidden="false" customHeight="true" outlineLevel="0" collapsed="false">
      <c r="B571" s="563"/>
      <c r="C571" s="563"/>
      <c r="D571" s="563"/>
      <c r="E571" s="563"/>
      <c r="F571" s="563"/>
    </row>
    <row r="572" customFormat="false" ht="12" hidden="false" customHeight="true" outlineLevel="0" collapsed="false">
      <c r="B572" s="563"/>
      <c r="C572" s="563"/>
      <c r="D572" s="563"/>
      <c r="E572" s="563"/>
      <c r="F572" s="563"/>
    </row>
    <row r="573" customFormat="false" ht="12" hidden="false" customHeight="true" outlineLevel="0" collapsed="false">
      <c r="B573" s="563"/>
      <c r="C573" s="563"/>
      <c r="D573" s="563"/>
      <c r="E573" s="563"/>
      <c r="F573" s="563"/>
    </row>
    <row r="574" customFormat="false" ht="12" hidden="false" customHeight="true" outlineLevel="0" collapsed="false">
      <c r="B574" s="563"/>
      <c r="C574" s="563"/>
      <c r="D574" s="563"/>
      <c r="E574" s="563"/>
      <c r="F574" s="563"/>
    </row>
    <row r="575" customFormat="false" ht="12" hidden="false" customHeight="true" outlineLevel="0" collapsed="false">
      <c r="B575" s="563"/>
      <c r="C575" s="563"/>
      <c r="D575" s="563"/>
      <c r="E575" s="563"/>
      <c r="F575" s="563"/>
    </row>
    <row r="576" customFormat="false" ht="12" hidden="false" customHeight="true" outlineLevel="0" collapsed="false">
      <c r="B576" s="563"/>
      <c r="C576" s="563"/>
      <c r="D576" s="563"/>
      <c r="E576" s="563"/>
      <c r="F576" s="563"/>
    </row>
    <row r="577" customFormat="false" ht="12" hidden="false" customHeight="true" outlineLevel="0" collapsed="false">
      <c r="B577" s="563"/>
      <c r="C577" s="563"/>
      <c r="D577" s="563"/>
      <c r="E577" s="563"/>
      <c r="F577" s="563"/>
    </row>
    <row r="578" customFormat="false" ht="12" hidden="false" customHeight="true" outlineLevel="0" collapsed="false">
      <c r="B578" s="563"/>
      <c r="C578" s="563"/>
      <c r="D578" s="563"/>
      <c r="E578" s="563"/>
      <c r="F578" s="563"/>
    </row>
    <row r="579" customFormat="false" ht="12" hidden="false" customHeight="true" outlineLevel="0" collapsed="false">
      <c r="B579" s="563"/>
      <c r="C579" s="563"/>
      <c r="D579" s="563"/>
      <c r="E579" s="563"/>
      <c r="F579" s="563"/>
    </row>
    <row r="580" customFormat="false" ht="12" hidden="false" customHeight="true" outlineLevel="0" collapsed="false">
      <c r="B580" s="563"/>
      <c r="C580" s="563"/>
      <c r="D580" s="563"/>
      <c r="E580" s="563"/>
      <c r="F580" s="563"/>
    </row>
    <row r="581" customFormat="false" ht="12" hidden="false" customHeight="true" outlineLevel="0" collapsed="false">
      <c r="B581" s="563"/>
      <c r="C581" s="563"/>
      <c r="D581" s="563"/>
      <c r="E581" s="563"/>
      <c r="F581" s="563"/>
    </row>
    <row r="582" customFormat="false" ht="12" hidden="false" customHeight="true" outlineLevel="0" collapsed="false">
      <c r="B582" s="563"/>
      <c r="C582" s="563"/>
      <c r="D582" s="563"/>
      <c r="E582" s="563"/>
      <c r="F582" s="563"/>
    </row>
    <row r="583" customFormat="false" ht="12" hidden="false" customHeight="true" outlineLevel="0" collapsed="false">
      <c r="B583" s="563"/>
      <c r="C583" s="563"/>
      <c r="D583" s="563"/>
      <c r="E583" s="563"/>
      <c r="F583" s="563"/>
    </row>
    <row r="584" customFormat="false" ht="12" hidden="false" customHeight="true" outlineLevel="0" collapsed="false">
      <c r="B584" s="563"/>
      <c r="C584" s="563"/>
      <c r="D584" s="563"/>
      <c r="E584" s="563"/>
      <c r="F584" s="563"/>
    </row>
    <row r="585" customFormat="false" ht="12" hidden="false" customHeight="true" outlineLevel="0" collapsed="false">
      <c r="B585" s="563"/>
      <c r="C585" s="563"/>
      <c r="D585" s="563"/>
      <c r="E585" s="563"/>
      <c r="F585" s="563"/>
    </row>
    <row r="586" customFormat="false" ht="12" hidden="false" customHeight="true" outlineLevel="0" collapsed="false">
      <c r="B586" s="563"/>
      <c r="C586" s="563"/>
      <c r="D586" s="563"/>
      <c r="E586" s="563"/>
      <c r="F586" s="563"/>
    </row>
    <row r="587" customFormat="false" ht="12" hidden="false" customHeight="true" outlineLevel="0" collapsed="false">
      <c r="B587" s="563"/>
      <c r="C587" s="563"/>
      <c r="D587" s="563"/>
      <c r="E587" s="563"/>
      <c r="F587" s="563"/>
    </row>
    <row r="588" customFormat="false" ht="12" hidden="false" customHeight="true" outlineLevel="0" collapsed="false">
      <c r="B588" s="563"/>
      <c r="C588" s="563"/>
      <c r="D588" s="563"/>
      <c r="E588" s="563"/>
      <c r="F588" s="563"/>
    </row>
    <row r="589" customFormat="false" ht="12" hidden="false" customHeight="true" outlineLevel="0" collapsed="false">
      <c r="B589" s="563"/>
      <c r="C589" s="563"/>
      <c r="D589" s="563"/>
      <c r="E589" s="563"/>
      <c r="F589" s="563"/>
    </row>
    <row r="590" customFormat="false" ht="12" hidden="false" customHeight="true" outlineLevel="0" collapsed="false">
      <c r="B590" s="563"/>
      <c r="C590" s="563"/>
      <c r="D590" s="563"/>
      <c r="E590" s="563"/>
      <c r="F590" s="563"/>
    </row>
    <row r="591" customFormat="false" ht="12" hidden="false" customHeight="true" outlineLevel="0" collapsed="false">
      <c r="B591" s="563"/>
      <c r="C591" s="563"/>
      <c r="D591" s="563"/>
      <c r="E591" s="563"/>
      <c r="F591" s="563"/>
    </row>
    <row r="592" customFormat="false" ht="12" hidden="false" customHeight="true" outlineLevel="0" collapsed="false">
      <c r="B592" s="563"/>
      <c r="C592" s="563"/>
      <c r="D592" s="563"/>
      <c r="E592" s="563"/>
      <c r="F592" s="563"/>
    </row>
    <row r="593" customFormat="false" ht="12" hidden="false" customHeight="true" outlineLevel="0" collapsed="false">
      <c r="B593" s="563"/>
      <c r="C593" s="563"/>
      <c r="D593" s="563"/>
      <c r="E593" s="563"/>
      <c r="F593" s="563"/>
    </row>
    <row r="594" customFormat="false" ht="12" hidden="false" customHeight="true" outlineLevel="0" collapsed="false">
      <c r="B594" s="563"/>
      <c r="C594" s="563"/>
      <c r="D594" s="563"/>
      <c r="E594" s="563"/>
      <c r="F594" s="563"/>
    </row>
    <row r="595" customFormat="false" ht="12" hidden="false" customHeight="true" outlineLevel="0" collapsed="false">
      <c r="B595" s="563"/>
      <c r="C595" s="563"/>
      <c r="D595" s="563"/>
      <c r="E595" s="563"/>
      <c r="F595" s="563"/>
    </row>
    <row r="596" customFormat="false" ht="12" hidden="false" customHeight="true" outlineLevel="0" collapsed="false">
      <c r="B596" s="563"/>
      <c r="C596" s="563"/>
      <c r="D596" s="563"/>
      <c r="E596" s="563"/>
      <c r="F596" s="563"/>
    </row>
    <row r="597" customFormat="false" ht="12" hidden="false" customHeight="true" outlineLevel="0" collapsed="false">
      <c r="B597" s="563"/>
      <c r="C597" s="563"/>
      <c r="D597" s="563"/>
      <c r="E597" s="563"/>
      <c r="F597" s="563"/>
    </row>
    <row r="598" customFormat="false" ht="12" hidden="false" customHeight="true" outlineLevel="0" collapsed="false">
      <c r="B598" s="563"/>
      <c r="C598" s="563"/>
      <c r="D598" s="563"/>
      <c r="E598" s="563"/>
      <c r="F598" s="563"/>
    </row>
    <row r="599" customFormat="false" ht="12" hidden="false" customHeight="true" outlineLevel="0" collapsed="false">
      <c r="B599" s="563"/>
      <c r="C599" s="563"/>
      <c r="D599" s="563"/>
      <c r="E599" s="563"/>
      <c r="F599" s="563"/>
    </row>
    <row r="600" customFormat="false" ht="12" hidden="false" customHeight="true" outlineLevel="0" collapsed="false">
      <c r="B600" s="563"/>
      <c r="C600" s="563"/>
      <c r="D600" s="563"/>
      <c r="E600" s="563"/>
      <c r="F600" s="563"/>
    </row>
    <row r="601" customFormat="false" ht="12" hidden="false" customHeight="true" outlineLevel="0" collapsed="false">
      <c r="B601" s="563"/>
      <c r="C601" s="563"/>
      <c r="D601" s="563"/>
      <c r="E601" s="563"/>
      <c r="F601" s="563"/>
    </row>
    <row r="602" customFormat="false" ht="12" hidden="false" customHeight="true" outlineLevel="0" collapsed="false">
      <c r="B602" s="563"/>
      <c r="C602" s="563"/>
      <c r="D602" s="563"/>
      <c r="E602" s="563"/>
      <c r="F602" s="563"/>
    </row>
    <row r="603" customFormat="false" ht="12" hidden="false" customHeight="true" outlineLevel="0" collapsed="false">
      <c r="B603" s="563"/>
      <c r="C603" s="563"/>
      <c r="D603" s="563"/>
      <c r="E603" s="563"/>
      <c r="F603" s="563"/>
    </row>
    <row r="604" customFormat="false" ht="12" hidden="false" customHeight="true" outlineLevel="0" collapsed="false">
      <c r="B604" s="563"/>
      <c r="C604" s="563"/>
      <c r="D604" s="563"/>
      <c r="E604" s="563"/>
      <c r="F604" s="563"/>
    </row>
    <row r="605" customFormat="false" ht="12" hidden="false" customHeight="true" outlineLevel="0" collapsed="false">
      <c r="B605" s="563"/>
      <c r="C605" s="563"/>
      <c r="D605" s="563"/>
      <c r="E605" s="563"/>
      <c r="F605" s="563"/>
    </row>
    <row r="606" customFormat="false" ht="12" hidden="false" customHeight="true" outlineLevel="0" collapsed="false">
      <c r="B606" s="563"/>
      <c r="C606" s="563"/>
      <c r="D606" s="563"/>
      <c r="E606" s="563"/>
      <c r="F606" s="563"/>
    </row>
    <row r="607" customFormat="false" ht="12" hidden="false" customHeight="true" outlineLevel="0" collapsed="false">
      <c r="B607" s="563"/>
      <c r="C607" s="563"/>
      <c r="D607" s="563"/>
      <c r="E607" s="563"/>
      <c r="F607" s="563"/>
    </row>
    <row r="608" customFormat="false" ht="12" hidden="false" customHeight="true" outlineLevel="0" collapsed="false">
      <c r="B608" s="563"/>
      <c r="C608" s="563"/>
      <c r="D608" s="563"/>
      <c r="E608" s="563"/>
      <c r="F608" s="563"/>
    </row>
    <row r="609" customFormat="false" ht="12" hidden="false" customHeight="true" outlineLevel="0" collapsed="false">
      <c r="B609" s="563"/>
      <c r="C609" s="563"/>
      <c r="D609" s="563"/>
      <c r="E609" s="563"/>
      <c r="F609" s="563"/>
    </row>
    <row r="610" customFormat="false" ht="12" hidden="false" customHeight="true" outlineLevel="0" collapsed="false">
      <c r="B610" s="563"/>
      <c r="C610" s="563"/>
      <c r="D610" s="563"/>
      <c r="E610" s="563"/>
      <c r="F610" s="563"/>
    </row>
    <row r="611" customFormat="false" ht="12" hidden="false" customHeight="true" outlineLevel="0" collapsed="false">
      <c r="B611" s="563"/>
      <c r="C611" s="563"/>
      <c r="D611" s="563"/>
      <c r="E611" s="563"/>
      <c r="F611" s="563"/>
    </row>
    <row r="612" customFormat="false" ht="12" hidden="false" customHeight="true" outlineLevel="0" collapsed="false">
      <c r="B612" s="563"/>
      <c r="C612" s="563"/>
      <c r="D612" s="563"/>
      <c r="E612" s="563"/>
      <c r="F612" s="563"/>
    </row>
    <row r="613" customFormat="false" ht="12" hidden="false" customHeight="true" outlineLevel="0" collapsed="false">
      <c r="B613" s="563"/>
      <c r="C613" s="563"/>
      <c r="D613" s="563"/>
      <c r="E613" s="563"/>
      <c r="F613" s="563"/>
    </row>
    <row r="614" customFormat="false" ht="12" hidden="false" customHeight="true" outlineLevel="0" collapsed="false">
      <c r="B614" s="563"/>
      <c r="C614" s="563"/>
      <c r="D614" s="563"/>
      <c r="E614" s="563"/>
      <c r="F614" s="563"/>
    </row>
    <row r="615" customFormat="false" ht="12" hidden="false" customHeight="true" outlineLevel="0" collapsed="false">
      <c r="B615" s="563"/>
      <c r="C615" s="563"/>
      <c r="D615" s="563"/>
      <c r="E615" s="563"/>
      <c r="F615" s="563"/>
    </row>
    <row r="616" customFormat="false" ht="12" hidden="false" customHeight="true" outlineLevel="0" collapsed="false">
      <c r="B616" s="563"/>
      <c r="C616" s="563"/>
      <c r="D616" s="563"/>
      <c r="E616" s="563"/>
      <c r="F616" s="563"/>
    </row>
    <row r="617" customFormat="false" ht="12" hidden="false" customHeight="true" outlineLevel="0" collapsed="false">
      <c r="B617" s="563"/>
      <c r="C617" s="563"/>
      <c r="D617" s="563"/>
      <c r="E617" s="563"/>
      <c r="F617" s="563"/>
    </row>
    <row r="618" customFormat="false" ht="12" hidden="false" customHeight="true" outlineLevel="0" collapsed="false">
      <c r="B618" s="563"/>
      <c r="C618" s="563"/>
      <c r="D618" s="563"/>
      <c r="E618" s="563"/>
      <c r="F618" s="563"/>
    </row>
    <row r="619" customFormat="false" ht="12" hidden="false" customHeight="true" outlineLevel="0" collapsed="false">
      <c r="B619" s="563"/>
      <c r="C619" s="563"/>
      <c r="D619" s="563"/>
      <c r="E619" s="563"/>
      <c r="F619" s="563"/>
    </row>
    <row r="620" customFormat="false" ht="12" hidden="false" customHeight="true" outlineLevel="0" collapsed="false">
      <c r="B620" s="563"/>
      <c r="C620" s="563"/>
      <c r="D620" s="563"/>
      <c r="E620" s="563"/>
      <c r="F620" s="563"/>
    </row>
    <row r="621" customFormat="false" ht="12" hidden="false" customHeight="true" outlineLevel="0" collapsed="false">
      <c r="B621" s="563"/>
      <c r="C621" s="563"/>
      <c r="D621" s="563"/>
      <c r="E621" s="563"/>
      <c r="F621" s="563"/>
    </row>
    <row r="622" customFormat="false" ht="12" hidden="false" customHeight="true" outlineLevel="0" collapsed="false">
      <c r="B622" s="563"/>
      <c r="C622" s="563"/>
      <c r="D622" s="563"/>
      <c r="E622" s="563"/>
      <c r="F622" s="563"/>
    </row>
    <row r="623" customFormat="false" ht="12" hidden="false" customHeight="true" outlineLevel="0" collapsed="false">
      <c r="B623" s="563"/>
      <c r="C623" s="563"/>
      <c r="D623" s="563"/>
      <c r="E623" s="563"/>
      <c r="F623" s="563"/>
    </row>
    <row r="624" customFormat="false" ht="12" hidden="false" customHeight="true" outlineLevel="0" collapsed="false">
      <c r="B624" s="563"/>
      <c r="C624" s="563"/>
      <c r="D624" s="563"/>
      <c r="E624" s="563"/>
      <c r="F624" s="563"/>
    </row>
    <row r="625" customFormat="false" ht="12" hidden="false" customHeight="true" outlineLevel="0" collapsed="false">
      <c r="B625" s="563"/>
      <c r="C625" s="563"/>
      <c r="D625" s="563"/>
      <c r="E625" s="563"/>
      <c r="F625" s="563"/>
    </row>
    <row r="626" customFormat="false" ht="12" hidden="false" customHeight="true" outlineLevel="0" collapsed="false">
      <c r="B626" s="563"/>
      <c r="C626" s="563"/>
      <c r="D626" s="563"/>
      <c r="E626" s="563"/>
      <c r="F626" s="563"/>
    </row>
    <row r="627" customFormat="false" ht="12" hidden="false" customHeight="true" outlineLevel="0" collapsed="false">
      <c r="B627" s="563"/>
      <c r="C627" s="563"/>
      <c r="D627" s="563"/>
      <c r="E627" s="563"/>
      <c r="F627" s="563"/>
    </row>
    <row r="628" customFormat="false" ht="12" hidden="false" customHeight="true" outlineLevel="0" collapsed="false">
      <c r="B628" s="563"/>
      <c r="C628" s="563"/>
      <c r="D628" s="563"/>
      <c r="E628" s="563"/>
      <c r="F628" s="563"/>
    </row>
    <row r="629" customFormat="false" ht="12" hidden="false" customHeight="true" outlineLevel="0" collapsed="false">
      <c r="B629" s="563"/>
      <c r="C629" s="563"/>
      <c r="D629" s="563"/>
      <c r="E629" s="563"/>
      <c r="F629" s="563"/>
    </row>
    <row r="630" customFormat="false" ht="12" hidden="false" customHeight="true" outlineLevel="0" collapsed="false">
      <c r="B630" s="563"/>
      <c r="C630" s="563"/>
      <c r="D630" s="563"/>
      <c r="E630" s="563"/>
      <c r="F630" s="563"/>
    </row>
    <row r="631" customFormat="false" ht="12" hidden="false" customHeight="true" outlineLevel="0" collapsed="false">
      <c r="B631" s="563"/>
      <c r="C631" s="563"/>
      <c r="D631" s="563"/>
      <c r="E631" s="563"/>
      <c r="F631" s="563"/>
    </row>
    <row r="632" customFormat="false" ht="12" hidden="false" customHeight="true" outlineLevel="0" collapsed="false">
      <c r="B632" s="563"/>
      <c r="C632" s="563"/>
      <c r="D632" s="563"/>
      <c r="E632" s="563"/>
      <c r="F632" s="563"/>
    </row>
    <row r="633" customFormat="false" ht="12" hidden="false" customHeight="true" outlineLevel="0" collapsed="false">
      <c r="B633" s="563"/>
      <c r="C633" s="563"/>
      <c r="D633" s="563"/>
      <c r="E633" s="563"/>
      <c r="F633" s="563"/>
    </row>
    <row r="634" customFormat="false" ht="12" hidden="false" customHeight="true" outlineLevel="0" collapsed="false">
      <c r="B634" s="563"/>
      <c r="C634" s="563"/>
      <c r="D634" s="563"/>
      <c r="E634" s="563"/>
      <c r="F634" s="563"/>
    </row>
    <row r="635" customFormat="false" ht="12" hidden="false" customHeight="true" outlineLevel="0" collapsed="false">
      <c r="B635" s="563"/>
      <c r="C635" s="563"/>
      <c r="D635" s="563"/>
      <c r="E635" s="563"/>
      <c r="F635" s="563"/>
    </row>
    <row r="636" customFormat="false" ht="12" hidden="false" customHeight="true" outlineLevel="0" collapsed="false">
      <c r="B636" s="563"/>
      <c r="C636" s="563"/>
      <c r="D636" s="563"/>
      <c r="E636" s="563"/>
      <c r="F636" s="563"/>
    </row>
    <row r="637" customFormat="false" ht="12" hidden="false" customHeight="true" outlineLevel="0" collapsed="false">
      <c r="B637" s="563"/>
      <c r="C637" s="563"/>
      <c r="D637" s="563"/>
      <c r="E637" s="563"/>
      <c r="F637" s="563"/>
    </row>
    <row r="638" customFormat="false" ht="12" hidden="false" customHeight="true" outlineLevel="0" collapsed="false">
      <c r="B638" s="563"/>
      <c r="C638" s="563"/>
      <c r="D638" s="563"/>
      <c r="E638" s="563"/>
      <c r="F638" s="563"/>
    </row>
    <row r="639" customFormat="false" ht="12" hidden="false" customHeight="true" outlineLevel="0" collapsed="false">
      <c r="B639" s="563"/>
      <c r="C639" s="563"/>
      <c r="D639" s="563"/>
      <c r="E639" s="563"/>
      <c r="F639" s="563"/>
    </row>
    <row r="640" customFormat="false" ht="12" hidden="false" customHeight="true" outlineLevel="0" collapsed="false">
      <c r="B640" s="563"/>
      <c r="C640" s="563"/>
      <c r="D640" s="563"/>
      <c r="E640" s="563"/>
      <c r="F640" s="563"/>
    </row>
    <row r="641" customFormat="false" ht="12" hidden="false" customHeight="true" outlineLevel="0" collapsed="false">
      <c r="B641" s="563"/>
      <c r="C641" s="563"/>
      <c r="D641" s="563"/>
      <c r="E641" s="563"/>
      <c r="F641" s="563"/>
    </row>
    <row r="642" customFormat="false" ht="12" hidden="false" customHeight="true" outlineLevel="0" collapsed="false">
      <c r="B642" s="563"/>
      <c r="C642" s="563"/>
      <c r="D642" s="563"/>
      <c r="E642" s="563"/>
      <c r="F642" s="563"/>
    </row>
    <row r="643" customFormat="false" ht="12" hidden="false" customHeight="true" outlineLevel="0" collapsed="false">
      <c r="B643" s="563"/>
      <c r="C643" s="563"/>
      <c r="D643" s="563"/>
      <c r="E643" s="563"/>
      <c r="F643" s="563"/>
    </row>
    <row r="644" customFormat="false" ht="12" hidden="false" customHeight="true" outlineLevel="0" collapsed="false">
      <c r="B644" s="563"/>
      <c r="C644" s="563"/>
      <c r="D644" s="563"/>
      <c r="E644" s="563"/>
      <c r="F644" s="563"/>
    </row>
    <row r="645" customFormat="false" ht="12" hidden="false" customHeight="true" outlineLevel="0" collapsed="false">
      <c r="B645" s="563"/>
      <c r="C645" s="563"/>
      <c r="D645" s="563"/>
      <c r="E645" s="563"/>
      <c r="F645" s="563"/>
    </row>
    <row r="646" customFormat="false" ht="12" hidden="false" customHeight="true" outlineLevel="0" collapsed="false">
      <c r="B646" s="563"/>
      <c r="C646" s="563"/>
      <c r="D646" s="563"/>
      <c r="E646" s="563"/>
      <c r="F646" s="563"/>
    </row>
    <row r="647" customFormat="false" ht="12" hidden="false" customHeight="true" outlineLevel="0" collapsed="false">
      <c r="B647" s="563"/>
      <c r="C647" s="563"/>
      <c r="D647" s="563"/>
      <c r="E647" s="563"/>
      <c r="F647" s="563"/>
    </row>
    <row r="648" customFormat="false" ht="12" hidden="false" customHeight="true" outlineLevel="0" collapsed="false">
      <c r="B648" s="563"/>
      <c r="C648" s="563"/>
      <c r="D648" s="563"/>
      <c r="E648" s="563"/>
      <c r="F648" s="563"/>
    </row>
    <row r="649" customFormat="false" ht="12" hidden="false" customHeight="true" outlineLevel="0" collapsed="false">
      <c r="B649" s="563"/>
      <c r="C649" s="563"/>
      <c r="D649" s="563"/>
      <c r="E649" s="563"/>
      <c r="F649" s="563"/>
    </row>
    <row r="650" customFormat="false" ht="12" hidden="false" customHeight="true" outlineLevel="0" collapsed="false">
      <c r="B650" s="563"/>
      <c r="C650" s="563"/>
      <c r="D650" s="563"/>
      <c r="E650" s="563"/>
      <c r="F650" s="563"/>
    </row>
    <row r="651" customFormat="false" ht="12" hidden="false" customHeight="true" outlineLevel="0" collapsed="false">
      <c r="B651" s="563"/>
      <c r="C651" s="563"/>
      <c r="D651" s="563"/>
      <c r="E651" s="563"/>
      <c r="F651" s="563"/>
    </row>
    <row r="652" customFormat="false" ht="12" hidden="false" customHeight="true" outlineLevel="0" collapsed="false">
      <c r="B652" s="563"/>
      <c r="C652" s="563"/>
      <c r="D652" s="563"/>
      <c r="E652" s="563"/>
      <c r="F652" s="563"/>
    </row>
    <row r="653" customFormat="false" ht="12" hidden="false" customHeight="true" outlineLevel="0" collapsed="false">
      <c r="B653" s="563"/>
      <c r="C653" s="563"/>
      <c r="D653" s="563"/>
      <c r="E653" s="563"/>
      <c r="F653" s="563"/>
    </row>
    <row r="654" customFormat="false" ht="12" hidden="false" customHeight="true" outlineLevel="0" collapsed="false">
      <c r="B654" s="563"/>
      <c r="C654" s="563"/>
      <c r="D654" s="563"/>
      <c r="E654" s="563"/>
      <c r="F654" s="563"/>
    </row>
    <row r="655" customFormat="false" ht="12" hidden="false" customHeight="true" outlineLevel="0" collapsed="false">
      <c r="B655" s="563"/>
      <c r="C655" s="563"/>
      <c r="D655" s="563"/>
      <c r="E655" s="563"/>
      <c r="F655" s="563"/>
    </row>
    <row r="656" customFormat="false" ht="12" hidden="false" customHeight="true" outlineLevel="0" collapsed="false">
      <c r="B656" s="563"/>
      <c r="C656" s="563"/>
      <c r="D656" s="563"/>
      <c r="E656" s="563"/>
      <c r="F656" s="563"/>
    </row>
    <row r="657" customFormat="false" ht="12" hidden="false" customHeight="true" outlineLevel="0" collapsed="false">
      <c r="B657" s="563"/>
      <c r="C657" s="563"/>
      <c r="D657" s="563"/>
      <c r="E657" s="563"/>
      <c r="F657" s="563"/>
    </row>
    <row r="658" customFormat="false" ht="12" hidden="false" customHeight="true" outlineLevel="0" collapsed="false">
      <c r="B658" s="563"/>
      <c r="C658" s="563"/>
      <c r="D658" s="563"/>
      <c r="E658" s="563"/>
      <c r="F658" s="563"/>
    </row>
    <row r="659" customFormat="false" ht="12" hidden="false" customHeight="true" outlineLevel="0" collapsed="false">
      <c r="B659" s="563"/>
      <c r="C659" s="563"/>
      <c r="D659" s="563"/>
      <c r="E659" s="563"/>
      <c r="F659" s="563"/>
    </row>
    <row r="660" customFormat="false" ht="12" hidden="false" customHeight="true" outlineLevel="0" collapsed="false">
      <c r="B660" s="563"/>
      <c r="C660" s="563"/>
      <c r="D660" s="563"/>
      <c r="E660" s="563"/>
      <c r="F660" s="563"/>
    </row>
    <row r="661" customFormat="false" ht="12" hidden="false" customHeight="true" outlineLevel="0" collapsed="false">
      <c r="B661" s="563"/>
      <c r="C661" s="563"/>
      <c r="D661" s="563"/>
      <c r="E661" s="563"/>
      <c r="F661" s="563"/>
    </row>
    <row r="662" customFormat="false" ht="12" hidden="false" customHeight="true" outlineLevel="0" collapsed="false">
      <c r="B662" s="563"/>
      <c r="C662" s="563"/>
      <c r="D662" s="563"/>
      <c r="E662" s="563"/>
      <c r="F662" s="563"/>
    </row>
    <row r="663" customFormat="false" ht="12" hidden="false" customHeight="true" outlineLevel="0" collapsed="false">
      <c r="B663" s="563"/>
      <c r="C663" s="563"/>
      <c r="D663" s="563"/>
      <c r="E663" s="563"/>
      <c r="F663" s="563"/>
    </row>
    <row r="664" customFormat="false" ht="12" hidden="false" customHeight="true" outlineLevel="0" collapsed="false">
      <c r="B664" s="563"/>
      <c r="C664" s="563"/>
      <c r="D664" s="563"/>
      <c r="E664" s="563"/>
      <c r="F664" s="563"/>
    </row>
    <row r="665" customFormat="false" ht="12" hidden="false" customHeight="true" outlineLevel="0" collapsed="false">
      <c r="B665" s="563"/>
      <c r="C665" s="563"/>
      <c r="D665" s="563"/>
      <c r="E665" s="563"/>
      <c r="F665" s="563"/>
    </row>
    <row r="666" customFormat="false" ht="12" hidden="false" customHeight="true" outlineLevel="0" collapsed="false">
      <c r="B666" s="563"/>
      <c r="C666" s="563"/>
      <c r="D666" s="563"/>
      <c r="E666" s="563"/>
      <c r="F666" s="563"/>
    </row>
    <row r="667" customFormat="false" ht="12" hidden="false" customHeight="true" outlineLevel="0" collapsed="false">
      <c r="B667" s="563"/>
      <c r="C667" s="563"/>
      <c r="D667" s="563"/>
      <c r="E667" s="563"/>
      <c r="F667" s="563"/>
    </row>
    <row r="668" customFormat="false" ht="12" hidden="false" customHeight="true" outlineLevel="0" collapsed="false">
      <c r="B668" s="563"/>
      <c r="C668" s="563"/>
      <c r="D668" s="563"/>
      <c r="E668" s="563"/>
      <c r="F668" s="563"/>
    </row>
    <row r="669" customFormat="false" ht="12" hidden="false" customHeight="true" outlineLevel="0" collapsed="false">
      <c r="B669" s="563"/>
      <c r="C669" s="563"/>
      <c r="D669" s="563"/>
      <c r="E669" s="563"/>
      <c r="F669" s="563"/>
    </row>
    <row r="670" customFormat="false" ht="12" hidden="false" customHeight="true" outlineLevel="0" collapsed="false">
      <c r="B670" s="563"/>
      <c r="C670" s="563"/>
      <c r="D670" s="563"/>
      <c r="E670" s="563"/>
      <c r="F670" s="563"/>
    </row>
    <row r="671" customFormat="false" ht="12" hidden="false" customHeight="true" outlineLevel="0" collapsed="false">
      <c r="B671" s="563"/>
      <c r="C671" s="563"/>
      <c r="D671" s="563"/>
      <c r="E671" s="563"/>
      <c r="F671" s="563"/>
    </row>
    <row r="672" customFormat="false" ht="12" hidden="false" customHeight="true" outlineLevel="0" collapsed="false">
      <c r="B672" s="563"/>
      <c r="C672" s="563"/>
      <c r="D672" s="563"/>
      <c r="E672" s="563"/>
      <c r="F672" s="563"/>
    </row>
    <row r="673" customFormat="false" ht="12" hidden="false" customHeight="true" outlineLevel="0" collapsed="false">
      <c r="B673" s="563"/>
      <c r="C673" s="563"/>
      <c r="D673" s="563"/>
      <c r="E673" s="563"/>
      <c r="F673" s="563"/>
    </row>
    <row r="674" customFormat="false" ht="12" hidden="false" customHeight="true" outlineLevel="0" collapsed="false">
      <c r="B674" s="563"/>
      <c r="C674" s="563"/>
      <c r="D674" s="563"/>
      <c r="E674" s="563"/>
      <c r="F674" s="563"/>
    </row>
    <row r="675" customFormat="false" ht="12" hidden="false" customHeight="true" outlineLevel="0" collapsed="false">
      <c r="B675" s="563"/>
      <c r="C675" s="563"/>
      <c r="D675" s="563"/>
      <c r="E675" s="563"/>
      <c r="F675" s="563"/>
    </row>
    <row r="676" customFormat="false" ht="12" hidden="false" customHeight="true" outlineLevel="0" collapsed="false">
      <c r="B676" s="563"/>
      <c r="C676" s="563"/>
      <c r="D676" s="563"/>
      <c r="E676" s="563"/>
      <c r="F676" s="563"/>
    </row>
    <row r="677" customFormat="false" ht="12" hidden="false" customHeight="true" outlineLevel="0" collapsed="false">
      <c r="B677" s="563"/>
      <c r="C677" s="563"/>
      <c r="D677" s="563"/>
      <c r="E677" s="563"/>
      <c r="F677" s="563"/>
    </row>
    <row r="678" customFormat="false" ht="12" hidden="false" customHeight="true" outlineLevel="0" collapsed="false">
      <c r="B678" s="563"/>
      <c r="C678" s="563"/>
      <c r="D678" s="563"/>
      <c r="E678" s="563"/>
      <c r="F678" s="563"/>
    </row>
    <row r="679" customFormat="false" ht="12" hidden="false" customHeight="true" outlineLevel="0" collapsed="false">
      <c r="B679" s="563"/>
      <c r="C679" s="563"/>
      <c r="D679" s="563"/>
      <c r="E679" s="563"/>
      <c r="F679" s="563"/>
    </row>
    <row r="680" customFormat="false" ht="12" hidden="false" customHeight="true" outlineLevel="0" collapsed="false">
      <c r="B680" s="563"/>
      <c r="C680" s="563"/>
      <c r="D680" s="563"/>
      <c r="E680" s="563"/>
      <c r="F680" s="563"/>
    </row>
    <row r="681" customFormat="false" ht="12" hidden="false" customHeight="true" outlineLevel="0" collapsed="false">
      <c r="B681" s="563"/>
      <c r="C681" s="563"/>
      <c r="D681" s="563"/>
      <c r="E681" s="563"/>
      <c r="F681" s="563"/>
    </row>
    <row r="682" customFormat="false" ht="12" hidden="false" customHeight="true" outlineLevel="0" collapsed="false">
      <c r="B682" s="563"/>
      <c r="C682" s="563"/>
      <c r="D682" s="563"/>
      <c r="E682" s="563"/>
      <c r="F682" s="563"/>
    </row>
    <row r="683" customFormat="false" ht="12" hidden="false" customHeight="true" outlineLevel="0" collapsed="false">
      <c r="B683" s="563"/>
      <c r="C683" s="563"/>
      <c r="D683" s="563"/>
      <c r="E683" s="563"/>
      <c r="F683" s="563"/>
    </row>
    <row r="684" customFormat="false" ht="12" hidden="false" customHeight="true" outlineLevel="0" collapsed="false">
      <c r="B684" s="563"/>
      <c r="C684" s="563"/>
      <c r="D684" s="563"/>
      <c r="E684" s="563"/>
      <c r="F684" s="563"/>
    </row>
    <row r="685" customFormat="false" ht="12" hidden="false" customHeight="true" outlineLevel="0" collapsed="false">
      <c r="B685" s="563"/>
      <c r="C685" s="563"/>
      <c r="D685" s="563"/>
      <c r="E685" s="563"/>
      <c r="F685" s="563"/>
    </row>
    <row r="686" customFormat="false" ht="12" hidden="false" customHeight="true" outlineLevel="0" collapsed="false">
      <c r="B686" s="563"/>
      <c r="C686" s="563"/>
      <c r="D686" s="563"/>
      <c r="E686" s="563"/>
      <c r="F686" s="563"/>
    </row>
    <row r="687" customFormat="false" ht="12" hidden="false" customHeight="true" outlineLevel="0" collapsed="false">
      <c r="B687" s="563"/>
      <c r="C687" s="563"/>
      <c r="D687" s="563"/>
      <c r="E687" s="563"/>
      <c r="F687" s="563"/>
    </row>
    <row r="688" customFormat="false" ht="12" hidden="false" customHeight="true" outlineLevel="0" collapsed="false">
      <c r="B688" s="563"/>
      <c r="C688" s="563"/>
      <c r="D688" s="563"/>
      <c r="E688" s="563"/>
      <c r="F688" s="563"/>
    </row>
    <row r="689" customFormat="false" ht="12" hidden="false" customHeight="true" outlineLevel="0" collapsed="false">
      <c r="B689" s="563"/>
      <c r="C689" s="563"/>
      <c r="D689" s="563"/>
      <c r="E689" s="563"/>
      <c r="F689" s="563"/>
    </row>
    <row r="690" customFormat="false" ht="12" hidden="false" customHeight="true" outlineLevel="0" collapsed="false">
      <c r="B690" s="563"/>
      <c r="C690" s="563"/>
      <c r="D690" s="563"/>
      <c r="E690" s="563"/>
      <c r="F690" s="563"/>
    </row>
    <row r="691" customFormat="false" ht="12" hidden="false" customHeight="true" outlineLevel="0" collapsed="false">
      <c r="B691" s="563"/>
      <c r="C691" s="563"/>
      <c r="D691" s="563"/>
      <c r="E691" s="563"/>
      <c r="F691" s="563"/>
    </row>
    <row r="692" customFormat="false" ht="12" hidden="false" customHeight="true" outlineLevel="0" collapsed="false">
      <c r="B692" s="563"/>
      <c r="C692" s="563"/>
      <c r="D692" s="563"/>
      <c r="E692" s="563"/>
      <c r="F692" s="563"/>
    </row>
    <row r="693" customFormat="false" ht="12" hidden="false" customHeight="true" outlineLevel="0" collapsed="false">
      <c r="B693" s="563"/>
      <c r="C693" s="563"/>
      <c r="D693" s="563"/>
      <c r="E693" s="563"/>
      <c r="F693" s="563"/>
    </row>
    <row r="694" customFormat="false" ht="12" hidden="false" customHeight="true" outlineLevel="0" collapsed="false">
      <c r="B694" s="563"/>
      <c r="C694" s="563"/>
      <c r="D694" s="563"/>
      <c r="E694" s="563"/>
      <c r="F694" s="563"/>
    </row>
    <row r="695" customFormat="false" ht="12" hidden="false" customHeight="true" outlineLevel="0" collapsed="false">
      <c r="B695" s="563"/>
      <c r="C695" s="563"/>
      <c r="D695" s="563"/>
      <c r="E695" s="563"/>
      <c r="F695" s="563"/>
    </row>
    <row r="696" customFormat="false" ht="12" hidden="false" customHeight="true" outlineLevel="0" collapsed="false">
      <c r="B696" s="563"/>
      <c r="C696" s="563"/>
      <c r="D696" s="563"/>
      <c r="E696" s="563"/>
      <c r="F696" s="563"/>
    </row>
    <row r="697" customFormat="false" ht="12" hidden="false" customHeight="true" outlineLevel="0" collapsed="false">
      <c r="B697" s="563"/>
      <c r="C697" s="563"/>
      <c r="D697" s="563"/>
      <c r="E697" s="563"/>
      <c r="F697" s="563"/>
    </row>
    <row r="698" customFormat="false" ht="12" hidden="false" customHeight="true" outlineLevel="0" collapsed="false">
      <c r="B698" s="563"/>
      <c r="C698" s="563"/>
      <c r="D698" s="563"/>
      <c r="E698" s="563"/>
      <c r="F698" s="563"/>
    </row>
    <row r="699" customFormat="false" ht="12" hidden="false" customHeight="true" outlineLevel="0" collapsed="false">
      <c r="B699" s="563"/>
      <c r="C699" s="563"/>
      <c r="D699" s="563"/>
      <c r="E699" s="563"/>
      <c r="F699" s="563"/>
    </row>
    <row r="700" customFormat="false" ht="12" hidden="false" customHeight="true" outlineLevel="0" collapsed="false">
      <c r="B700" s="563"/>
      <c r="C700" s="563"/>
      <c r="D700" s="563"/>
      <c r="E700" s="563"/>
      <c r="F700" s="563"/>
    </row>
    <row r="701" customFormat="false" ht="12" hidden="false" customHeight="true" outlineLevel="0" collapsed="false">
      <c r="B701" s="563"/>
      <c r="C701" s="563"/>
      <c r="D701" s="563"/>
      <c r="E701" s="563"/>
      <c r="F701" s="563"/>
    </row>
    <row r="702" customFormat="false" ht="12" hidden="false" customHeight="true" outlineLevel="0" collapsed="false">
      <c r="B702" s="563"/>
      <c r="C702" s="563"/>
      <c r="D702" s="563"/>
      <c r="E702" s="563"/>
      <c r="F702" s="563"/>
    </row>
    <row r="703" customFormat="false" ht="12" hidden="false" customHeight="true" outlineLevel="0" collapsed="false">
      <c r="B703" s="563"/>
      <c r="C703" s="563"/>
      <c r="D703" s="563"/>
      <c r="E703" s="563"/>
      <c r="F703" s="563"/>
    </row>
    <row r="704" customFormat="false" ht="12" hidden="false" customHeight="true" outlineLevel="0" collapsed="false">
      <c r="B704" s="563"/>
      <c r="C704" s="563"/>
      <c r="D704" s="563"/>
      <c r="E704" s="563"/>
      <c r="F704" s="563"/>
    </row>
    <row r="705" customFormat="false" ht="12" hidden="false" customHeight="true" outlineLevel="0" collapsed="false">
      <c r="B705" s="563"/>
      <c r="C705" s="563"/>
      <c r="D705" s="563"/>
      <c r="E705" s="563"/>
      <c r="F705" s="563"/>
    </row>
    <row r="706" customFormat="false" ht="12" hidden="false" customHeight="true" outlineLevel="0" collapsed="false">
      <c r="B706" s="563"/>
      <c r="C706" s="563"/>
      <c r="D706" s="563"/>
      <c r="E706" s="563"/>
      <c r="F706" s="563"/>
    </row>
    <row r="707" customFormat="false" ht="12" hidden="false" customHeight="true" outlineLevel="0" collapsed="false">
      <c r="B707" s="563"/>
      <c r="C707" s="563"/>
      <c r="D707" s="563"/>
      <c r="E707" s="563"/>
      <c r="F707" s="563"/>
    </row>
    <row r="708" customFormat="false" ht="12" hidden="false" customHeight="true" outlineLevel="0" collapsed="false">
      <c r="B708" s="563"/>
      <c r="C708" s="563"/>
      <c r="D708" s="563"/>
      <c r="E708" s="563"/>
      <c r="F708" s="563"/>
    </row>
    <row r="709" customFormat="false" ht="12" hidden="false" customHeight="true" outlineLevel="0" collapsed="false">
      <c r="B709" s="563"/>
      <c r="C709" s="563"/>
      <c r="D709" s="563"/>
      <c r="E709" s="563"/>
      <c r="F709" s="563"/>
    </row>
    <row r="710" customFormat="false" ht="12" hidden="false" customHeight="true" outlineLevel="0" collapsed="false">
      <c r="B710" s="563"/>
      <c r="C710" s="563"/>
      <c r="D710" s="563"/>
      <c r="E710" s="563"/>
      <c r="F710" s="563"/>
    </row>
    <row r="711" customFormat="false" ht="12" hidden="false" customHeight="true" outlineLevel="0" collapsed="false">
      <c r="B711" s="563"/>
      <c r="C711" s="563"/>
      <c r="D711" s="563"/>
      <c r="E711" s="563"/>
      <c r="F711" s="563"/>
    </row>
    <row r="712" customFormat="false" ht="12" hidden="false" customHeight="true" outlineLevel="0" collapsed="false">
      <c r="B712" s="563"/>
      <c r="C712" s="563"/>
      <c r="D712" s="563"/>
      <c r="E712" s="563"/>
      <c r="F712" s="563"/>
    </row>
    <row r="713" customFormat="false" ht="12" hidden="false" customHeight="true" outlineLevel="0" collapsed="false">
      <c r="B713" s="563"/>
      <c r="C713" s="563"/>
      <c r="D713" s="563"/>
      <c r="E713" s="563"/>
      <c r="F713" s="563"/>
    </row>
    <row r="714" customFormat="false" ht="12" hidden="false" customHeight="true" outlineLevel="0" collapsed="false">
      <c r="B714" s="563"/>
      <c r="C714" s="563"/>
      <c r="D714" s="563"/>
      <c r="E714" s="563"/>
      <c r="F714" s="563"/>
    </row>
    <row r="715" customFormat="false" ht="12" hidden="false" customHeight="true" outlineLevel="0" collapsed="false">
      <c r="B715" s="563"/>
      <c r="C715" s="563"/>
      <c r="D715" s="563"/>
      <c r="E715" s="563"/>
      <c r="F715" s="563"/>
    </row>
    <row r="716" customFormat="false" ht="12" hidden="false" customHeight="true" outlineLevel="0" collapsed="false">
      <c r="B716" s="563"/>
      <c r="C716" s="563"/>
      <c r="D716" s="563"/>
      <c r="E716" s="563"/>
      <c r="F716" s="563"/>
    </row>
    <row r="717" customFormat="false" ht="12" hidden="false" customHeight="true" outlineLevel="0" collapsed="false">
      <c r="B717" s="563"/>
      <c r="C717" s="563"/>
      <c r="D717" s="563"/>
      <c r="E717" s="563"/>
      <c r="F717" s="563"/>
    </row>
    <row r="718" customFormat="false" ht="12" hidden="false" customHeight="true" outlineLevel="0" collapsed="false">
      <c r="B718" s="563"/>
      <c r="C718" s="563"/>
      <c r="D718" s="563"/>
      <c r="E718" s="563"/>
      <c r="F718" s="563"/>
    </row>
    <row r="719" customFormat="false" ht="12" hidden="false" customHeight="true" outlineLevel="0" collapsed="false">
      <c r="B719" s="563"/>
      <c r="C719" s="563"/>
      <c r="D719" s="563"/>
      <c r="E719" s="563"/>
      <c r="F719" s="563"/>
    </row>
    <row r="720" customFormat="false" ht="12" hidden="false" customHeight="true" outlineLevel="0" collapsed="false">
      <c r="B720" s="563"/>
      <c r="C720" s="563"/>
      <c r="D720" s="563"/>
      <c r="E720" s="563"/>
      <c r="F720" s="563"/>
    </row>
    <row r="721" customFormat="false" ht="12" hidden="false" customHeight="true" outlineLevel="0" collapsed="false">
      <c r="B721" s="563"/>
      <c r="C721" s="563"/>
      <c r="D721" s="563"/>
      <c r="E721" s="563"/>
      <c r="F721" s="563"/>
    </row>
    <row r="722" customFormat="false" ht="12" hidden="false" customHeight="true" outlineLevel="0" collapsed="false">
      <c r="B722" s="563"/>
      <c r="C722" s="563"/>
      <c r="D722" s="563"/>
      <c r="E722" s="563"/>
      <c r="F722" s="563"/>
    </row>
    <row r="723" customFormat="false" ht="12" hidden="false" customHeight="true" outlineLevel="0" collapsed="false">
      <c r="B723" s="563"/>
      <c r="C723" s="563"/>
      <c r="D723" s="563"/>
      <c r="E723" s="563"/>
      <c r="F723" s="563"/>
    </row>
    <row r="724" customFormat="false" ht="12" hidden="false" customHeight="true" outlineLevel="0" collapsed="false">
      <c r="B724" s="563"/>
      <c r="C724" s="563"/>
      <c r="D724" s="563"/>
      <c r="E724" s="563"/>
      <c r="F724" s="563"/>
    </row>
    <row r="725" customFormat="false" ht="12" hidden="false" customHeight="true" outlineLevel="0" collapsed="false">
      <c r="B725" s="563"/>
      <c r="C725" s="563"/>
      <c r="D725" s="563"/>
      <c r="E725" s="563"/>
      <c r="F725" s="563"/>
    </row>
    <row r="726" customFormat="false" ht="12" hidden="false" customHeight="true" outlineLevel="0" collapsed="false">
      <c r="B726" s="563"/>
      <c r="C726" s="563"/>
      <c r="D726" s="563"/>
      <c r="E726" s="563"/>
      <c r="F726" s="563"/>
    </row>
    <row r="727" customFormat="false" ht="12" hidden="false" customHeight="true" outlineLevel="0" collapsed="false">
      <c r="B727" s="563"/>
      <c r="C727" s="563"/>
      <c r="D727" s="563"/>
      <c r="E727" s="563"/>
      <c r="F727" s="563"/>
    </row>
    <row r="728" customFormat="false" ht="12" hidden="false" customHeight="true" outlineLevel="0" collapsed="false">
      <c r="B728" s="563"/>
      <c r="C728" s="563"/>
      <c r="D728" s="563"/>
      <c r="E728" s="563"/>
      <c r="F728" s="563"/>
    </row>
    <row r="729" customFormat="false" ht="12" hidden="false" customHeight="true" outlineLevel="0" collapsed="false">
      <c r="B729" s="563"/>
      <c r="C729" s="563"/>
      <c r="D729" s="563"/>
      <c r="E729" s="563"/>
      <c r="F729" s="563"/>
    </row>
    <row r="730" customFormat="false" ht="12" hidden="false" customHeight="true" outlineLevel="0" collapsed="false">
      <c r="B730" s="563"/>
      <c r="C730" s="563"/>
      <c r="D730" s="563"/>
      <c r="E730" s="563"/>
      <c r="F730" s="563"/>
    </row>
    <row r="731" customFormat="false" ht="12" hidden="false" customHeight="true" outlineLevel="0" collapsed="false">
      <c r="B731" s="563"/>
      <c r="C731" s="563"/>
      <c r="D731" s="563"/>
      <c r="E731" s="563"/>
      <c r="F731" s="563"/>
    </row>
    <row r="732" customFormat="false" ht="12" hidden="false" customHeight="true" outlineLevel="0" collapsed="false">
      <c r="B732" s="563"/>
      <c r="C732" s="563"/>
      <c r="D732" s="563"/>
      <c r="E732" s="563"/>
      <c r="F732" s="563"/>
    </row>
    <row r="733" customFormat="false" ht="12" hidden="false" customHeight="true" outlineLevel="0" collapsed="false">
      <c r="B733" s="563"/>
      <c r="C733" s="563"/>
      <c r="D733" s="563"/>
      <c r="E733" s="563"/>
      <c r="F733" s="563"/>
    </row>
    <row r="734" customFormat="false" ht="12" hidden="false" customHeight="true" outlineLevel="0" collapsed="false">
      <c r="B734" s="563"/>
      <c r="C734" s="563"/>
      <c r="D734" s="563"/>
      <c r="E734" s="563"/>
      <c r="F734" s="563"/>
    </row>
    <row r="735" customFormat="false" ht="12" hidden="false" customHeight="true" outlineLevel="0" collapsed="false">
      <c r="B735" s="563"/>
      <c r="C735" s="563"/>
      <c r="D735" s="563"/>
      <c r="E735" s="563"/>
      <c r="F735" s="563"/>
    </row>
    <row r="736" customFormat="false" ht="12" hidden="false" customHeight="true" outlineLevel="0" collapsed="false">
      <c r="B736" s="563"/>
      <c r="C736" s="563"/>
      <c r="D736" s="563"/>
      <c r="E736" s="563"/>
      <c r="F736" s="563"/>
    </row>
    <row r="737" customFormat="false" ht="12" hidden="false" customHeight="true" outlineLevel="0" collapsed="false">
      <c r="B737" s="563"/>
      <c r="C737" s="563"/>
      <c r="D737" s="563"/>
      <c r="E737" s="563"/>
      <c r="F737" s="563"/>
    </row>
    <row r="738" customFormat="false" ht="12" hidden="false" customHeight="true" outlineLevel="0" collapsed="false">
      <c r="B738" s="563"/>
      <c r="C738" s="563"/>
      <c r="D738" s="563"/>
      <c r="E738" s="563"/>
      <c r="F738" s="563"/>
    </row>
    <row r="739" customFormat="false" ht="12" hidden="false" customHeight="true" outlineLevel="0" collapsed="false">
      <c r="B739" s="563"/>
      <c r="C739" s="563"/>
      <c r="D739" s="563"/>
      <c r="E739" s="563"/>
      <c r="F739" s="563"/>
    </row>
    <row r="740" customFormat="false" ht="12" hidden="false" customHeight="true" outlineLevel="0" collapsed="false">
      <c r="B740" s="563"/>
      <c r="C740" s="563"/>
      <c r="D740" s="563"/>
      <c r="E740" s="563"/>
      <c r="F740" s="563"/>
    </row>
    <row r="741" customFormat="false" ht="12" hidden="false" customHeight="true" outlineLevel="0" collapsed="false">
      <c r="B741" s="563"/>
      <c r="C741" s="563"/>
      <c r="D741" s="563"/>
      <c r="E741" s="563"/>
      <c r="F741" s="563"/>
    </row>
    <row r="742" customFormat="false" ht="12" hidden="false" customHeight="true" outlineLevel="0" collapsed="false">
      <c r="B742" s="563"/>
      <c r="C742" s="563"/>
      <c r="D742" s="563"/>
      <c r="E742" s="563"/>
      <c r="F742" s="563"/>
    </row>
    <row r="743" customFormat="false" ht="12" hidden="false" customHeight="true" outlineLevel="0" collapsed="false">
      <c r="B743" s="563"/>
      <c r="C743" s="563"/>
      <c r="D743" s="563"/>
      <c r="E743" s="563"/>
      <c r="F743" s="563"/>
    </row>
    <row r="744" customFormat="false" ht="12" hidden="false" customHeight="true" outlineLevel="0" collapsed="false">
      <c r="B744" s="563"/>
      <c r="C744" s="563"/>
      <c r="D744" s="563"/>
      <c r="E744" s="563"/>
      <c r="F744" s="563"/>
    </row>
    <row r="745" customFormat="false" ht="12" hidden="false" customHeight="true" outlineLevel="0" collapsed="false">
      <c r="B745" s="563"/>
      <c r="C745" s="563"/>
      <c r="D745" s="563"/>
      <c r="E745" s="563"/>
      <c r="F745" s="563"/>
    </row>
    <row r="746" customFormat="false" ht="12" hidden="false" customHeight="true" outlineLevel="0" collapsed="false">
      <c r="B746" s="563"/>
      <c r="C746" s="563"/>
      <c r="D746" s="563"/>
      <c r="E746" s="563"/>
      <c r="F746" s="563"/>
    </row>
    <row r="747" customFormat="false" ht="12" hidden="false" customHeight="true" outlineLevel="0" collapsed="false">
      <c r="B747" s="563"/>
      <c r="C747" s="563"/>
      <c r="D747" s="563"/>
      <c r="E747" s="563"/>
      <c r="F747" s="563"/>
    </row>
    <row r="748" customFormat="false" ht="12" hidden="false" customHeight="true" outlineLevel="0" collapsed="false">
      <c r="B748" s="563"/>
      <c r="C748" s="563"/>
      <c r="D748" s="563"/>
      <c r="E748" s="563"/>
      <c r="F748" s="563"/>
    </row>
    <row r="749" customFormat="false" ht="12" hidden="false" customHeight="true" outlineLevel="0" collapsed="false">
      <c r="B749" s="563"/>
      <c r="C749" s="563"/>
      <c r="D749" s="563"/>
      <c r="E749" s="563"/>
      <c r="F749" s="563"/>
    </row>
    <row r="750" customFormat="false" ht="12" hidden="false" customHeight="true" outlineLevel="0" collapsed="false">
      <c r="B750" s="563"/>
      <c r="C750" s="563"/>
      <c r="D750" s="563"/>
      <c r="E750" s="563"/>
      <c r="F750" s="563"/>
    </row>
    <row r="751" customFormat="false" ht="12" hidden="false" customHeight="true" outlineLevel="0" collapsed="false">
      <c r="B751" s="563"/>
      <c r="C751" s="563"/>
      <c r="D751" s="563"/>
      <c r="E751" s="563"/>
      <c r="F751" s="563"/>
    </row>
    <row r="752" customFormat="false" ht="12" hidden="false" customHeight="true" outlineLevel="0" collapsed="false">
      <c r="B752" s="563"/>
      <c r="C752" s="563"/>
      <c r="D752" s="563"/>
      <c r="E752" s="563"/>
      <c r="F752" s="563"/>
    </row>
    <row r="753" customFormat="false" ht="12" hidden="false" customHeight="true" outlineLevel="0" collapsed="false">
      <c r="B753" s="563"/>
      <c r="C753" s="563"/>
      <c r="D753" s="563"/>
      <c r="E753" s="563"/>
      <c r="F753" s="563"/>
    </row>
    <row r="754" customFormat="false" ht="12" hidden="false" customHeight="true" outlineLevel="0" collapsed="false">
      <c r="B754" s="563"/>
      <c r="C754" s="563"/>
      <c r="D754" s="563"/>
      <c r="E754" s="563"/>
      <c r="F754" s="563"/>
    </row>
    <row r="755" customFormat="false" ht="12" hidden="false" customHeight="true" outlineLevel="0" collapsed="false">
      <c r="B755" s="563"/>
      <c r="C755" s="563"/>
      <c r="D755" s="563"/>
      <c r="E755" s="563"/>
      <c r="F755" s="563"/>
    </row>
    <row r="756" customFormat="false" ht="12" hidden="false" customHeight="true" outlineLevel="0" collapsed="false">
      <c r="B756" s="563"/>
      <c r="C756" s="563"/>
      <c r="D756" s="563"/>
      <c r="E756" s="563"/>
      <c r="F756" s="563"/>
    </row>
    <row r="757" customFormat="false" ht="12" hidden="false" customHeight="true" outlineLevel="0" collapsed="false">
      <c r="B757" s="563"/>
      <c r="C757" s="563"/>
      <c r="D757" s="563"/>
      <c r="E757" s="563"/>
      <c r="F757" s="563"/>
    </row>
    <row r="758" customFormat="false" ht="12" hidden="false" customHeight="true" outlineLevel="0" collapsed="false">
      <c r="B758" s="563"/>
      <c r="C758" s="563"/>
      <c r="D758" s="563"/>
      <c r="E758" s="563"/>
      <c r="F758" s="563"/>
    </row>
    <row r="759" customFormat="false" ht="12" hidden="false" customHeight="true" outlineLevel="0" collapsed="false">
      <c r="B759" s="563"/>
      <c r="C759" s="563"/>
      <c r="D759" s="563"/>
      <c r="E759" s="563"/>
      <c r="F759" s="563"/>
    </row>
    <row r="760" customFormat="false" ht="12" hidden="false" customHeight="true" outlineLevel="0" collapsed="false">
      <c r="B760" s="563"/>
      <c r="C760" s="563"/>
      <c r="D760" s="563"/>
      <c r="E760" s="563"/>
      <c r="F760" s="563"/>
    </row>
    <row r="761" customFormat="false" ht="12" hidden="false" customHeight="true" outlineLevel="0" collapsed="false">
      <c r="B761" s="563"/>
      <c r="C761" s="563"/>
      <c r="D761" s="563"/>
      <c r="E761" s="563"/>
      <c r="F761" s="563"/>
    </row>
    <row r="762" customFormat="false" ht="12" hidden="false" customHeight="true" outlineLevel="0" collapsed="false">
      <c r="B762" s="563"/>
      <c r="C762" s="563"/>
      <c r="D762" s="563"/>
      <c r="E762" s="563"/>
      <c r="F762" s="563"/>
    </row>
    <row r="763" customFormat="false" ht="12" hidden="false" customHeight="true" outlineLevel="0" collapsed="false">
      <c r="B763" s="563"/>
      <c r="C763" s="563"/>
      <c r="D763" s="563"/>
      <c r="E763" s="563"/>
      <c r="F763" s="563"/>
    </row>
    <row r="764" customFormat="false" ht="12" hidden="false" customHeight="true" outlineLevel="0" collapsed="false">
      <c r="B764" s="563"/>
      <c r="C764" s="563"/>
      <c r="D764" s="563"/>
      <c r="E764" s="563"/>
      <c r="F764" s="563"/>
    </row>
    <row r="765" customFormat="false" ht="12" hidden="false" customHeight="true" outlineLevel="0" collapsed="false">
      <c r="B765" s="563"/>
      <c r="C765" s="563"/>
      <c r="D765" s="563"/>
      <c r="E765" s="563"/>
      <c r="F765" s="563"/>
    </row>
    <row r="766" customFormat="false" ht="12" hidden="false" customHeight="true" outlineLevel="0" collapsed="false">
      <c r="B766" s="563"/>
      <c r="C766" s="563"/>
      <c r="D766" s="563"/>
      <c r="E766" s="563"/>
      <c r="F766" s="563"/>
    </row>
    <row r="767" customFormat="false" ht="12" hidden="false" customHeight="true" outlineLevel="0" collapsed="false">
      <c r="B767" s="563"/>
      <c r="C767" s="563"/>
      <c r="D767" s="563"/>
      <c r="E767" s="563"/>
      <c r="F767" s="563"/>
    </row>
    <row r="768" customFormat="false" ht="12" hidden="false" customHeight="true" outlineLevel="0" collapsed="false">
      <c r="B768" s="563"/>
      <c r="C768" s="563"/>
      <c r="D768" s="563"/>
      <c r="E768" s="563"/>
      <c r="F768" s="563"/>
    </row>
    <row r="769" customFormat="false" ht="12" hidden="false" customHeight="true" outlineLevel="0" collapsed="false">
      <c r="B769" s="563"/>
      <c r="C769" s="563"/>
      <c r="D769" s="563"/>
      <c r="E769" s="563"/>
      <c r="F769" s="563"/>
    </row>
    <row r="770" customFormat="false" ht="12" hidden="false" customHeight="true" outlineLevel="0" collapsed="false">
      <c r="B770" s="563"/>
      <c r="C770" s="563"/>
      <c r="D770" s="563"/>
      <c r="E770" s="563"/>
      <c r="F770" s="563"/>
    </row>
    <row r="771" customFormat="false" ht="12" hidden="false" customHeight="true" outlineLevel="0" collapsed="false">
      <c r="B771" s="563"/>
      <c r="C771" s="563"/>
      <c r="D771" s="563"/>
      <c r="E771" s="563"/>
      <c r="F771" s="563"/>
    </row>
    <row r="772" customFormat="false" ht="12" hidden="false" customHeight="true" outlineLevel="0" collapsed="false">
      <c r="B772" s="563"/>
      <c r="C772" s="563"/>
      <c r="D772" s="563"/>
      <c r="E772" s="563"/>
      <c r="F772" s="563"/>
    </row>
    <row r="773" customFormat="false" ht="12" hidden="false" customHeight="true" outlineLevel="0" collapsed="false">
      <c r="B773" s="563"/>
      <c r="C773" s="563"/>
      <c r="D773" s="563"/>
      <c r="E773" s="563"/>
      <c r="F773" s="563"/>
    </row>
    <row r="774" customFormat="false" ht="12" hidden="false" customHeight="true" outlineLevel="0" collapsed="false">
      <c r="B774" s="563"/>
      <c r="C774" s="563"/>
      <c r="D774" s="563"/>
      <c r="E774" s="563"/>
      <c r="F774" s="563"/>
    </row>
    <row r="775" customFormat="false" ht="12" hidden="false" customHeight="true" outlineLevel="0" collapsed="false">
      <c r="B775" s="563"/>
      <c r="C775" s="563"/>
      <c r="D775" s="563"/>
      <c r="E775" s="563"/>
      <c r="F775" s="563"/>
    </row>
    <row r="776" customFormat="false" ht="12" hidden="false" customHeight="true" outlineLevel="0" collapsed="false">
      <c r="B776" s="563"/>
      <c r="C776" s="563"/>
      <c r="D776" s="563"/>
      <c r="E776" s="563"/>
      <c r="F776" s="563"/>
    </row>
    <row r="777" customFormat="false" ht="12" hidden="false" customHeight="true" outlineLevel="0" collapsed="false">
      <c r="B777" s="563"/>
      <c r="C777" s="563"/>
      <c r="D777" s="563"/>
      <c r="E777" s="563"/>
      <c r="F777" s="563"/>
    </row>
    <row r="778" customFormat="false" ht="12" hidden="false" customHeight="true" outlineLevel="0" collapsed="false">
      <c r="B778" s="563"/>
      <c r="C778" s="563"/>
      <c r="D778" s="563"/>
      <c r="E778" s="563"/>
      <c r="F778" s="563"/>
    </row>
    <row r="779" customFormat="false" ht="12" hidden="false" customHeight="true" outlineLevel="0" collapsed="false">
      <c r="B779" s="563"/>
      <c r="C779" s="563"/>
      <c r="D779" s="563"/>
      <c r="E779" s="563"/>
      <c r="F779" s="563"/>
    </row>
    <row r="780" customFormat="false" ht="12" hidden="false" customHeight="true" outlineLevel="0" collapsed="false">
      <c r="B780" s="563"/>
      <c r="C780" s="563"/>
      <c r="D780" s="563"/>
      <c r="E780" s="563"/>
      <c r="F780" s="563"/>
    </row>
    <row r="781" customFormat="false" ht="12" hidden="false" customHeight="true" outlineLevel="0" collapsed="false">
      <c r="B781" s="563"/>
      <c r="C781" s="563"/>
      <c r="D781" s="563"/>
      <c r="E781" s="563"/>
      <c r="F781" s="563"/>
    </row>
    <row r="782" customFormat="false" ht="12" hidden="false" customHeight="true" outlineLevel="0" collapsed="false">
      <c r="B782" s="563"/>
      <c r="C782" s="563"/>
      <c r="D782" s="563"/>
      <c r="E782" s="563"/>
      <c r="F782" s="563"/>
    </row>
    <row r="783" customFormat="false" ht="12" hidden="false" customHeight="true" outlineLevel="0" collapsed="false">
      <c r="B783" s="563"/>
      <c r="C783" s="563"/>
      <c r="D783" s="563"/>
      <c r="E783" s="563"/>
      <c r="F783" s="563"/>
    </row>
    <row r="784" customFormat="false" ht="12" hidden="false" customHeight="true" outlineLevel="0" collapsed="false">
      <c r="B784" s="563"/>
      <c r="C784" s="563"/>
      <c r="D784" s="563"/>
      <c r="E784" s="563"/>
      <c r="F784" s="563"/>
    </row>
    <row r="785" customFormat="false" ht="12" hidden="false" customHeight="true" outlineLevel="0" collapsed="false">
      <c r="B785" s="563"/>
      <c r="C785" s="563"/>
      <c r="D785" s="563"/>
      <c r="E785" s="563"/>
      <c r="F785" s="563"/>
    </row>
    <row r="786" customFormat="false" ht="12" hidden="false" customHeight="true" outlineLevel="0" collapsed="false">
      <c r="B786" s="563"/>
      <c r="C786" s="563"/>
      <c r="D786" s="563"/>
      <c r="E786" s="563"/>
      <c r="F786" s="563"/>
    </row>
    <row r="787" customFormat="false" ht="12" hidden="false" customHeight="true" outlineLevel="0" collapsed="false">
      <c r="B787" s="563"/>
      <c r="C787" s="563"/>
      <c r="D787" s="563"/>
      <c r="E787" s="563"/>
      <c r="F787" s="563"/>
    </row>
    <row r="788" customFormat="false" ht="12" hidden="false" customHeight="true" outlineLevel="0" collapsed="false">
      <c r="B788" s="563"/>
      <c r="C788" s="563"/>
      <c r="D788" s="563"/>
      <c r="E788" s="563"/>
      <c r="F788" s="563"/>
    </row>
    <row r="789" customFormat="false" ht="12" hidden="false" customHeight="true" outlineLevel="0" collapsed="false">
      <c r="B789" s="563"/>
      <c r="C789" s="563"/>
      <c r="D789" s="563"/>
      <c r="E789" s="563"/>
      <c r="F789" s="563"/>
    </row>
    <row r="790" customFormat="false" ht="12" hidden="false" customHeight="true" outlineLevel="0" collapsed="false">
      <c r="B790" s="563"/>
      <c r="C790" s="563"/>
      <c r="D790" s="563"/>
      <c r="E790" s="563"/>
      <c r="F790" s="563"/>
    </row>
    <row r="791" customFormat="false" ht="12" hidden="false" customHeight="true" outlineLevel="0" collapsed="false">
      <c r="B791" s="563"/>
      <c r="C791" s="563"/>
      <c r="D791" s="563"/>
      <c r="E791" s="563"/>
      <c r="F791" s="563"/>
    </row>
    <row r="792" customFormat="false" ht="12" hidden="false" customHeight="true" outlineLevel="0" collapsed="false">
      <c r="B792" s="563"/>
      <c r="C792" s="563"/>
      <c r="D792" s="563"/>
      <c r="E792" s="563"/>
      <c r="F792" s="563"/>
    </row>
    <row r="793" customFormat="false" ht="12" hidden="false" customHeight="true" outlineLevel="0" collapsed="false">
      <c r="B793" s="563"/>
      <c r="C793" s="563"/>
      <c r="D793" s="563"/>
      <c r="E793" s="563"/>
      <c r="F793" s="563"/>
    </row>
    <row r="794" customFormat="false" ht="12" hidden="false" customHeight="true" outlineLevel="0" collapsed="false">
      <c r="B794" s="563"/>
      <c r="C794" s="563"/>
      <c r="D794" s="563"/>
      <c r="E794" s="563"/>
      <c r="F794" s="563"/>
    </row>
    <row r="795" customFormat="false" ht="12" hidden="false" customHeight="true" outlineLevel="0" collapsed="false">
      <c r="B795" s="563"/>
      <c r="C795" s="563"/>
      <c r="D795" s="563"/>
      <c r="E795" s="563"/>
      <c r="F795" s="563"/>
    </row>
    <row r="796" customFormat="false" ht="12" hidden="false" customHeight="true" outlineLevel="0" collapsed="false">
      <c r="B796" s="563"/>
      <c r="C796" s="563"/>
      <c r="D796" s="563"/>
      <c r="E796" s="563"/>
      <c r="F796" s="563"/>
    </row>
    <row r="797" customFormat="false" ht="12" hidden="false" customHeight="true" outlineLevel="0" collapsed="false">
      <c r="B797" s="563"/>
      <c r="C797" s="563"/>
      <c r="D797" s="563"/>
      <c r="E797" s="563"/>
      <c r="F797" s="563"/>
    </row>
    <row r="798" customFormat="false" ht="12" hidden="false" customHeight="true" outlineLevel="0" collapsed="false">
      <c r="B798" s="563"/>
      <c r="C798" s="563"/>
      <c r="D798" s="563"/>
      <c r="E798" s="563"/>
      <c r="F798" s="563"/>
    </row>
    <row r="799" customFormat="false" ht="12" hidden="false" customHeight="true" outlineLevel="0" collapsed="false">
      <c r="B799" s="563"/>
      <c r="C799" s="563"/>
      <c r="D799" s="563"/>
      <c r="E799" s="563"/>
      <c r="F799" s="563"/>
    </row>
    <row r="800" customFormat="false" ht="12" hidden="false" customHeight="true" outlineLevel="0" collapsed="false">
      <c r="B800" s="563"/>
      <c r="C800" s="563"/>
      <c r="D800" s="563"/>
      <c r="E800" s="563"/>
      <c r="F800" s="563"/>
    </row>
    <row r="801" customFormat="false" ht="12" hidden="false" customHeight="true" outlineLevel="0" collapsed="false">
      <c r="B801" s="563"/>
      <c r="C801" s="563"/>
      <c r="D801" s="563"/>
      <c r="E801" s="563"/>
      <c r="F801" s="563"/>
    </row>
    <row r="802" customFormat="false" ht="12" hidden="false" customHeight="true" outlineLevel="0" collapsed="false">
      <c r="B802" s="563"/>
      <c r="C802" s="563"/>
      <c r="D802" s="563"/>
      <c r="E802" s="563"/>
      <c r="F802" s="563"/>
    </row>
    <row r="803" customFormat="false" ht="12" hidden="false" customHeight="true" outlineLevel="0" collapsed="false">
      <c r="B803" s="563"/>
      <c r="C803" s="563"/>
      <c r="D803" s="563"/>
      <c r="E803" s="563"/>
      <c r="F803" s="563"/>
    </row>
    <row r="804" customFormat="false" ht="12" hidden="false" customHeight="true" outlineLevel="0" collapsed="false">
      <c r="B804" s="563"/>
      <c r="C804" s="563"/>
      <c r="D804" s="563"/>
      <c r="E804" s="563"/>
      <c r="F804" s="563"/>
    </row>
    <row r="805" customFormat="false" ht="12" hidden="false" customHeight="true" outlineLevel="0" collapsed="false">
      <c r="B805" s="563"/>
      <c r="C805" s="563"/>
      <c r="D805" s="563"/>
      <c r="E805" s="563"/>
      <c r="F805" s="563"/>
    </row>
    <row r="806" customFormat="false" ht="12" hidden="false" customHeight="true" outlineLevel="0" collapsed="false">
      <c r="B806" s="563"/>
      <c r="C806" s="563"/>
      <c r="D806" s="563"/>
      <c r="E806" s="563"/>
      <c r="F806" s="563"/>
    </row>
    <row r="807" customFormat="false" ht="12" hidden="false" customHeight="true" outlineLevel="0" collapsed="false">
      <c r="B807" s="563"/>
      <c r="C807" s="563"/>
      <c r="D807" s="563"/>
      <c r="E807" s="563"/>
      <c r="F807" s="563"/>
    </row>
    <row r="808" customFormat="false" ht="12" hidden="false" customHeight="true" outlineLevel="0" collapsed="false">
      <c r="B808" s="563"/>
      <c r="C808" s="563"/>
      <c r="D808" s="563"/>
      <c r="E808" s="563"/>
      <c r="F808" s="563"/>
    </row>
    <row r="809" customFormat="false" ht="12" hidden="false" customHeight="true" outlineLevel="0" collapsed="false">
      <c r="B809" s="563"/>
      <c r="C809" s="563"/>
      <c r="D809" s="563"/>
      <c r="E809" s="563"/>
      <c r="F809" s="563"/>
    </row>
    <row r="810" customFormat="false" ht="12" hidden="false" customHeight="true" outlineLevel="0" collapsed="false">
      <c r="B810" s="563"/>
      <c r="C810" s="563"/>
      <c r="D810" s="563"/>
      <c r="E810" s="563"/>
      <c r="F810" s="563"/>
    </row>
    <row r="811" customFormat="false" ht="12" hidden="false" customHeight="true" outlineLevel="0" collapsed="false">
      <c r="B811" s="563"/>
      <c r="C811" s="563"/>
      <c r="D811" s="563"/>
      <c r="E811" s="563"/>
      <c r="F811" s="563"/>
    </row>
    <row r="812" customFormat="false" ht="12" hidden="false" customHeight="true" outlineLevel="0" collapsed="false">
      <c r="B812" s="563"/>
      <c r="C812" s="563"/>
      <c r="D812" s="563"/>
      <c r="E812" s="563"/>
      <c r="F812" s="563"/>
    </row>
    <row r="813" customFormat="false" ht="12" hidden="false" customHeight="true" outlineLevel="0" collapsed="false">
      <c r="B813" s="563"/>
      <c r="C813" s="563"/>
      <c r="D813" s="563"/>
      <c r="E813" s="563"/>
      <c r="F813" s="563"/>
    </row>
    <row r="814" customFormat="false" ht="12" hidden="false" customHeight="true" outlineLevel="0" collapsed="false">
      <c r="B814" s="563"/>
      <c r="C814" s="563"/>
      <c r="D814" s="563"/>
      <c r="E814" s="563"/>
      <c r="F814" s="563"/>
    </row>
    <row r="815" customFormat="false" ht="12" hidden="false" customHeight="true" outlineLevel="0" collapsed="false">
      <c r="B815" s="563"/>
      <c r="C815" s="563"/>
      <c r="D815" s="563"/>
      <c r="E815" s="563"/>
      <c r="F815" s="563"/>
    </row>
    <row r="816" customFormat="false" ht="12" hidden="false" customHeight="true" outlineLevel="0" collapsed="false">
      <c r="B816" s="563"/>
      <c r="C816" s="563"/>
      <c r="D816" s="563"/>
      <c r="E816" s="563"/>
      <c r="F816" s="563"/>
    </row>
    <row r="817" customFormat="false" ht="12" hidden="false" customHeight="true" outlineLevel="0" collapsed="false">
      <c r="B817" s="563"/>
      <c r="C817" s="563"/>
      <c r="D817" s="563"/>
      <c r="E817" s="563"/>
      <c r="F817" s="563"/>
    </row>
    <row r="818" customFormat="false" ht="12" hidden="false" customHeight="true" outlineLevel="0" collapsed="false">
      <c r="B818" s="563"/>
      <c r="C818" s="563"/>
      <c r="D818" s="563"/>
      <c r="E818" s="563"/>
      <c r="F818" s="563"/>
    </row>
    <row r="819" customFormat="false" ht="12" hidden="false" customHeight="true" outlineLevel="0" collapsed="false">
      <c r="B819" s="563"/>
      <c r="C819" s="563"/>
      <c r="D819" s="563"/>
      <c r="E819" s="563"/>
      <c r="F819" s="563"/>
    </row>
    <row r="820" customFormat="false" ht="12" hidden="false" customHeight="true" outlineLevel="0" collapsed="false">
      <c r="B820" s="563"/>
      <c r="C820" s="563"/>
      <c r="D820" s="563"/>
      <c r="E820" s="563"/>
      <c r="F820" s="563"/>
    </row>
    <row r="821" customFormat="false" ht="12" hidden="false" customHeight="true" outlineLevel="0" collapsed="false">
      <c r="B821" s="563"/>
      <c r="C821" s="563"/>
      <c r="D821" s="563"/>
      <c r="E821" s="563"/>
      <c r="F821" s="563"/>
    </row>
    <row r="822" customFormat="false" ht="12" hidden="false" customHeight="true" outlineLevel="0" collapsed="false">
      <c r="B822" s="563"/>
      <c r="C822" s="563"/>
      <c r="D822" s="563"/>
      <c r="E822" s="563"/>
      <c r="F822" s="563"/>
    </row>
    <row r="823" customFormat="false" ht="12" hidden="false" customHeight="true" outlineLevel="0" collapsed="false">
      <c r="B823" s="563"/>
      <c r="C823" s="563"/>
      <c r="D823" s="563"/>
      <c r="E823" s="563"/>
      <c r="F823" s="563"/>
    </row>
    <row r="824" customFormat="false" ht="12" hidden="false" customHeight="true" outlineLevel="0" collapsed="false">
      <c r="B824" s="563"/>
      <c r="C824" s="563"/>
      <c r="D824" s="563"/>
      <c r="E824" s="563"/>
      <c r="F824" s="563"/>
    </row>
    <row r="825" customFormat="false" ht="12" hidden="false" customHeight="true" outlineLevel="0" collapsed="false">
      <c r="B825" s="563"/>
      <c r="C825" s="563"/>
      <c r="D825" s="563"/>
      <c r="E825" s="563"/>
      <c r="F825" s="563"/>
    </row>
    <row r="826" customFormat="false" ht="12" hidden="false" customHeight="true" outlineLevel="0" collapsed="false">
      <c r="B826" s="563"/>
      <c r="C826" s="563"/>
      <c r="D826" s="563"/>
      <c r="E826" s="563"/>
      <c r="F826" s="563"/>
    </row>
    <row r="827" customFormat="false" ht="12" hidden="false" customHeight="true" outlineLevel="0" collapsed="false">
      <c r="B827" s="563"/>
      <c r="C827" s="563"/>
      <c r="D827" s="563"/>
      <c r="E827" s="563"/>
      <c r="F827" s="563"/>
    </row>
    <row r="828" customFormat="false" ht="12" hidden="false" customHeight="true" outlineLevel="0" collapsed="false">
      <c r="B828" s="563"/>
      <c r="C828" s="563"/>
      <c r="D828" s="563"/>
      <c r="E828" s="563"/>
      <c r="F828" s="563"/>
    </row>
    <row r="829" customFormat="false" ht="12" hidden="false" customHeight="true" outlineLevel="0" collapsed="false">
      <c r="B829" s="563"/>
      <c r="C829" s="563"/>
      <c r="D829" s="563"/>
      <c r="E829" s="563"/>
      <c r="F829" s="563"/>
    </row>
    <row r="830" customFormat="false" ht="12" hidden="false" customHeight="true" outlineLevel="0" collapsed="false">
      <c r="B830" s="563"/>
      <c r="C830" s="563"/>
      <c r="D830" s="563"/>
      <c r="E830" s="563"/>
      <c r="F830" s="563"/>
    </row>
    <row r="831" customFormat="false" ht="12" hidden="false" customHeight="true" outlineLevel="0" collapsed="false">
      <c r="B831" s="563"/>
      <c r="C831" s="563"/>
      <c r="D831" s="563"/>
      <c r="E831" s="563"/>
      <c r="F831" s="563"/>
    </row>
    <row r="832" customFormat="false" ht="12" hidden="false" customHeight="true" outlineLevel="0" collapsed="false">
      <c r="B832" s="563"/>
      <c r="C832" s="563"/>
      <c r="D832" s="563"/>
      <c r="E832" s="563"/>
      <c r="F832" s="563"/>
    </row>
    <row r="833" customFormat="false" ht="12" hidden="false" customHeight="true" outlineLevel="0" collapsed="false">
      <c r="B833" s="563"/>
      <c r="C833" s="563"/>
      <c r="D833" s="563"/>
      <c r="E833" s="563"/>
      <c r="F833" s="563"/>
    </row>
    <row r="834" customFormat="false" ht="12" hidden="false" customHeight="true" outlineLevel="0" collapsed="false">
      <c r="B834" s="563"/>
      <c r="C834" s="563"/>
      <c r="D834" s="563"/>
      <c r="E834" s="563"/>
      <c r="F834" s="563"/>
    </row>
    <row r="835" customFormat="false" ht="12" hidden="false" customHeight="true" outlineLevel="0" collapsed="false">
      <c r="B835" s="563"/>
      <c r="C835" s="563"/>
      <c r="D835" s="563"/>
      <c r="E835" s="563"/>
      <c r="F835" s="563"/>
    </row>
    <row r="836" customFormat="false" ht="12" hidden="false" customHeight="true" outlineLevel="0" collapsed="false">
      <c r="B836" s="563"/>
      <c r="C836" s="563"/>
      <c r="D836" s="563"/>
      <c r="E836" s="563"/>
      <c r="F836" s="563"/>
    </row>
    <row r="837" customFormat="false" ht="12" hidden="false" customHeight="true" outlineLevel="0" collapsed="false">
      <c r="B837" s="563"/>
      <c r="C837" s="563"/>
      <c r="D837" s="563"/>
      <c r="E837" s="563"/>
      <c r="F837" s="563"/>
    </row>
    <row r="838" customFormat="false" ht="12" hidden="false" customHeight="true" outlineLevel="0" collapsed="false">
      <c r="B838" s="563"/>
      <c r="C838" s="563"/>
      <c r="D838" s="563"/>
      <c r="E838" s="563"/>
      <c r="F838" s="563"/>
    </row>
    <row r="839" customFormat="false" ht="12" hidden="false" customHeight="true" outlineLevel="0" collapsed="false">
      <c r="B839" s="563"/>
      <c r="C839" s="563"/>
      <c r="D839" s="563"/>
      <c r="E839" s="563"/>
      <c r="F839" s="563"/>
    </row>
    <row r="840" customFormat="false" ht="12" hidden="false" customHeight="true" outlineLevel="0" collapsed="false">
      <c r="B840" s="563"/>
      <c r="C840" s="563"/>
      <c r="D840" s="563"/>
      <c r="E840" s="563"/>
      <c r="F840" s="563"/>
    </row>
    <row r="841" customFormat="false" ht="12" hidden="false" customHeight="true" outlineLevel="0" collapsed="false">
      <c r="B841" s="563"/>
      <c r="C841" s="563"/>
      <c r="D841" s="563"/>
      <c r="E841" s="563"/>
      <c r="F841" s="563"/>
    </row>
    <row r="842" customFormat="false" ht="12" hidden="false" customHeight="true" outlineLevel="0" collapsed="false">
      <c r="B842" s="563"/>
      <c r="C842" s="563"/>
      <c r="D842" s="563"/>
      <c r="E842" s="563"/>
      <c r="F842" s="563"/>
    </row>
    <row r="843" customFormat="false" ht="12" hidden="false" customHeight="true" outlineLevel="0" collapsed="false">
      <c r="B843" s="563"/>
      <c r="C843" s="563"/>
      <c r="D843" s="563"/>
      <c r="E843" s="563"/>
      <c r="F843" s="563"/>
    </row>
    <row r="844" customFormat="false" ht="12" hidden="false" customHeight="true" outlineLevel="0" collapsed="false">
      <c r="B844" s="563"/>
      <c r="C844" s="563"/>
      <c r="D844" s="563"/>
      <c r="E844" s="563"/>
      <c r="F844" s="563"/>
    </row>
    <row r="845" customFormat="false" ht="12" hidden="false" customHeight="true" outlineLevel="0" collapsed="false">
      <c r="B845" s="563"/>
      <c r="C845" s="563"/>
      <c r="D845" s="563"/>
      <c r="E845" s="563"/>
      <c r="F845" s="563"/>
    </row>
    <row r="846" customFormat="false" ht="12" hidden="false" customHeight="true" outlineLevel="0" collapsed="false">
      <c r="B846" s="563"/>
      <c r="C846" s="563"/>
      <c r="D846" s="563"/>
      <c r="E846" s="563"/>
      <c r="F846" s="563"/>
    </row>
    <row r="847" customFormat="false" ht="12" hidden="false" customHeight="true" outlineLevel="0" collapsed="false">
      <c r="B847" s="563"/>
      <c r="C847" s="563"/>
      <c r="D847" s="563"/>
      <c r="E847" s="563"/>
      <c r="F847" s="563"/>
    </row>
    <row r="848" customFormat="false" ht="12" hidden="false" customHeight="true" outlineLevel="0" collapsed="false">
      <c r="B848" s="563"/>
      <c r="C848" s="563"/>
      <c r="D848" s="563"/>
      <c r="E848" s="563"/>
      <c r="F848" s="563"/>
    </row>
    <row r="849" customFormat="false" ht="12" hidden="false" customHeight="true" outlineLevel="0" collapsed="false">
      <c r="B849" s="563"/>
      <c r="C849" s="563"/>
      <c r="D849" s="563"/>
      <c r="E849" s="563"/>
      <c r="F849" s="563"/>
    </row>
    <row r="850" customFormat="false" ht="12" hidden="false" customHeight="true" outlineLevel="0" collapsed="false">
      <c r="B850" s="563"/>
      <c r="C850" s="563"/>
      <c r="D850" s="563"/>
      <c r="E850" s="563"/>
      <c r="F850" s="563"/>
    </row>
    <row r="851" customFormat="false" ht="12" hidden="false" customHeight="true" outlineLevel="0" collapsed="false">
      <c r="B851" s="563"/>
      <c r="C851" s="563"/>
      <c r="D851" s="563"/>
      <c r="E851" s="563"/>
      <c r="F851" s="563"/>
    </row>
    <row r="852" customFormat="false" ht="12" hidden="false" customHeight="true" outlineLevel="0" collapsed="false">
      <c r="B852" s="563"/>
      <c r="C852" s="563"/>
      <c r="D852" s="563"/>
      <c r="E852" s="563"/>
      <c r="F852" s="563"/>
    </row>
    <row r="853" customFormat="false" ht="12" hidden="false" customHeight="true" outlineLevel="0" collapsed="false">
      <c r="B853" s="563"/>
      <c r="C853" s="563"/>
      <c r="D853" s="563"/>
      <c r="E853" s="563"/>
      <c r="F853" s="563"/>
    </row>
    <row r="854" customFormat="false" ht="12" hidden="false" customHeight="true" outlineLevel="0" collapsed="false">
      <c r="B854" s="563"/>
      <c r="C854" s="563"/>
      <c r="D854" s="563"/>
      <c r="E854" s="563"/>
      <c r="F854" s="563"/>
    </row>
    <row r="855" customFormat="false" ht="12" hidden="false" customHeight="true" outlineLevel="0" collapsed="false">
      <c r="B855" s="563"/>
      <c r="C855" s="563"/>
      <c r="D855" s="563"/>
      <c r="E855" s="563"/>
      <c r="F855" s="563"/>
    </row>
    <row r="856" customFormat="false" ht="12" hidden="false" customHeight="true" outlineLevel="0" collapsed="false">
      <c r="B856" s="563"/>
      <c r="C856" s="563"/>
      <c r="D856" s="563"/>
      <c r="E856" s="563"/>
      <c r="F856" s="563"/>
    </row>
    <row r="857" customFormat="false" ht="12" hidden="false" customHeight="true" outlineLevel="0" collapsed="false">
      <c r="B857" s="563"/>
      <c r="C857" s="563"/>
      <c r="D857" s="563"/>
      <c r="E857" s="563"/>
      <c r="F857" s="563"/>
    </row>
    <row r="858" customFormat="false" ht="12" hidden="false" customHeight="true" outlineLevel="0" collapsed="false">
      <c r="B858" s="563"/>
      <c r="C858" s="563"/>
      <c r="D858" s="563"/>
      <c r="E858" s="563"/>
      <c r="F858" s="563"/>
    </row>
    <row r="859" customFormat="false" ht="12" hidden="false" customHeight="true" outlineLevel="0" collapsed="false">
      <c r="B859" s="563"/>
      <c r="C859" s="563"/>
      <c r="D859" s="563"/>
      <c r="E859" s="563"/>
      <c r="F859" s="563"/>
    </row>
    <row r="860" customFormat="false" ht="12" hidden="false" customHeight="true" outlineLevel="0" collapsed="false">
      <c r="B860" s="563"/>
      <c r="C860" s="563"/>
      <c r="D860" s="563"/>
      <c r="E860" s="563"/>
      <c r="F860" s="563"/>
    </row>
    <row r="861" customFormat="false" ht="12" hidden="false" customHeight="true" outlineLevel="0" collapsed="false">
      <c r="B861" s="563"/>
      <c r="C861" s="563"/>
      <c r="D861" s="563"/>
      <c r="E861" s="563"/>
      <c r="F861" s="563"/>
    </row>
    <row r="862" customFormat="false" ht="12" hidden="false" customHeight="true" outlineLevel="0" collapsed="false">
      <c r="B862" s="563"/>
      <c r="C862" s="563"/>
      <c r="D862" s="563"/>
      <c r="E862" s="563"/>
      <c r="F862" s="563"/>
    </row>
    <row r="863" customFormat="false" ht="12" hidden="false" customHeight="true" outlineLevel="0" collapsed="false">
      <c r="B863" s="563"/>
      <c r="C863" s="563"/>
      <c r="D863" s="563"/>
      <c r="E863" s="563"/>
      <c r="F863" s="563"/>
    </row>
    <row r="864" customFormat="false" ht="12" hidden="false" customHeight="true" outlineLevel="0" collapsed="false">
      <c r="B864" s="563"/>
      <c r="C864" s="563"/>
      <c r="D864" s="563"/>
      <c r="E864" s="563"/>
      <c r="F864" s="563"/>
    </row>
    <row r="865" customFormat="false" ht="12" hidden="false" customHeight="true" outlineLevel="0" collapsed="false">
      <c r="B865" s="563"/>
      <c r="C865" s="563"/>
      <c r="D865" s="563"/>
      <c r="E865" s="563"/>
      <c r="F865" s="563"/>
    </row>
    <row r="866" customFormat="false" ht="12" hidden="false" customHeight="true" outlineLevel="0" collapsed="false">
      <c r="B866" s="563"/>
      <c r="C866" s="563"/>
      <c r="D866" s="563"/>
      <c r="E866" s="563"/>
      <c r="F866" s="563"/>
    </row>
    <row r="867" customFormat="false" ht="12" hidden="false" customHeight="true" outlineLevel="0" collapsed="false">
      <c r="B867" s="563"/>
      <c r="C867" s="563"/>
      <c r="D867" s="563"/>
      <c r="E867" s="563"/>
      <c r="F867" s="563"/>
    </row>
    <row r="868" customFormat="false" ht="12" hidden="false" customHeight="true" outlineLevel="0" collapsed="false">
      <c r="B868" s="563"/>
      <c r="C868" s="563"/>
      <c r="D868" s="563"/>
      <c r="E868" s="563"/>
      <c r="F868" s="563"/>
    </row>
    <row r="869" customFormat="false" ht="12" hidden="false" customHeight="true" outlineLevel="0" collapsed="false">
      <c r="B869" s="563"/>
      <c r="C869" s="563"/>
      <c r="D869" s="563"/>
      <c r="E869" s="563"/>
      <c r="F869" s="563"/>
    </row>
    <row r="870" customFormat="false" ht="12" hidden="false" customHeight="true" outlineLevel="0" collapsed="false">
      <c r="B870" s="563"/>
      <c r="C870" s="563"/>
      <c r="D870" s="563"/>
      <c r="E870" s="563"/>
      <c r="F870" s="563"/>
    </row>
    <row r="871" customFormat="false" ht="12" hidden="false" customHeight="true" outlineLevel="0" collapsed="false">
      <c r="B871" s="563"/>
      <c r="C871" s="563"/>
      <c r="D871" s="563"/>
      <c r="E871" s="563"/>
      <c r="F871" s="563"/>
    </row>
    <row r="872" customFormat="false" ht="12" hidden="false" customHeight="true" outlineLevel="0" collapsed="false">
      <c r="B872" s="563"/>
      <c r="C872" s="563"/>
      <c r="D872" s="563"/>
      <c r="E872" s="563"/>
      <c r="F872" s="563"/>
    </row>
    <row r="873" customFormat="false" ht="12" hidden="false" customHeight="true" outlineLevel="0" collapsed="false">
      <c r="B873" s="563"/>
      <c r="C873" s="563"/>
      <c r="D873" s="563"/>
      <c r="E873" s="563"/>
      <c r="F873" s="563"/>
    </row>
    <row r="874" customFormat="false" ht="12" hidden="false" customHeight="true" outlineLevel="0" collapsed="false">
      <c r="B874" s="563"/>
      <c r="C874" s="563"/>
      <c r="D874" s="563"/>
      <c r="E874" s="563"/>
      <c r="F874" s="563"/>
    </row>
    <row r="875" customFormat="false" ht="12" hidden="false" customHeight="true" outlineLevel="0" collapsed="false">
      <c r="B875" s="563"/>
      <c r="C875" s="563"/>
      <c r="D875" s="563"/>
      <c r="E875" s="563"/>
      <c r="F875" s="563"/>
    </row>
    <row r="876" customFormat="false" ht="12" hidden="false" customHeight="true" outlineLevel="0" collapsed="false">
      <c r="B876" s="563"/>
      <c r="C876" s="563"/>
      <c r="D876" s="563"/>
      <c r="E876" s="563"/>
      <c r="F876" s="563"/>
    </row>
    <row r="877" customFormat="false" ht="12" hidden="false" customHeight="true" outlineLevel="0" collapsed="false">
      <c r="B877" s="563"/>
      <c r="C877" s="563"/>
      <c r="D877" s="563"/>
      <c r="E877" s="563"/>
      <c r="F877" s="563"/>
    </row>
    <row r="878" customFormat="false" ht="12" hidden="false" customHeight="true" outlineLevel="0" collapsed="false">
      <c r="B878" s="563"/>
      <c r="C878" s="563"/>
      <c r="D878" s="563"/>
      <c r="E878" s="563"/>
      <c r="F878" s="563"/>
    </row>
    <row r="879" customFormat="false" ht="12" hidden="false" customHeight="true" outlineLevel="0" collapsed="false">
      <c r="B879" s="563"/>
      <c r="C879" s="563"/>
      <c r="D879" s="563"/>
      <c r="E879" s="563"/>
      <c r="F879" s="563"/>
    </row>
    <row r="880" customFormat="false" ht="12" hidden="false" customHeight="true" outlineLevel="0" collapsed="false">
      <c r="B880" s="563"/>
      <c r="C880" s="563"/>
      <c r="D880" s="563"/>
      <c r="E880" s="563"/>
      <c r="F880" s="563"/>
    </row>
    <row r="881" customFormat="false" ht="12" hidden="false" customHeight="true" outlineLevel="0" collapsed="false">
      <c r="B881" s="563"/>
      <c r="C881" s="563"/>
      <c r="D881" s="563"/>
      <c r="E881" s="563"/>
      <c r="F881" s="563"/>
    </row>
    <row r="882" customFormat="false" ht="12" hidden="false" customHeight="true" outlineLevel="0" collapsed="false">
      <c r="B882" s="563"/>
      <c r="C882" s="563"/>
      <c r="D882" s="563"/>
      <c r="E882" s="563"/>
      <c r="F882" s="563"/>
    </row>
    <row r="883" customFormat="false" ht="12" hidden="false" customHeight="true" outlineLevel="0" collapsed="false">
      <c r="B883" s="563"/>
      <c r="C883" s="563"/>
      <c r="D883" s="563"/>
      <c r="E883" s="563"/>
      <c r="F883" s="563"/>
    </row>
    <row r="884" customFormat="false" ht="12" hidden="false" customHeight="true" outlineLevel="0" collapsed="false">
      <c r="B884" s="563"/>
      <c r="C884" s="563"/>
      <c r="D884" s="563"/>
      <c r="E884" s="563"/>
      <c r="F884" s="563"/>
    </row>
    <row r="885" customFormat="false" ht="12" hidden="false" customHeight="true" outlineLevel="0" collapsed="false">
      <c r="B885" s="563"/>
      <c r="C885" s="563"/>
      <c r="D885" s="563"/>
      <c r="E885" s="563"/>
      <c r="F885" s="563"/>
    </row>
    <row r="886" customFormat="false" ht="12" hidden="false" customHeight="true" outlineLevel="0" collapsed="false">
      <c r="B886" s="563"/>
      <c r="C886" s="563"/>
      <c r="D886" s="563"/>
      <c r="E886" s="563"/>
      <c r="F886" s="563"/>
    </row>
    <row r="887" customFormat="false" ht="12" hidden="false" customHeight="true" outlineLevel="0" collapsed="false">
      <c r="B887" s="563"/>
      <c r="C887" s="563"/>
      <c r="D887" s="563"/>
      <c r="E887" s="563"/>
      <c r="F887" s="563"/>
    </row>
    <row r="888" customFormat="false" ht="12" hidden="false" customHeight="true" outlineLevel="0" collapsed="false">
      <c r="B888" s="563"/>
      <c r="C888" s="563"/>
      <c r="D888" s="563"/>
      <c r="E888" s="563"/>
      <c r="F888" s="563"/>
    </row>
    <row r="889" customFormat="false" ht="12" hidden="false" customHeight="true" outlineLevel="0" collapsed="false">
      <c r="B889" s="563"/>
      <c r="C889" s="563"/>
      <c r="D889" s="563"/>
      <c r="E889" s="563"/>
      <c r="F889" s="563"/>
    </row>
    <row r="890" customFormat="false" ht="12" hidden="false" customHeight="true" outlineLevel="0" collapsed="false">
      <c r="B890" s="563"/>
      <c r="C890" s="563"/>
      <c r="D890" s="563"/>
      <c r="E890" s="563"/>
      <c r="F890" s="563"/>
    </row>
    <row r="891" customFormat="false" ht="12" hidden="false" customHeight="true" outlineLevel="0" collapsed="false">
      <c r="B891" s="563"/>
      <c r="C891" s="563"/>
      <c r="D891" s="563"/>
      <c r="E891" s="563"/>
      <c r="F891" s="563"/>
    </row>
    <row r="892" customFormat="false" ht="12" hidden="false" customHeight="true" outlineLevel="0" collapsed="false">
      <c r="B892" s="563"/>
      <c r="C892" s="563"/>
      <c r="D892" s="563"/>
      <c r="E892" s="563"/>
      <c r="F892" s="563"/>
    </row>
    <row r="893" customFormat="false" ht="12" hidden="false" customHeight="true" outlineLevel="0" collapsed="false">
      <c r="B893" s="563"/>
      <c r="C893" s="563"/>
      <c r="D893" s="563"/>
      <c r="E893" s="563"/>
      <c r="F893" s="563"/>
    </row>
    <row r="894" customFormat="false" ht="12" hidden="false" customHeight="true" outlineLevel="0" collapsed="false">
      <c r="B894" s="563"/>
      <c r="C894" s="563"/>
      <c r="D894" s="563"/>
      <c r="E894" s="563"/>
      <c r="F894" s="563"/>
    </row>
    <row r="895" customFormat="false" ht="12" hidden="false" customHeight="true" outlineLevel="0" collapsed="false">
      <c r="B895" s="563"/>
      <c r="C895" s="563"/>
      <c r="D895" s="563"/>
      <c r="E895" s="563"/>
      <c r="F895" s="563"/>
    </row>
    <row r="896" customFormat="false" ht="12" hidden="false" customHeight="true" outlineLevel="0" collapsed="false">
      <c r="B896" s="563"/>
      <c r="C896" s="563"/>
      <c r="D896" s="563"/>
      <c r="E896" s="563"/>
      <c r="F896" s="563"/>
    </row>
    <row r="897" customFormat="false" ht="12" hidden="false" customHeight="true" outlineLevel="0" collapsed="false">
      <c r="B897" s="563"/>
      <c r="C897" s="563"/>
      <c r="D897" s="563"/>
      <c r="E897" s="563"/>
      <c r="F897" s="563"/>
    </row>
    <row r="898" customFormat="false" ht="12" hidden="false" customHeight="true" outlineLevel="0" collapsed="false">
      <c r="B898" s="563"/>
      <c r="C898" s="563"/>
      <c r="D898" s="563"/>
      <c r="E898" s="563"/>
      <c r="F898" s="563"/>
    </row>
    <row r="899" customFormat="false" ht="12" hidden="false" customHeight="true" outlineLevel="0" collapsed="false">
      <c r="B899" s="563"/>
      <c r="C899" s="563"/>
      <c r="D899" s="563"/>
      <c r="E899" s="563"/>
      <c r="F899" s="563"/>
    </row>
    <row r="900" customFormat="false" ht="12" hidden="false" customHeight="true" outlineLevel="0" collapsed="false">
      <c r="B900" s="563"/>
      <c r="C900" s="563"/>
      <c r="D900" s="563"/>
      <c r="E900" s="563"/>
      <c r="F900" s="563"/>
    </row>
    <row r="901" customFormat="false" ht="12" hidden="false" customHeight="true" outlineLevel="0" collapsed="false">
      <c r="B901" s="563"/>
      <c r="C901" s="563"/>
      <c r="D901" s="563"/>
      <c r="E901" s="563"/>
      <c r="F901" s="563"/>
    </row>
    <row r="902" customFormat="false" ht="12" hidden="false" customHeight="true" outlineLevel="0" collapsed="false">
      <c r="B902" s="563"/>
      <c r="C902" s="563"/>
      <c r="D902" s="563"/>
      <c r="E902" s="563"/>
      <c r="F902" s="563"/>
    </row>
    <row r="903" customFormat="false" ht="12" hidden="false" customHeight="true" outlineLevel="0" collapsed="false">
      <c r="B903" s="563"/>
      <c r="C903" s="563"/>
      <c r="D903" s="563"/>
      <c r="E903" s="563"/>
      <c r="F903" s="563"/>
    </row>
    <row r="904" customFormat="false" ht="12" hidden="false" customHeight="true" outlineLevel="0" collapsed="false">
      <c r="B904" s="563"/>
      <c r="C904" s="563"/>
      <c r="D904" s="563"/>
      <c r="E904" s="563"/>
      <c r="F904" s="563"/>
    </row>
    <row r="905" customFormat="false" ht="12" hidden="false" customHeight="true" outlineLevel="0" collapsed="false">
      <c r="B905" s="563"/>
      <c r="C905" s="563"/>
      <c r="D905" s="563"/>
      <c r="E905" s="563"/>
      <c r="F905" s="563"/>
    </row>
    <row r="906" customFormat="false" ht="12" hidden="false" customHeight="true" outlineLevel="0" collapsed="false">
      <c r="B906" s="563"/>
      <c r="C906" s="563"/>
      <c r="D906" s="563"/>
      <c r="E906" s="563"/>
      <c r="F906" s="563"/>
    </row>
    <row r="907" customFormat="false" ht="12" hidden="false" customHeight="true" outlineLevel="0" collapsed="false">
      <c r="B907" s="563"/>
      <c r="C907" s="563"/>
      <c r="D907" s="563"/>
      <c r="E907" s="563"/>
      <c r="F907" s="563"/>
    </row>
    <row r="908" customFormat="false" ht="12" hidden="false" customHeight="true" outlineLevel="0" collapsed="false">
      <c r="B908" s="563"/>
      <c r="C908" s="563"/>
      <c r="D908" s="563"/>
      <c r="E908" s="563"/>
      <c r="F908" s="563"/>
    </row>
    <row r="909" customFormat="false" ht="12" hidden="false" customHeight="true" outlineLevel="0" collapsed="false">
      <c r="B909" s="563"/>
      <c r="C909" s="563"/>
      <c r="D909" s="563"/>
      <c r="E909" s="563"/>
      <c r="F909" s="563"/>
    </row>
    <row r="910" customFormat="false" ht="12" hidden="false" customHeight="true" outlineLevel="0" collapsed="false">
      <c r="B910" s="563"/>
      <c r="C910" s="563"/>
      <c r="D910" s="563"/>
      <c r="E910" s="563"/>
      <c r="F910" s="563"/>
    </row>
    <row r="911" customFormat="false" ht="12" hidden="false" customHeight="true" outlineLevel="0" collapsed="false">
      <c r="B911" s="563"/>
      <c r="C911" s="563"/>
      <c r="D911" s="563"/>
      <c r="E911" s="563"/>
      <c r="F911" s="563"/>
    </row>
    <row r="912" customFormat="false" ht="12" hidden="false" customHeight="true" outlineLevel="0" collapsed="false">
      <c r="B912" s="563"/>
      <c r="C912" s="563"/>
      <c r="D912" s="563"/>
      <c r="E912" s="563"/>
      <c r="F912" s="563"/>
    </row>
    <row r="913" customFormat="false" ht="12" hidden="false" customHeight="true" outlineLevel="0" collapsed="false">
      <c r="B913" s="563"/>
      <c r="C913" s="563"/>
      <c r="D913" s="563"/>
      <c r="E913" s="563"/>
      <c r="F913" s="563"/>
    </row>
    <row r="914" customFormat="false" ht="12" hidden="false" customHeight="true" outlineLevel="0" collapsed="false">
      <c r="B914" s="563"/>
      <c r="C914" s="563"/>
      <c r="D914" s="563"/>
      <c r="E914" s="563"/>
      <c r="F914" s="563"/>
    </row>
    <row r="915" customFormat="false" ht="12" hidden="false" customHeight="true" outlineLevel="0" collapsed="false">
      <c r="B915" s="563"/>
      <c r="C915" s="563"/>
      <c r="D915" s="563"/>
      <c r="E915" s="563"/>
      <c r="F915" s="563"/>
    </row>
    <row r="916" customFormat="false" ht="12" hidden="false" customHeight="true" outlineLevel="0" collapsed="false">
      <c r="B916" s="563"/>
      <c r="C916" s="563"/>
      <c r="D916" s="563"/>
      <c r="E916" s="563"/>
      <c r="F916" s="563"/>
    </row>
    <row r="917" customFormat="false" ht="12" hidden="false" customHeight="true" outlineLevel="0" collapsed="false">
      <c r="B917" s="563"/>
      <c r="C917" s="563"/>
      <c r="D917" s="563"/>
      <c r="E917" s="563"/>
      <c r="F917" s="563"/>
    </row>
    <row r="918" customFormat="false" ht="12" hidden="false" customHeight="true" outlineLevel="0" collapsed="false">
      <c r="B918" s="563"/>
      <c r="C918" s="563"/>
      <c r="D918" s="563"/>
      <c r="E918" s="563"/>
      <c r="F918" s="563"/>
    </row>
    <row r="919" customFormat="false" ht="12" hidden="false" customHeight="true" outlineLevel="0" collapsed="false">
      <c r="B919" s="563"/>
      <c r="C919" s="563"/>
      <c r="D919" s="563"/>
      <c r="E919" s="563"/>
      <c r="F919" s="563"/>
    </row>
    <row r="920" customFormat="false" ht="12" hidden="false" customHeight="true" outlineLevel="0" collapsed="false">
      <c r="B920" s="563"/>
      <c r="C920" s="563"/>
      <c r="D920" s="563"/>
      <c r="E920" s="563"/>
      <c r="F920" s="563"/>
    </row>
    <row r="921" customFormat="false" ht="12" hidden="false" customHeight="true" outlineLevel="0" collapsed="false">
      <c r="B921" s="563"/>
      <c r="C921" s="563"/>
      <c r="D921" s="563"/>
      <c r="E921" s="563"/>
      <c r="F921" s="563"/>
    </row>
    <row r="922" customFormat="false" ht="12" hidden="false" customHeight="true" outlineLevel="0" collapsed="false">
      <c r="B922" s="563"/>
      <c r="C922" s="563"/>
      <c r="D922" s="563"/>
      <c r="E922" s="563"/>
      <c r="F922" s="563"/>
    </row>
    <row r="923" customFormat="false" ht="12" hidden="false" customHeight="true" outlineLevel="0" collapsed="false">
      <c r="B923" s="563"/>
      <c r="C923" s="563"/>
      <c r="D923" s="563"/>
      <c r="E923" s="563"/>
      <c r="F923" s="563"/>
    </row>
    <row r="924" customFormat="false" ht="12" hidden="false" customHeight="true" outlineLevel="0" collapsed="false">
      <c r="B924" s="563"/>
      <c r="C924" s="563"/>
      <c r="D924" s="563"/>
      <c r="E924" s="563"/>
      <c r="F924" s="563"/>
    </row>
    <row r="925" customFormat="false" ht="12" hidden="false" customHeight="true" outlineLevel="0" collapsed="false">
      <c r="B925" s="563"/>
      <c r="C925" s="563"/>
      <c r="D925" s="563"/>
      <c r="E925" s="563"/>
      <c r="F925" s="563"/>
    </row>
    <row r="926" customFormat="false" ht="12" hidden="false" customHeight="true" outlineLevel="0" collapsed="false">
      <c r="B926" s="563"/>
      <c r="C926" s="563"/>
      <c r="D926" s="563"/>
      <c r="E926" s="563"/>
      <c r="F926" s="563"/>
    </row>
    <row r="927" customFormat="false" ht="12" hidden="false" customHeight="true" outlineLevel="0" collapsed="false">
      <c r="B927" s="563"/>
      <c r="C927" s="563"/>
      <c r="D927" s="563"/>
      <c r="E927" s="563"/>
      <c r="F927" s="563"/>
    </row>
    <row r="928" customFormat="false" ht="12" hidden="false" customHeight="true" outlineLevel="0" collapsed="false">
      <c r="B928" s="563"/>
      <c r="C928" s="563"/>
      <c r="D928" s="563"/>
      <c r="E928" s="563"/>
      <c r="F928" s="563"/>
    </row>
    <row r="929" customFormat="false" ht="12" hidden="false" customHeight="true" outlineLevel="0" collapsed="false">
      <c r="B929" s="563"/>
      <c r="C929" s="563"/>
      <c r="D929" s="563"/>
      <c r="E929" s="563"/>
      <c r="F929" s="563"/>
    </row>
    <row r="930" customFormat="false" ht="12" hidden="false" customHeight="true" outlineLevel="0" collapsed="false">
      <c r="B930" s="563"/>
      <c r="C930" s="563"/>
      <c r="D930" s="563"/>
      <c r="E930" s="563"/>
      <c r="F930" s="563"/>
    </row>
    <row r="931" customFormat="false" ht="12" hidden="false" customHeight="true" outlineLevel="0" collapsed="false">
      <c r="B931" s="563"/>
      <c r="C931" s="563"/>
      <c r="D931" s="563"/>
      <c r="E931" s="563"/>
      <c r="F931" s="563"/>
    </row>
    <row r="932" customFormat="false" ht="12" hidden="false" customHeight="true" outlineLevel="0" collapsed="false">
      <c r="B932" s="563"/>
      <c r="C932" s="563"/>
      <c r="D932" s="563"/>
      <c r="E932" s="563"/>
      <c r="F932" s="563"/>
    </row>
    <row r="933" customFormat="false" ht="12" hidden="false" customHeight="true" outlineLevel="0" collapsed="false">
      <c r="B933" s="563"/>
      <c r="C933" s="563"/>
      <c r="D933" s="563"/>
      <c r="E933" s="563"/>
      <c r="F933" s="563"/>
    </row>
    <row r="934" customFormat="false" ht="12" hidden="false" customHeight="true" outlineLevel="0" collapsed="false">
      <c r="B934" s="563"/>
      <c r="C934" s="563"/>
      <c r="D934" s="563"/>
      <c r="E934" s="563"/>
      <c r="F934" s="563"/>
    </row>
    <row r="935" customFormat="false" ht="12" hidden="false" customHeight="true" outlineLevel="0" collapsed="false">
      <c r="B935" s="563"/>
      <c r="C935" s="563"/>
      <c r="D935" s="563"/>
      <c r="E935" s="563"/>
      <c r="F935" s="563"/>
    </row>
    <row r="936" customFormat="false" ht="12" hidden="false" customHeight="true" outlineLevel="0" collapsed="false">
      <c r="B936" s="563"/>
      <c r="C936" s="563"/>
      <c r="D936" s="563"/>
      <c r="E936" s="563"/>
      <c r="F936" s="563"/>
    </row>
    <row r="937" customFormat="false" ht="12" hidden="false" customHeight="true" outlineLevel="0" collapsed="false">
      <c r="B937" s="563"/>
      <c r="C937" s="563"/>
      <c r="D937" s="563"/>
      <c r="E937" s="563"/>
      <c r="F937" s="563"/>
    </row>
    <row r="938" customFormat="false" ht="12" hidden="false" customHeight="true" outlineLevel="0" collapsed="false">
      <c r="B938" s="563"/>
      <c r="C938" s="563"/>
      <c r="D938" s="563"/>
      <c r="E938" s="563"/>
      <c r="F938" s="563"/>
    </row>
    <row r="939" customFormat="false" ht="12" hidden="false" customHeight="true" outlineLevel="0" collapsed="false">
      <c r="B939" s="563"/>
      <c r="C939" s="563"/>
      <c r="D939" s="563"/>
      <c r="E939" s="563"/>
      <c r="F939" s="563"/>
    </row>
    <row r="940" customFormat="false" ht="12" hidden="false" customHeight="true" outlineLevel="0" collapsed="false">
      <c r="B940" s="563"/>
      <c r="C940" s="563"/>
      <c r="D940" s="563"/>
      <c r="E940" s="563"/>
      <c r="F940" s="563"/>
    </row>
    <row r="941" customFormat="false" ht="12" hidden="false" customHeight="true" outlineLevel="0" collapsed="false">
      <c r="B941" s="563"/>
      <c r="C941" s="563"/>
      <c r="D941" s="563"/>
      <c r="E941" s="563"/>
      <c r="F941" s="563"/>
    </row>
    <row r="942" customFormat="false" ht="12" hidden="false" customHeight="true" outlineLevel="0" collapsed="false">
      <c r="B942" s="563"/>
      <c r="C942" s="563"/>
      <c r="D942" s="563"/>
      <c r="E942" s="563"/>
      <c r="F942" s="563"/>
    </row>
    <row r="943" customFormat="false" ht="12" hidden="false" customHeight="true" outlineLevel="0" collapsed="false">
      <c r="B943" s="563"/>
      <c r="C943" s="563"/>
      <c r="D943" s="563"/>
      <c r="E943" s="563"/>
      <c r="F943" s="563"/>
    </row>
    <row r="944" customFormat="false" ht="12" hidden="false" customHeight="true" outlineLevel="0" collapsed="false">
      <c r="B944" s="563"/>
      <c r="C944" s="563"/>
      <c r="D944" s="563"/>
      <c r="E944" s="563"/>
      <c r="F944" s="563"/>
    </row>
    <row r="945" customFormat="false" ht="12" hidden="false" customHeight="true" outlineLevel="0" collapsed="false">
      <c r="B945" s="563"/>
      <c r="C945" s="563"/>
      <c r="D945" s="563"/>
      <c r="E945" s="563"/>
      <c r="F945" s="563"/>
    </row>
    <row r="946" customFormat="false" ht="12" hidden="false" customHeight="true" outlineLevel="0" collapsed="false">
      <c r="B946" s="563"/>
      <c r="C946" s="563"/>
      <c r="D946" s="563"/>
      <c r="E946" s="563"/>
      <c r="F946" s="563"/>
    </row>
    <row r="947" customFormat="false" ht="12" hidden="false" customHeight="true" outlineLevel="0" collapsed="false">
      <c r="B947" s="563"/>
      <c r="C947" s="563"/>
      <c r="D947" s="563"/>
      <c r="E947" s="563"/>
      <c r="F947" s="563"/>
    </row>
    <row r="948" customFormat="false" ht="12" hidden="false" customHeight="true" outlineLevel="0" collapsed="false">
      <c r="B948" s="563"/>
      <c r="C948" s="563"/>
      <c r="D948" s="563"/>
      <c r="E948" s="563"/>
      <c r="F948" s="563"/>
    </row>
    <row r="949" customFormat="false" ht="12" hidden="false" customHeight="true" outlineLevel="0" collapsed="false">
      <c r="B949" s="563"/>
      <c r="C949" s="563"/>
      <c r="D949" s="563"/>
      <c r="E949" s="563"/>
      <c r="F949" s="563"/>
    </row>
    <row r="950" customFormat="false" ht="12" hidden="false" customHeight="true" outlineLevel="0" collapsed="false">
      <c r="B950" s="563"/>
      <c r="C950" s="563"/>
      <c r="D950" s="563"/>
      <c r="E950" s="563"/>
      <c r="F950" s="563"/>
    </row>
    <row r="951" customFormat="false" ht="12" hidden="false" customHeight="true" outlineLevel="0" collapsed="false">
      <c r="B951" s="563"/>
      <c r="C951" s="563"/>
      <c r="D951" s="563"/>
      <c r="E951" s="563"/>
      <c r="F951" s="563"/>
    </row>
    <row r="952" customFormat="false" ht="12" hidden="false" customHeight="true" outlineLevel="0" collapsed="false">
      <c r="B952" s="563"/>
      <c r="C952" s="563"/>
      <c r="D952" s="563"/>
      <c r="E952" s="563"/>
      <c r="F952" s="563"/>
    </row>
    <row r="953" customFormat="false" ht="12" hidden="false" customHeight="true" outlineLevel="0" collapsed="false">
      <c r="B953" s="563"/>
      <c r="C953" s="563"/>
      <c r="D953" s="563"/>
      <c r="E953" s="563"/>
      <c r="F953" s="563"/>
    </row>
    <row r="954" customFormat="false" ht="12" hidden="false" customHeight="true" outlineLevel="0" collapsed="false">
      <c r="B954" s="563"/>
      <c r="C954" s="563"/>
      <c r="D954" s="563"/>
      <c r="E954" s="563"/>
      <c r="F954" s="563"/>
    </row>
    <row r="955" customFormat="false" ht="12" hidden="false" customHeight="true" outlineLevel="0" collapsed="false">
      <c r="B955" s="563"/>
      <c r="C955" s="563"/>
      <c r="D955" s="563"/>
      <c r="E955" s="563"/>
      <c r="F955" s="563"/>
    </row>
    <row r="956" customFormat="false" ht="12" hidden="false" customHeight="true" outlineLevel="0" collapsed="false">
      <c r="B956" s="563"/>
      <c r="C956" s="563"/>
      <c r="D956" s="563"/>
      <c r="E956" s="563"/>
      <c r="F956" s="563"/>
    </row>
    <row r="957" customFormat="false" ht="12" hidden="false" customHeight="true" outlineLevel="0" collapsed="false">
      <c r="B957" s="563"/>
      <c r="C957" s="563"/>
      <c r="D957" s="563"/>
      <c r="E957" s="563"/>
      <c r="F957" s="563"/>
    </row>
    <row r="958" customFormat="false" ht="12" hidden="false" customHeight="true" outlineLevel="0" collapsed="false">
      <c r="B958" s="563"/>
      <c r="C958" s="563"/>
      <c r="D958" s="563"/>
      <c r="E958" s="563"/>
      <c r="F958" s="563"/>
    </row>
    <row r="959" customFormat="false" ht="12" hidden="false" customHeight="true" outlineLevel="0" collapsed="false">
      <c r="B959" s="563"/>
      <c r="C959" s="563"/>
      <c r="D959" s="563"/>
      <c r="E959" s="563"/>
      <c r="F959" s="563"/>
    </row>
    <row r="960" customFormat="false" ht="12" hidden="false" customHeight="true" outlineLevel="0" collapsed="false">
      <c r="B960" s="563"/>
      <c r="C960" s="563"/>
      <c r="D960" s="563"/>
      <c r="E960" s="563"/>
      <c r="F960" s="563"/>
    </row>
    <row r="961" customFormat="false" ht="12" hidden="false" customHeight="true" outlineLevel="0" collapsed="false">
      <c r="B961" s="563"/>
      <c r="C961" s="563"/>
      <c r="D961" s="563"/>
      <c r="E961" s="563"/>
      <c r="F961" s="563"/>
    </row>
    <row r="962" customFormat="false" ht="12" hidden="false" customHeight="true" outlineLevel="0" collapsed="false">
      <c r="B962" s="563"/>
      <c r="C962" s="563"/>
      <c r="D962" s="563"/>
      <c r="E962" s="563"/>
      <c r="F962" s="563"/>
    </row>
    <row r="963" customFormat="false" ht="12" hidden="false" customHeight="true" outlineLevel="0" collapsed="false">
      <c r="B963" s="563"/>
      <c r="C963" s="563"/>
      <c r="D963" s="563"/>
      <c r="E963" s="563"/>
      <c r="F963" s="563"/>
    </row>
    <row r="964" customFormat="false" ht="12" hidden="false" customHeight="true" outlineLevel="0" collapsed="false">
      <c r="B964" s="563"/>
      <c r="C964" s="563"/>
      <c r="D964" s="563"/>
      <c r="E964" s="563"/>
      <c r="F964" s="563"/>
    </row>
    <row r="965" customFormat="false" ht="12" hidden="false" customHeight="true" outlineLevel="0" collapsed="false">
      <c r="B965" s="563"/>
      <c r="C965" s="563"/>
      <c r="D965" s="563"/>
      <c r="E965" s="563"/>
      <c r="F965" s="563"/>
    </row>
    <row r="966" customFormat="false" ht="12" hidden="false" customHeight="true" outlineLevel="0" collapsed="false">
      <c r="B966" s="563"/>
      <c r="C966" s="563"/>
      <c r="D966" s="563"/>
      <c r="E966" s="563"/>
      <c r="F966" s="563"/>
    </row>
    <row r="967" customFormat="false" ht="12" hidden="false" customHeight="true" outlineLevel="0" collapsed="false">
      <c r="B967" s="563"/>
      <c r="C967" s="563"/>
      <c r="D967" s="563"/>
      <c r="E967" s="563"/>
      <c r="F967" s="563"/>
    </row>
    <row r="968" customFormat="false" ht="12" hidden="false" customHeight="true" outlineLevel="0" collapsed="false">
      <c r="B968" s="563"/>
      <c r="C968" s="563"/>
      <c r="D968" s="563"/>
      <c r="E968" s="563"/>
      <c r="F968" s="563"/>
    </row>
    <row r="969" customFormat="false" ht="12" hidden="false" customHeight="true" outlineLevel="0" collapsed="false">
      <c r="B969" s="563"/>
      <c r="C969" s="563"/>
      <c r="D969" s="563"/>
      <c r="E969" s="563"/>
      <c r="F969" s="563"/>
    </row>
    <row r="970" customFormat="false" ht="12" hidden="false" customHeight="true" outlineLevel="0" collapsed="false">
      <c r="B970" s="563"/>
      <c r="C970" s="563"/>
      <c r="D970" s="563"/>
      <c r="E970" s="563"/>
      <c r="F970" s="563"/>
    </row>
    <row r="971" customFormat="false" ht="12" hidden="false" customHeight="true" outlineLevel="0" collapsed="false">
      <c r="B971" s="563"/>
      <c r="C971" s="563"/>
      <c r="D971" s="563"/>
      <c r="E971" s="563"/>
      <c r="F971" s="563"/>
    </row>
    <row r="972" customFormat="false" ht="12" hidden="false" customHeight="true" outlineLevel="0" collapsed="false">
      <c r="B972" s="563"/>
      <c r="C972" s="563"/>
      <c r="D972" s="563"/>
      <c r="E972" s="563"/>
      <c r="F972" s="563"/>
    </row>
    <row r="973" customFormat="false" ht="12" hidden="false" customHeight="true" outlineLevel="0" collapsed="false">
      <c r="B973" s="563"/>
      <c r="C973" s="563"/>
      <c r="D973" s="563"/>
      <c r="E973" s="563"/>
      <c r="F973" s="563"/>
    </row>
    <row r="974" customFormat="false" ht="12" hidden="false" customHeight="true" outlineLevel="0" collapsed="false">
      <c r="B974" s="563"/>
      <c r="C974" s="563"/>
      <c r="D974" s="563"/>
      <c r="E974" s="563"/>
      <c r="F974" s="563"/>
    </row>
    <row r="975" customFormat="false" ht="12" hidden="false" customHeight="true" outlineLevel="0" collapsed="false">
      <c r="B975" s="563"/>
      <c r="C975" s="563"/>
      <c r="D975" s="563"/>
      <c r="E975" s="563"/>
      <c r="F975" s="563"/>
    </row>
    <row r="976" customFormat="false" ht="12" hidden="false" customHeight="true" outlineLevel="0" collapsed="false">
      <c r="B976" s="563"/>
      <c r="C976" s="563"/>
      <c r="D976" s="563"/>
      <c r="E976" s="563"/>
      <c r="F976" s="563"/>
    </row>
    <row r="977" customFormat="false" ht="12" hidden="false" customHeight="true" outlineLevel="0" collapsed="false">
      <c r="B977" s="563"/>
      <c r="C977" s="563"/>
      <c r="D977" s="563"/>
      <c r="E977" s="563"/>
      <c r="F977" s="563"/>
    </row>
    <row r="978" customFormat="false" ht="12" hidden="false" customHeight="true" outlineLevel="0" collapsed="false">
      <c r="B978" s="563"/>
      <c r="C978" s="563"/>
      <c r="D978" s="563"/>
      <c r="E978" s="563"/>
      <c r="F978" s="563"/>
    </row>
    <row r="979" customFormat="false" ht="12" hidden="false" customHeight="true" outlineLevel="0" collapsed="false">
      <c r="B979" s="563"/>
      <c r="C979" s="563"/>
      <c r="D979" s="563"/>
      <c r="E979" s="563"/>
      <c r="F979" s="563"/>
    </row>
    <row r="980" customFormat="false" ht="12" hidden="false" customHeight="true" outlineLevel="0" collapsed="false">
      <c r="B980" s="563"/>
      <c r="C980" s="563"/>
      <c r="D980" s="563"/>
      <c r="E980" s="563"/>
      <c r="F980" s="563"/>
    </row>
    <row r="981" customFormat="false" ht="12" hidden="false" customHeight="true" outlineLevel="0" collapsed="false">
      <c r="B981" s="563"/>
      <c r="C981" s="563"/>
      <c r="D981" s="563"/>
      <c r="E981" s="563"/>
      <c r="F981" s="563"/>
    </row>
    <row r="982" customFormat="false" ht="12" hidden="false" customHeight="true" outlineLevel="0" collapsed="false">
      <c r="B982" s="563"/>
      <c r="C982" s="563"/>
      <c r="D982" s="563"/>
      <c r="E982" s="563"/>
      <c r="F982" s="563"/>
    </row>
    <row r="983" customFormat="false" ht="12" hidden="false" customHeight="true" outlineLevel="0" collapsed="false">
      <c r="B983" s="563"/>
      <c r="C983" s="563"/>
      <c r="D983" s="563"/>
      <c r="E983" s="563"/>
      <c r="F983" s="563"/>
    </row>
    <row r="984" customFormat="false" ht="12" hidden="false" customHeight="true" outlineLevel="0" collapsed="false">
      <c r="B984" s="563"/>
      <c r="C984" s="563"/>
      <c r="D984" s="563"/>
      <c r="E984" s="563"/>
      <c r="F984" s="563"/>
    </row>
    <row r="985" customFormat="false" ht="12" hidden="false" customHeight="true" outlineLevel="0" collapsed="false">
      <c r="B985" s="563"/>
      <c r="C985" s="563"/>
      <c r="D985" s="563"/>
      <c r="E985" s="563"/>
      <c r="F985" s="563"/>
    </row>
    <row r="986" customFormat="false" ht="12" hidden="false" customHeight="true" outlineLevel="0" collapsed="false">
      <c r="B986" s="563"/>
      <c r="C986" s="563"/>
      <c r="D986" s="563"/>
      <c r="E986" s="563"/>
      <c r="F986" s="563"/>
    </row>
    <row r="987" customFormat="false" ht="12" hidden="false" customHeight="true" outlineLevel="0" collapsed="false">
      <c r="B987" s="563"/>
      <c r="C987" s="563"/>
      <c r="D987" s="563"/>
      <c r="E987" s="563"/>
      <c r="F987" s="563"/>
    </row>
    <row r="988" customFormat="false" ht="12" hidden="false" customHeight="true" outlineLevel="0" collapsed="false">
      <c r="B988" s="563"/>
      <c r="C988" s="563"/>
      <c r="D988" s="563"/>
      <c r="E988" s="563"/>
      <c r="F988" s="563"/>
    </row>
    <row r="989" customFormat="false" ht="12" hidden="false" customHeight="true" outlineLevel="0" collapsed="false">
      <c r="B989" s="563"/>
      <c r="C989" s="563"/>
      <c r="D989" s="563"/>
      <c r="E989" s="563"/>
      <c r="F989" s="563"/>
    </row>
    <row r="990" customFormat="false" ht="12" hidden="false" customHeight="true" outlineLevel="0" collapsed="false">
      <c r="B990" s="563"/>
      <c r="C990" s="563"/>
      <c r="D990" s="563"/>
      <c r="E990" s="563"/>
      <c r="F990" s="563"/>
    </row>
    <row r="991" customFormat="false" ht="12" hidden="false" customHeight="true" outlineLevel="0" collapsed="false">
      <c r="B991" s="563"/>
      <c r="C991" s="563"/>
      <c r="D991" s="563"/>
      <c r="E991" s="563"/>
      <c r="F991" s="563"/>
    </row>
    <row r="992" customFormat="false" ht="12" hidden="false" customHeight="true" outlineLevel="0" collapsed="false">
      <c r="B992" s="563"/>
      <c r="C992" s="563"/>
      <c r="D992" s="563"/>
      <c r="E992" s="563"/>
      <c r="F992" s="563"/>
    </row>
    <row r="993" customFormat="false" ht="12" hidden="false" customHeight="true" outlineLevel="0" collapsed="false">
      <c r="B993" s="563"/>
      <c r="C993" s="563"/>
      <c r="D993" s="563"/>
      <c r="E993" s="563"/>
      <c r="F993" s="563"/>
    </row>
    <row r="994" customFormat="false" ht="12" hidden="false" customHeight="true" outlineLevel="0" collapsed="false">
      <c r="B994" s="563"/>
      <c r="C994" s="563"/>
      <c r="D994" s="563"/>
      <c r="E994" s="563"/>
      <c r="F994" s="563"/>
    </row>
    <row r="995" customFormat="false" ht="12" hidden="false" customHeight="true" outlineLevel="0" collapsed="false">
      <c r="B995" s="563"/>
      <c r="C995" s="563"/>
      <c r="D995" s="563"/>
      <c r="E995" s="563"/>
      <c r="F995" s="563"/>
    </row>
    <row r="996" customFormat="false" ht="12" hidden="false" customHeight="true" outlineLevel="0" collapsed="false">
      <c r="B996" s="563"/>
      <c r="C996" s="563"/>
      <c r="D996" s="563"/>
      <c r="E996" s="563"/>
      <c r="F996" s="563"/>
    </row>
    <row r="997" customFormat="false" ht="12" hidden="false" customHeight="true" outlineLevel="0" collapsed="false">
      <c r="B997" s="563"/>
      <c r="C997" s="563"/>
      <c r="D997" s="563"/>
      <c r="E997" s="563"/>
      <c r="F997" s="563"/>
    </row>
    <row r="998" customFormat="false" ht="12" hidden="false" customHeight="true" outlineLevel="0" collapsed="false">
      <c r="B998" s="563"/>
      <c r="C998" s="563"/>
      <c r="D998" s="563"/>
      <c r="E998" s="563"/>
      <c r="F998" s="563"/>
    </row>
    <row r="999" customFormat="false" ht="12" hidden="false" customHeight="true" outlineLevel="0" collapsed="false">
      <c r="B999" s="563"/>
      <c r="C999" s="563"/>
      <c r="D999" s="563"/>
      <c r="E999" s="563"/>
      <c r="F999" s="563"/>
    </row>
    <row r="1000" customFormat="false" ht="12" hidden="false" customHeight="true" outlineLevel="0" collapsed="false">
      <c r="B1000" s="563"/>
      <c r="C1000" s="563"/>
      <c r="D1000" s="563"/>
      <c r="E1000" s="563"/>
      <c r="F1000" s="56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4" activeCellId="0" sqref="C4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2.87"/>
    <col collapsed="false" customWidth="true" hidden="false" outlineLevel="0" max="10" min="2" style="0" width="15.75"/>
    <col collapsed="false" customWidth="true" hidden="false" outlineLevel="0" max="19" min="11" style="0" width="8"/>
    <col collapsed="false" customWidth="true" hidden="false" outlineLevel="0" max="1024" min="1018" style="0" width="11.52"/>
  </cols>
  <sheetData>
    <row r="1" customFormat="false" ht="15" hidden="false" customHeight="true" outlineLevel="0" collapsed="false">
      <c r="A1" s="562" t="s">
        <v>754</v>
      </c>
      <c r="B1" s="578" t="s">
        <v>755</v>
      </c>
      <c r="C1" s="563"/>
      <c r="D1" s="563"/>
      <c r="E1" s="563"/>
      <c r="F1" s="563"/>
      <c r="G1" s="563"/>
      <c r="H1" s="563"/>
      <c r="I1" s="563"/>
      <c r="J1" s="563"/>
    </row>
    <row r="2" customFormat="false" ht="12" hidden="false" customHeight="true" outlineLevel="0" collapsed="false">
      <c r="B2" s="579" t="s">
        <v>756</v>
      </c>
      <c r="C2" s="563"/>
      <c r="D2" s="563"/>
      <c r="E2" s="579" t="s">
        <v>757</v>
      </c>
      <c r="F2" s="563"/>
      <c r="G2" s="563"/>
      <c r="H2" s="563"/>
      <c r="I2" s="563"/>
      <c r="J2" s="563"/>
    </row>
    <row r="3" customFormat="false" ht="12" hidden="false" customHeight="true" outlineLevel="0" collapsed="false">
      <c r="A3" s="564" t="s">
        <v>690</v>
      </c>
      <c r="B3" s="565" t="str">
        <f aca="false">IF(WB!C5="","",WB!C5)</f>
        <v>Njobvu</v>
      </c>
      <c r="C3" s="565" t="str">
        <f aca="false">IF(WB!D5="","",WB!D5)</f>
        <v>Kalikokha</v>
      </c>
      <c r="D3" s="565" t="str">
        <f aca="false">IF(WB!F5="","",WB!F5)</f>
        <v/>
      </c>
      <c r="E3" s="565" t="s">
        <v>58</v>
      </c>
      <c r="F3" s="565" t="s">
        <v>59</v>
      </c>
      <c r="G3" s="565" t="s">
        <v>758</v>
      </c>
      <c r="H3" s="565" t="s">
        <v>759</v>
      </c>
      <c r="I3" s="565" t="s">
        <v>760</v>
      </c>
      <c r="J3" s="565" t="s">
        <v>60</v>
      </c>
    </row>
    <row r="4" customFormat="false" ht="12" hidden="false" customHeight="true" outlineLevel="0" collapsed="false">
      <c r="A4" s="568" t="s">
        <v>761</v>
      </c>
      <c r="B4" s="580"/>
      <c r="C4" s="580"/>
      <c r="D4" s="580"/>
      <c r="E4" s="580"/>
      <c r="F4" s="580"/>
      <c r="G4" s="580"/>
      <c r="H4" s="580"/>
      <c r="I4" s="580"/>
      <c r="J4" s="580"/>
    </row>
    <row r="5" customFormat="false" ht="12" hidden="false" customHeight="true" outlineLevel="0" collapsed="false">
      <c r="A5" s="571" t="s">
        <v>762</v>
      </c>
      <c r="B5" s="570" t="s">
        <v>763</v>
      </c>
      <c r="C5" s="570" t="s">
        <v>271</v>
      </c>
      <c r="D5" s="570"/>
      <c r="E5" s="570" t="s">
        <v>763</v>
      </c>
      <c r="F5" s="570" t="s">
        <v>271</v>
      </c>
      <c r="G5" s="570" t="s">
        <v>271</v>
      </c>
      <c r="H5" s="570" t="s">
        <v>271</v>
      </c>
      <c r="I5" s="570" t="s">
        <v>271</v>
      </c>
      <c r="J5" s="570" t="s">
        <v>271</v>
      </c>
    </row>
    <row r="6" customFormat="false" ht="12" hidden="false" customHeight="true" outlineLevel="0" collapsed="false">
      <c r="A6" s="571" t="s">
        <v>764</v>
      </c>
      <c r="B6" s="570" t="s">
        <v>765</v>
      </c>
      <c r="C6" s="570" t="s">
        <v>766</v>
      </c>
      <c r="D6" s="570"/>
      <c r="E6" s="570" t="s">
        <v>765</v>
      </c>
      <c r="F6" s="570" t="s">
        <v>766</v>
      </c>
      <c r="G6" s="570" t="s">
        <v>767</v>
      </c>
      <c r="H6" s="570" t="s">
        <v>768</v>
      </c>
      <c r="I6" s="570" t="s">
        <v>769</v>
      </c>
      <c r="J6" s="570" t="s">
        <v>770</v>
      </c>
    </row>
    <row r="7" customFormat="false" ht="12" hidden="false" customHeight="true" outlineLevel="0" collapsed="false">
      <c r="A7" s="571" t="s">
        <v>771</v>
      </c>
      <c r="B7" s="570" t="n">
        <v>4500</v>
      </c>
      <c r="C7" s="570" t="n">
        <v>50</v>
      </c>
      <c r="D7" s="570"/>
      <c r="E7" s="570" t="n">
        <v>2500</v>
      </c>
      <c r="F7" s="570" t="n">
        <v>80</v>
      </c>
      <c r="G7" s="570" t="n">
        <v>60</v>
      </c>
      <c r="H7" s="570" t="n">
        <v>50</v>
      </c>
      <c r="I7" s="570" t="n">
        <v>70</v>
      </c>
      <c r="J7" s="570" t="n">
        <v>85</v>
      </c>
    </row>
    <row r="8" customFormat="false" ht="12" hidden="false" customHeight="true" outlineLevel="0" collapsed="false">
      <c r="A8" s="571" t="s">
        <v>772</v>
      </c>
      <c r="B8" s="570" t="s">
        <v>773</v>
      </c>
      <c r="C8" s="570" t="s">
        <v>774</v>
      </c>
      <c r="D8" s="570"/>
      <c r="E8" s="570" t="s">
        <v>775</v>
      </c>
      <c r="F8" s="570" t="s">
        <v>774</v>
      </c>
      <c r="G8" s="570" t="s">
        <v>774</v>
      </c>
      <c r="H8" s="570" t="s">
        <v>774</v>
      </c>
      <c r="I8" s="570" t="s">
        <v>776</v>
      </c>
      <c r="J8" s="570" t="s">
        <v>775</v>
      </c>
    </row>
    <row r="9" customFormat="false" ht="12" hidden="false" customHeight="true" outlineLevel="0" collapsed="false">
      <c r="A9" s="571" t="s">
        <v>777</v>
      </c>
      <c r="B9" s="570" t="n">
        <v>7000</v>
      </c>
      <c r="C9" s="570" t="n">
        <v>60</v>
      </c>
      <c r="D9" s="570"/>
      <c r="E9" s="570" t="n">
        <v>7500</v>
      </c>
      <c r="F9" s="570" t="n">
        <v>110</v>
      </c>
      <c r="G9" s="570" t="n">
        <v>80</v>
      </c>
      <c r="H9" s="570" t="n">
        <v>70</v>
      </c>
      <c r="I9" s="570" t="n">
        <v>120</v>
      </c>
      <c r="J9" s="570" t="n">
        <v>100</v>
      </c>
    </row>
    <row r="10" customFormat="false" ht="12" hidden="false" customHeight="true" outlineLevel="0" collapsed="false">
      <c r="A10" s="572" t="s">
        <v>778</v>
      </c>
      <c r="B10" s="573" t="s">
        <v>779</v>
      </c>
      <c r="C10" s="573" t="s">
        <v>780</v>
      </c>
      <c r="D10" s="573"/>
      <c r="E10" s="573" t="s">
        <v>781</v>
      </c>
      <c r="F10" s="573" t="s">
        <v>782</v>
      </c>
      <c r="G10" s="573" t="s">
        <v>783</v>
      </c>
      <c r="H10" s="573" t="s">
        <v>781</v>
      </c>
      <c r="I10" s="573" t="s">
        <v>781</v>
      </c>
      <c r="J10" s="573" t="s">
        <v>780</v>
      </c>
    </row>
    <row r="11" customFormat="false" ht="12" hidden="false" customHeight="true" outlineLevel="0" collapsed="false">
      <c r="A11" s="568" t="s">
        <v>784</v>
      </c>
      <c r="B11" s="580"/>
      <c r="C11" s="580"/>
      <c r="D11" s="580"/>
      <c r="E11" s="580"/>
      <c r="F11" s="580"/>
      <c r="G11" s="580"/>
      <c r="H11" s="580"/>
      <c r="I11" s="580"/>
      <c r="J11" s="580"/>
    </row>
    <row r="12" customFormat="false" ht="12" hidden="false" customHeight="true" outlineLevel="0" collapsed="false">
      <c r="A12" s="571" t="s">
        <v>762</v>
      </c>
      <c r="B12" s="570" t="s">
        <v>763</v>
      </c>
      <c r="C12" s="570"/>
      <c r="D12" s="570"/>
      <c r="E12" s="570" t="s">
        <v>271</v>
      </c>
      <c r="F12" s="570" t="s">
        <v>271</v>
      </c>
      <c r="G12" s="570" t="s">
        <v>271</v>
      </c>
      <c r="H12" s="570" t="s">
        <v>271</v>
      </c>
      <c r="I12" s="570" t="s">
        <v>271</v>
      </c>
      <c r="J12" s="570" t="s">
        <v>271</v>
      </c>
    </row>
    <row r="13" customFormat="false" ht="12" hidden="false" customHeight="true" outlineLevel="0" collapsed="false">
      <c r="A13" s="571" t="s">
        <v>764</v>
      </c>
      <c r="B13" s="570" t="s">
        <v>765</v>
      </c>
      <c r="C13" s="570"/>
      <c r="D13" s="570"/>
      <c r="E13" s="570" t="s">
        <v>765</v>
      </c>
      <c r="F13" s="570" t="s">
        <v>766</v>
      </c>
      <c r="G13" s="570" t="s">
        <v>767</v>
      </c>
      <c r="H13" s="570" t="s">
        <v>768</v>
      </c>
      <c r="I13" s="570" t="s">
        <v>769</v>
      </c>
      <c r="J13" s="570" t="s">
        <v>770</v>
      </c>
    </row>
    <row r="14" customFormat="false" ht="12" hidden="false" customHeight="true" outlineLevel="0" collapsed="false">
      <c r="A14" s="571" t="s">
        <v>771</v>
      </c>
      <c r="B14" s="570" t="n">
        <v>10000</v>
      </c>
      <c r="C14" s="570"/>
      <c r="D14" s="570"/>
      <c r="E14" s="570" t="n">
        <v>350</v>
      </c>
      <c r="F14" s="570" t="n">
        <v>250</v>
      </c>
      <c r="G14" s="570" t="n">
        <v>250</v>
      </c>
      <c r="H14" s="570" t="n">
        <v>120</v>
      </c>
      <c r="I14" s="570" t="n">
        <v>360</v>
      </c>
      <c r="J14" s="570" t="n">
        <v>250</v>
      </c>
    </row>
    <row r="15" customFormat="false" ht="12" hidden="false" customHeight="true" outlineLevel="0" collapsed="false">
      <c r="A15" s="571" t="s">
        <v>772</v>
      </c>
      <c r="B15" s="570" t="s">
        <v>785</v>
      </c>
      <c r="C15" s="570"/>
      <c r="D15" s="570"/>
      <c r="E15" s="570" t="s">
        <v>786</v>
      </c>
      <c r="F15" s="570" t="s">
        <v>776</v>
      </c>
      <c r="G15" s="570" t="s">
        <v>776</v>
      </c>
      <c r="H15" s="570" t="s">
        <v>775</v>
      </c>
      <c r="I15" s="570" t="s">
        <v>776</v>
      </c>
      <c r="J15" s="570" t="s">
        <v>787</v>
      </c>
    </row>
    <row r="16" customFormat="false" ht="12" hidden="false" customHeight="true" outlineLevel="0" collapsed="false">
      <c r="A16" s="571" t="s">
        <v>777</v>
      </c>
      <c r="B16" s="570" t="n">
        <v>25000</v>
      </c>
      <c r="C16" s="570"/>
      <c r="D16" s="570"/>
      <c r="E16" s="570" t="n">
        <v>500</v>
      </c>
      <c r="F16" s="570" t="n">
        <v>500</v>
      </c>
      <c r="G16" s="570" t="n">
        <v>440</v>
      </c>
      <c r="H16" s="570" t="n">
        <v>300</v>
      </c>
      <c r="I16" s="570" t="n">
        <v>430</v>
      </c>
      <c r="J16" s="570" t="n">
        <v>400</v>
      </c>
    </row>
    <row r="17" customFormat="false" ht="12" hidden="false" customHeight="true" outlineLevel="0" collapsed="false">
      <c r="A17" s="572" t="s">
        <v>778</v>
      </c>
      <c r="B17" s="573" t="s">
        <v>788</v>
      </c>
      <c r="C17" s="573"/>
      <c r="D17" s="573"/>
      <c r="E17" s="573" t="s">
        <v>789</v>
      </c>
      <c r="F17" s="573" t="s">
        <v>781</v>
      </c>
      <c r="G17" s="573" t="s">
        <v>781</v>
      </c>
      <c r="H17" s="573" t="s">
        <v>781</v>
      </c>
      <c r="I17" s="573" t="s">
        <v>782</v>
      </c>
      <c r="J17" s="573" t="s">
        <v>775</v>
      </c>
    </row>
    <row r="18" customFormat="false" ht="12" hidden="false" customHeight="true" outlineLevel="0" collapsed="false">
      <c r="A18" s="568" t="s">
        <v>790</v>
      </c>
      <c r="B18" s="580"/>
      <c r="C18" s="580"/>
      <c r="D18" s="580"/>
      <c r="E18" s="580"/>
      <c r="F18" s="580"/>
      <c r="G18" s="580"/>
      <c r="H18" s="580"/>
      <c r="I18" s="580"/>
      <c r="J18" s="580"/>
    </row>
    <row r="19" customFormat="false" ht="12" hidden="false" customHeight="true" outlineLevel="0" collapsed="false">
      <c r="A19" s="571" t="s">
        <v>762</v>
      </c>
      <c r="B19" s="570" t="s">
        <v>763</v>
      </c>
      <c r="C19" s="570" t="s">
        <v>271</v>
      </c>
      <c r="D19" s="570"/>
      <c r="E19" s="570" t="s">
        <v>271</v>
      </c>
      <c r="F19" s="570" t="s">
        <v>271</v>
      </c>
      <c r="G19" s="570" t="s">
        <v>271</v>
      </c>
      <c r="H19" s="570" t="s">
        <v>271</v>
      </c>
      <c r="I19" s="570" t="s">
        <v>271</v>
      </c>
      <c r="J19" s="570" t="s">
        <v>271</v>
      </c>
    </row>
    <row r="20" customFormat="false" ht="12" hidden="false" customHeight="true" outlineLevel="0" collapsed="false">
      <c r="A20" s="571" t="s">
        <v>764</v>
      </c>
      <c r="B20" s="570" t="s">
        <v>791</v>
      </c>
      <c r="C20" s="570" t="s">
        <v>766</v>
      </c>
      <c r="D20" s="570"/>
      <c r="E20" s="570" t="s">
        <v>765</v>
      </c>
      <c r="F20" s="570" t="s">
        <v>766</v>
      </c>
      <c r="G20" s="570" t="s">
        <v>767</v>
      </c>
      <c r="H20" s="570" t="s">
        <v>768</v>
      </c>
      <c r="I20" s="570" t="s">
        <v>769</v>
      </c>
      <c r="J20" s="570" t="s">
        <v>770</v>
      </c>
    </row>
    <row r="21" customFormat="false" ht="12" hidden="false" customHeight="true" outlineLevel="0" collapsed="false">
      <c r="A21" s="571" t="s">
        <v>771</v>
      </c>
      <c r="B21" s="570" t="n">
        <v>2000</v>
      </c>
      <c r="C21" s="570" t="n">
        <v>50</v>
      </c>
      <c r="D21" s="570"/>
      <c r="E21" s="570" t="n">
        <v>180</v>
      </c>
      <c r="F21" s="570" t="n">
        <v>100</v>
      </c>
      <c r="G21" s="570" t="n">
        <v>100</v>
      </c>
      <c r="H21" s="570" t="n">
        <v>70</v>
      </c>
      <c r="I21" s="570" t="n">
        <v>140</v>
      </c>
      <c r="J21" s="570" t="n">
        <v>105</v>
      </c>
    </row>
    <row r="22" customFormat="false" ht="12" hidden="false" customHeight="true" outlineLevel="0" collapsed="false">
      <c r="A22" s="571" t="s">
        <v>772</v>
      </c>
      <c r="B22" s="570" t="s">
        <v>774</v>
      </c>
      <c r="C22" s="570" t="s">
        <v>774</v>
      </c>
      <c r="D22" s="570"/>
      <c r="E22" s="570" t="s">
        <v>789</v>
      </c>
      <c r="F22" s="570" t="s">
        <v>787</v>
      </c>
      <c r="G22" s="570" t="s">
        <v>776</v>
      </c>
      <c r="H22" s="570" t="s">
        <v>787</v>
      </c>
      <c r="I22" s="570" t="s">
        <v>776</v>
      </c>
      <c r="J22" s="570" t="s">
        <v>787</v>
      </c>
    </row>
    <row r="23" customFormat="false" ht="12" hidden="false" customHeight="true" outlineLevel="0" collapsed="false">
      <c r="A23" s="571" t="s">
        <v>777</v>
      </c>
      <c r="B23" s="570" t="n">
        <v>10000</v>
      </c>
      <c r="C23" s="570" t="n">
        <v>80</v>
      </c>
      <c r="D23" s="570"/>
      <c r="E23" s="570" t="n">
        <v>200</v>
      </c>
      <c r="F23" s="570" t="n">
        <v>180</v>
      </c>
      <c r="G23" s="570" t="n">
        <v>200</v>
      </c>
      <c r="H23" s="570" t="n">
        <v>100</v>
      </c>
      <c r="I23" s="570" t="n">
        <v>200</v>
      </c>
      <c r="J23" s="570" t="n">
        <v>210</v>
      </c>
    </row>
    <row r="24" customFormat="false" ht="12" hidden="false" customHeight="true" outlineLevel="0" collapsed="false">
      <c r="A24" s="572" t="s">
        <v>778</v>
      </c>
      <c r="B24" s="573" t="s">
        <v>792</v>
      </c>
      <c r="C24" s="573" t="s">
        <v>780</v>
      </c>
      <c r="D24" s="573"/>
      <c r="E24" s="573" t="s">
        <v>774</v>
      </c>
      <c r="F24" s="573" t="s">
        <v>776</v>
      </c>
      <c r="G24" s="573" t="s">
        <v>781</v>
      </c>
      <c r="H24" s="573" t="s">
        <v>781</v>
      </c>
      <c r="I24" s="573" t="s">
        <v>781</v>
      </c>
      <c r="J24" s="573" t="s">
        <v>775</v>
      </c>
    </row>
    <row r="25" customFormat="false" ht="12" hidden="false" customHeight="true" outlineLevel="0" collapsed="false">
      <c r="A25" s="568" t="s">
        <v>793</v>
      </c>
      <c r="B25" s="580"/>
      <c r="C25" s="580"/>
      <c r="D25" s="580"/>
      <c r="E25" s="580"/>
      <c r="F25" s="580"/>
      <c r="G25" s="580"/>
      <c r="H25" s="580"/>
      <c r="I25" s="580"/>
      <c r="J25" s="580"/>
    </row>
    <row r="26" customFormat="false" ht="12" hidden="false" customHeight="true" outlineLevel="0" collapsed="false">
      <c r="A26" s="571" t="s">
        <v>762</v>
      </c>
      <c r="B26" s="570" t="s">
        <v>794</v>
      </c>
      <c r="C26" s="570" t="s">
        <v>795</v>
      </c>
      <c r="D26" s="570"/>
      <c r="E26" s="570" t="s">
        <v>795</v>
      </c>
      <c r="F26" s="570" t="s">
        <v>795</v>
      </c>
      <c r="G26" s="570" t="s">
        <v>796</v>
      </c>
      <c r="H26" s="570" t="s">
        <v>796</v>
      </c>
      <c r="I26" s="570" t="s">
        <v>796</v>
      </c>
      <c r="J26" s="570" t="s">
        <v>796</v>
      </c>
    </row>
    <row r="27" customFormat="false" ht="12" hidden="false" customHeight="true" outlineLevel="0" collapsed="false">
      <c r="A27" s="571" t="s">
        <v>764</v>
      </c>
      <c r="B27" s="570" t="s">
        <v>791</v>
      </c>
      <c r="C27" s="570" t="s">
        <v>791</v>
      </c>
      <c r="D27" s="570"/>
      <c r="E27" s="570" t="s">
        <v>797</v>
      </c>
      <c r="F27" s="570" t="s">
        <v>797</v>
      </c>
      <c r="G27" s="570" t="s">
        <v>767</v>
      </c>
      <c r="H27" s="570" t="s">
        <v>768</v>
      </c>
      <c r="I27" s="570" t="s">
        <v>769</v>
      </c>
      <c r="J27" s="570" t="s">
        <v>770</v>
      </c>
    </row>
    <row r="28" customFormat="false" ht="12" hidden="false" customHeight="true" outlineLevel="0" collapsed="false">
      <c r="A28" s="571" t="s">
        <v>771</v>
      </c>
      <c r="B28" s="570" t="n">
        <v>90000</v>
      </c>
      <c r="C28" s="570" t="n">
        <v>45000</v>
      </c>
      <c r="D28" s="570"/>
      <c r="E28" s="570" t="n">
        <v>120000</v>
      </c>
      <c r="F28" s="570" t="n">
        <v>90000</v>
      </c>
      <c r="G28" s="570" t="n">
        <v>120000</v>
      </c>
      <c r="H28" s="570" t="n">
        <v>100000</v>
      </c>
      <c r="I28" s="570" t="n">
        <v>80000</v>
      </c>
      <c r="J28" s="570" t="n">
        <v>75000</v>
      </c>
    </row>
    <row r="29" customFormat="false" ht="12" hidden="false" customHeight="true" outlineLevel="0" collapsed="false">
      <c r="A29" s="571" t="s">
        <v>772</v>
      </c>
      <c r="B29" s="570" t="s">
        <v>798</v>
      </c>
      <c r="C29" s="570" t="s">
        <v>799</v>
      </c>
      <c r="D29" s="570"/>
      <c r="E29" s="570" t="s">
        <v>799</v>
      </c>
      <c r="F29" s="570" t="s">
        <v>799</v>
      </c>
      <c r="G29" s="570" t="s">
        <v>799</v>
      </c>
      <c r="H29" s="570" t="s">
        <v>781</v>
      </c>
      <c r="I29" s="570" t="s">
        <v>781</v>
      </c>
      <c r="J29" s="570" t="s">
        <v>782</v>
      </c>
    </row>
    <row r="30" customFormat="false" ht="12" hidden="false" customHeight="true" outlineLevel="0" collapsed="false">
      <c r="A30" s="571" t="s">
        <v>777</v>
      </c>
      <c r="B30" s="570" t="n">
        <v>150000</v>
      </c>
      <c r="C30" s="570" t="n">
        <v>250000</v>
      </c>
      <c r="D30" s="570"/>
      <c r="E30" s="570" t="n">
        <v>180000</v>
      </c>
      <c r="F30" s="570" t="n">
        <v>150000</v>
      </c>
      <c r="G30" s="570" t="n">
        <v>250000</v>
      </c>
      <c r="H30" s="570" t="n">
        <v>180000</v>
      </c>
      <c r="I30" s="570" t="n">
        <v>180000</v>
      </c>
      <c r="J30" s="570" t="n">
        <v>130000</v>
      </c>
    </row>
    <row r="31" customFormat="false" ht="12" hidden="false" customHeight="true" outlineLevel="0" collapsed="false">
      <c r="A31" s="572" t="s">
        <v>778</v>
      </c>
      <c r="B31" s="573" t="s">
        <v>800</v>
      </c>
      <c r="C31" s="573" t="s">
        <v>774</v>
      </c>
      <c r="D31" s="573"/>
      <c r="E31" s="573" t="s">
        <v>801</v>
      </c>
      <c r="F31" s="573" t="s">
        <v>776</v>
      </c>
      <c r="G31" s="573" t="s">
        <v>774</v>
      </c>
      <c r="H31" s="573" t="s">
        <v>802</v>
      </c>
      <c r="I31" s="573" t="s">
        <v>803</v>
      </c>
      <c r="J31" s="573" t="s">
        <v>804</v>
      </c>
    </row>
    <row r="32" customFormat="false" ht="12" hidden="false" customHeight="true" outlineLevel="0" collapsed="false">
      <c r="A32" s="568" t="s">
        <v>805</v>
      </c>
      <c r="B32" s="580"/>
      <c r="C32" s="580"/>
      <c r="D32" s="580"/>
      <c r="E32" s="580"/>
      <c r="F32" s="580"/>
      <c r="G32" s="580"/>
      <c r="H32" s="580"/>
      <c r="I32" s="580"/>
      <c r="J32" s="580"/>
    </row>
    <row r="33" customFormat="false" ht="12" hidden="false" customHeight="true" outlineLevel="0" collapsed="false">
      <c r="A33" s="571" t="s">
        <v>762</v>
      </c>
      <c r="B33" s="570" t="s">
        <v>806</v>
      </c>
      <c r="C33" s="570" t="s">
        <v>796</v>
      </c>
      <c r="D33" s="570"/>
      <c r="E33" s="570" t="s">
        <v>796</v>
      </c>
      <c r="F33" s="570" t="s">
        <v>796</v>
      </c>
      <c r="G33" s="570" t="s">
        <v>796</v>
      </c>
      <c r="H33" s="570" t="s">
        <v>796</v>
      </c>
      <c r="I33" s="570" t="s">
        <v>796</v>
      </c>
      <c r="J33" s="570" t="s">
        <v>796</v>
      </c>
    </row>
    <row r="34" customFormat="false" ht="12" hidden="false" customHeight="true" outlineLevel="0" collapsed="false">
      <c r="A34" s="571" t="s">
        <v>764</v>
      </c>
      <c r="B34" s="570" t="s">
        <v>791</v>
      </c>
      <c r="C34" s="570" t="s">
        <v>791</v>
      </c>
      <c r="D34" s="570"/>
      <c r="E34" s="570" t="s">
        <v>797</v>
      </c>
      <c r="F34" s="570" t="s">
        <v>797</v>
      </c>
      <c r="G34" s="570" t="s">
        <v>767</v>
      </c>
      <c r="H34" s="570" t="s">
        <v>768</v>
      </c>
      <c r="I34" s="570" t="s">
        <v>769</v>
      </c>
      <c r="J34" s="570" t="s">
        <v>770</v>
      </c>
    </row>
    <row r="35" customFormat="false" ht="12" hidden="false" customHeight="true" outlineLevel="0" collapsed="false">
      <c r="A35" s="571" t="s">
        <v>771</v>
      </c>
      <c r="B35" s="570" t="n">
        <v>7000</v>
      </c>
      <c r="C35" s="570" t="n">
        <v>5000</v>
      </c>
      <c r="D35" s="570"/>
      <c r="E35" s="570" t="n">
        <v>12000</v>
      </c>
      <c r="F35" s="570" t="n">
        <v>10000</v>
      </c>
      <c r="G35" s="570" t="n">
        <v>15000</v>
      </c>
      <c r="H35" s="570" t="n">
        <v>11000</v>
      </c>
      <c r="I35" s="570" t="n">
        <v>15000</v>
      </c>
      <c r="J35" s="570" t="n">
        <v>8000</v>
      </c>
    </row>
    <row r="36" customFormat="false" ht="12" hidden="false" customHeight="true" outlineLevel="0" collapsed="false">
      <c r="A36" s="571" t="s">
        <v>772</v>
      </c>
      <c r="B36" s="570" t="s">
        <v>798</v>
      </c>
      <c r="C36" s="570" t="s">
        <v>782</v>
      </c>
      <c r="D36" s="570"/>
      <c r="E36" s="570" t="s">
        <v>782</v>
      </c>
      <c r="F36" s="570" t="s">
        <v>799</v>
      </c>
      <c r="G36" s="570" t="s">
        <v>799</v>
      </c>
      <c r="H36" s="570" t="s">
        <v>807</v>
      </c>
      <c r="I36" s="570" t="s">
        <v>782</v>
      </c>
      <c r="J36" s="570" t="s">
        <v>782</v>
      </c>
    </row>
    <row r="37" customFormat="false" ht="12" hidden="false" customHeight="true" outlineLevel="0" collapsed="false">
      <c r="A37" s="571" t="s">
        <v>777</v>
      </c>
      <c r="B37" s="570" t="n">
        <v>15000</v>
      </c>
      <c r="C37" s="570" t="n">
        <v>20000</v>
      </c>
      <c r="D37" s="570"/>
      <c r="E37" s="570" t="n">
        <v>20000</v>
      </c>
      <c r="F37" s="570" t="n">
        <v>19000</v>
      </c>
      <c r="G37" s="570" t="n">
        <v>25000</v>
      </c>
      <c r="H37" s="570" t="n">
        <v>15000</v>
      </c>
      <c r="I37" s="570" t="n">
        <v>20000</v>
      </c>
      <c r="J37" s="570" t="n">
        <v>19000</v>
      </c>
    </row>
    <row r="38" customFormat="false" ht="12" hidden="false" customHeight="true" outlineLevel="0" collapsed="false">
      <c r="A38" s="572" t="s">
        <v>778</v>
      </c>
      <c r="B38" s="573" t="s">
        <v>804</v>
      </c>
      <c r="C38" s="573" t="s">
        <v>774</v>
      </c>
      <c r="D38" s="573"/>
      <c r="E38" s="573" t="s">
        <v>801</v>
      </c>
      <c r="F38" s="573" t="s">
        <v>776</v>
      </c>
      <c r="G38" s="573" t="s">
        <v>774</v>
      </c>
      <c r="H38" s="573" t="s">
        <v>808</v>
      </c>
      <c r="I38" s="573" t="s">
        <v>774</v>
      </c>
      <c r="J38" s="573" t="s">
        <v>804</v>
      </c>
    </row>
    <row r="39" customFormat="false" ht="12" hidden="false" customHeight="true" outlineLevel="0" collapsed="false">
      <c r="A39" s="568" t="s">
        <v>809</v>
      </c>
      <c r="B39" s="580"/>
      <c r="C39" s="580"/>
      <c r="D39" s="580"/>
      <c r="E39" s="580"/>
      <c r="F39" s="580"/>
      <c r="G39" s="580"/>
      <c r="H39" s="580"/>
      <c r="I39" s="580"/>
      <c r="J39" s="580"/>
    </row>
    <row r="40" customFormat="false" ht="12" hidden="false" customHeight="true" outlineLevel="0" collapsed="false">
      <c r="A40" s="571" t="s">
        <v>762</v>
      </c>
      <c r="B40" s="570" t="s">
        <v>810</v>
      </c>
      <c r="C40" s="570" t="s">
        <v>795</v>
      </c>
      <c r="D40" s="570"/>
      <c r="E40" s="570" t="s">
        <v>796</v>
      </c>
      <c r="F40" s="570" t="s">
        <v>796</v>
      </c>
      <c r="G40" s="570"/>
      <c r="H40" s="570"/>
      <c r="I40" s="570" t="s">
        <v>796</v>
      </c>
      <c r="J40" s="570" t="s">
        <v>796</v>
      </c>
    </row>
    <row r="41" customFormat="false" ht="12" hidden="false" customHeight="true" outlineLevel="0" collapsed="false">
      <c r="A41" s="571" t="s">
        <v>764</v>
      </c>
      <c r="B41" s="570" t="s">
        <v>791</v>
      </c>
      <c r="C41" s="570" t="s">
        <v>791</v>
      </c>
      <c r="D41" s="570"/>
      <c r="E41" s="570" t="s">
        <v>797</v>
      </c>
      <c r="F41" s="570" t="s">
        <v>770</v>
      </c>
      <c r="G41" s="570"/>
      <c r="H41" s="570"/>
      <c r="I41" s="570" t="s">
        <v>769</v>
      </c>
      <c r="J41" s="570" t="s">
        <v>770</v>
      </c>
    </row>
    <row r="42" customFormat="false" ht="12" hidden="false" customHeight="true" outlineLevel="0" collapsed="false">
      <c r="A42" s="571" t="s">
        <v>771</v>
      </c>
      <c r="B42" s="570" t="n">
        <v>9500</v>
      </c>
      <c r="C42" s="570" t="n">
        <v>9000</v>
      </c>
      <c r="D42" s="570"/>
      <c r="E42" s="570" t="n">
        <v>15000</v>
      </c>
      <c r="F42" s="570" t="n">
        <v>20000</v>
      </c>
      <c r="G42" s="570"/>
      <c r="H42" s="570"/>
      <c r="I42" s="570" t="n">
        <v>30000</v>
      </c>
      <c r="J42" s="570" t="n">
        <v>15000</v>
      </c>
    </row>
    <row r="43" customFormat="false" ht="12" hidden="false" customHeight="true" outlineLevel="0" collapsed="false">
      <c r="A43" s="571" t="s">
        <v>772</v>
      </c>
      <c r="B43" s="570" t="s">
        <v>798</v>
      </c>
      <c r="C43" s="570" t="s">
        <v>782</v>
      </c>
      <c r="D43" s="570"/>
      <c r="E43" s="570" t="s">
        <v>782</v>
      </c>
      <c r="F43" s="570" t="s">
        <v>811</v>
      </c>
      <c r="G43" s="570"/>
      <c r="H43" s="570"/>
      <c r="I43" s="570" t="s">
        <v>812</v>
      </c>
      <c r="J43" s="570" t="s">
        <v>782</v>
      </c>
    </row>
    <row r="44" customFormat="false" ht="12" hidden="false" customHeight="true" outlineLevel="0" collapsed="false">
      <c r="A44" s="571" t="s">
        <v>777</v>
      </c>
      <c r="B44" s="570" t="n">
        <v>20000</v>
      </c>
      <c r="C44" s="570" t="n">
        <v>24000</v>
      </c>
      <c r="D44" s="570"/>
      <c r="E44" s="570" t="n">
        <v>20000</v>
      </c>
      <c r="F44" s="570" t="n">
        <v>25000</v>
      </c>
      <c r="G44" s="570"/>
      <c r="H44" s="570"/>
      <c r="I44" s="570" t="n">
        <v>75000</v>
      </c>
      <c r="J44" s="570" t="n">
        <v>30000</v>
      </c>
    </row>
    <row r="45" customFormat="false" ht="12" hidden="false" customHeight="true" outlineLevel="0" collapsed="false">
      <c r="A45" s="572" t="s">
        <v>778</v>
      </c>
      <c r="B45" s="573" t="s">
        <v>804</v>
      </c>
      <c r="C45" s="573" t="s">
        <v>774</v>
      </c>
      <c r="D45" s="573"/>
      <c r="E45" s="573" t="s">
        <v>801</v>
      </c>
      <c r="F45" s="573" t="s">
        <v>813</v>
      </c>
      <c r="G45" s="573"/>
      <c r="H45" s="573"/>
      <c r="I45" s="573" t="s">
        <v>814</v>
      </c>
      <c r="J45" s="573" t="s">
        <v>804</v>
      </c>
    </row>
    <row r="46" customFormat="false" ht="12" hidden="false" customHeight="true" outlineLevel="0" collapsed="false">
      <c r="A46" s="568" t="s">
        <v>815</v>
      </c>
      <c r="B46" s="580"/>
      <c r="C46" s="580"/>
      <c r="D46" s="580"/>
      <c r="E46" s="580"/>
      <c r="F46" s="580"/>
      <c r="G46" s="580"/>
      <c r="H46" s="580"/>
      <c r="I46" s="580"/>
      <c r="J46" s="580"/>
    </row>
    <row r="47" customFormat="false" ht="12" hidden="false" customHeight="true" outlineLevel="0" collapsed="false">
      <c r="A47" s="571" t="s">
        <v>762</v>
      </c>
      <c r="B47" s="570" t="s">
        <v>816</v>
      </c>
      <c r="C47" s="570" t="s">
        <v>795</v>
      </c>
      <c r="D47" s="570"/>
      <c r="E47" s="570" t="s">
        <v>796</v>
      </c>
      <c r="F47" s="570"/>
      <c r="G47" s="570" t="s">
        <v>796</v>
      </c>
      <c r="H47" s="570" t="s">
        <v>796</v>
      </c>
      <c r="I47" s="570" t="s">
        <v>796</v>
      </c>
      <c r="J47" s="570" t="s">
        <v>796</v>
      </c>
    </row>
    <row r="48" customFormat="false" ht="12" hidden="false" customHeight="true" outlineLevel="0" collapsed="false">
      <c r="A48" s="571" t="s">
        <v>764</v>
      </c>
      <c r="B48" s="570" t="s">
        <v>791</v>
      </c>
      <c r="C48" s="570" t="s">
        <v>791</v>
      </c>
      <c r="D48" s="570"/>
      <c r="E48" s="570" t="s">
        <v>797</v>
      </c>
      <c r="F48" s="570"/>
      <c r="G48" s="570" t="s">
        <v>767</v>
      </c>
      <c r="H48" s="570" t="s">
        <v>768</v>
      </c>
      <c r="I48" s="570" t="s">
        <v>769</v>
      </c>
      <c r="J48" s="570" t="s">
        <v>770</v>
      </c>
    </row>
    <row r="49" customFormat="false" ht="12" hidden="false" customHeight="true" outlineLevel="0" collapsed="false">
      <c r="A49" s="571" t="s">
        <v>771</v>
      </c>
      <c r="B49" s="570" t="n">
        <v>500</v>
      </c>
      <c r="C49" s="570" t="n">
        <v>500</v>
      </c>
      <c r="D49" s="570"/>
      <c r="E49" s="570" t="n">
        <v>1000</v>
      </c>
      <c r="F49" s="570"/>
      <c r="G49" s="570" t="n">
        <v>1000</v>
      </c>
      <c r="H49" s="570" t="n">
        <v>900</v>
      </c>
      <c r="I49" s="570" t="n">
        <v>800</v>
      </c>
      <c r="J49" s="570" t="n">
        <v>700</v>
      </c>
    </row>
    <row r="50" customFormat="false" ht="12" hidden="false" customHeight="true" outlineLevel="0" collapsed="false">
      <c r="A50" s="571" t="s">
        <v>772</v>
      </c>
      <c r="B50" s="570" t="s">
        <v>798</v>
      </c>
      <c r="C50" s="570" t="s">
        <v>782</v>
      </c>
      <c r="D50" s="570"/>
      <c r="E50" s="570" t="s">
        <v>799</v>
      </c>
      <c r="F50" s="570"/>
      <c r="G50" s="570" t="s">
        <v>799</v>
      </c>
      <c r="H50" s="570" t="s">
        <v>807</v>
      </c>
      <c r="I50" s="570" t="s">
        <v>812</v>
      </c>
      <c r="J50" s="570" t="s">
        <v>798</v>
      </c>
    </row>
    <row r="51" customFormat="false" ht="12" hidden="false" customHeight="true" outlineLevel="0" collapsed="false">
      <c r="A51" s="571" t="s">
        <v>777</v>
      </c>
      <c r="B51" s="570" t="n">
        <v>900</v>
      </c>
      <c r="C51" s="570" t="n">
        <v>2500</v>
      </c>
      <c r="D51" s="570"/>
      <c r="E51" s="570" t="n">
        <v>2000</v>
      </c>
      <c r="F51" s="570"/>
      <c r="G51" s="570" t="n">
        <v>2800</v>
      </c>
      <c r="H51" s="570" t="n">
        <v>1500</v>
      </c>
      <c r="I51" s="570" t="n">
        <v>1100</v>
      </c>
      <c r="J51" s="570" t="n">
        <v>1100</v>
      </c>
    </row>
    <row r="52" customFormat="false" ht="12" hidden="false" customHeight="true" outlineLevel="0" collapsed="false">
      <c r="A52" s="572" t="s">
        <v>778</v>
      </c>
      <c r="B52" s="573" t="s">
        <v>804</v>
      </c>
      <c r="C52" s="573" t="s">
        <v>776</v>
      </c>
      <c r="D52" s="573"/>
      <c r="E52" s="573" t="s">
        <v>804</v>
      </c>
      <c r="F52" s="573"/>
      <c r="G52" s="573" t="s">
        <v>776</v>
      </c>
      <c r="H52" s="573" t="s">
        <v>802</v>
      </c>
      <c r="I52" s="573" t="s">
        <v>787</v>
      </c>
      <c r="J52" s="573" t="s">
        <v>817</v>
      </c>
    </row>
    <row r="53" customFormat="false" ht="12" hidden="false" customHeight="true" outlineLevel="0" collapsed="false">
      <c r="A53" s="568" t="s">
        <v>818</v>
      </c>
      <c r="B53" s="580"/>
      <c r="C53" s="580"/>
      <c r="D53" s="580"/>
      <c r="E53" s="580"/>
      <c r="F53" s="580"/>
      <c r="G53" s="580"/>
      <c r="H53" s="580"/>
      <c r="I53" s="580"/>
      <c r="J53" s="580"/>
    </row>
    <row r="54" customFormat="false" ht="12" hidden="false" customHeight="true" outlineLevel="0" collapsed="false">
      <c r="A54" s="571" t="s">
        <v>762</v>
      </c>
      <c r="B54" s="570" t="s">
        <v>695</v>
      </c>
      <c r="C54" s="570" t="s">
        <v>695</v>
      </c>
      <c r="D54" s="570"/>
      <c r="E54" s="570"/>
      <c r="F54" s="570"/>
      <c r="G54" s="570"/>
      <c r="H54" s="570"/>
      <c r="I54" s="570"/>
      <c r="J54" s="570"/>
    </row>
    <row r="55" customFormat="false" ht="12" hidden="false" customHeight="true" outlineLevel="0" collapsed="false">
      <c r="A55" s="571" t="s">
        <v>764</v>
      </c>
      <c r="B55" s="570" t="s">
        <v>819</v>
      </c>
      <c r="C55" s="570" t="s">
        <v>819</v>
      </c>
      <c r="D55" s="570"/>
      <c r="E55" s="570"/>
      <c r="F55" s="570"/>
      <c r="G55" s="570"/>
      <c r="H55" s="570"/>
      <c r="I55" s="570"/>
      <c r="J55" s="570"/>
    </row>
    <row r="56" customFormat="false" ht="12" hidden="false" customHeight="true" outlineLevel="0" collapsed="false">
      <c r="A56" s="571" t="s">
        <v>771</v>
      </c>
      <c r="B56" s="570" t="n">
        <v>3000</v>
      </c>
      <c r="C56" s="570" t="n">
        <v>1500</v>
      </c>
      <c r="D56" s="570"/>
      <c r="E56" s="570"/>
      <c r="F56" s="570"/>
      <c r="G56" s="570"/>
      <c r="H56" s="570"/>
      <c r="I56" s="570"/>
      <c r="J56" s="570"/>
    </row>
    <row r="57" customFormat="false" ht="12" hidden="false" customHeight="true" outlineLevel="0" collapsed="false">
      <c r="A57" s="571" t="s">
        <v>772</v>
      </c>
      <c r="B57" s="570" t="s">
        <v>820</v>
      </c>
      <c r="C57" s="570" t="s">
        <v>821</v>
      </c>
      <c r="D57" s="570"/>
      <c r="E57" s="570"/>
      <c r="F57" s="570"/>
      <c r="G57" s="570"/>
      <c r="H57" s="570"/>
      <c r="I57" s="570"/>
      <c r="J57" s="570"/>
    </row>
    <row r="58" customFormat="false" ht="12" hidden="false" customHeight="true" outlineLevel="0" collapsed="false">
      <c r="A58" s="571" t="s">
        <v>777</v>
      </c>
      <c r="B58" s="570" t="n">
        <v>3000</v>
      </c>
      <c r="C58" s="570" t="n">
        <v>6000</v>
      </c>
      <c r="D58" s="570"/>
      <c r="E58" s="570"/>
      <c r="F58" s="570"/>
      <c r="G58" s="570"/>
      <c r="H58" s="570"/>
      <c r="I58" s="570"/>
      <c r="J58" s="570"/>
    </row>
    <row r="59" customFormat="false" ht="12" hidden="false" customHeight="true" outlineLevel="0" collapsed="false">
      <c r="A59" s="572" t="s">
        <v>778</v>
      </c>
      <c r="B59" s="573" t="s">
        <v>780</v>
      </c>
      <c r="C59" s="573" t="s">
        <v>780</v>
      </c>
      <c r="D59" s="573"/>
      <c r="E59" s="573"/>
      <c r="F59" s="573"/>
      <c r="G59" s="573"/>
      <c r="H59" s="573"/>
      <c r="I59" s="573"/>
      <c r="J59" s="573"/>
    </row>
    <row r="60" customFormat="false" ht="12" hidden="false" customHeight="true" outlineLevel="0" collapsed="false">
      <c r="A60" s="568" t="s">
        <v>822</v>
      </c>
      <c r="B60" s="580"/>
      <c r="C60" s="580"/>
      <c r="D60" s="580"/>
      <c r="E60" s="580"/>
      <c r="F60" s="580"/>
      <c r="G60" s="580"/>
      <c r="H60" s="580"/>
      <c r="I60" s="580"/>
      <c r="J60" s="580"/>
    </row>
    <row r="61" customFormat="false" ht="12" hidden="false" customHeight="true" outlineLevel="0" collapsed="false">
      <c r="A61" s="571" t="s">
        <v>762</v>
      </c>
      <c r="B61" s="570" t="s">
        <v>823</v>
      </c>
      <c r="C61" s="570"/>
      <c r="D61" s="570"/>
      <c r="E61" s="570" t="s">
        <v>823</v>
      </c>
      <c r="F61" s="570"/>
      <c r="G61" s="570"/>
      <c r="H61" s="570" t="s">
        <v>823</v>
      </c>
      <c r="I61" s="570" t="s">
        <v>823</v>
      </c>
      <c r="J61" s="570" t="s">
        <v>823</v>
      </c>
    </row>
    <row r="62" customFormat="false" ht="12" hidden="false" customHeight="true" outlineLevel="0" collapsed="false">
      <c r="A62" s="571" t="s">
        <v>764</v>
      </c>
      <c r="B62" s="570" t="s">
        <v>819</v>
      </c>
      <c r="C62" s="570"/>
      <c r="D62" s="570"/>
      <c r="E62" s="570" t="s">
        <v>797</v>
      </c>
      <c r="F62" s="570"/>
      <c r="G62" s="570"/>
      <c r="H62" s="570" t="s">
        <v>768</v>
      </c>
      <c r="I62" s="570" t="s">
        <v>769</v>
      </c>
      <c r="J62" s="570" t="s">
        <v>770</v>
      </c>
    </row>
    <row r="63" customFormat="false" ht="12" hidden="false" customHeight="true" outlineLevel="0" collapsed="false">
      <c r="A63" s="571" t="s">
        <v>771</v>
      </c>
      <c r="B63" s="570" t="n">
        <v>60</v>
      </c>
      <c r="C63" s="570"/>
      <c r="D63" s="570"/>
      <c r="E63" s="570" t="n">
        <v>50</v>
      </c>
      <c r="F63" s="570"/>
      <c r="G63" s="570"/>
      <c r="H63" s="570" t="n">
        <v>60</v>
      </c>
      <c r="I63" s="570" t="n">
        <v>60</v>
      </c>
      <c r="J63" s="570" t="n">
        <v>80</v>
      </c>
    </row>
    <row r="64" customFormat="false" ht="12" hidden="false" customHeight="true" outlineLevel="0" collapsed="false">
      <c r="A64" s="571" t="s">
        <v>772</v>
      </c>
      <c r="B64" s="570" t="s">
        <v>824</v>
      </c>
      <c r="C64" s="570"/>
      <c r="D64" s="570"/>
      <c r="E64" s="570" t="s">
        <v>789</v>
      </c>
      <c r="F64" s="570"/>
      <c r="G64" s="570"/>
      <c r="H64" s="570" t="s">
        <v>799</v>
      </c>
      <c r="I64" s="570" t="s">
        <v>782</v>
      </c>
      <c r="J64" s="570" t="s">
        <v>774</v>
      </c>
    </row>
    <row r="65" customFormat="false" ht="12" hidden="false" customHeight="true" outlineLevel="0" collapsed="false">
      <c r="A65" s="571" t="s">
        <v>777</v>
      </c>
      <c r="B65" s="570" t="n">
        <v>80</v>
      </c>
      <c r="C65" s="570"/>
      <c r="D65" s="570"/>
      <c r="E65" s="570" t="n">
        <v>80</v>
      </c>
      <c r="F65" s="570"/>
      <c r="G65" s="570"/>
      <c r="H65" s="570" t="n">
        <v>60</v>
      </c>
      <c r="I65" s="570" t="n">
        <v>80</v>
      </c>
      <c r="J65" s="570" t="n">
        <v>100</v>
      </c>
    </row>
    <row r="66" customFormat="false" ht="12" hidden="false" customHeight="true" outlineLevel="0" collapsed="false">
      <c r="A66" s="572" t="s">
        <v>778</v>
      </c>
      <c r="B66" s="573" t="s">
        <v>825</v>
      </c>
      <c r="C66" s="573"/>
      <c r="D66" s="573"/>
      <c r="E66" s="573" t="s">
        <v>782</v>
      </c>
      <c r="F66" s="573"/>
      <c r="G66" s="573"/>
      <c r="H66" s="573" t="s">
        <v>787</v>
      </c>
      <c r="I66" s="573" t="s">
        <v>776</v>
      </c>
      <c r="J66" s="573" t="s">
        <v>789</v>
      </c>
    </row>
    <row r="67" customFormat="false" ht="12" hidden="false" customHeight="true" outlineLevel="0" collapsed="false">
      <c r="A67" s="568" t="s">
        <v>826</v>
      </c>
      <c r="B67" s="580"/>
      <c r="C67" s="580"/>
      <c r="D67" s="580"/>
      <c r="E67" s="580"/>
      <c r="F67" s="580"/>
      <c r="G67" s="580"/>
      <c r="H67" s="580"/>
      <c r="I67" s="580"/>
      <c r="J67" s="580"/>
    </row>
    <row r="68" customFormat="false" ht="12" hidden="false" customHeight="true" outlineLevel="0" collapsed="false">
      <c r="A68" s="571" t="s">
        <v>762</v>
      </c>
      <c r="B68" s="570" t="s">
        <v>827</v>
      </c>
      <c r="C68" s="570"/>
      <c r="D68" s="570"/>
      <c r="E68" s="570" t="s">
        <v>827</v>
      </c>
      <c r="F68" s="570"/>
      <c r="G68" s="570"/>
      <c r="H68" s="570"/>
      <c r="I68" s="570" t="s">
        <v>828</v>
      </c>
      <c r="J68" s="570"/>
    </row>
    <row r="69" customFormat="false" ht="12" hidden="false" customHeight="true" outlineLevel="0" collapsed="false">
      <c r="A69" s="571" t="s">
        <v>764</v>
      </c>
      <c r="B69" s="570" t="s">
        <v>829</v>
      </c>
      <c r="C69" s="570"/>
      <c r="D69" s="570"/>
      <c r="E69" s="570" t="s">
        <v>797</v>
      </c>
      <c r="F69" s="570"/>
      <c r="G69" s="570"/>
      <c r="H69" s="570"/>
      <c r="I69" s="570" t="s">
        <v>769</v>
      </c>
      <c r="J69" s="570"/>
    </row>
    <row r="70" customFormat="false" ht="12" hidden="false" customHeight="true" outlineLevel="0" collapsed="false">
      <c r="A70" s="571" t="s">
        <v>771</v>
      </c>
      <c r="B70" s="570" t="n">
        <v>400</v>
      </c>
      <c r="C70" s="570"/>
      <c r="D70" s="570"/>
      <c r="E70" s="570" t="n">
        <v>400</v>
      </c>
      <c r="F70" s="570"/>
      <c r="G70" s="570"/>
      <c r="H70" s="570"/>
      <c r="I70" s="570" t="n">
        <v>400</v>
      </c>
      <c r="J70" s="570"/>
    </row>
    <row r="71" customFormat="false" ht="12" hidden="false" customHeight="true" outlineLevel="0" collapsed="false">
      <c r="A71" s="571" t="s">
        <v>772</v>
      </c>
      <c r="B71" s="570" t="s">
        <v>824</v>
      </c>
      <c r="C71" s="570"/>
      <c r="D71" s="570"/>
      <c r="E71" s="570" t="s">
        <v>830</v>
      </c>
      <c r="F71" s="570"/>
      <c r="G71" s="570"/>
      <c r="H71" s="570"/>
      <c r="I71" s="570" t="s">
        <v>782</v>
      </c>
      <c r="J71" s="570"/>
    </row>
    <row r="72" customFormat="false" ht="12" hidden="false" customHeight="true" outlineLevel="0" collapsed="false">
      <c r="A72" s="571" t="s">
        <v>777</v>
      </c>
      <c r="B72" s="570" t="n">
        <v>480</v>
      </c>
      <c r="C72" s="570"/>
      <c r="D72" s="570"/>
      <c r="E72" s="570" t="n">
        <v>480</v>
      </c>
      <c r="F72" s="570"/>
      <c r="G72" s="570"/>
      <c r="H72" s="570"/>
      <c r="I72" s="570" t="n">
        <v>400</v>
      </c>
      <c r="J72" s="570"/>
    </row>
    <row r="73" customFormat="false" ht="12" hidden="false" customHeight="true" outlineLevel="0" collapsed="false">
      <c r="A73" s="572" t="s">
        <v>778</v>
      </c>
      <c r="B73" s="573" t="s">
        <v>831</v>
      </c>
      <c r="C73" s="573"/>
      <c r="D73" s="573"/>
      <c r="E73" s="573" t="s">
        <v>832</v>
      </c>
      <c r="F73" s="573"/>
      <c r="G73" s="573"/>
      <c r="H73" s="573"/>
      <c r="I73" s="573" t="s">
        <v>776</v>
      </c>
      <c r="J73" s="573"/>
    </row>
    <row r="74" customFormat="false" ht="12" hidden="false" customHeight="true" outlineLevel="0" collapsed="false">
      <c r="A74" s="568" t="s">
        <v>833</v>
      </c>
      <c r="B74" s="580"/>
      <c r="C74" s="580"/>
      <c r="D74" s="580"/>
      <c r="E74" s="580"/>
      <c r="F74" s="580"/>
      <c r="G74" s="580"/>
      <c r="H74" s="580"/>
      <c r="I74" s="580"/>
      <c r="J74" s="580"/>
    </row>
    <row r="75" customFormat="false" ht="12" hidden="false" customHeight="true" outlineLevel="0" collapsed="false">
      <c r="A75" s="571" t="s">
        <v>762</v>
      </c>
      <c r="B75" s="570" t="s">
        <v>834</v>
      </c>
      <c r="C75" s="570"/>
      <c r="D75" s="570"/>
      <c r="E75" s="570" t="s">
        <v>835</v>
      </c>
      <c r="F75" s="570"/>
      <c r="G75" s="570"/>
      <c r="H75" s="570"/>
      <c r="I75" s="570" t="s">
        <v>836</v>
      </c>
      <c r="J75" s="570" t="s">
        <v>836</v>
      </c>
    </row>
    <row r="76" customFormat="false" ht="12" hidden="false" customHeight="true" outlineLevel="0" collapsed="false">
      <c r="A76" s="571" t="s">
        <v>764</v>
      </c>
      <c r="B76" s="570" t="s">
        <v>829</v>
      </c>
      <c r="C76" s="570"/>
      <c r="D76" s="570"/>
      <c r="E76" s="570" t="s">
        <v>837</v>
      </c>
      <c r="F76" s="570"/>
      <c r="G76" s="570"/>
      <c r="H76" s="570"/>
      <c r="I76" s="570" t="s">
        <v>769</v>
      </c>
      <c r="J76" s="570" t="s">
        <v>770</v>
      </c>
    </row>
    <row r="77" customFormat="false" ht="12" hidden="false" customHeight="true" outlineLevel="0" collapsed="false">
      <c r="A77" s="571" t="s">
        <v>771</v>
      </c>
      <c r="B77" s="570" t="n">
        <v>80</v>
      </c>
      <c r="C77" s="570"/>
      <c r="D77" s="570"/>
      <c r="E77" s="570" t="n">
        <v>80</v>
      </c>
      <c r="F77" s="570"/>
      <c r="G77" s="570"/>
      <c r="H77" s="570"/>
      <c r="I77" s="570" t="n">
        <v>80</v>
      </c>
      <c r="J77" s="570" t="n">
        <v>60</v>
      </c>
    </row>
    <row r="78" customFormat="false" ht="12" hidden="false" customHeight="true" outlineLevel="0" collapsed="false">
      <c r="A78" s="571" t="s">
        <v>772</v>
      </c>
      <c r="B78" s="570" t="s">
        <v>838</v>
      </c>
      <c r="C78" s="570"/>
      <c r="D78" s="570"/>
      <c r="E78" s="570" t="s">
        <v>786</v>
      </c>
      <c r="F78" s="570"/>
      <c r="G78" s="570"/>
      <c r="H78" s="570"/>
      <c r="I78" s="570" t="s">
        <v>782</v>
      </c>
      <c r="J78" s="570" t="s">
        <v>774</v>
      </c>
    </row>
    <row r="79" customFormat="false" ht="12" hidden="false" customHeight="true" outlineLevel="0" collapsed="false">
      <c r="A79" s="571" t="s">
        <v>777</v>
      </c>
      <c r="B79" s="570" t="n">
        <v>160</v>
      </c>
      <c r="C79" s="570"/>
      <c r="D79" s="570"/>
      <c r="E79" s="570" t="n">
        <v>100</v>
      </c>
      <c r="F79" s="570"/>
      <c r="G79" s="570"/>
      <c r="H79" s="570"/>
      <c r="I79" s="570" t="n">
        <v>100</v>
      </c>
      <c r="J79" s="570" t="n">
        <v>80</v>
      </c>
    </row>
    <row r="80" customFormat="false" ht="12" hidden="false" customHeight="true" outlineLevel="0" collapsed="false">
      <c r="A80" s="572" t="s">
        <v>778</v>
      </c>
      <c r="B80" s="573" t="s">
        <v>781</v>
      </c>
      <c r="C80" s="573"/>
      <c r="D80" s="573"/>
      <c r="E80" s="573" t="s">
        <v>839</v>
      </c>
      <c r="F80" s="573"/>
      <c r="G80" s="573"/>
      <c r="H80" s="573"/>
      <c r="I80" s="573" t="s">
        <v>776</v>
      </c>
      <c r="J80" s="573" t="s">
        <v>776</v>
      </c>
    </row>
    <row r="81" customFormat="false" ht="12" hidden="false" customHeight="true" outlineLevel="0" collapsed="false">
      <c r="A81" s="568" t="s">
        <v>840</v>
      </c>
      <c r="B81" s="580"/>
      <c r="C81" s="580"/>
      <c r="D81" s="580"/>
      <c r="E81" s="580"/>
      <c r="F81" s="580"/>
      <c r="G81" s="580"/>
      <c r="H81" s="580"/>
      <c r="I81" s="580"/>
      <c r="J81" s="580"/>
    </row>
    <row r="82" customFormat="false" ht="12" hidden="false" customHeight="true" outlineLevel="0" collapsed="false">
      <c r="A82" s="571" t="s">
        <v>762</v>
      </c>
      <c r="B82" s="570" t="s">
        <v>695</v>
      </c>
      <c r="C82" s="570" t="s">
        <v>695</v>
      </c>
      <c r="D82" s="570"/>
      <c r="E82" s="570"/>
      <c r="F82" s="570"/>
      <c r="G82" s="570"/>
      <c r="H82" s="570"/>
      <c r="I82" s="570"/>
      <c r="J82" s="570"/>
    </row>
    <row r="83" customFormat="false" ht="12" hidden="false" customHeight="true" outlineLevel="0" collapsed="false">
      <c r="A83" s="571" t="s">
        <v>764</v>
      </c>
      <c r="B83" s="570" t="s">
        <v>797</v>
      </c>
      <c r="C83" s="570" t="s">
        <v>841</v>
      </c>
      <c r="D83" s="570"/>
      <c r="E83" s="570"/>
      <c r="F83" s="570"/>
      <c r="G83" s="570"/>
      <c r="H83" s="570"/>
      <c r="I83" s="570"/>
      <c r="J83" s="570"/>
    </row>
    <row r="84" customFormat="false" ht="12" hidden="false" customHeight="true" outlineLevel="0" collapsed="false">
      <c r="A84" s="571" t="s">
        <v>771</v>
      </c>
      <c r="B84" s="570" t="n">
        <v>1500</v>
      </c>
      <c r="C84" s="570" t="n">
        <v>3000</v>
      </c>
      <c r="D84" s="570"/>
      <c r="E84" s="570"/>
      <c r="F84" s="570"/>
      <c r="G84" s="570"/>
      <c r="H84" s="570"/>
      <c r="I84" s="570"/>
      <c r="J84" s="570"/>
    </row>
    <row r="85" customFormat="false" ht="12" hidden="false" customHeight="true" outlineLevel="0" collapsed="false">
      <c r="A85" s="571" t="s">
        <v>772</v>
      </c>
      <c r="B85" s="570" t="s">
        <v>780</v>
      </c>
      <c r="C85" s="570" t="s">
        <v>783</v>
      </c>
      <c r="D85" s="570"/>
      <c r="E85" s="570"/>
      <c r="F85" s="570"/>
      <c r="G85" s="570"/>
      <c r="H85" s="570"/>
      <c r="I85" s="570"/>
      <c r="J85" s="570"/>
    </row>
    <row r="86" customFormat="false" ht="12" hidden="false" customHeight="true" outlineLevel="0" collapsed="false">
      <c r="A86" s="571" t="s">
        <v>777</v>
      </c>
      <c r="B86" s="570" t="n">
        <v>1500</v>
      </c>
      <c r="C86" s="570" t="s">
        <v>780</v>
      </c>
      <c r="D86" s="570"/>
      <c r="E86" s="570"/>
      <c r="F86" s="570"/>
      <c r="G86" s="570"/>
      <c r="H86" s="570"/>
      <c r="I86" s="570"/>
      <c r="J86" s="570"/>
    </row>
    <row r="87" customFormat="false" ht="12" hidden="false" customHeight="true" outlineLevel="0" collapsed="false">
      <c r="A87" s="572" t="s">
        <v>778</v>
      </c>
      <c r="B87" s="573" t="s">
        <v>780</v>
      </c>
      <c r="C87" s="573" t="n">
        <v>3000</v>
      </c>
      <c r="D87" s="573"/>
      <c r="E87" s="573"/>
      <c r="F87" s="573"/>
      <c r="G87" s="573"/>
      <c r="H87" s="573"/>
      <c r="I87" s="573"/>
      <c r="J87" s="573"/>
    </row>
    <row r="88" customFormat="false" ht="12" hidden="false" customHeight="true" outlineLevel="0" collapsed="false">
      <c r="A88" s="568" t="s">
        <v>842</v>
      </c>
      <c r="B88" s="580"/>
      <c r="C88" s="580"/>
      <c r="D88" s="580"/>
      <c r="E88" s="580"/>
      <c r="F88" s="580"/>
      <c r="G88" s="580"/>
      <c r="H88" s="580"/>
      <c r="I88" s="580"/>
      <c r="J88" s="580"/>
    </row>
    <row r="89" customFormat="false" ht="12" hidden="false" customHeight="true" outlineLevel="0" collapsed="false">
      <c r="A89" s="571" t="s">
        <v>762</v>
      </c>
      <c r="B89" s="570" t="s">
        <v>695</v>
      </c>
      <c r="C89" s="570" t="s">
        <v>695</v>
      </c>
      <c r="D89" s="570"/>
      <c r="E89" s="570"/>
      <c r="F89" s="570"/>
      <c r="G89" s="570"/>
      <c r="H89" s="570"/>
      <c r="I89" s="570"/>
      <c r="J89" s="570"/>
    </row>
    <row r="90" customFormat="false" ht="12" hidden="false" customHeight="true" outlineLevel="0" collapsed="false">
      <c r="A90" s="571" t="s">
        <v>764</v>
      </c>
      <c r="B90" s="570" t="s">
        <v>797</v>
      </c>
      <c r="C90" s="570" t="s">
        <v>797</v>
      </c>
      <c r="D90" s="570"/>
      <c r="E90" s="570"/>
      <c r="F90" s="570"/>
      <c r="G90" s="570"/>
      <c r="H90" s="570"/>
      <c r="I90" s="570"/>
      <c r="J90" s="570"/>
    </row>
    <row r="91" customFormat="false" ht="12" hidden="false" customHeight="true" outlineLevel="0" collapsed="false">
      <c r="A91" s="571" t="s">
        <v>771</v>
      </c>
      <c r="B91" s="570" t="n">
        <v>2500</v>
      </c>
      <c r="C91" s="570" t="n">
        <v>3000</v>
      </c>
      <c r="D91" s="570"/>
      <c r="E91" s="570"/>
      <c r="F91" s="570"/>
      <c r="G91" s="570"/>
      <c r="H91" s="570"/>
      <c r="I91" s="570"/>
      <c r="J91" s="570"/>
    </row>
    <row r="92" customFormat="false" ht="12" hidden="false" customHeight="true" outlineLevel="0" collapsed="false">
      <c r="A92" s="571" t="s">
        <v>772</v>
      </c>
      <c r="B92" s="570" t="s">
        <v>843</v>
      </c>
      <c r="C92" s="570"/>
      <c r="D92" s="570"/>
      <c r="E92" s="570"/>
      <c r="F92" s="570"/>
      <c r="G92" s="570"/>
      <c r="H92" s="570"/>
      <c r="I92" s="570"/>
      <c r="J92" s="570"/>
    </row>
    <row r="93" customFormat="false" ht="12" hidden="false" customHeight="true" outlineLevel="0" collapsed="false">
      <c r="A93" s="571" t="s">
        <v>777</v>
      </c>
      <c r="B93" s="570" t="n">
        <v>2500</v>
      </c>
      <c r="C93" s="570" t="n">
        <v>3000</v>
      </c>
      <c r="D93" s="570"/>
      <c r="E93" s="570"/>
      <c r="F93" s="570"/>
      <c r="G93" s="570"/>
      <c r="H93" s="570"/>
      <c r="I93" s="570"/>
      <c r="J93" s="570"/>
    </row>
    <row r="94" customFormat="false" ht="12" hidden="false" customHeight="true" outlineLevel="0" collapsed="false">
      <c r="A94" s="572" t="s">
        <v>778</v>
      </c>
      <c r="B94" s="573" t="s">
        <v>843</v>
      </c>
      <c r="C94" s="573"/>
      <c r="D94" s="573"/>
      <c r="E94" s="573"/>
      <c r="F94" s="573"/>
      <c r="G94" s="573"/>
      <c r="H94" s="573"/>
      <c r="I94" s="573" t="n">
        <v>300</v>
      </c>
      <c r="J94" s="573"/>
    </row>
    <row r="95" customFormat="false" ht="12" hidden="false" customHeight="true" outlineLevel="0" collapsed="false">
      <c r="A95" s="568" t="s">
        <v>844</v>
      </c>
      <c r="B95" s="580"/>
      <c r="C95" s="580"/>
      <c r="D95" s="580"/>
      <c r="E95" s="580"/>
      <c r="F95" s="580"/>
      <c r="G95" s="580"/>
      <c r="H95" s="580"/>
      <c r="I95" s="580"/>
      <c r="J95" s="580"/>
    </row>
    <row r="96" customFormat="false" ht="12" hidden="false" customHeight="true" outlineLevel="0" collapsed="false">
      <c r="A96" s="571" t="s">
        <v>762</v>
      </c>
      <c r="B96" s="570"/>
      <c r="C96" s="570"/>
      <c r="D96" s="570"/>
      <c r="E96" s="570" t="s">
        <v>845</v>
      </c>
      <c r="F96" s="570"/>
      <c r="G96" s="570"/>
      <c r="H96" s="570" t="s">
        <v>846</v>
      </c>
      <c r="I96" s="570" t="s">
        <v>845</v>
      </c>
      <c r="J96" s="570"/>
    </row>
    <row r="97" customFormat="false" ht="12" hidden="false" customHeight="true" outlineLevel="0" collapsed="false">
      <c r="A97" s="571" t="s">
        <v>764</v>
      </c>
      <c r="B97" s="570"/>
      <c r="C97" s="570"/>
      <c r="D97" s="570"/>
      <c r="E97" s="570" t="s">
        <v>797</v>
      </c>
      <c r="F97" s="570"/>
      <c r="G97" s="570"/>
      <c r="H97" s="570" t="s">
        <v>768</v>
      </c>
      <c r="I97" s="570" t="s">
        <v>769</v>
      </c>
      <c r="J97" s="570"/>
    </row>
    <row r="98" customFormat="false" ht="12" hidden="false" customHeight="true" outlineLevel="0" collapsed="false">
      <c r="A98" s="571" t="s">
        <v>771</v>
      </c>
      <c r="B98" s="570"/>
      <c r="C98" s="570"/>
      <c r="D98" s="570"/>
      <c r="E98" s="570" t="n">
        <v>30</v>
      </c>
      <c r="F98" s="570"/>
      <c r="G98" s="570"/>
      <c r="H98" s="570" t="n">
        <v>200</v>
      </c>
      <c r="I98" s="570" t="n">
        <v>50</v>
      </c>
      <c r="J98" s="570"/>
    </row>
    <row r="99" customFormat="false" ht="12" hidden="false" customHeight="true" outlineLevel="0" collapsed="false">
      <c r="A99" s="571" t="s">
        <v>772</v>
      </c>
      <c r="B99" s="570"/>
      <c r="C99" s="570"/>
      <c r="D99" s="570"/>
      <c r="E99" s="570" t="s">
        <v>847</v>
      </c>
      <c r="F99" s="570"/>
      <c r="G99" s="570"/>
      <c r="H99" s="570" t="s">
        <v>781</v>
      </c>
      <c r="I99" s="570" t="s">
        <v>781</v>
      </c>
      <c r="J99" s="570"/>
    </row>
    <row r="100" customFormat="false" ht="12" hidden="false" customHeight="true" outlineLevel="0" collapsed="false">
      <c r="A100" s="571" t="s">
        <v>777</v>
      </c>
      <c r="B100" s="570"/>
      <c r="C100" s="570"/>
      <c r="D100" s="570"/>
      <c r="E100" s="570" t="n">
        <v>50</v>
      </c>
      <c r="F100" s="570"/>
      <c r="G100" s="570"/>
      <c r="H100" s="570" t="n">
        <v>300</v>
      </c>
      <c r="I100" s="570" t="n">
        <v>100</v>
      </c>
      <c r="J100" s="570"/>
    </row>
    <row r="101" customFormat="false" ht="12" hidden="false" customHeight="true" outlineLevel="0" collapsed="false">
      <c r="A101" s="572" t="s">
        <v>778</v>
      </c>
      <c r="B101" s="573"/>
      <c r="C101" s="573"/>
      <c r="D101" s="573"/>
      <c r="E101" s="573" t="s">
        <v>848</v>
      </c>
      <c r="F101" s="573"/>
      <c r="G101" s="573"/>
      <c r="H101" s="573" t="s">
        <v>787</v>
      </c>
      <c r="I101" s="573" t="s">
        <v>776</v>
      </c>
      <c r="J101" s="573"/>
    </row>
    <row r="102" customFormat="false" ht="12" hidden="false" customHeight="true" outlineLevel="0" collapsed="false">
      <c r="A102" s="568" t="s">
        <v>849</v>
      </c>
      <c r="B102" s="580"/>
      <c r="C102" s="580"/>
      <c r="D102" s="580"/>
      <c r="E102" s="580"/>
      <c r="F102" s="580"/>
      <c r="G102" s="580"/>
      <c r="H102" s="580"/>
      <c r="I102" s="580"/>
      <c r="J102" s="580"/>
    </row>
    <row r="103" customFormat="false" ht="12" hidden="false" customHeight="true" outlineLevel="0" collapsed="false">
      <c r="A103" s="571" t="s">
        <v>762</v>
      </c>
      <c r="B103" s="570"/>
      <c r="C103" s="570"/>
      <c r="D103" s="570"/>
      <c r="E103" s="570" t="s">
        <v>271</v>
      </c>
      <c r="F103" s="570"/>
      <c r="G103" s="570"/>
      <c r="H103" s="570" t="s">
        <v>271</v>
      </c>
      <c r="I103" s="570"/>
      <c r="J103" s="570" t="s">
        <v>271</v>
      </c>
    </row>
    <row r="104" customFormat="false" ht="12" hidden="false" customHeight="true" outlineLevel="0" collapsed="false">
      <c r="A104" s="571" t="s">
        <v>764</v>
      </c>
      <c r="B104" s="570"/>
      <c r="C104" s="570"/>
      <c r="D104" s="570"/>
      <c r="E104" s="570" t="s">
        <v>765</v>
      </c>
      <c r="F104" s="570"/>
      <c r="G104" s="570"/>
      <c r="H104" s="570" t="s">
        <v>768</v>
      </c>
      <c r="I104" s="570"/>
      <c r="J104" s="570" t="s">
        <v>770</v>
      </c>
    </row>
    <row r="105" customFormat="false" ht="12" hidden="false" customHeight="true" outlineLevel="0" collapsed="false">
      <c r="A105" s="571" t="s">
        <v>771</v>
      </c>
      <c r="B105" s="570"/>
      <c r="C105" s="570"/>
      <c r="D105" s="570"/>
      <c r="E105" s="570" t="n">
        <v>150</v>
      </c>
      <c r="F105" s="570"/>
      <c r="G105" s="570"/>
      <c r="H105" s="570" t="n">
        <v>100</v>
      </c>
      <c r="I105" s="570"/>
      <c r="J105" s="570" t="n">
        <v>150</v>
      </c>
    </row>
    <row r="106" customFormat="false" ht="12" hidden="false" customHeight="true" outlineLevel="0" collapsed="false">
      <c r="A106" s="571" t="s">
        <v>772</v>
      </c>
      <c r="B106" s="570"/>
      <c r="C106" s="570"/>
      <c r="D106" s="570"/>
      <c r="E106" s="570" t="s">
        <v>850</v>
      </c>
      <c r="F106" s="570"/>
      <c r="G106" s="570"/>
      <c r="H106" s="570" t="s">
        <v>774</v>
      </c>
      <c r="I106" s="570"/>
      <c r="J106" s="570" t="s">
        <v>851</v>
      </c>
    </row>
    <row r="107" customFormat="false" ht="12" hidden="false" customHeight="true" outlineLevel="0" collapsed="false">
      <c r="A107" s="571" t="s">
        <v>777</v>
      </c>
      <c r="B107" s="570"/>
      <c r="C107" s="570"/>
      <c r="D107" s="570"/>
      <c r="E107" s="570" t="n">
        <v>600</v>
      </c>
      <c r="F107" s="570"/>
      <c r="G107" s="570"/>
      <c r="H107" s="570" t="n">
        <v>150</v>
      </c>
      <c r="I107" s="570"/>
      <c r="J107" s="570" t="n">
        <v>600</v>
      </c>
    </row>
    <row r="108" customFormat="false" ht="12" hidden="false" customHeight="true" outlineLevel="0" collapsed="false">
      <c r="A108" s="572" t="s">
        <v>778</v>
      </c>
      <c r="B108" s="573"/>
      <c r="C108" s="573"/>
      <c r="D108" s="573"/>
      <c r="E108" s="573" t="s">
        <v>775</v>
      </c>
      <c r="F108" s="573"/>
      <c r="G108" s="573"/>
      <c r="H108" s="573" t="s">
        <v>789</v>
      </c>
      <c r="I108" s="573"/>
      <c r="J108" s="573" t="s">
        <v>775</v>
      </c>
    </row>
    <row r="109" customFormat="false" ht="12" hidden="false" customHeight="true" outlineLevel="0" collapsed="false">
      <c r="A109" s="568" t="s">
        <v>724</v>
      </c>
      <c r="B109" s="580"/>
      <c r="C109" s="580"/>
      <c r="D109" s="580"/>
      <c r="E109" s="580"/>
      <c r="F109" s="580"/>
      <c r="G109" s="580"/>
      <c r="H109" s="580"/>
      <c r="I109" s="580"/>
      <c r="J109" s="580"/>
    </row>
    <row r="110" customFormat="false" ht="12" hidden="false" customHeight="true" outlineLevel="0" collapsed="false">
      <c r="A110" s="571" t="s">
        <v>762</v>
      </c>
      <c r="B110" s="570"/>
      <c r="C110" s="570" t="s">
        <v>271</v>
      </c>
      <c r="D110" s="570"/>
      <c r="E110" s="570"/>
      <c r="F110" s="570"/>
      <c r="G110" s="570"/>
      <c r="H110" s="570"/>
      <c r="I110" s="570" t="s">
        <v>271</v>
      </c>
      <c r="J110" s="570" t="s">
        <v>271</v>
      </c>
    </row>
    <row r="111" customFormat="false" ht="12" hidden="false" customHeight="true" outlineLevel="0" collapsed="false">
      <c r="A111" s="571" t="s">
        <v>764</v>
      </c>
      <c r="B111" s="570"/>
      <c r="C111" s="570" t="s">
        <v>766</v>
      </c>
      <c r="D111" s="570"/>
      <c r="E111" s="570"/>
      <c r="F111" s="570"/>
      <c r="G111" s="570"/>
      <c r="H111" s="570"/>
      <c r="I111" s="570" t="s">
        <v>769</v>
      </c>
      <c r="J111" s="570" t="s">
        <v>770</v>
      </c>
    </row>
    <row r="112" customFormat="false" ht="12" hidden="false" customHeight="true" outlineLevel="0" collapsed="false">
      <c r="A112" s="571" t="s">
        <v>771</v>
      </c>
      <c r="B112" s="570"/>
      <c r="C112" s="570" t="n">
        <v>100</v>
      </c>
      <c r="D112" s="570"/>
      <c r="E112" s="570"/>
      <c r="F112" s="570"/>
      <c r="G112" s="570"/>
      <c r="H112" s="570"/>
      <c r="I112" s="570" t="n">
        <v>250</v>
      </c>
      <c r="J112" s="570" t="n">
        <v>250</v>
      </c>
    </row>
    <row r="113" customFormat="false" ht="12" hidden="false" customHeight="true" outlineLevel="0" collapsed="false">
      <c r="A113" s="571" t="s">
        <v>772</v>
      </c>
      <c r="B113" s="570"/>
      <c r="C113" s="570" t="s">
        <v>774</v>
      </c>
      <c r="D113" s="570"/>
      <c r="E113" s="570"/>
      <c r="F113" s="570"/>
      <c r="G113" s="570"/>
      <c r="H113" s="570"/>
      <c r="I113" s="570" t="s">
        <v>787</v>
      </c>
      <c r="J113" s="570" t="s">
        <v>787</v>
      </c>
    </row>
    <row r="114" customFormat="false" ht="12" hidden="false" customHeight="true" outlineLevel="0" collapsed="false">
      <c r="A114" s="571" t="s">
        <v>777</v>
      </c>
      <c r="B114" s="570"/>
      <c r="C114" s="570" t="n">
        <v>200</v>
      </c>
      <c r="D114" s="570"/>
      <c r="E114" s="570"/>
      <c r="F114" s="570"/>
      <c r="G114" s="570"/>
      <c r="H114" s="570"/>
      <c r="I114" s="570" t="n">
        <v>400</v>
      </c>
      <c r="J114" s="570" t="n">
        <v>300</v>
      </c>
    </row>
    <row r="115" customFormat="false" ht="12" hidden="false" customHeight="true" outlineLevel="0" collapsed="false">
      <c r="A115" s="572" t="s">
        <v>778</v>
      </c>
      <c r="B115" s="573"/>
      <c r="C115" s="573" t="s">
        <v>780</v>
      </c>
      <c r="D115" s="573"/>
      <c r="E115" s="573"/>
      <c r="F115" s="573"/>
      <c r="G115" s="573"/>
      <c r="H115" s="573"/>
      <c r="I115" s="573" t="s">
        <v>789</v>
      </c>
      <c r="J115" s="573" t="s">
        <v>852</v>
      </c>
    </row>
    <row r="116" customFormat="false" ht="12" hidden="false" customHeight="true" outlineLevel="0" collapsed="false">
      <c r="A116" s="568" t="s">
        <v>853</v>
      </c>
      <c r="B116" s="580"/>
      <c r="C116" s="580"/>
      <c r="D116" s="580"/>
      <c r="E116" s="580"/>
      <c r="F116" s="580"/>
      <c r="G116" s="580"/>
      <c r="H116" s="580"/>
      <c r="I116" s="580"/>
      <c r="J116" s="580"/>
    </row>
    <row r="117" customFormat="false" ht="12" hidden="false" customHeight="true" outlineLevel="0" collapsed="false">
      <c r="A117" s="571" t="s">
        <v>762</v>
      </c>
      <c r="B117" s="570"/>
      <c r="C117" s="570" t="s">
        <v>271</v>
      </c>
      <c r="D117" s="570"/>
      <c r="E117" s="570"/>
      <c r="F117" s="570"/>
      <c r="G117" s="570"/>
      <c r="H117" s="570"/>
      <c r="I117" s="570"/>
      <c r="J117" s="570" t="s">
        <v>271</v>
      </c>
    </row>
    <row r="118" customFormat="false" ht="12" hidden="false" customHeight="true" outlineLevel="0" collapsed="false">
      <c r="A118" s="571" t="s">
        <v>764</v>
      </c>
      <c r="B118" s="570"/>
      <c r="C118" s="570" t="s">
        <v>766</v>
      </c>
      <c r="D118" s="570"/>
      <c r="E118" s="570"/>
      <c r="F118" s="570"/>
      <c r="G118" s="570"/>
      <c r="H118" s="570"/>
      <c r="I118" s="570"/>
      <c r="J118" s="570" t="s">
        <v>770</v>
      </c>
    </row>
    <row r="119" customFormat="false" ht="12" hidden="false" customHeight="true" outlineLevel="0" collapsed="false">
      <c r="A119" s="571" t="s">
        <v>771</v>
      </c>
      <c r="B119" s="570"/>
      <c r="C119" s="570" t="n">
        <v>30</v>
      </c>
      <c r="D119" s="570"/>
      <c r="E119" s="570"/>
      <c r="F119" s="570"/>
      <c r="G119" s="570"/>
      <c r="H119" s="570"/>
      <c r="I119" s="570"/>
      <c r="J119" s="570" t="n">
        <v>100</v>
      </c>
    </row>
    <row r="120" customFormat="false" ht="12" hidden="false" customHeight="true" outlineLevel="0" collapsed="false">
      <c r="A120" s="571" t="s">
        <v>772</v>
      </c>
      <c r="B120" s="570"/>
      <c r="C120" s="570" t="s">
        <v>774</v>
      </c>
      <c r="D120" s="570"/>
      <c r="E120" s="570"/>
      <c r="F120" s="570"/>
      <c r="G120" s="570"/>
      <c r="H120" s="570"/>
      <c r="I120" s="570"/>
      <c r="J120" s="570" t="s">
        <v>786</v>
      </c>
    </row>
    <row r="121" customFormat="false" ht="12" hidden="false" customHeight="true" outlineLevel="0" collapsed="false">
      <c r="A121" s="571" t="s">
        <v>777</v>
      </c>
      <c r="B121" s="570"/>
      <c r="C121" s="570" t="n">
        <v>50</v>
      </c>
      <c r="D121" s="570"/>
      <c r="E121" s="570"/>
      <c r="F121" s="570"/>
      <c r="G121" s="570"/>
      <c r="H121" s="570"/>
      <c r="I121" s="570"/>
      <c r="J121" s="570" t="n">
        <v>200</v>
      </c>
    </row>
    <row r="122" customFormat="false" ht="12" hidden="false" customHeight="true" outlineLevel="0" collapsed="false">
      <c r="A122" s="572" t="s">
        <v>778</v>
      </c>
      <c r="B122" s="573"/>
      <c r="C122" s="573" t="s">
        <v>780</v>
      </c>
      <c r="D122" s="573"/>
      <c r="E122" s="573"/>
      <c r="F122" s="573"/>
      <c r="G122" s="573"/>
      <c r="H122" s="573"/>
      <c r="I122" s="573"/>
      <c r="J122" s="573" t="s">
        <v>852</v>
      </c>
    </row>
    <row r="123" customFormat="false" ht="12" hidden="false" customHeight="true" outlineLevel="0" collapsed="false">
      <c r="A123" s="568" t="s">
        <v>854</v>
      </c>
      <c r="B123" s="580"/>
      <c r="C123" s="580"/>
      <c r="D123" s="580"/>
      <c r="E123" s="580"/>
      <c r="F123" s="580"/>
      <c r="G123" s="580"/>
      <c r="H123" s="580"/>
      <c r="I123" s="580"/>
      <c r="J123" s="580"/>
    </row>
    <row r="124" customFormat="false" ht="12" hidden="false" customHeight="true" outlineLevel="0" collapsed="false">
      <c r="A124" s="571" t="s">
        <v>762</v>
      </c>
      <c r="B124" s="570"/>
      <c r="C124" s="570"/>
      <c r="D124" s="570"/>
      <c r="E124" s="570"/>
      <c r="F124" s="570"/>
      <c r="G124" s="570"/>
      <c r="H124" s="570"/>
      <c r="I124" s="570"/>
      <c r="J124" s="570"/>
    </row>
    <row r="125" customFormat="false" ht="12" hidden="false" customHeight="true" outlineLevel="0" collapsed="false">
      <c r="A125" s="571" t="s">
        <v>764</v>
      </c>
      <c r="B125" s="570"/>
      <c r="C125" s="570"/>
      <c r="D125" s="570"/>
      <c r="E125" s="570"/>
      <c r="F125" s="570"/>
      <c r="G125" s="570"/>
      <c r="H125" s="570"/>
      <c r="I125" s="570"/>
      <c r="J125" s="570"/>
    </row>
    <row r="126" customFormat="false" ht="12" hidden="false" customHeight="true" outlineLevel="0" collapsed="false">
      <c r="A126" s="571" t="s">
        <v>771</v>
      </c>
      <c r="B126" s="570"/>
      <c r="C126" s="570"/>
      <c r="D126" s="570"/>
      <c r="E126" s="570"/>
      <c r="F126" s="570"/>
      <c r="G126" s="570"/>
      <c r="H126" s="570"/>
      <c r="I126" s="570"/>
      <c r="J126" s="570"/>
    </row>
    <row r="127" customFormat="false" ht="12" hidden="false" customHeight="true" outlineLevel="0" collapsed="false">
      <c r="A127" s="571" t="s">
        <v>772</v>
      </c>
      <c r="B127" s="570"/>
      <c r="C127" s="570"/>
      <c r="D127" s="570"/>
      <c r="E127" s="570"/>
      <c r="F127" s="570"/>
      <c r="G127" s="570"/>
      <c r="H127" s="570"/>
      <c r="I127" s="570"/>
      <c r="J127" s="570"/>
    </row>
    <row r="128" customFormat="false" ht="12" hidden="false" customHeight="true" outlineLevel="0" collapsed="false">
      <c r="A128" s="571" t="s">
        <v>777</v>
      </c>
      <c r="B128" s="570"/>
      <c r="C128" s="570"/>
      <c r="D128" s="570"/>
      <c r="E128" s="570"/>
      <c r="F128" s="570"/>
      <c r="G128" s="570"/>
      <c r="H128" s="570"/>
      <c r="I128" s="570"/>
      <c r="J128" s="570"/>
    </row>
    <row r="129" customFormat="false" ht="12" hidden="false" customHeight="true" outlineLevel="0" collapsed="false">
      <c r="A129" s="572" t="s">
        <v>778</v>
      </c>
      <c r="B129" s="573"/>
      <c r="C129" s="573"/>
      <c r="D129" s="573"/>
      <c r="E129" s="573"/>
      <c r="F129" s="573"/>
      <c r="G129" s="573"/>
      <c r="H129" s="573"/>
      <c r="I129" s="573"/>
      <c r="J129" s="573"/>
    </row>
    <row r="130" customFormat="false" ht="12" hidden="false" customHeight="true" outlineLevel="0" collapsed="false">
      <c r="A130" s="568" t="s">
        <v>855</v>
      </c>
      <c r="B130" s="580"/>
      <c r="C130" s="580"/>
      <c r="D130" s="580"/>
      <c r="E130" s="580"/>
      <c r="F130" s="580"/>
      <c r="G130" s="580"/>
      <c r="H130" s="580"/>
      <c r="I130" s="580"/>
      <c r="J130" s="580"/>
    </row>
    <row r="131" customFormat="false" ht="12" hidden="false" customHeight="true" outlineLevel="0" collapsed="false">
      <c r="A131" s="571" t="s">
        <v>762</v>
      </c>
      <c r="B131" s="570"/>
      <c r="C131" s="570"/>
      <c r="D131" s="570"/>
      <c r="E131" s="570"/>
      <c r="F131" s="570"/>
      <c r="G131" s="570"/>
      <c r="H131" s="570" t="s">
        <v>856</v>
      </c>
      <c r="I131" s="570"/>
      <c r="J131" s="570"/>
    </row>
    <row r="132" customFormat="false" ht="12" hidden="false" customHeight="true" outlineLevel="0" collapsed="false">
      <c r="A132" s="571" t="s">
        <v>764</v>
      </c>
      <c r="B132" s="570"/>
      <c r="C132" s="570"/>
      <c r="D132" s="570"/>
      <c r="E132" s="570"/>
      <c r="F132" s="570"/>
      <c r="G132" s="570"/>
      <c r="H132" s="570" t="s">
        <v>768</v>
      </c>
      <c r="I132" s="570"/>
      <c r="J132" s="570"/>
    </row>
    <row r="133" customFormat="false" ht="12" hidden="false" customHeight="true" outlineLevel="0" collapsed="false">
      <c r="A133" s="571" t="s">
        <v>771</v>
      </c>
      <c r="B133" s="570"/>
      <c r="C133" s="570"/>
      <c r="D133" s="570"/>
      <c r="E133" s="570"/>
      <c r="F133" s="570"/>
      <c r="G133" s="570"/>
      <c r="H133" s="570" t="n">
        <v>40</v>
      </c>
      <c r="I133" s="570"/>
      <c r="J133" s="570"/>
    </row>
    <row r="134" customFormat="false" ht="12" hidden="false" customHeight="true" outlineLevel="0" collapsed="false">
      <c r="A134" s="571" t="s">
        <v>772</v>
      </c>
      <c r="B134" s="570"/>
      <c r="C134" s="570"/>
      <c r="D134" s="570"/>
      <c r="E134" s="570"/>
      <c r="F134" s="570"/>
      <c r="G134" s="570"/>
      <c r="H134" s="570" t="s">
        <v>787</v>
      </c>
      <c r="I134" s="570"/>
      <c r="J134" s="570"/>
    </row>
    <row r="135" customFormat="false" ht="12" hidden="false" customHeight="true" outlineLevel="0" collapsed="false">
      <c r="A135" s="571" t="s">
        <v>777</v>
      </c>
      <c r="B135" s="570"/>
      <c r="C135" s="570"/>
      <c r="D135" s="570"/>
      <c r="E135" s="570"/>
      <c r="F135" s="570"/>
      <c r="G135" s="570"/>
      <c r="H135" s="570" t="n">
        <v>60</v>
      </c>
      <c r="I135" s="570"/>
      <c r="J135" s="570"/>
    </row>
    <row r="136" customFormat="false" ht="12" hidden="false" customHeight="true" outlineLevel="0" collapsed="false">
      <c r="A136" s="572" t="s">
        <v>778</v>
      </c>
      <c r="B136" s="573"/>
      <c r="C136" s="573"/>
      <c r="D136" s="573"/>
      <c r="E136" s="573"/>
      <c r="F136" s="573"/>
      <c r="G136" s="573"/>
      <c r="H136" s="573" t="s">
        <v>783</v>
      </c>
      <c r="I136" s="573"/>
      <c r="J136" s="573"/>
    </row>
    <row r="137" customFormat="false" ht="12" hidden="false" customHeight="true" outlineLevel="0" collapsed="false">
      <c r="A137" s="568" t="s">
        <v>857</v>
      </c>
      <c r="B137" s="580"/>
      <c r="C137" s="580"/>
      <c r="D137" s="580"/>
      <c r="E137" s="580"/>
      <c r="F137" s="580"/>
      <c r="G137" s="580"/>
      <c r="H137" s="580"/>
      <c r="I137" s="580"/>
      <c r="J137" s="580"/>
    </row>
    <row r="138" customFormat="false" ht="12" hidden="false" customHeight="true" outlineLevel="0" collapsed="false">
      <c r="A138" s="571" t="s">
        <v>762</v>
      </c>
      <c r="B138" s="570"/>
      <c r="C138" s="570"/>
      <c r="D138" s="570"/>
      <c r="E138" s="570"/>
      <c r="F138" s="570"/>
      <c r="G138" s="570"/>
      <c r="H138" s="570"/>
      <c r="I138" s="570"/>
      <c r="J138" s="570"/>
    </row>
    <row r="139" customFormat="false" ht="12" hidden="false" customHeight="true" outlineLevel="0" collapsed="false">
      <c r="A139" s="571" t="s">
        <v>764</v>
      </c>
      <c r="B139" s="570"/>
      <c r="C139" s="570"/>
      <c r="D139" s="570"/>
      <c r="E139" s="570"/>
      <c r="F139" s="570"/>
      <c r="G139" s="570"/>
      <c r="H139" s="570"/>
      <c r="I139" s="570"/>
      <c r="J139" s="570"/>
    </row>
    <row r="140" customFormat="false" ht="12" hidden="false" customHeight="true" outlineLevel="0" collapsed="false">
      <c r="A140" s="571" t="s">
        <v>771</v>
      </c>
      <c r="B140" s="570"/>
      <c r="C140" s="570"/>
      <c r="D140" s="570"/>
      <c r="E140" s="570"/>
      <c r="F140" s="570"/>
      <c r="G140" s="570"/>
      <c r="H140" s="570"/>
      <c r="I140" s="570"/>
      <c r="J140" s="570"/>
    </row>
    <row r="141" customFormat="false" ht="12" hidden="false" customHeight="true" outlineLevel="0" collapsed="false">
      <c r="A141" s="571" t="s">
        <v>772</v>
      </c>
      <c r="B141" s="570"/>
      <c r="C141" s="570"/>
      <c r="D141" s="570"/>
      <c r="E141" s="570"/>
      <c r="F141" s="570"/>
      <c r="G141" s="570"/>
      <c r="H141" s="570"/>
      <c r="I141" s="570"/>
      <c r="J141" s="570"/>
    </row>
    <row r="142" customFormat="false" ht="12" hidden="false" customHeight="true" outlineLevel="0" collapsed="false">
      <c r="A142" s="571" t="s">
        <v>777</v>
      </c>
      <c r="B142" s="570"/>
      <c r="C142" s="570"/>
      <c r="D142" s="570"/>
      <c r="E142" s="570"/>
      <c r="F142" s="570"/>
      <c r="G142" s="570"/>
      <c r="H142" s="570"/>
      <c r="I142" s="570"/>
      <c r="J142" s="570"/>
    </row>
    <row r="143" customFormat="false" ht="12" hidden="false" customHeight="true" outlineLevel="0" collapsed="false">
      <c r="A143" s="572" t="s">
        <v>778</v>
      </c>
      <c r="B143" s="573"/>
      <c r="C143" s="573"/>
      <c r="D143" s="573"/>
      <c r="E143" s="573"/>
      <c r="F143" s="573"/>
      <c r="G143" s="573"/>
      <c r="H143" s="573"/>
      <c r="I143" s="573"/>
      <c r="J143" s="573"/>
    </row>
    <row r="144" customFormat="false" ht="12" hidden="false" customHeight="true" outlineLevel="0" collapsed="false">
      <c r="A144" s="568" t="s">
        <v>857</v>
      </c>
      <c r="B144" s="580"/>
      <c r="C144" s="580"/>
      <c r="D144" s="580"/>
      <c r="E144" s="580"/>
      <c r="F144" s="580"/>
      <c r="G144" s="580"/>
      <c r="H144" s="580"/>
      <c r="I144" s="580"/>
      <c r="J144" s="580"/>
    </row>
    <row r="145" customFormat="false" ht="12" hidden="false" customHeight="true" outlineLevel="0" collapsed="false">
      <c r="A145" s="571" t="s">
        <v>762</v>
      </c>
      <c r="B145" s="570"/>
      <c r="C145" s="570"/>
      <c r="D145" s="570"/>
      <c r="E145" s="570"/>
      <c r="F145" s="570"/>
      <c r="G145" s="570"/>
      <c r="H145" s="570"/>
      <c r="I145" s="570"/>
      <c r="J145" s="570"/>
    </row>
    <row r="146" customFormat="false" ht="12" hidden="false" customHeight="true" outlineLevel="0" collapsed="false">
      <c r="A146" s="571" t="s">
        <v>764</v>
      </c>
      <c r="B146" s="570"/>
      <c r="C146" s="570"/>
      <c r="D146" s="570"/>
      <c r="E146" s="570"/>
      <c r="F146" s="570"/>
      <c r="G146" s="570"/>
      <c r="H146" s="570"/>
      <c r="I146" s="570"/>
      <c r="J146" s="570"/>
    </row>
    <row r="147" customFormat="false" ht="12" hidden="false" customHeight="true" outlineLevel="0" collapsed="false">
      <c r="A147" s="571" t="s">
        <v>771</v>
      </c>
      <c r="B147" s="570"/>
      <c r="C147" s="570"/>
      <c r="D147" s="570"/>
      <c r="E147" s="570"/>
      <c r="F147" s="570"/>
      <c r="G147" s="570"/>
      <c r="H147" s="570"/>
      <c r="I147" s="570"/>
      <c r="J147" s="570"/>
    </row>
    <row r="148" customFormat="false" ht="12" hidden="false" customHeight="true" outlineLevel="0" collapsed="false">
      <c r="A148" s="571" t="s">
        <v>772</v>
      </c>
      <c r="B148" s="570"/>
      <c r="C148" s="570"/>
      <c r="D148" s="570"/>
      <c r="E148" s="570"/>
      <c r="F148" s="570"/>
      <c r="G148" s="570"/>
      <c r="H148" s="570"/>
      <c r="I148" s="570"/>
      <c r="J148" s="570"/>
    </row>
    <row r="149" customFormat="false" ht="12" hidden="false" customHeight="true" outlineLevel="0" collapsed="false">
      <c r="A149" s="571" t="s">
        <v>777</v>
      </c>
      <c r="B149" s="570"/>
      <c r="C149" s="570"/>
      <c r="D149" s="570"/>
      <c r="E149" s="570"/>
      <c r="F149" s="570"/>
      <c r="G149" s="570"/>
      <c r="H149" s="570"/>
      <c r="I149" s="570"/>
      <c r="J149" s="570"/>
    </row>
    <row r="150" customFormat="false" ht="12" hidden="false" customHeight="true" outlineLevel="0" collapsed="false">
      <c r="A150" s="572" t="s">
        <v>778</v>
      </c>
      <c r="B150" s="573"/>
      <c r="C150" s="573"/>
      <c r="D150" s="573"/>
      <c r="E150" s="573"/>
      <c r="F150" s="573"/>
      <c r="G150" s="573"/>
      <c r="H150" s="573"/>
      <c r="I150" s="573"/>
      <c r="J150" s="573"/>
    </row>
    <row r="151" customFormat="false" ht="12" hidden="false" customHeight="true" outlineLevel="0" collapsed="false">
      <c r="A151" s="568" t="s">
        <v>857</v>
      </c>
      <c r="B151" s="580"/>
      <c r="C151" s="580"/>
      <c r="D151" s="580"/>
      <c r="E151" s="580"/>
      <c r="F151" s="580"/>
      <c r="G151" s="580"/>
      <c r="H151" s="580"/>
      <c r="I151" s="580"/>
      <c r="J151" s="580"/>
    </row>
    <row r="152" customFormat="false" ht="12" hidden="false" customHeight="true" outlineLevel="0" collapsed="false">
      <c r="A152" s="571" t="s">
        <v>762</v>
      </c>
      <c r="B152" s="570"/>
      <c r="C152" s="570"/>
      <c r="D152" s="570"/>
      <c r="E152" s="570"/>
      <c r="F152" s="570"/>
      <c r="G152" s="570"/>
      <c r="H152" s="570"/>
      <c r="I152" s="570"/>
      <c r="J152" s="570"/>
    </row>
    <row r="153" customFormat="false" ht="12" hidden="false" customHeight="true" outlineLevel="0" collapsed="false">
      <c r="A153" s="571" t="s">
        <v>764</v>
      </c>
      <c r="B153" s="570"/>
      <c r="C153" s="570"/>
      <c r="D153" s="570"/>
      <c r="E153" s="570"/>
      <c r="F153" s="570"/>
      <c r="G153" s="570"/>
      <c r="H153" s="570"/>
      <c r="I153" s="570"/>
      <c r="J153" s="570"/>
    </row>
    <row r="154" customFormat="false" ht="12" hidden="false" customHeight="true" outlineLevel="0" collapsed="false">
      <c r="A154" s="571" t="s">
        <v>771</v>
      </c>
      <c r="B154" s="570"/>
      <c r="C154" s="570"/>
      <c r="D154" s="570"/>
      <c r="E154" s="570"/>
      <c r="F154" s="570"/>
      <c r="G154" s="570"/>
      <c r="H154" s="570"/>
      <c r="I154" s="570"/>
      <c r="J154" s="570"/>
    </row>
    <row r="155" customFormat="false" ht="12" hidden="false" customHeight="true" outlineLevel="0" collapsed="false">
      <c r="A155" s="571" t="s">
        <v>772</v>
      </c>
      <c r="B155" s="570"/>
      <c r="C155" s="570"/>
      <c r="D155" s="570"/>
      <c r="E155" s="570"/>
      <c r="F155" s="570"/>
      <c r="G155" s="570"/>
      <c r="H155" s="570"/>
      <c r="I155" s="570"/>
      <c r="J155" s="570"/>
    </row>
    <row r="156" customFormat="false" ht="12" hidden="false" customHeight="true" outlineLevel="0" collapsed="false">
      <c r="A156" s="571" t="s">
        <v>777</v>
      </c>
      <c r="B156" s="570"/>
      <c r="C156" s="570"/>
      <c r="D156" s="570"/>
      <c r="E156" s="570"/>
      <c r="F156" s="570"/>
      <c r="G156" s="570"/>
      <c r="H156" s="570"/>
      <c r="I156" s="570"/>
      <c r="J156" s="570"/>
    </row>
    <row r="157" customFormat="false" ht="12" hidden="false" customHeight="true" outlineLevel="0" collapsed="false">
      <c r="A157" s="572" t="s">
        <v>778</v>
      </c>
      <c r="B157" s="573"/>
      <c r="C157" s="573"/>
      <c r="D157" s="573"/>
      <c r="E157" s="573"/>
      <c r="F157" s="573"/>
      <c r="G157" s="573"/>
      <c r="H157" s="573"/>
      <c r="I157" s="573"/>
      <c r="J157" s="573"/>
    </row>
    <row r="158" customFormat="false" ht="12" hidden="false" customHeight="true" outlineLevel="0" collapsed="false">
      <c r="A158" s="568" t="s">
        <v>857</v>
      </c>
      <c r="B158" s="580"/>
      <c r="C158" s="580"/>
      <c r="D158" s="580"/>
      <c r="E158" s="580"/>
      <c r="F158" s="580"/>
      <c r="G158" s="580"/>
      <c r="H158" s="580"/>
      <c r="I158" s="580"/>
      <c r="J158" s="580"/>
    </row>
    <row r="159" customFormat="false" ht="12" hidden="false" customHeight="true" outlineLevel="0" collapsed="false">
      <c r="A159" s="571" t="s">
        <v>762</v>
      </c>
      <c r="B159" s="570"/>
      <c r="C159" s="570"/>
      <c r="D159" s="570"/>
      <c r="E159" s="570"/>
      <c r="F159" s="570"/>
      <c r="G159" s="570"/>
      <c r="H159" s="570"/>
      <c r="I159" s="570"/>
      <c r="J159" s="570"/>
    </row>
    <row r="160" customFormat="false" ht="12" hidden="false" customHeight="true" outlineLevel="0" collapsed="false">
      <c r="A160" s="571" t="s">
        <v>764</v>
      </c>
      <c r="B160" s="570"/>
      <c r="C160" s="570"/>
      <c r="D160" s="570"/>
      <c r="E160" s="570"/>
      <c r="F160" s="570"/>
      <c r="G160" s="570"/>
      <c r="H160" s="570"/>
      <c r="I160" s="570"/>
      <c r="J160" s="570"/>
    </row>
    <row r="161" customFormat="false" ht="12" hidden="false" customHeight="true" outlineLevel="0" collapsed="false">
      <c r="A161" s="571" t="s">
        <v>771</v>
      </c>
      <c r="B161" s="570"/>
      <c r="C161" s="570"/>
      <c r="D161" s="570"/>
      <c r="E161" s="570"/>
      <c r="F161" s="570"/>
      <c r="G161" s="570"/>
      <c r="H161" s="570"/>
      <c r="I161" s="570"/>
      <c r="J161" s="570"/>
    </row>
    <row r="162" customFormat="false" ht="12" hidden="false" customHeight="true" outlineLevel="0" collapsed="false">
      <c r="A162" s="571" t="s">
        <v>772</v>
      </c>
      <c r="B162" s="570"/>
      <c r="C162" s="570"/>
      <c r="D162" s="570"/>
      <c r="E162" s="570"/>
      <c r="F162" s="570"/>
      <c r="G162" s="570"/>
      <c r="H162" s="570"/>
      <c r="I162" s="570"/>
      <c r="J162" s="570"/>
    </row>
    <row r="163" customFormat="false" ht="12" hidden="false" customHeight="true" outlineLevel="0" collapsed="false">
      <c r="A163" s="571" t="s">
        <v>777</v>
      </c>
      <c r="B163" s="570"/>
      <c r="C163" s="570"/>
      <c r="D163" s="570"/>
      <c r="E163" s="570"/>
      <c r="F163" s="570"/>
      <c r="G163" s="570"/>
      <c r="H163" s="570"/>
      <c r="I163" s="570"/>
      <c r="J163" s="570"/>
    </row>
    <row r="164" customFormat="false" ht="12" hidden="false" customHeight="true" outlineLevel="0" collapsed="false">
      <c r="A164" s="572" t="s">
        <v>778</v>
      </c>
      <c r="B164" s="573"/>
      <c r="C164" s="573"/>
      <c r="D164" s="573"/>
      <c r="E164" s="573"/>
      <c r="F164" s="573"/>
      <c r="G164" s="573"/>
      <c r="H164" s="573"/>
      <c r="I164" s="573"/>
      <c r="J164" s="573"/>
    </row>
    <row r="165" customFormat="false" ht="12" hidden="false" customHeight="true" outlineLevel="0" collapsed="false">
      <c r="A165" s="568" t="s">
        <v>857</v>
      </c>
      <c r="B165" s="580"/>
      <c r="C165" s="580"/>
      <c r="D165" s="580"/>
      <c r="E165" s="580"/>
      <c r="F165" s="580"/>
      <c r="G165" s="580"/>
      <c r="H165" s="580"/>
      <c r="I165" s="580"/>
      <c r="J165" s="580"/>
    </row>
    <row r="166" customFormat="false" ht="12" hidden="false" customHeight="true" outlineLevel="0" collapsed="false">
      <c r="A166" s="571" t="s">
        <v>762</v>
      </c>
      <c r="B166" s="570"/>
      <c r="C166" s="570"/>
      <c r="D166" s="570"/>
      <c r="E166" s="570"/>
      <c r="F166" s="570"/>
      <c r="G166" s="570"/>
      <c r="H166" s="570"/>
      <c r="I166" s="570"/>
      <c r="J166" s="570"/>
    </row>
    <row r="167" customFormat="false" ht="12" hidden="false" customHeight="true" outlineLevel="0" collapsed="false">
      <c r="A167" s="571" t="s">
        <v>764</v>
      </c>
      <c r="B167" s="570"/>
      <c r="C167" s="570"/>
      <c r="D167" s="570"/>
      <c r="E167" s="570"/>
      <c r="F167" s="570"/>
      <c r="G167" s="570"/>
      <c r="H167" s="570"/>
      <c r="I167" s="570"/>
      <c r="J167" s="570"/>
    </row>
    <row r="168" customFormat="false" ht="12" hidden="false" customHeight="true" outlineLevel="0" collapsed="false">
      <c r="A168" s="571" t="s">
        <v>771</v>
      </c>
      <c r="B168" s="570"/>
      <c r="C168" s="570"/>
      <c r="D168" s="570"/>
      <c r="E168" s="570"/>
      <c r="F168" s="570"/>
      <c r="G168" s="570"/>
      <c r="H168" s="570"/>
      <c r="I168" s="570"/>
      <c r="J168" s="570"/>
    </row>
    <row r="169" customFormat="false" ht="12" hidden="false" customHeight="true" outlineLevel="0" collapsed="false">
      <c r="A169" s="571" t="s">
        <v>772</v>
      </c>
      <c r="B169" s="570"/>
      <c r="C169" s="570"/>
      <c r="D169" s="570"/>
      <c r="E169" s="570"/>
      <c r="F169" s="570"/>
      <c r="G169" s="570"/>
      <c r="H169" s="570"/>
      <c r="I169" s="570"/>
      <c r="J169" s="570"/>
    </row>
    <row r="170" customFormat="false" ht="12" hidden="false" customHeight="true" outlineLevel="0" collapsed="false">
      <c r="A170" s="571" t="s">
        <v>777</v>
      </c>
      <c r="B170" s="570"/>
      <c r="C170" s="570"/>
      <c r="D170" s="570"/>
      <c r="E170" s="570"/>
      <c r="F170" s="570"/>
      <c r="G170" s="570"/>
      <c r="H170" s="570"/>
      <c r="I170" s="570"/>
      <c r="J170" s="570"/>
    </row>
    <row r="171" customFormat="false" ht="12" hidden="false" customHeight="true" outlineLevel="0" collapsed="false">
      <c r="A171" s="572" t="s">
        <v>778</v>
      </c>
      <c r="B171" s="573"/>
      <c r="C171" s="573"/>
      <c r="D171" s="573"/>
      <c r="E171" s="573"/>
      <c r="F171" s="573"/>
      <c r="G171" s="573"/>
      <c r="H171" s="573"/>
      <c r="I171" s="573"/>
      <c r="J171" s="573"/>
    </row>
    <row r="172" customFormat="false" ht="12" hidden="false" customHeight="true" outlineLevel="0" collapsed="false">
      <c r="A172" s="568" t="s">
        <v>857</v>
      </c>
      <c r="B172" s="580"/>
      <c r="C172" s="580"/>
      <c r="D172" s="580"/>
      <c r="E172" s="580"/>
      <c r="F172" s="580"/>
      <c r="G172" s="580"/>
      <c r="H172" s="580"/>
      <c r="I172" s="580"/>
      <c r="J172" s="580"/>
    </row>
    <row r="173" customFormat="false" ht="12" hidden="false" customHeight="true" outlineLevel="0" collapsed="false">
      <c r="A173" s="571" t="s">
        <v>762</v>
      </c>
      <c r="B173" s="570"/>
      <c r="C173" s="570"/>
      <c r="D173" s="570"/>
      <c r="E173" s="570"/>
      <c r="F173" s="570"/>
      <c r="G173" s="570"/>
      <c r="H173" s="570"/>
      <c r="I173" s="570"/>
      <c r="J173" s="570"/>
    </row>
    <row r="174" customFormat="false" ht="12" hidden="false" customHeight="true" outlineLevel="0" collapsed="false">
      <c r="A174" s="571" t="s">
        <v>764</v>
      </c>
      <c r="B174" s="570"/>
      <c r="C174" s="570"/>
      <c r="D174" s="570"/>
      <c r="E174" s="570"/>
      <c r="F174" s="570"/>
      <c r="G174" s="570"/>
      <c r="H174" s="570"/>
      <c r="I174" s="570"/>
      <c r="J174" s="570"/>
    </row>
    <row r="175" customFormat="false" ht="12" hidden="false" customHeight="true" outlineLevel="0" collapsed="false">
      <c r="A175" s="571" t="s">
        <v>771</v>
      </c>
      <c r="B175" s="570"/>
      <c r="C175" s="570"/>
      <c r="D175" s="570"/>
      <c r="E175" s="570"/>
      <c r="F175" s="570"/>
      <c r="G175" s="570"/>
      <c r="H175" s="570"/>
      <c r="I175" s="570"/>
      <c r="J175" s="570"/>
    </row>
    <row r="176" customFormat="false" ht="12" hidden="false" customHeight="true" outlineLevel="0" collapsed="false">
      <c r="A176" s="571" t="s">
        <v>772</v>
      </c>
      <c r="B176" s="570"/>
      <c r="C176" s="570"/>
      <c r="D176" s="570"/>
      <c r="E176" s="570"/>
      <c r="F176" s="570"/>
      <c r="G176" s="570"/>
      <c r="H176" s="570"/>
      <c r="I176" s="570"/>
      <c r="J176" s="570"/>
    </row>
    <row r="177" customFormat="false" ht="12" hidden="false" customHeight="true" outlineLevel="0" collapsed="false">
      <c r="A177" s="571" t="s">
        <v>777</v>
      </c>
      <c r="B177" s="570"/>
      <c r="C177" s="570"/>
      <c r="D177" s="570"/>
      <c r="E177" s="570"/>
      <c r="F177" s="570"/>
      <c r="G177" s="570"/>
      <c r="H177" s="570"/>
      <c r="I177" s="570"/>
      <c r="J177" s="570"/>
    </row>
    <row r="178" customFormat="false" ht="12" hidden="false" customHeight="true" outlineLevel="0" collapsed="false">
      <c r="A178" s="572" t="s">
        <v>778</v>
      </c>
      <c r="B178" s="573"/>
      <c r="C178" s="573"/>
      <c r="D178" s="573"/>
      <c r="E178" s="573"/>
      <c r="F178" s="573"/>
      <c r="G178" s="573"/>
      <c r="H178" s="573"/>
      <c r="I178" s="573"/>
      <c r="J178" s="573"/>
    </row>
    <row r="179" customFormat="false" ht="12" hidden="false" customHeight="true" outlineLevel="0" collapsed="false">
      <c r="A179" s="568" t="s">
        <v>857</v>
      </c>
      <c r="B179" s="580"/>
      <c r="C179" s="580"/>
      <c r="D179" s="580"/>
      <c r="E179" s="580"/>
      <c r="F179" s="580"/>
      <c r="G179" s="580"/>
      <c r="H179" s="580"/>
      <c r="I179" s="580"/>
      <c r="J179" s="580"/>
    </row>
    <row r="180" customFormat="false" ht="12" hidden="false" customHeight="true" outlineLevel="0" collapsed="false">
      <c r="A180" s="571" t="s">
        <v>762</v>
      </c>
      <c r="B180" s="570"/>
      <c r="C180" s="570"/>
      <c r="D180" s="570"/>
      <c r="E180" s="570"/>
      <c r="F180" s="570"/>
      <c r="G180" s="570"/>
      <c r="H180" s="570"/>
      <c r="I180" s="570"/>
      <c r="J180" s="570"/>
    </row>
    <row r="181" customFormat="false" ht="12" hidden="false" customHeight="true" outlineLevel="0" collapsed="false">
      <c r="A181" s="571" t="s">
        <v>764</v>
      </c>
      <c r="B181" s="570"/>
      <c r="C181" s="570"/>
      <c r="D181" s="570"/>
      <c r="E181" s="570"/>
      <c r="F181" s="570"/>
      <c r="G181" s="570"/>
      <c r="H181" s="570"/>
      <c r="I181" s="570"/>
      <c r="J181" s="570"/>
    </row>
    <row r="182" customFormat="false" ht="12" hidden="false" customHeight="true" outlineLevel="0" collapsed="false">
      <c r="A182" s="571" t="s">
        <v>771</v>
      </c>
      <c r="B182" s="570"/>
      <c r="C182" s="570"/>
      <c r="D182" s="570"/>
      <c r="E182" s="570"/>
      <c r="F182" s="570"/>
      <c r="G182" s="570"/>
      <c r="H182" s="570"/>
      <c r="I182" s="570"/>
      <c r="J182" s="570"/>
    </row>
    <row r="183" customFormat="false" ht="12" hidden="false" customHeight="true" outlineLevel="0" collapsed="false">
      <c r="A183" s="571" t="s">
        <v>772</v>
      </c>
      <c r="B183" s="570"/>
      <c r="C183" s="570"/>
      <c r="D183" s="570"/>
      <c r="E183" s="570"/>
      <c r="F183" s="570"/>
      <c r="G183" s="570"/>
      <c r="H183" s="570"/>
      <c r="I183" s="570"/>
      <c r="J183" s="570"/>
    </row>
    <row r="184" customFormat="false" ht="12" hidden="false" customHeight="true" outlineLevel="0" collapsed="false">
      <c r="A184" s="571" t="s">
        <v>777</v>
      </c>
      <c r="B184" s="570"/>
      <c r="C184" s="570"/>
      <c r="D184" s="570"/>
      <c r="E184" s="570"/>
      <c r="F184" s="570"/>
      <c r="G184" s="570"/>
      <c r="H184" s="570"/>
      <c r="I184" s="570"/>
      <c r="J184" s="570"/>
    </row>
    <row r="185" customFormat="false" ht="12" hidden="false" customHeight="true" outlineLevel="0" collapsed="false">
      <c r="A185" s="572" t="s">
        <v>778</v>
      </c>
      <c r="B185" s="573"/>
      <c r="C185" s="573"/>
      <c r="D185" s="573"/>
      <c r="E185" s="573"/>
      <c r="F185" s="573"/>
      <c r="G185" s="573"/>
      <c r="H185" s="573"/>
      <c r="I185" s="573"/>
      <c r="J185" s="573"/>
    </row>
    <row r="186" customFormat="false" ht="12" hidden="false" customHeight="true" outlineLevel="0" collapsed="false">
      <c r="A186" s="568" t="s">
        <v>857</v>
      </c>
      <c r="B186" s="580"/>
      <c r="C186" s="580"/>
      <c r="D186" s="580"/>
      <c r="E186" s="580"/>
      <c r="F186" s="580"/>
      <c r="G186" s="580"/>
      <c r="H186" s="580"/>
      <c r="I186" s="580"/>
      <c r="J186" s="580"/>
    </row>
    <row r="187" customFormat="false" ht="12" hidden="false" customHeight="true" outlineLevel="0" collapsed="false">
      <c r="A187" s="571" t="s">
        <v>762</v>
      </c>
      <c r="B187" s="570"/>
      <c r="C187" s="570"/>
      <c r="D187" s="570"/>
      <c r="E187" s="570"/>
      <c r="F187" s="570"/>
      <c r="G187" s="570"/>
      <c r="H187" s="570"/>
      <c r="I187" s="570"/>
      <c r="J187" s="570"/>
    </row>
    <row r="188" customFormat="false" ht="12" hidden="false" customHeight="true" outlineLevel="0" collapsed="false">
      <c r="A188" s="571" t="s">
        <v>764</v>
      </c>
      <c r="B188" s="570"/>
      <c r="C188" s="570"/>
      <c r="D188" s="570"/>
      <c r="E188" s="570"/>
      <c r="F188" s="570"/>
      <c r="G188" s="570"/>
      <c r="H188" s="570"/>
      <c r="I188" s="570"/>
      <c r="J188" s="570"/>
    </row>
    <row r="189" customFormat="false" ht="12" hidden="false" customHeight="true" outlineLevel="0" collapsed="false">
      <c r="A189" s="571" t="s">
        <v>771</v>
      </c>
      <c r="B189" s="570"/>
      <c r="C189" s="570"/>
      <c r="D189" s="570"/>
      <c r="E189" s="570"/>
      <c r="F189" s="570"/>
      <c r="G189" s="570"/>
      <c r="H189" s="570"/>
      <c r="I189" s="570"/>
      <c r="J189" s="570"/>
    </row>
    <row r="190" customFormat="false" ht="12" hidden="false" customHeight="true" outlineLevel="0" collapsed="false">
      <c r="A190" s="571" t="s">
        <v>772</v>
      </c>
      <c r="B190" s="570"/>
      <c r="C190" s="570"/>
      <c r="D190" s="570"/>
      <c r="E190" s="570"/>
      <c r="F190" s="570"/>
      <c r="G190" s="570"/>
      <c r="H190" s="570"/>
      <c r="I190" s="570"/>
      <c r="J190" s="570"/>
    </row>
    <row r="191" customFormat="false" ht="12" hidden="false" customHeight="true" outlineLevel="0" collapsed="false">
      <c r="A191" s="571" t="s">
        <v>777</v>
      </c>
      <c r="B191" s="570"/>
      <c r="C191" s="570"/>
      <c r="D191" s="570"/>
      <c r="E191" s="570"/>
      <c r="F191" s="570"/>
      <c r="G191" s="570"/>
      <c r="H191" s="570"/>
      <c r="I191" s="570"/>
      <c r="J191" s="570"/>
    </row>
    <row r="192" customFormat="false" ht="12" hidden="false" customHeight="true" outlineLevel="0" collapsed="false">
      <c r="A192" s="572" t="s">
        <v>778</v>
      </c>
      <c r="B192" s="573"/>
      <c r="C192" s="573"/>
      <c r="D192" s="573"/>
      <c r="E192" s="573"/>
      <c r="F192" s="573"/>
      <c r="G192" s="573"/>
      <c r="H192" s="573"/>
      <c r="I192" s="573"/>
      <c r="J192" s="573"/>
    </row>
    <row r="193" customFormat="false" ht="12" hidden="false" customHeight="true" outlineLevel="0" collapsed="false">
      <c r="A193" s="568" t="s">
        <v>857</v>
      </c>
      <c r="B193" s="580"/>
      <c r="C193" s="580"/>
      <c r="D193" s="580"/>
      <c r="E193" s="580"/>
      <c r="F193" s="580"/>
      <c r="G193" s="580"/>
      <c r="H193" s="580"/>
      <c r="I193" s="580"/>
      <c r="J193" s="580"/>
    </row>
    <row r="194" customFormat="false" ht="12" hidden="false" customHeight="true" outlineLevel="0" collapsed="false">
      <c r="A194" s="571" t="s">
        <v>762</v>
      </c>
      <c r="B194" s="570"/>
      <c r="C194" s="570"/>
      <c r="D194" s="570"/>
      <c r="E194" s="570"/>
      <c r="F194" s="570"/>
      <c r="G194" s="570"/>
      <c r="H194" s="570"/>
      <c r="I194" s="570"/>
      <c r="J194" s="570"/>
    </row>
    <row r="195" customFormat="false" ht="12" hidden="false" customHeight="true" outlineLevel="0" collapsed="false">
      <c r="A195" s="571" t="s">
        <v>764</v>
      </c>
      <c r="B195" s="570"/>
      <c r="C195" s="570"/>
      <c r="D195" s="570"/>
      <c r="E195" s="570"/>
      <c r="F195" s="570"/>
      <c r="G195" s="570"/>
      <c r="H195" s="570"/>
      <c r="I195" s="570"/>
      <c r="J195" s="570"/>
    </row>
    <row r="196" customFormat="false" ht="12" hidden="false" customHeight="true" outlineLevel="0" collapsed="false">
      <c r="A196" s="571" t="s">
        <v>771</v>
      </c>
      <c r="B196" s="570"/>
      <c r="C196" s="570"/>
      <c r="D196" s="570"/>
      <c r="E196" s="570"/>
      <c r="F196" s="570"/>
      <c r="G196" s="570"/>
      <c r="H196" s="570"/>
      <c r="I196" s="570"/>
      <c r="J196" s="570"/>
    </row>
    <row r="197" customFormat="false" ht="12" hidden="false" customHeight="true" outlineLevel="0" collapsed="false">
      <c r="A197" s="571" t="s">
        <v>772</v>
      </c>
      <c r="B197" s="570"/>
      <c r="C197" s="570"/>
      <c r="D197" s="570"/>
      <c r="E197" s="570"/>
      <c r="F197" s="570"/>
      <c r="G197" s="570"/>
      <c r="H197" s="570"/>
      <c r="I197" s="570"/>
      <c r="J197" s="570"/>
    </row>
    <row r="198" customFormat="false" ht="12" hidden="false" customHeight="true" outlineLevel="0" collapsed="false">
      <c r="A198" s="571" t="s">
        <v>777</v>
      </c>
      <c r="B198" s="570"/>
      <c r="C198" s="570"/>
      <c r="D198" s="570"/>
      <c r="E198" s="570"/>
      <c r="F198" s="570"/>
      <c r="G198" s="570"/>
      <c r="H198" s="570"/>
      <c r="I198" s="570"/>
      <c r="J198" s="570"/>
    </row>
    <row r="199" customFormat="false" ht="12" hidden="false" customHeight="true" outlineLevel="0" collapsed="false">
      <c r="A199" s="572" t="s">
        <v>778</v>
      </c>
      <c r="B199" s="573"/>
      <c r="C199" s="573"/>
      <c r="D199" s="573"/>
      <c r="E199" s="573"/>
      <c r="F199" s="573"/>
      <c r="G199" s="573"/>
      <c r="H199" s="573"/>
      <c r="I199" s="573"/>
      <c r="J199" s="573"/>
    </row>
    <row r="200" customFormat="false" ht="12" hidden="false" customHeight="true" outlineLevel="0" collapsed="false">
      <c r="A200" s="568" t="s">
        <v>857</v>
      </c>
      <c r="B200" s="580"/>
      <c r="C200" s="580"/>
      <c r="D200" s="580"/>
      <c r="E200" s="580"/>
      <c r="F200" s="580"/>
      <c r="G200" s="580"/>
      <c r="H200" s="580"/>
      <c r="I200" s="580"/>
      <c r="J200" s="580"/>
    </row>
    <row r="201" customFormat="false" ht="12" hidden="false" customHeight="true" outlineLevel="0" collapsed="false">
      <c r="A201" s="571" t="s">
        <v>762</v>
      </c>
      <c r="B201" s="570"/>
      <c r="C201" s="570"/>
      <c r="D201" s="570"/>
      <c r="E201" s="570"/>
      <c r="F201" s="570"/>
      <c r="G201" s="570"/>
      <c r="H201" s="570"/>
      <c r="I201" s="570"/>
      <c r="J201" s="570"/>
    </row>
    <row r="202" customFormat="false" ht="12" hidden="false" customHeight="true" outlineLevel="0" collapsed="false">
      <c r="A202" s="571" t="s">
        <v>764</v>
      </c>
      <c r="B202" s="570"/>
      <c r="C202" s="570"/>
      <c r="D202" s="570"/>
      <c r="E202" s="570"/>
      <c r="F202" s="570"/>
      <c r="G202" s="570"/>
      <c r="H202" s="570"/>
      <c r="I202" s="570"/>
      <c r="J202" s="570"/>
    </row>
    <row r="203" customFormat="false" ht="12" hidden="false" customHeight="true" outlineLevel="0" collapsed="false">
      <c r="A203" s="571" t="s">
        <v>771</v>
      </c>
      <c r="B203" s="570"/>
      <c r="C203" s="570"/>
      <c r="D203" s="570"/>
      <c r="E203" s="570"/>
      <c r="F203" s="570"/>
      <c r="G203" s="570"/>
      <c r="H203" s="570"/>
      <c r="I203" s="570"/>
      <c r="J203" s="570"/>
    </row>
    <row r="204" customFormat="false" ht="12" hidden="false" customHeight="true" outlineLevel="0" collapsed="false">
      <c r="A204" s="571" t="s">
        <v>772</v>
      </c>
      <c r="B204" s="570"/>
      <c r="C204" s="570"/>
      <c r="D204" s="570"/>
      <c r="E204" s="570"/>
      <c r="F204" s="570"/>
      <c r="G204" s="570"/>
      <c r="H204" s="570"/>
      <c r="I204" s="570"/>
      <c r="J204" s="570"/>
    </row>
    <row r="205" customFormat="false" ht="12" hidden="false" customHeight="true" outlineLevel="0" collapsed="false">
      <c r="A205" s="571" t="s">
        <v>777</v>
      </c>
      <c r="B205" s="570"/>
      <c r="C205" s="570"/>
      <c r="D205" s="570"/>
      <c r="E205" s="570"/>
      <c r="F205" s="570"/>
      <c r="G205" s="570"/>
      <c r="H205" s="570"/>
      <c r="I205" s="570"/>
      <c r="J205" s="570"/>
    </row>
    <row r="206" customFormat="false" ht="12" hidden="false" customHeight="true" outlineLevel="0" collapsed="false">
      <c r="A206" s="572" t="s">
        <v>778</v>
      </c>
      <c r="B206" s="573"/>
      <c r="C206" s="573"/>
      <c r="D206" s="573"/>
      <c r="E206" s="573"/>
      <c r="F206" s="573"/>
      <c r="G206" s="573"/>
      <c r="H206" s="573"/>
      <c r="I206" s="573"/>
      <c r="J206" s="573"/>
    </row>
    <row r="207" customFormat="false" ht="12" hidden="false" customHeight="true" outlineLevel="0" collapsed="false">
      <c r="A207" s="568" t="s">
        <v>857</v>
      </c>
      <c r="B207" s="580"/>
      <c r="C207" s="580"/>
      <c r="D207" s="580"/>
      <c r="E207" s="580"/>
      <c r="F207" s="580"/>
      <c r="G207" s="580"/>
      <c r="H207" s="580"/>
      <c r="I207" s="580"/>
      <c r="J207" s="580"/>
    </row>
    <row r="208" customFormat="false" ht="12" hidden="false" customHeight="true" outlineLevel="0" collapsed="false">
      <c r="A208" s="571" t="s">
        <v>762</v>
      </c>
      <c r="B208" s="570"/>
      <c r="C208" s="570"/>
      <c r="D208" s="570"/>
      <c r="E208" s="570"/>
      <c r="F208" s="570"/>
      <c r="G208" s="570"/>
      <c r="H208" s="570"/>
      <c r="I208" s="570"/>
      <c r="J208" s="570"/>
    </row>
    <row r="209" customFormat="false" ht="12" hidden="false" customHeight="true" outlineLevel="0" collapsed="false">
      <c r="A209" s="571" t="s">
        <v>764</v>
      </c>
      <c r="B209" s="570"/>
      <c r="C209" s="570"/>
      <c r="D209" s="570"/>
      <c r="E209" s="570"/>
      <c r="F209" s="570"/>
      <c r="G209" s="570"/>
      <c r="H209" s="570"/>
      <c r="I209" s="570"/>
      <c r="J209" s="570"/>
    </row>
    <row r="210" customFormat="false" ht="12" hidden="false" customHeight="true" outlineLevel="0" collapsed="false">
      <c r="A210" s="571" t="s">
        <v>771</v>
      </c>
      <c r="B210" s="570"/>
      <c r="C210" s="570"/>
      <c r="D210" s="570"/>
      <c r="E210" s="570"/>
      <c r="F210" s="570"/>
      <c r="G210" s="570"/>
      <c r="H210" s="570"/>
      <c r="I210" s="570"/>
      <c r="J210" s="570"/>
    </row>
    <row r="211" customFormat="false" ht="12" hidden="false" customHeight="true" outlineLevel="0" collapsed="false">
      <c r="A211" s="571" t="s">
        <v>772</v>
      </c>
      <c r="B211" s="570"/>
      <c r="C211" s="570"/>
      <c r="D211" s="570"/>
      <c r="E211" s="570"/>
      <c r="F211" s="570"/>
      <c r="G211" s="570"/>
      <c r="H211" s="570"/>
      <c r="I211" s="570"/>
      <c r="J211" s="570"/>
    </row>
    <row r="212" customFormat="false" ht="12" hidden="false" customHeight="true" outlineLevel="0" collapsed="false">
      <c r="A212" s="571" t="s">
        <v>777</v>
      </c>
      <c r="B212" s="570"/>
      <c r="C212" s="570"/>
      <c r="D212" s="570"/>
      <c r="E212" s="570"/>
      <c r="F212" s="570"/>
      <c r="G212" s="570"/>
      <c r="H212" s="570"/>
      <c r="I212" s="570"/>
      <c r="J212" s="570"/>
    </row>
    <row r="213" customFormat="false" ht="12" hidden="false" customHeight="true" outlineLevel="0" collapsed="false">
      <c r="A213" s="572" t="s">
        <v>778</v>
      </c>
      <c r="B213" s="573"/>
      <c r="C213" s="573"/>
      <c r="D213" s="573"/>
      <c r="E213" s="573"/>
      <c r="F213" s="573"/>
      <c r="G213" s="573"/>
      <c r="H213" s="573"/>
      <c r="I213" s="573"/>
      <c r="J213" s="573"/>
    </row>
    <row r="214" customFormat="false" ht="12" hidden="false" customHeight="true" outlineLevel="0" collapsed="false">
      <c r="A214" s="568" t="s">
        <v>857</v>
      </c>
      <c r="B214" s="580"/>
      <c r="C214" s="580"/>
      <c r="D214" s="580"/>
      <c r="E214" s="580"/>
      <c r="F214" s="580"/>
      <c r="G214" s="580"/>
      <c r="H214" s="580"/>
      <c r="I214" s="580"/>
      <c r="J214" s="580"/>
    </row>
    <row r="215" customFormat="false" ht="12" hidden="false" customHeight="true" outlineLevel="0" collapsed="false">
      <c r="A215" s="571" t="s">
        <v>762</v>
      </c>
      <c r="B215" s="570"/>
      <c r="C215" s="570"/>
      <c r="D215" s="570"/>
      <c r="E215" s="570"/>
      <c r="F215" s="570"/>
      <c r="G215" s="570"/>
      <c r="H215" s="570"/>
      <c r="I215" s="570"/>
      <c r="J215" s="570"/>
    </row>
    <row r="216" customFormat="false" ht="12" hidden="false" customHeight="true" outlineLevel="0" collapsed="false">
      <c r="A216" s="571" t="s">
        <v>764</v>
      </c>
      <c r="B216" s="570"/>
      <c r="C216" s="570"/>
      <c r="D216" s="570"/>
      <c r="E216" s="570"/>
      <c r="F216" s="570"/>
      <c r="G216" s="570"/>
      <c r="H216" s="570"/>
      <c r="I216" s="570"/>
      <c r="J216" s="570"/>
    </row>
    <row r="217" customFormat="false" ht="12" hidden="false" customHeight="true" outlineLevel="0" collapsed="false">
      <c r="A217" s="571" t="s">
        <v>771</v>
      </c>
      <c r="B217" s="570"/>
      <c r="C217" s="570"/>
      <c r="D217" s="570"/>
      <c r="E217" s="570"/>
      <c r="F217" s="570"/>
      <c r="G217" s="570"/>
      <c r="H217" s="570"/>
      <c r="I217" s="570"/>
      <c r="J217" s="570"/>
    </row>
    <row r="218" customFormat="false" ht="12" hidden="false" customHeight="true" outlineLevel="0" collapsed="false">
      <c r="A218" s="571" t="s">
        <v>772</v>
      </c>
      <c r="B218" s="570"/>
      <c r="C218" s="570"/>
      <c r="D218" s="570"/>
      <c r="E218" s="570"/>
      <c r="F218" s="570"/>
      <c r="G218" s="570"/>
      <c r="H218" s="570"/>
      <c r="I218" s="570"/>
      <c r="J218" s="570"/>
    </row>
    <row r="219" customFormat="false" ht="12" hidden="false" customHeight="true" outlineLevel="0" collapsed="false">
      <c r="A219" s="571" t="s">
        <v>777</v>
      </c>
      <c r="B219" s="570"/>
      <c r="C219" s="570"/>
      <c r="D219" s="570"/>
      <c r="E219" s="570"/>
      <c r="F219" s="570"/>
      <c r="G219" s="570"/>
      <c r="H219" s="570"/>
      <c r="I219" s="570"/>
      <c r="J219" s="570"/>
    </row>
    <row r="220" customFormat="false" ht="12" hidden="false" customHeight="true" outlineLevel="0" collapsed="false">
      <c r="A220" s="572" t="s">
        <v>778</v>
      </c>
      <c r="B220" s="573"/>
      <c r="C220" s="573"/>
      <c r="D220" s="573"/>
      <c r="E220" s="573"/>
      <c r="F220" s="573"/>
      <c r="G220" s="573"/>
      <c r="H220" s="573"/>
      <c r="I220" s="573"/>
      <c r="J220" s="573"/>
    </row>
    <row r="221" customFormat="false" ht="12" hidden="false" customHeight="true" outlineLevel="0" collapsed="false">
      <c r="A221" s="568" t="s">
        <v>857</v>
      </c>
      <c r="B221" s="580"/>
      <c r="C221" s="580"/>
      <c r="D221" s="580"/>
      <c r="E221" s="580"/>
      <c r="F221" s="580"/>
      <c r="G221" s="580"/>
      <c r="H221" s="580"/>
      <c r="I221" s="580"/>
      <c r="J221" s="580"/>
    </row>
    <row r="222" customFormat="false" ht="12" hidden="false" customHeight="true" outlineLevel="0" collapsed="false">
      <c r="A222" s="571" t="s">
        <v>762</v>
      </c>
      <c r="B222" s="570"/>
      <c r="C222" s="570"/>
      <c r="D222" s="570"/>
      <c r="E222" s="570"/>
      <c r="F222" s="570"/>
      <c r="G222" s="570"/>
      <c r="H222" s="570"/>
      <c r="I222" s="570"/>
      <c r="J222" s="570"/>
    </row>
    <row r="223" customFormat="false" ht="12" hidden="false" customHeight="true" outlineLevel="0" collapsed="false">
      <c r="A223" s="571" t="s">
        <v>764</v>
      </c>
      <c r="B223" s="570"/>
      <c r="C223" s="570"/>
      <c r="D223" s="570"/>
      <c r="E223" s="570"/>
      <c r="F223" s="570"/>
      <c r="G223" s="570"/>
      <c r="H223" s="570"/>
      <c r="I223" s="570"/>
      <c r="J223" s="570"/>
    </row>
    <row r="224" customFormat="false" ht="12" hidden="false" customHeight="true" outlineLevel="0" collapsed="false">
      <c r="A224" s="571" t="s">
        <v>771</v>
      </c>
      <c r="B224" s="570"/>
      <c r="C224" s="570"/>
      <c r="D224" s="570"/>
      <c r="E224" s="570"/>
      <c r="F224" s="570"/>
      <c r="G224" s="570"/>
      <c r="H224" s="570"/>
      <c r="I224" s="570"/>
      <c r="J224" s="570"/>
    </row>
    <row r="225" customFormat="false" ht="12" hidden="false" customHeight="true" outlineLevel="0" collapsed="false">
      <c r="A225" s="571" t="s">
        <v>772</v>
      </c>
      <c r="B225" s="570"/>
      <c r="C225" s="570"/>
      <c r="D225" s="570"/>
      <c r="E225" s="570"/>
      <c r="F225" s="570"/>
      <c r="G225" s="570"/>
      <c r="H225" s="570"/>
      <c r="I225" s="570"/>
      <c r="J225" s="570"/>
    </row>
    <row r="226" customFormat="false" ht="12" hidden="false" customHeight="true" outlineLevel="0" collapsed="false">
      <c r="A226" s="571" t="s">
        <v>777</v>
      </c>
      <c r="B226" s="570"/>
      <c r="C226" s="570"/>
      <c r="D226" s="570"/>
      <c r="E226" s="570"/>
      <c r="F226" s="570"/>
      <c r="G226" s="570"/>
      <c r="H226" s="570"/>
      <c r="I226" s="570"/>
      <c r="J226" s="570"/>
    </row>
    <row r="227" customFormat="false" ht="12" hidden="false" customHeight="true" outlineLevel="0" collapsed="false">
      <c r="A227" s="572" t="s">
        <v>778</v>
      </c>
      <c r="B227" s="573"/>
      <c r="C227" s="573"/>
      <c r="D227" s="573"/>
      <c r="E227" s="573"/>
      <c r="F227" s="573"/>
      <c r="G227" s="573"/>
      <c r="H227" s="573"/>
      <c r="I227" s="573"/>
      <c r="J227" s="573"/>
    </row>
    <row r="228" customFormat="false" ht="12" hidden="false" customHeight="true" outlineLevel="0" collapsed="false">
      <c r="A228" s="568" t="s">
        <v>857</v>
      </c>
      <c r="B228" s="580"/>
      <c r="C228" s="580"/>
      <c r="D228" s="580"/>
      <c r="E228" s="580"/>
      <c r="F228" s="580"/>
      <c r="G228" s="580"/>
      <c r="H228" s="580"/>
      <c r="I228" s="580"/>
      <c r="J228" s="580"/>
    </row>
    <row r="229" customFormat="false" ht="12" hidden="false" customHeight="true" outlineLevel="0" collapsed="false">
      <c r="A229" s="571" t="s">
        <v>762</v>
      </c>
      <c r="B229" s="570"/>
      <c r="C229" s="570"/>
      <c r="D229" s="570"/>
      <c r="E229" s="570"/>
      <c r="F229" s="570"/>
      <c r="G229" s="570"/>
      <c r="H229" s="570"/>
      <c r="I229" s="570"/>
      <c r="J229" s="570"/>
    </row>
    <row r="230" customFormat="false" ht="12" hidden="false" customHeight="true" outlineLevel="0" collapsed="false">
      <c r="A230" s="571" t="s">
        <v>764</v>
      </c>
      <c r="B230" s="570"/>
      <c r="C230" s="570"/>
      <c r="D230" s="570"/>
      <c r="E230" s="570"/>
      <c r="F230" s="570"/>
      <c r="G230" s="570"/>
      <c r="H230" s="570"/>
      <c r="I230" s="570"/>
      <c r="J230" s="570"/>
    </row>
    <row r="231" customFormat="false" ht="12" hidden="false" customHeight="true" outlineLevel="0" collapsed="false">
      <c r="A231" s="571" t="s">
        <v>771</v>
      </c>
      <c r="B231" s="570"/>
      <c r="C231" s="570"/>
      <c r="D231" s="570"/>
      <c r="E231" s="570"/>
      <c r="F231" s="570"/>
      <c r="G231" s="570"/>
      <c r="H231" s="570"/>
      <c r="I231" s="570"/>
      <c r="J231" s="570"/>
    </row>
    <row r="232" customFormat="false" ht="12" hidden="false" customHeight="true" outlineLevel="0" collapsed="false">
      <c r="A232" s="571" t="s">
        <v>772</v>
      </c>
      <c r="B232" s="570"/>
      <c r="C232" s="570"/>
      <c r="D232" s="570"/>
      <c r="E232" s="570"/>
      <c r="F232" s="570"/>
      <c r="G232" s="570"/>
      <c r="H232" s="570"/>
      <c r="I232" s="570"/>
      <c r="J232" s="570"/>
    </row>
    <row r="233" customFormat="false" ht="12" hidden="false" customHeight="true" outlineLevel="0" collapsed="false">
      <c r="A233" s="571" t="s">
        <v>777</v>
      </c>
      <c r="B233" s="570"/>
      <c r="C233" s="570"/>
      <c r="D233" s="570"/>
      <c r="E233" s="570"/>
      <c r="F233" s="570"/>
      <c r="G233" s="570"/>
      <c r="H233" s="570"/>
      <c r="I233" s="570"/>
      <c r="J233" s="570"/>
    </row>
    <row r="234" customFormat="false" ht="12" hidden="false" customHeight="true" outlineLevel="0" collapsed="false">
      <c r="A234" s="572" t="s">
        <v>778</v>
      </c>
      <c r="B234" s="573"/>
      <c r="C234" s="573"/>
      <c r="D234" s="573"/>
      <c r="E234" s="573"/>
      <c r="F234" s="573"/>
      <c r="G234" s="573"/>
      <c r="H234" s="573"/>
      <c r="I234" s="573"/>
      <c r="J234" s="573"/>
    </row>
    <row r="235" customFormat="false" ht="12" hidden="false" customHeight="true" outlineLevel="0" collapsed="false">
      <c r="A235" s="568" t="s">
        <v>857</v>
      </c>
      <c r="B235" s="580"/>
      <c r="C235" s="580"/>
      <c r="D235" s="580"/>
      <c r="E235" s="580"/>
      <c r="F235" s="580"/>
      <c r="G235" s="580"/>
      <c r="H235" s="580"/>
      <c r="I235" s="580"/>
      <c r="J235" s="580"/>
    </row>
    <row r="236" customFormat="false" ht="12" hidden="false" customHeight="true" outlineLevel="0" collapsed="false">
      <c r="A236" s="571" t="s">
        <v>762</v>
      </c>
      <c r="B236" s="570"/>
      <c r="C236" s="570"/>
      <c r="D236" s="570"/>
      <c r="E236" s="570"/>
      <c r="F236" s="570"/>
      <c r="G236" s="570"/>
      <c r="H236" s="570"/>
      <c r="I236" s="570"/>
      <c r="J236" s="570"/>
    </row>
    <row r="237" customFormat="false" ht="12" hidden="false" customHeight="true" outlineLevel="0" collapsed="false">
      <c r="A237" s="571" t="s">
        <v>764</v>
      </c>
      <c r="B237" s="570"/>
      <c r="C237" s="570"/>
      <c r="D237" s="570"/>
      <c r="E237" s="570"/>
      <c r="F237" s="570"/>
      <c r="G237" s="570"/>
      <c r="H237" s="570"/>
      <c r="I237" s="570"/>
      <c r="J237" s="570"/>
    </row>
    <row r="238" customFormat="false" ht="12" hidden="false" customHeight="true" outlineLevel="0" collapsed="false">
      <c r="A238" s="571" t="s">
        <v>771</v>
      </c>
      <c r="B238" s="570"/>
      <c r="C238" s="570"/>
      <c r="D238" s="570"/>
      <c r="E238" s="570"/>
      <c r="F238" s="570"/>
      <c r="G238" s="570"/>
      <c r="H238" s="570"/>
      <c r="I238" s="570"/>
      <c r="J238" s="570"/>
    </row>
    <row r="239" customFormat="false" ht="12" hidden="false" customHeight="true" outlineLevel="0" collapsed="false">
      <c r="A239" s="571" t="s">
        <v>772</v>
      </c>
      <c r="B239" s="570"/>
      <c r="C239" s="570"/>
      <c r="D239" s="570"/>
      <c r="E239" s="570"/>
      <c r="F239" s="570"/>
      <c r="G239" s="570"/>
      <c r="H239" s="570"/>
      <c r="I239" s="570"/>
      <c r="J239" s="570"/>
    </row>
    <row r="240" customFormat="false" ht="12" hidden="false" customHeight="true" outlineLevel="0" collapsed="false">
      <c r="A240" s="571" t="s">
        <v>777</v>
      </c>
      <c r="B240" s="570"/>
      <c r="C240" s="570"/>
      <c r="D240" s="570"/>
      <c r="E240" s="570"/>
      <c r="F240" s="570"/>
      <c r="G240" s="570"/>
      <c r="H240" s="570"/>
      <c r="I240" s="570"/>
      <c r="J240" s="570"/>
    </row>
    <row r="241" customFormat="false" ht="12" hidden="false" customHeight="true" outlineLevel="0" collapsed="false">
      <c r="A241" s="572" t="s">
        <v>778</v>
      </c>
      <c r="B241" s="573"/>
      <c r="C241" s="573"/>
      <c r="D241" s="573"/>
      <c r="E241" s="573"/>
      <c r="F241" s="573"/>
      <c r="G241" s="573"/>
      <c r="H241" s="573"/>
      <c r="I241" s="573"/>
      <c r="J241" s="573"/>
    </row>
    <row r="242" customFormat="false" ht="12" hidden="false" customHeight="true" outlineLevel="0" collapsed="false">
      <c r="A242" s="568" t="s">
        <v>857</v>
      </c>
      <c r="B242" s="580"/>
      <c r="C242" s="580"/>
      <c r="D242" s="580"/>
      <c r="E242" s="580"/>
      <c r="F242" s="580"/>
      <c r="G242" s="580"/>
      <c r="H242" s="580"/>
      <c r="I242" s="580"/>
      <c r="J242" s="580"/>
    </row>
    <row r="243" customFormat="false" ht="12" hidden="false" customHeight="true" outlineLevel="0" collapsed="false">
      <c r="A243" s="571" t="s">
        <v>762</v>
      </c>
      <c r="B243" s="570"/>
      <c r="C243" s="570"/>
      <c r="D243" s="570"/>
      <c r="E243" s="570"/>
      <c r="F243" s="570"/>
      <c r="G243" s="570"/>
      <c r="H243" s="570"/>
      <c r="I243" s="570"/>
      <c r="J243" s="570"/>
    </row>
    <row r="244" customFormat="false" ht="12" hidden="false" customHeight="true" outlineLevel="0" collapsed="false">
      <c r="A244" s="571" t="s">
        <v>764</v>
      </c>
      <c r="B244" s="570"/>
      <c r="C244" s="570"/>
      <c r="D244" s="570"/>
      <c r="E244" s="570"/>
      <c r="F244" s="570"/>
      <c r="G244" s="570"/>
      <c r="H244" s="570"/>
      <c r="I244" s="570"/>
      <c r="J244" s="570"/>
    </row>
    <row r="245" customFormat="false" ht="12" hidden="false" customHeight="true" outlineLevel="0" collapsed="false">
      <c r="A245" s="571" t="s">
        <v>771</v>
      </c>
      <c r="B245" s="570"/>
      <c r="C245" s="570"/>
      <c r="D245" s="570"/>
      <c r="E245" s="570"/>
      <c r="F245" s="570"/>
      <c r="G245" s="570"/>
      <c r="H245" s="570"/>
      <c r="I245" s="570"/>
      <c r="J245" s="570"/>
    </row>
    <row r="246" customFormat="false" ht="12" hidden="false" customHeight="true" outlineLevel="0" collapsed="false">
      <c r="A246" s="571" t="s">
        <v>772</v>
      </c>
      <c r="B246" s="570"/>
      <c r="C246" s="570"/>
      <c r="D246" s="570"/>
      <c r="E246" s="570"/>
      <c r="F246" s="570"/>
      <c r="G246" s="570"/>
      <c r="H246" s="570"/>
      <c r="I246" s="570"/>
      <c r="J246" s="570"/>
    </row>
    <row r="247" customFormat="false" ht="12" hidden="false" customHeight="true" outlineLevel="0" collapsed="false">
      <c r="A247" s="571" t="s">
        <v>777</v>
      </c>
      <c r="B247" s="570"/>
      <c r="C247" s="570"/>
      <c r="D247" s="570"/>
      <c r="E247" s="570"/>
      <c r="F247" s="570"/>
      <c r="G247" s="570"/>
      <c r="H247" s="570"/>
      <c r="I247" s="570"/>
      <c r="J247" s="570"/>
    </row>
    <row r="248" customFormat="false" ht="12" hidden="false" customHeight="true" outlineLevel="0" collapsed="false">
      <c r="A248" s="572" t="s">
        <v>778</v>
      </c>
      <c r="B248" s="573"/>
      <c r="C248" s="573"/>
      <c r="D248" s="573"/>
      <c r="E248" s="573"/>
      <c r="F248" s="573"/>
      <c r="G248" s="573"/>
      <c r="H248" s="573"/>
      <c r="I248" s="573"/>
      <c r="J248" s="573"/>
    </row>
    <row r="249" customFormat="false" ht="12" hidden="false" customHeight="true" outlineLevel="0" collapsed="false">
      <c r="A249" s="568" t="s">
        <v>857</v>
      </c>
      <c r="B249" s="580"/>
      <c r="C249" s="580"/>
      <c r="D249" s="580"/>
      <c r="E249" s="580"/>
      <c r="F249" s="580"/>
      <c r="G249" s="580"/>
      <c r="H249" s="580"/>
      <c r="I249" s="580"/>
      <c r="J249" s="580"/>
    </row>
    <row r="250" customFormat="false" ht="12" hidden="false" customHeight="true" outlineLevel="0" collapsed="false">
      <c r="A250" s="571" t="s">
        <v>762</v>
      </c>
      <c r="B250" s="570"/>
      <c r="C250" s="570"/>
      <c r="D250" s="570"/>
      <c r="E250" s="570"/>
      <c r="F250" s="570"/>
      <c r="G250" s="570"/>
      <c r="H250" s="570"/>
      <c r="I250" s="570"/>
      <c r="J250" s="570"/>
    </row>
    <row r="251" customFormat="false" ht="12" hidden="false" customHeight="true" outlineLevel="0" collapsed="false">
      <c r="A251" s="571" t="s">
        <v>764</v>
      </c>
      <c r="B251" s="570"/>
      <c r="C251" s="570"/>
      <c r="D251" s="570"/>
      <c r="E251" s="570"/>
      <c r="F251" s="570"/>
      <c r="G251" s="570"/>
      <c r="H251" s="570"/>
      <c r="I251" s="570"/>
      <c r="J251" s="570"/>
    </row>
    <row r="252" customFormat="false" ht="12" hidden="false" customHeight="true" outlineLevel="0" collapsed="false">
      <c r="A252" s="571" t="s">
        <v>771</v>
      </c>
      <c r="B252" s="570"/>
      <c r="C252" s="570"/>
      <c r="D252" s="570"/>
      <c r="E252" s="570"/>
      <c r="F252" s="570"/>
      <c r="G252" s="570"/>
      <c r="H252" s="570"/>
      <c r="I252" s="570"/>
      <c r="J252" s="570"/>
    </row>
    <row r="253" customFormat="false" ht="12" hidden="false" customHeight="true" outlineLevel="0" collapsed="false">
      <c r="A253" s="571" t="s">
        <v>772</v>
      </c>
      <c r="B253" s="570"/>
      <c r="C253" s="570"/>
      <c r="D253" s="570"/>
      <c r="E253" s="570"/>
      <c r="F253" s="570"/>
      <c r="G253" s="570"/>
      <c r="H253" s="570"/>
      <c r="I253" s="570"/>
      <c r="J253" s="570"/>
    </row>
    <row r="254" customFormat="false" ht="12" hidden="false" customHeight="true" outlineLevel="0" collapsed="false">
      <c r="A254" s="571" t="s">
        <v>777</v>
      </c>
      <c r="B254" s="570"/>
      <c r="C254" s="570"/>
      <c r="D254" s="570"/>
      <c r="E254" s="570"/>
      <c r="F254" s="570"/>
      <c r="G254" s="570"/>
      <c r="H254" s="570"/>
      <c r="I254" s="570"/>
      <c r="J254" s="570"/>
    </row>
    <row r="255" customFormat="false" ht="12" hidden="false" customHeight="true" outlineLevel="0" collapsed="false">
      <c r="A255" s="572" t="s">
        <v>778</v>
      </c>
      <c r="B255" s="573"/>
      <c r="C255" s="573"/>
      <c r="D255" s="573"/>
      <c r="E255" s="573"/>
      <c r="F255" s="573"/>
      <c r="G255" s="573"/>
      <c r="H255" s="573"/>
      <c r="I255" s="573"/>
      <c r="J255" s="573"/>
    </row>
    <row r="256" customFormat="false" ht="12" hidden="false" customHeight="true" outlineLevel="0" collapsed="false">
      <c r="A256" s="576" t="s">
        <v>858</v>
      </c>
      <c r="B256" s="567"/>
      <c r="C256" s="567"/>
      <c r="D256" s="567"/>
      <c r="E256" s="567"/>
      <c r="F256" s="567"/>
      <c r="G256" s="567"/>
      <c r="H256" s="567"/>
      <c r="I256" s="567"/>
      <c r="J256" s="567"/>
    </row>
    <row r="257" customFormat="false" ht="12" hidden="false" customHeight="true" outlineLevel="0" collapsed="false">
      <c r="A257" s="571" t="s">
        <v>859</v>
      </c>
      <c r="B257" s="570"/>
      <c r="C257" s="570"/>
      <c r="D257" s="570"/>
      <c r="E257" s="570"/>
      <c r="F257" s="570"/>
      <c r="G257" s="570"/>
      <c r="H257" s="570"/>
      <c r="I257" s="570"/>
      <c r="J257" s="570"/>
    </row>
    <row r="258" customFormat="false" ht="12" hidden="false" customHeight="true" outlineLevel="0" collapsed="false">
      <c r="A258" s="571" t="s">
        <v>860</v>
      </c>
      <c r="B258" s="570"/>
      <c r="C258" s="570"/>
      <c r="D258" s="570"/>
      <c r="E258" s="570"/>
      <c r="F258" s="570"/>
      <c r="G258" s="570"/>
      <c r="H258" s="570"/>
      <c r="I258" s="570"/>
      <c r="J258" s="570"/>
    </row>
    <row r="259" customFormat="false" ht="12" hidden="false" customHeight="true" outlineLevel="0" collapsed="false">
      <c r="A259" s="571" t="s">
        <v>861</v>
      </c>
      <c r="B259" s="570"/>
      <c r="C259" s="570"/>
      <c r="D259" s="570"/>
      <c r="E259" s="570"/>
      <c r="F259" s="570"/>
      <c r="G259" s="570"/>
      <c r="H259" s="570"/>
      <c r="I259" s="570"/>
      <c r="J259" s="570"/>
    </row>
    <row r="260" customFormat="false" ht="12" hidden="false" customHeight="true" outlineLevel="0" collapsed="false">
      <c r="A260" s="572" t="s">
        <v>862</v>
      </c>
      <c r="B260" s="573"/>
      <c r="C260" s="573"/>
      <c r="D260" s="573"/>
      <c r="E260" s="573"/>
      <c r="F260" s="573"/>
      <c r="G260" s="573"/>
      <c r="H260" s="573"/>
      <c r="I260" s="573"/>
      <c r="J260" s="573"/>
    </row>
    <row r="261" customFormat="false" ht="12" hidden="false" customHeight="true" outlineLevel="0" collapsed="false">
      <c r="B261" s="563"/>
      <c r="C261" s="563"/>
      <c r="D261" s="563"/>
      <c r="E261" s="563"/>
      <c r="F261" s="563"/>
      <c r="G261" s="563"/>
      <c r="H261" s="563"/>
      <c r="I261" s="563"/>
      <c r="J261" s="563"/>
    </row>
    <row r="262" customFormat="false" ht="12" hidden="false" customHeight="true" outlineLevel="0" collapsed="false">
      <c r="B262" s="563"/>
      <c r="C262" s="563"/>
      <c r="D262" s="563"/>
      <c r="E262" s="563"/>
      <c r="F262" s="563"/>
      <c r="G262" s="563"/>
      <c r="H262" s="563"/>
      <c r="I262" s="563"/>
      <c r="J262" s="563"/>
    </row>
    <row r="263" customFormat="false" ht="12" hidden="false" customHeight="true" outlineLevel="0" collapsed="false">
      <c r="B263" s="563"/>
      <c r="C263" s="563"/>
      <c r="D263" s="563"/>
      <c r="E263" s="563"/>
      <c r="F263" s="563"/>
      <c r="G263" s="563"/>
      <c r="H263" s="563"/>
      <c r="I263" s="563"/>
      <c r="J263" s="563"/>
    </row>
    <row r="264" customFormat="false" ht="12" hidden="false" customHeight="true" outlineLevel="0" collapsed="false">
      <c r="B264" s="563"/>
      <c r="C264" s="563"/>
      <c r="D264" s="563"/>
      <c r="E264" s="563"/>
      <c r="F264" s="563"/>
      <c r="G264" s="563"/>
      <c r="H264" s="563"/>
      <c r="I264" s="563"/>
      <c r="J264" s="563"/>
    </row>
    <row r="265" customFormat="false" ht="12" hidden="false" customHeight="true" outlineLevel="0" collapsed="false">
      <c r="B265" s="563"/>
      <c r="C265" s="563"/>
      <c r="D265" s="563"/>
      <c r="E265" s="563"/>
      <c r="F265" s="563"/>
      <c r="G265" s="563"/>
      <c r="H265" s="563"/>
      <c r="I265" s="563"/>
      <c r="J265" s="563"/>
    </row>
    <row r="266" customFormat="false" ht="12" hidden="false" customHeight="true" outlineLevel="0" collapsed="false">
      <c r="B266" s="563"/>
      <c r="C266" s="563"/>
      <c r="D266" s="563"/>
      <c r="E266" s="563"/>
      <c r="F266" s="563"/>
      <c r="G266" s="563"/>
      <c r="H266" s="563"/>
      <c r="I266" s="563"/>
      <c r="J266" s="563"/>
    </row>
    <row r="267" customFormat="false" ht="12" hidden="false" customHeight="true" outlineLevel="0" collapsed="false">
      <c r="B267" s="563"/>
      <c r="C267" s="563"/>
      <c r="D267" s="563"/>
      <c r="E267" s="563"/>
      <c r="F267" s="563"/>
      <c r="G267" s="563"/>
      <c r="H267" s="563"/>
      <c r="I267" s="563"/>
      <c r="J267" s="563"/>
    </row>
    <row r="268" customFormat="false" ht="12" hidden="false" customHeight="true" outlineLevel="0" collapsed="false">
      <c r="B268" s="563"/>
      <c r="C268" s="563"/>
      <c r="D268" s="563"/>
      <c r="E268" s="563"/>
      <c r="F268" s="563"/>
      <c r="G268" s="563"/>
      <c r="H268" s="563"/>
      <c r="I268" s="563"/>
      <c r="J268" s="563"/>
    </row>
    <row r="269" customFormat="false" ht="12" hidden="false" customHeight="true" outlineLevel="0" collapsed="false">
      <c r="B269" s="563"/>
      <c r="C269" s="563"/>
      <c r="D269" s="563"/>
      <c r="E269" s="563"/>
      <c r="F269" s="563"/>
      <c r="G269" s="563"/>
      <c r="H269" s="563"/>
      <c r="I269" s="563"/>
      <c r="J269" s="563"/>
    </row>
    <row r="270" customFormat="false" ht="12" hidden="false" customHeight="true" outlineLevel="0" collapsed="false">
      <c r="B270" s="563"/>
      <c r="C270" s="563"/>
      <c r="D270" s="563"/>
      <c r="E270" s="563"/>
      <c r="F270" s="563"/>
      <c r="G270" s="563"/>
      <c r="H270" s="563"/>
      <c r="I270" s="563"/>
      <c r="J270" s="563"/>
    </row>
    <row r="271" customFormat="false" ht="12" hidden="false" customHeight="true" outlineLevel="0" collapsed="false">
      <c r="B271" s="563"/>
      <c r="C271" s="563"/>
      <c r="D271" s="563"/>
      <c r="E271" s="563"/>
      <c r="F271" s="563"/>
      <c r="G271" s="563"/>
      <c r="H271" s="563"/>
      <c r="I271" s="563"/>
      <c r="J271" s="563"/>
    </row>
    <row r="272" customFormat="false" ht="12" hidden="false" customHeight="true" outlineLevel="0" collapsed="false">
      <c r="B272" s="563"/>
      <c r="C272" s="563"/>
      <c r="D272" s="563"/>
      <c r="E272" s="563"/>
      <c r="F272" s="563"/>
      <c r="G272" s="563"/>
      <c r="H272" s="563"/>
      <c r="I272" s="563"/>
      <c r="J272" s="563"/>
    </row>
    <row r="273" customFormat="false" ht="12" hidden="false" customHeight="true" outlineLevel="0" collapsed="false">
      <c r="B273" s="563"/>
      <c r="C273" s="563"/>
      <c r="D273" s="563"/>
      <c r="E273" s="563"/>
      <c r="F273" s="563"/>
      <c r="G273" s="563"/>
      <c r="H273" s="563"/>
      <c r="I273" s="563"/>
      <c r="J273" s="563"/>
    </row>
    <row r="274" customFormat="false" ht="12" hidden="false" customHeight="true" outlineLevel="0" collapsed="false">
      <c r="B274" s="563"/>
      <c r="C274" s="563"/>
      <c r="D274" s="563"/>
      <c r="E274" s="563"/>
      <c r="F274" s="563"/>
      <c r="G274" s="563"/>
      <c r="H274" s="563"/>
      <c r="I274" s="563"/>
      <c r="J274" s="563"/>
    </row>
    <row r="275" customFormat="false" ht="12" hidden="false" customHeight="true" outlineLevel="0" collapsed="false">
      <c r="B275" s="563"/>
      <c r="C275" s="563"/>
      <c r="D275" s="563"/>
      <c r="E275" s="563"/>
      <c r="F275" s="563"/>
      <c r="G275" s="563"/>
      <c r="H275" s="563"/>
      <c r="I275" s="563"/>
      <c r="J275" s="563"/>
    </row>
    <row r="276" customFormat="false" ht="12" hidden="false" customHeight="true" outlineLevel="0" collapsed="false">
      <c r="B276" s="563"/>
      <c r="C276" s="563"/>
      <c r="D276" s="563"/>
      <c r="E276" s="563"/>
      <c r="F276" s="563"/>
      <c r="G276" s="563"/>
      <c r="H276" s="563"/>
      <c r="I276" s="563"/>
      <c r="J276" s="563"/>
    </row>
    <row r="277" customFormat="false" ht="12" hidden="false" customHeight="true" outlineLevel="0" collapsed="false">
      <c r="B277" s="563"/>
      <c r="C277" s="563"/>
      <c r="D277" s="563"/>
      <c r="E277" s="563"/>
      <c r="F277" s="563"/>
      <c r="G277" s="563"/>
      <c r="H277" s="563"/>
      <c r="I277" s="563"/>
      <c r="J277" s="563"/>
    </row>
    <row r="278" customFormat="false" ht="12" hidden="false" customHeight="true" outlineLevel="0" collapsed="false">
      <c r="B278" s="563"/>
      <c r="C278" s="563"/>
      <c r="D278" s="563"/>
      <c r="E278" s="563"/>
      <c r="F278" s="563"/>
      <c r="G278" s="563"/>
      <c r="H278" s="563"/>
      <c r="I278" s="563"/>
      <c r="J278" s="563"/>
    </row>
    <row r="279" customFormat="false" ht="12" hidden="false" customHeight="true" outlineLevel="0" collapsed="false">
      <c r="B279" s="563"/>
      <c r="C279" s="563"/>
      <c r="D279" s="563"/>
      <c r="E279" s="563"/>
      <c r="F279" s="563"/>
      <c r="G279" s="563"/>
      <c r="H279" s="563"/>
      <c r="I279" s="563"/>
      <c r="J279" s="563"/>
    </row>
    <row r="280" customFormat="false" ht="12" hidden="false" customHeight="true" outlineLevel="0" collapsed="false">
      <c r="B280" s="563"/>
      <c r="C280" s="563"/>
      <c r="D280" s="563"/>
      <c r="E280" s="563"/>
      <c r="F280" s="563"/>
      <c r="G280" s="563"/>
      <c r="H280" s="563"/>
      <c r="I280" s="563"/>
      <c r="J280" s="563"/>
    </row>
    <row r="281" customFormat="false" ht="12" hidden="false" customHeight="true" outlineLevel="0" collapsed="false">
      <c r="B281" s="563"/>
      <c r="C281" s="563"/>
      <c r="D281" s="563"/>
      <c r="E281" s="563"/>
      <c r="F281" s="563"/>
      <c r="G281" s="563"/>
      <c r="H281" s="563"/>
      <c r="I281" s="563"/>
      <c r="J281" s="563"/>
    </row>
    <row r="282" customFormat="false" ht="12" hidden="false" customHeight="true" outlineLevel="0" collapsed="false">
      <c r="B282" s="563"/>
      <c r="C282" s="563"/>
      <c r="D282" s="563"/>
      <c r="E282" s="563"/>
      <c r="F282" s="563"/>
      <c r="G282" s="563"/>
      <c r="H282" s="563"/>
      <c r="I282" s="563"/>
      <c r="J282" s="563"/>
    </row>
    <row r="283" customFormat="false" ht="12" hidden="false" customHeight="true" outlineLevel="0" collapsed="false">
      <c r="B283" s="563"/>
      <c r="C283" s="563"/>
      <c r="D283" s="563"/>
      <c r="E283" s="563"/>
      <c r="F283" s="563"/>
      <c r="G283" s="563"/>
      <c r="H283" s="563"/>
      <c r="I283" s="563"/>
      <c r="J283" s="563"/>
    </row>
    <row r="284" customFormat="false" ht="12" hidden="false" customHeight="true" outlineLevel="0" collapsed="false">
      <c r="B284" s="563"/>
      <c r="C284" s="563"/>
      <c r="D284" s="563"/>
      <c r="E284" s="563"/>
      <c r="F284" s="563"/>
      <c r="G284" s="563"/>
      <c r="H284" s="563"/>
      <c r="I284" s="563"/>
      <c r="J284" s="563"/>
    </row>
    <row r="285" customFormat="false" ht="12" hidden="false" customHeight="true" outlineLevel="0" collapsed="false">
      <c r="B285" s="563"/>
      <c r="C285" s="563"/>
      <c r="D285" s="563"/>
      <c r="E285" s="563"/>
      <c r="F285" s="563"/>
      <c r="G285" s="563"/>
      <c r="H285" s="563"/>
      <c r="I285" s="563"/>
      <c r="J285" s="563"/>
    </row>
    <row r="286" customFormat="false" ht="12" hidden="false" customHeight="true" outlineLevel="0" collapsed="false">
      <c r="B286" s="563"/>
      <c r="C286" s="563"/>
      <c r="D286" s="563"/>
      <c r="E286" s="563"/>
      <c r="F286" s="563"/>
      <c r="G286" s="563"/>
      <c r="H286" s="563"/>
      <c r="I286" s="563"/>
      <c r="J286" s="563"/>
    </row>
    <row r="287" customFormat="false" ht="12" hidden="false" customHeight="true" outlineLevel="0" collapsed="false">
      <c r="B287" s="563"/>
      <c r="C287" s="563"/>
      <c r="D287" s="563"/>
      <c r="E287" s="563"/>
      <c r="F287" s="563"/>
      <c r="G287" s="563"/>
      <c r="H287" s="563"/>
      <c r="I287" s="563"/>
      <c r="J287" s="563"/>
    </row>
    <row r="288" customFormat="false" ht="12" hidden="false" customHeight="true" outlineLevel="0" collapsed="false">
      <c r="B288" s="563"/>
      <c r="C288" s="563"/>
      <c r="D288" s="563"/>
      <c r="E288" s="563"/>
      <c r="F288" s="563"/>
      <c r="G288" s="563"/>
      <c r="H288" s="563"/>
      <c r="I288" s="563"/>
      <c r="J288" s="563"/>
    </row>
    <row r="289" customFormat="false" ht="12" hidden="false" customHeight="true" outlineLevel="0" collapsed="false">
      <c r="B289" s="563"/>
      <c r="C289" s="563"/>
      <c r="D289" s="563"/>
      <c r="E289" s="563"/>
      <c r="F289" s="563"/>
      <c r="G289" s="563"/>
      <c r="H289" s="563"/>
      <c r="I289" s="563"/>
      <c r="J289" s="563"/>
    </row>
    <row r="290" customFormat="false" ht="12" hidden="false" customHeight="true" outlineLevel="0" collapsed="false">
      <c r="B290" s="563"/>
      <c r="C290" s="563"/>
      <c r="D290" s="563"/>
      <c r="E290" s="563"/>
      <c r="F290" s="563"/>
      <c r="G290" s="563"/>
      <c r="H290" s="563"/>
      <c r="I290" s="563"/>
      <c r="J290" s="563"/>
    </row>
    <row r="291" customFormat="false" ht="12" hidden="false" customHeight="true" outlineLevel="0" collapsed="false">
      <c r="B291" s="563"/>
      <c r="C291" s="563"/>
      <c r="D291" s="563"/>
      <c r="E291" s="563"/>
      <c r="F291" s="563"/>
      <c r="G291" s="563"/>
      <c r="H291" s="563"/>
      <c r="I291" s="563"/>
      <c r="J291" s="563"/>
    </row>
    <row r="292" customFormat="false" ht="12" hidden="false" customHeight="true" outlineLevel="0" collapsed="false">
      <c r="B292" s="563"/>
      <c r="C292" s="563"/>
      <c r="D292" s="563"/>
      <c r="E292" s="563"/>
      <c r="F292" s="563"/>
      <c r="G292" s="563"/>
      <c r="H292" s="563"/>
      <c r="I292" s="563"/>
      <c r="J292" s="563"/>
    </row>
    <row r="293" customFormat="false" ht="12" hidden="false" customHeight="true" outlineLevel="0" collapsed="false">
      <c r="B293" s="563"/>
      <c r="C293" s="563"/>
      <c r="D293" s="563"/>
      <c r="E293" s="563"/>
      <c r="F293" s="563"/>
      <c r="G293" s="563"/>
      <c r="H293" s="563"/>
      <c r="I293" s="563"/>
      <c r="J293" s="563"/>
    </row>
    <row r="294" customFormat="false" ht="12" hidden="false" customHeight="true" outlineLevel="0" collapsed="false">
      <c r="B294" s="563"/>
      <c r="C294" s="563"/>
      <c r="D294" s="563"/>
      <c r="E294" s="563"/>
      <c r="F294" s="563"/>
      <c r="G294" s="563"/>
      <c r="H294" s="563"/>
      <c r="I294" s="563"/>
      <c r="J294" s="563"/>
    </row>
    <row r="295" customFormat="false" ht="12" hidden="false" customHeight="true" outlineLevel="0" collapsed="false">
      <c r="B295" s="563"/>
      <c r="C295" s="563"/>
      <c r="D295" s="563"/>
      <c r="E295" s="563"/>
      <c r="F295" s="563"/>
      <c r="G295" s="563"/>
      <c r="H295" s="563"/>
      <c r="I295" s="563"/>
      <c r="J295" s="563"/>
    </row>
    <row r="296" customFormat="false" ht="12" hidden="false" customHeight="true" outlineLevel="0" collapsed="false">
      <c r="B296" s="563"/>
      <c r="C296" s="563"/>
      <c r="D296" s="563"/>
      <c r="E296" s="563"/>
      <c r="F296" s="563"/>
      <c r="G296" s="563"/>
      <c r="H296" s="563"/>
      <c r="I296" s="563"/>
      <c r="J296" s="563"/>
    </row>
    <row r="297" customFormat="false" ht="12" hidden="false" customHeight="true" outlineLevel="0" collapsed="false">
      <c r="B297" s="563"/>
      <c r="C297" s="563"/>
      <c r="D297" s="563"/>
      <c r="E297" s="563"/>
      <c r="F297" s="563"/>
      <c r="G297" s="563"/>
      <c r="H297" s="563"/>
      <c r="I297" s="563"/>
      <c r="J297" s="563"/>
    </row>
    <row r="298" customFormat="false" ht="12" hidden="false" customHeight="true" outlineLevel="0" collapsed="false">
      <c r="B298" s="563"/>
      <c r="C298" s="563"/>
      <c r="D298" s="563"/>
      <c r="E298" s="563"/>
      <c r="F298" s="563"/>
      <c r="G298" s="563"/>
      <c r="H298" s="563"/>
      <c r="I298" s="563"/>
      <c r="J298" s="563"/>
    </row>
    <row r="299" customFormat="false" ht="12" hidden="false" customHeight="true" outlineLevel="0" collapsed="false">
      <c r="B299" s="563"/>
      <c r="C299" s="563"/>
      <c r="D299" s="563"/>
      <c r="E299" s="563"/>
      <c r="F299" s="563"/>
      <c r="G299" s="563"/>
      <c r="H299" s="563"/>
      <c r="I299" s="563"/>
      <c r="J299" s="563"/>
    </row>
    <row r="300" customFormat="false" ht="12" hidden="false" customHeight="true" outlineLevel="0" collapsed="false">
      <c r="B300" s="563"/>
      <c r="C300" s="563"/>
      <c r="D300" s="563"/>
      <c r="E300" s="563"/>
      <c r="F300" s="563"/>
      <c r="G300" s="563"/>
      <c r="H300" s="563"/>
      <c r="I300" s="563"/>
      <c r="J300" s="563"/>
    </row>
    <row r="301" customFormat="false" ht="12" hidden="false" customHeight="true" outlineLevel="0" collapsed="false">
      <c r="B301" s="563"/>
      <c r="C301" s="563"/>
      <c r="D301" s="563"/>
      <c r="E301" s="563"/>
      <c r="F301" s="563"/>
      <c r="G301" s="563"/>
      <c r="H301" s="563"/>
      <c r="I301" s="563"/>
      <c r="J301" s="563"/>
    </row>
    <row r="302" customFormat="false" ht="12" hidden="false" customHeight="true" outlineLevel="0" collapsed="false">
      <c r="B302" s="563"/>
      <c r="C302" s="563"/>
      <c r="D302" s="563"/>
      <c r="E302" s="563"/>
      <c r="F302" s="563"/>
      <c r="G302" s="563"/>
      <c r="H302" s="563"/>
      <c r="I302" s="563"/>
      <c r="J302" s="563"/>
    </row>
    <row r="303" customFormat="false" ht="12" hidden="false" customHeight="true" outlineLevel="0" collapsed="false">
      <c r="B303" s="563"/>
      <c r="C303" s="563"/>
      <c r="D303" s="563"/>
      <c r="E303" s="563"/>
      <c r="F303" s="563"/>
      <c r="G303" s="563"/>
      <c r="H303" s="563"/>
      <c r="I303" s="563"/>
      <c r="J303" s="563"/>
    </row>
    <row r="304" customFormat="false" ht="12" hidden="false" customHeight="true" outlineLevel="0" collapsed="false">
      <c r="B304" s="563"/>
      <c r="C304" s="563"/>
      <c r="D304" s="563"/>
      <c r="E304" s="563"/>
      <c r="F304" s="563"/>
      <c r="G304" s="563"/>
      <c r="H304" s="563"/>
      <c r="I304" s="563"/>
      <c r="J304" s="563"/>
    </row>
    <row r="305" customFormat="false" ht="12" hidden="false" customHeight="true" outlineLevel="0" collapsed="false">
      <c r="B305" s="563"/>
      <c r="C305" s="563"/>
      <c r="D305" s="563"/>
      <c r="E305" s="563"/>
      <c r="F305" s="563"/>
      <c r="G305" s="563"/>
      <c r="H305" s="563"/>
      <c r="I305" s="563"/>
      <c r="J305" s="563"/>
    </row>
    <row r="306" customFormat="false" ht="12" hidden="false" customHeight="true" outlineLevel="0" collapsed="false">
      <c r="B306" s="563"/>
      <c r="C306" s="563"/>
      <c r="D306" s="563"/>
      <c r="E306" s="563"/>
      <c r="F306" s="563"/>
      <c r="G306" s="563"/>
      <c r="H306" s="563"/>
      <c r="I306" s="563"/>
      <c r="J306" s="563"/>
    </row>
    <row r="307" customFormat="false" ht="12" hidden="false" customHeight="true" outlineLevel="0" collapsed="false">
      <c r="B307" s="563"/>
      <c r="C307" s="563"/>
      <c r="D307" s="563"/>
      <c r="E307" s="563"/>
      <c r="F307" s="563"/>
      <c r="G307" s="563"/>
      <c r="H307" s="563"/>
      <c r="I307" s="563"/>
      <c r="J307" s="563"/>
    </row>
    <row r="308" customFormat="false" ht="12" hidden="false" customHeight="true" outlineLevel="0" collapsed="false">
      <c r="B308" s="563"/>
      <c r="C308" s="563"/>
      <c r="D308" s="563"/>
      <c r="E308" s="563"/>
      <c r="F308" s="563"/>
      <c r="G308" s="563"/>
      <c r="H308" s="563"/>
      <c r="I308" s="563"/>
      <c r="J308" s="563"/>
    </row>
    <row r="309" customFormat="false" ht="12" hidden="false" customHeight="true" outlineLevel="0" collapsed="false">
      <c r="B309" s="563"/>
      <c r="C309" s="563"/>
      <c r="D309" s="563"/>
      <c r="E309" s="563"/>
      <c r="F309" s="563"/>
      <c r="G309" s="563"/>
      <c r="H309" s="563"/>
      <c r="I309" s="563"/>
      <c r="J309" s="563"/>
    </row>
    <row r="310" customFormat="false" ht="12" hidden="false" customHeight="true" outlineLevel="0" collapsed="false">
      <c r="B310" s="563"/>
      <c r="C310" s="563"/>
      <c r="D310" s="563"/>
      <c r="E310" s="563"/>
      <c r="F310" s="563"/>
      <c r="G310" s="563"/>
      <c r="H310" s="563"/>
      <c r="I310" s="563"/>
      <c r="J310" s="563"/>
    </row>
    <row r="311" customFormat="false" ht="12" hidden="false" customHeight="true" outlineLevel="0" collapsed="false">
      <c r="B311" s="563"/>
      <c r="C311" s="563"/>
      <c r="D311" s="563"/>
      <c r="E311" s="563"/>
      <c r="F311" s="563"/>
      <c r="G311" s="563"/>
      <c r="H311" s="563"/>
      <c r="I311" s="563"/>
      <c r="J311" s="563"/>
    </row>
    <row r="312" customFormat="false" ht="12" hidden="false" customHeight="true" outlineLevel="0" collapsed="false">
      <c r="B312" s="563"/>
      <c r="C312" s="563"/>
      <c r="D312" s="563"/>
      <c r="E312" s="563"/>
      <c r="F312" s="563"/>
      <c r="G312" s="563"/>
      <c r="H312" s="563"/>
      <c r="I312" s="563"/>
      <c r="J312" s="563"/>
    </row>
    <row r="313" customFormat="false" ht="12" hidden="false" customHeight="true" outlineLevel="0" collapsed="false">
      <c r="B313" s="563"/>
      <c r="C313" s="563"/>
      <c r="D313" s="563"/>
      <c r="E313" s="563"/>
      <c r="F313" s="563"/>
      <c r="G313" s="563"/>
      <c r="H313" s="563"/>
      <c r="I313" s="563"/>
      <c r="J313" s="563"/>
    </row>
    <row r="314" customFormat="false" ht="12" hidden="false" customHeight="true" outlineLevel="0" collapsed="false">
      <c r="B314" s="563"/>
      <c r="C314" s="563"/>
      <c r="D314" s="563"/>
      <c r="E314" s="563"/>
      <c r="F314" s="563"/>
      <c r="G314" s="563"/>
      <c r="H314" s="563"/>
      <c r="I314" s="563"/>
      <c r="J314" s="563"/>
    </row>
    <row r="315" customFormat="false" ht="12" hidden="false" customHeight="true" outlineLevel="0" collapsed="false">
      <c r="B315" s="563"/>
      <c r="C315" s="563"/>
      <c r="D315" s="563"/>
      <c r="E315" s="563"/>
      <c r="F315" s="563"/>
      <c r="G315" s="563"/>
      <c r="H315" s="563"/>
      <c r="I315" s="563"/>
      <c r="J315" s="563"/>
    </row>
    <row r="316" customFormat="false" ht="12" hidden="false" customHeight="true" outlineLevel="0" collapsed="false">
      <c r="B316" s="563"/>
      <c r="C316" s="563"/>
      <c r="D316" s="563"/>
      <c r="E316" s="563"/>
      <c r="F316" s="563"/>
      <c r="G316" s="563"/>
      <c r="H316" s="563"/>
      <c r="I316" s="563"/>
      <c r="J316" s="563"/>
    </row>
    <row r="317" customFormat="false" ht="12" hidden="false" customHeight="true" outlineLevel="0" collapsed="false">
      <c r="B317" s="563"/>
      <c r="C317" s="563"/>
      <c r="D317" s="563"/>
      <c r="E317" s="563"/>
      <c r="F317" s="563"/>
      <c r="G317" s="563"/>
      <c r="H317" s="563"/>
      <c r="I317" s="563"/>
      <c r="J317" s="563"/>
    </row>
    <row r="318" customFormat="false" ht="12" hidden="false" customHeight="true" outlineLevel="0" collapsed="false">
      <c r="B318" s="563"/>
      <c r="C318" s="563"/>
      <c r="D318" s="563"/>
      <c r="E318" s="563"/>
      <c r="F318" s="563"/>
      <c r="G318" s="563"/>
      <c r="H318" s="563"/>
      <c r="I318" s="563"/>
      <c r="J318" s="563"/>
    </row>
    <row r="319" customFormat="false" ht="12" hidden="false" customHeight="true" outlineLevel="0" collapsed="false">
      <c r="B319" s="563"/>
      <c r="C319" s="563"/>
      <c r="D319" s="563"/>
      <c r="E319" s="563"/>
      <c r="F319" s="563"/>
      <c r="G319" s="563"/>
      <c r="H319" s="563"/>
      <c r="I319" s="563"/>
      <c r="J319" s="563"/>
    </row>
    <row r="320" customFormat="false" ht="12" hidden="false" customHeight="true" outlineLevel="0" collapsed="false">
      <c r="B320" s="563"/>
      <c r="C320" s="563"/>
      <c r="D320" s="563"/>
      <c r="E320" s="563"/>
      <c r="F320" s="563"/>
      <c r="G320" s="563"/>
      <c r="H320" s="563"/>
      <c r="I320" s="563"/>
      <c r="J320" s="563"/>
    </row>
    <row r="321" customFormat="false" ht="12" hidden="false" customHeight="true" outlineLevel="0" collapsed="false">
      <c r="B321" s="563"/>
      <c r="C321" s="563"/>
      <c r="D321" s="563"/>
      <c r="E321" s="563"/>
      <c r="F321" s="563"/>
      <c r="G321" s="563"/>
      <c r="H321" s="563"/>
      <c r="I321" s="563"/>
      <c r="J321" s="563"/>
    </row>
    <row r="322" customFormat="false" ht="12" hidden="false" customHeight="true" outlineLevel="0" collapsed="false">
      <c r="B322" s="563"/>
      <c r="C322" s="563"/>
      <c r="D322" s="563"/>
      <c r="E322" s="563"/>
      <c r="F322" s="563"/>
      <c r="G322" s="563"/>
      <c r="H322" s="563"/>
      <c r="I322" s="563"/>
      <c r="J322" s="563"/>
    </row>
    <row r="323" customFormat="false" ht="12" hidden="false" customHeight="true" outlineLevel="0" collapsed="false">
      <c r="B323" s="563"/>
      <c r="C323" s="563"/>
      <c r="D323" s="563"/>
      <c r="E323" s="563"/>
      <c r="F323" s="563"/>
      <c r="G323" s="563"/>
      <c r="H323" s="563"/>
      <c r="I323" s="563"/>
      <c r="J323" s="563"/>
    </row>
    <row r="324" customFormat="false" ht="12" hidden="false" customHeight="true" outlineLevel="0" collapsed="false">
      <c r="B324" s="563"/>
      <c r="C324" s="563"/>
      <c r="D324" s="563"/>
      <c r="E324" s="563"/>
      <c r="F324" s="563"/>
      <c r="G324" s="563"/>
      <c r="H324" s="563"/>
      <c r="I324" s="563"/>
      <c r="J324" s="563"/>
    </row>
    <row r="325" customFormat="false" ht="12" hidden="false" customHeight="true" outlineLevel="0" collapsed="false">
      <c r="B325" s="563"/>
      <c r="C325" s="563"/>
      <c r="D325" s="563"/>
      <c r="E325" s="563"/>
      <c r="F325" s="563"/>
      <c r="G325" s="563"/>
      <c r="H325" s="563"/>
      <c r="I325" s="563"/>
      <c r="J325" s="563"/>
    </row>
    <row r="326" customFormat="false" ht="12" hidden="false" customHeight="true" outlineLevel="0" collapsed="false">
      <c r="B326" s="563"/>
      <c r="C326" s="563"/>
      <c r="D326" s="563"/>
      <c r="E326" s="563"/>
      <c r="F326" s="563"/>
      <c r="G326" s="563"/>
      <c r="H326" s="563"/>
      <c r="I326" s="563"/>
      <c r="J326" s="563"/>
    </row>
    <row r="327" customFormat="false" ht="12" hidden="false" customHeight="true" outlineLevel="0" collapsed="false">
      <c r="B327" s="563"/>
      <c r="C327" s="563"/>
      <c r="D327" s="563"/>
      <c r="E327" s="563"/>
      <c r="F327" s="563"/>
      <c r="G327" s="563"/>
      <c r="H327" s="563"/>
      <c r="I327" s="563"/>
      <c r="J327" s="563"/>
    </row>
    <row r="328" customFormat="false" ht="12" hidden="false" customHeight="true" outlineLevel="0" collapsed="false">
      <c r="B328" s="563"/>
      <c r="C328" s="563"/>
      <c r="D328" s="563"/>
      <c r="E328" s="563"/>
      <c r="F328" s="563"/>
      <c r="G328" s="563"/>
      <c r="H328" s="563"/>
      <c r="I328" s="563"/>
      <c r="J328" s="563"/>
    </row>
    <row r="329" customFormat="false" ht="12" hidden="false" customHeight="true" outlineLevel="0" collapsed="false">
      <c r="B329" s="563"/>
      <c r="C329" s="563"/>
      <c r="D329" s="563"/>
      <c r="E329" s="563"/>
      <c r="F329" s="563"/>
      <c r="G329" s="563"/>
      <c r="H329" s="563"/>
      <c r="I329" s="563"/>
      <c r="J329" s="563"/>
    </row>
    <row r="330" customFormat="false" ht="12" hidden="false" customHeight="true" outlineLevel="0" collapsed="false">
      <c r="B330" s="563"/>
      <c r="C330" s="563"/>
      <c r="D330" s="563"/>
      <c r="E330" s="563"/>
      <c r="F330" s="563"/>
      <c r="G330" s="563"/>
      <c r="H330" s="563"/>
      <c r="I330" s="563"/>
      <c r="J330" s="563"/>
    </row>
    <row r="331" customFormat="false" ht="12" hidden="false" customHeight="true" outlineLevel="0" collapsed="false">
      <c r="B331" s="563"/>
      <c r="C331" s="563"/>
      <c r="D331" s="563"/>
      <c r="E331" s="563"/>
      <c r="F331" s="563"/>
      <c r="G331" s="563"/>
      <c r="H331" s="563"/>
      <c r="I331" s="563"/>
      <c r="J331" s="563"/>
    </row>
    <row r="332" customFormat="false" ht="12" hidden="false" customHeight="true" outlineLevel="0" collapsed="false">
      <c r="B332" s="563"/>
      <c r="C332" s="563"/>
      <c r="D332" s="563"/>
      <c r="E332" s="563"/>
      <c r="F332" s="563"/>
      <c r="G332" s="563"/>
      <c r="H332" s="563"/>
      <c r="I332" s="563"/>
      <c r="J332" s="563"/>
    </row>
    <row r="333" customFormat="false" ht="12" hidden="false" customHeight="true" outlineLevel="0" collapsed="false">
      <c r="B333" s="563"/>
      <c r="C333" s="563"/>
      <c r="D333" s="563"/>
      <c r="E333" s="563"/>
      <c r="F333" s="563"/>
      <c r="G333" s="563"/>
      <c r="H333" s="563"/>
      <c r="I333" s="563"/>
      <c r="J333" s="563"/>
    </row>
    <row r="334" customFormat="false" ht="12" hidden="false" customHeight="true" outlineLevel="0" collapsed="false">
      <c r="B334" s="563"/>
      <c r="C334" s="563"/>
      <c r="D334" s="563"/>
      <c r="E334" s="563"/>
      <c r="F334" s="563"/>
      <c r="G334" s="563"/>
      <c r="H334" s="563"/>
      <c r="I334" s="563"/>
      <c r="J334" s="563"/>
    </row>
    <row r="335" customFormat="false" ht="12" hidden="false" customHeight="true" outlineLevel="0" collapsed="false">
      <c r="B335" s="563"/>
      <c r="C335" s="563"/>
      <c r="D335" s="563"/>
      <c r="E335" s="563"/>
      <c r="F335" s="563"/>
      <c r="G335" s="563"/>
      <c r="H335" s="563"/>
      <c r="I335" s="563"/>
      <c r="J335" s="563"/>
    </row>
    <row r="336" customFormat="false" ht="12" hidden="false" customHeight="true" outlineLevel="0" collapsed="false">
      <c r="B336" s="563"/>
      <c r="C336" s="563"/>
      <c r="D336" s="563"/>
      <c r="E336" s="563"/>
      <c r="F336" s="563"/>
      <c r="G336" s="563"/>
      <c r="H336" s="563"/>
      <c r="I336" s="563"/>
      <c r="J336" s="563"/>
    </row>
    <row r="337" customFormat="false" ht="12" hidden="false" customHeight="true" outlineLevel="0" collapsed="false">
      <c r="B337" s="563"/>
      <c r="C337" s="563"/>
      <c r="D337" s="563"/>
      <c r="E337" s="563"/>
      <c r="F337" s="563"/>
      <c r="G337" s="563"/>
      <c r="H337" s="563"/>
      <c r="I337" s="563"/>
      <c r="J337" s="563"/>
    </row>
    <row r="338" customFormat="false" ht="12" hidden="false" customHeight="true" outlineLevel="0" collapsed="false">
      <c r="B338" s="563"/>
      <c r="C338" s="563"/>
      <c r="D338" s="563"/>
      <c r="E338" s="563"/>
      <c r="F338" s="563"/>
      <c r="G338" s="563"/>
      <c r="H338" s="563"/>
      <c r="I338" s="563"/>
      <c r="J338" s="563"/>
    </row>
    <row r="339" customFormat="false" ht="12" hidden="false" customHeight="true" outlineLevel="0" collapsed="false">
      <c r="B339" s="563"/>
      <c r="C339" s="563"/>
      <c r="D339" s="563"/>
      <c r="E339" s="563"/>
      <c r="F339" s="563"/>
      <c r="G339" s="563"/>
      <c r="H339" s="563"/>
      <c r="I339" s="563"/>
      <c r="J339" s="563"/>
    </row>
    <row r="340" customFormat="false" ht="12" hidden="false" customHeight="true" outlineLevel="0" collapsed="false">
      <c r="B340" s="563"/>
      <c r="C340" s="563"/>
      <c r="D340" s="563"/>
      <c r="E340" s="563"/>
      <c r="F340" s="563"/>
      <c r="G340" s="563"/>
      <c r="H340" s="563"/>
      <c r="I340" s="563"/>
      <c r="J340" s="563"/>
    </row>
    <row r="341" customFormat="false" ht="12" hidden="false" customHeight="true" outlineLevel="0" collapsed="false">
      <c r="B341" s="563"/>
      <c r="C341" s="563"/>
      <c r="D341" s="563"/>
      <c r="E341" s="563"/>
      <c r="F341" s="563"/>
      <c r="G341" s="563"/>
      <c r="H341" s="563"/>
      <c r="I341" s="563"/>
      <c r="J341" s="563"/>
    </row>
    <row r="342" customFormat="false" ht="12" hidden="false" customHeight="true" outlineLevel="0" collapsed="false">
      <c r="B342" s="563"/>
      <c r="C342" s="563"/>
      <c r="D342" s="563"/>
      <c r="E342" s="563"/>
      <c r="F342" s="563"/>
      <c r="G342" s="563"/>
      <c r="H342" s="563"/>
      <c r="I342" s="563"/>
      <c r="J342" s="563"/>
    </row>
    <row r="343" customFormat="false" ht="12" hidden="false" customHeight="true" outlineLevel="0" collapsed="false">
      <c r="B343" s="563"/>
      <c r="C343" s="563"/>
      <c r="D343" s="563"/>
      <c r="E343" s="563"/>
      <c r="F343" s="563"/>
      <c r="G343" s="563"/>
      <c r="H343" s="563"/>
      <c r="I343" s="563"/>
      <c r="J343" s="563"/>
    </row>
    <row r="344" customFormat="false" ht="12" hidden="false" customHeight="true" outlineLevel="0" collapsed="false">
      <c r="B344" s="563"/>
      <c r="C344" s="563"/>
      <c r="D344" s="563"/>
      <c r="E344" s="563"/>
      <c r="F344" s="563"/>
      <c r="G344" s="563"/>
      <c r="H344" s="563"/>
      <c r="I344" s="563"/>
      <c r="J344" s="563"/>
    </row>
    <row r="345" customFormat="false" ht="12" hidden="false" customHeight="true" outlineLevel="0" collapsed="false">
      <c r="B345" s="563"/>
      <c r="C345" s="563"/>
      <c r="D345" s="563"/>
      <c r="E345" s="563"/>
      <c r="F345" s="563"/>
      <c r="G345" s="563"/>
      <c r="H345" s="563"/>
      <c r="I345" s="563"/>
      <c r="J345" s="563"/>
    </row>
    <row r="346" customFormat="false" ht="12" hidden="false" customHeight="true" outlineLevel="0" collapsed="false">
      <c r="B346" s="563"/>
      <c r="C346" s="563"/>
      <c r="D346" s="563"/>
      <c r="E346" s="563"/>
      <c r="F346" s="563"/>
      <c r="G346" s="563"/>
      <c r="H346" s="563"/>
      <c r="I346" s="563"/>
      <c r="J346" s="563"/>
    </row>
    <row r="347" customFormat="false" ht="12" hidden="false" customHeight="true" outlineLevel="0" collapsed="false">
      <c r="B347" s="563"/>
      <c r="C347" s="563"/>
      <c r="D347" s="563"/>
      <c r="E347" s="563"/>
      <c r="F347" s="563"/>
      <c r="G347" s="563"/>
      <c r="H347" s="563"/>
      <c r="I347" s="563"/>
      <c r="J347" s="563"/>
    </row>
    <row r="348" customFormat="false" ht="12" hidden="false" customHeight="true" outlineLevel="0" collapsed="false">
      <c r="B348" s="563"/>
      <c r="C348" s="563"/>
      <c r="D348" s="563"/>
      <c r="E348" s="563"/>
      <c r="F348" s="563"/>
      <c r="G348" s="563"/>
      <c r="H348" s="563"/>
      <c r="I348" s="563"/>
      <c r="J348" s="563"/>
    </row>
    <row r="349" customFormat="false" ht="12" hidden="false" customHeight="true" outlineLevel="0" collapsed="false">
      <c r="B349" s="563"/>
      <c r="C349" s="563"/>
      <c r="D349" s="563"/>
      <c r="E349" s="563"/>
      <c r="F349" s="563"/>
      <c r="G349" s="563"/>
      <c r="H349" s="563"/>
      <c r="I349" s="563"/>
      <c r="J349" s="563"/>
    </row>
    <row r="350" customFormat="false" ht="12" hidden="false" customHeight="true" outlineLevel="0" collapsed="false">
      <c r="B350" s="563"/>
      <c r="C350" s="563"/>
      <c r="D350" s="563"/>
      <c r="E350" s="563"/>
      <c r="F350" s="563"/>
      <c r="G350" s="563"/>
      <c r="H350" s="563"/>
      <c r="I350" s="563"/>
      <c r="J350" s="563"/>
    </row>
    <row r="351" customFormat="false" ht="12" hidden="false" customHeight="true" outlineLevel="0" collapsed="false">
      <c r="B351" s="563"/>
      <c r="C351" s="563"/>
      <c r="D351" s="563"/>
      <c r="E351" s="563"/>
      <c r="F351" s="563"/>
      <c r="G351" s="563"/>
      <c r="H351" s="563"/>
      <c r="I351" s="563"/>
      <c r="J351" s="563"/>
    </row>
    <row r="352" customFormat="false" ht="12" hidden="false" customHeight="true" outlineLevel="0" collapsed="false">
      <c r="B352" s="563"/>
      <c r="C352" s="563"/>
      <c r="D352" s="563"/>
      <c r="E352" s="563"/>
      <c r="F352" s="563"/>
      <c r="G352" s="563"/>
      <c r="H352" s="563"/>
      <c r="I352" s="563"/>
      <c r="J352" s="563"/>
    </row>
    <row r="353" customFormat="false" ht="12" hidden="false" customHeight="true" outlineLevel="0" collapsed="false">
      <c r="B353" s="563"/>
      <c r="C353" s="563"/>
      <c r="D353" s="563"/>
      <c r="E353" s="563"/>
      <c r="F353" s="563"/>
      <c r="G353" s="563"/>
      <c r="H353" s="563"/>
      <c r="I353" s="563"/>
      <c r="J353" s="563"/>
    </row>
    <row r="354" customFormat="false" ht="12" hidden="false" customHeight="true" outlineLevel="0" collapsed="false">
      <c r="B354" s="563"/>
      <c r="C354" s="563"/>
      <c r="D354" s="563"/>
      <c r="E354" s="563"/>
      <c r="F354" s="563"/>
      <c r="G354" s="563"/>
      <c r="H354" s="563"/>
      <c r="I354" s="563"/>
      <c r="J354" s="563"/>
    </row>
    <row r="355" customFormat="false" ht="12" hidden="false" customHeight="true" outlineLevel="0" collapsed="false">
      <c r="B355" s="563"/>
      <c r="C355" s="563"/>
      <c r="D355" s="563"/>
      <c r="E355" s="563"/>
      <c r="F355" s="563"/>
      <c r="G355" s="563"/>
      <c r="H355" s="563"/>
      <c r="I355" s="563"/>
      <c r="J355" s="563"/>
    </row>
    <row r="356" customFormat="false" ht="12" hidden="false" customHeight="true" outlineLevel="0" collapsed="false">
      <c r="B356" s="563"/>
      <c r="C356" s="563"/>
      <c r="D356" s="563"/>
      <c r="E356" s="563"/>
      <c r="F356" s="563"/>
      <c r="G356" s="563"/>
      <c r="H356" s="563"/>
      <c r="I356" s="563"/>
      <c r="J356" s="563"/>
    </row>
    <row r="357" customFormat="false" ht="12" hidden="false" customHeight="true" outlineLevel="0" collapsed="false">
      <c r="B357" s="563"/>
      <c r="C357" s="563"/>
      <c r="D357" s="563"/>
      <c r="E357" s="563"/>
      <c r="F357" s="563"/>
      <c r="G357" s="563"/>
      <c r="H357" s="563"/>
      <c r="I357" s="563"/>
      <c r="J357" s="563"/>
    </row>
    <row r="358" customFormat="false" ht="12" hidden="false" customHeight="true" outlineLevel="0" collapsed="false">
      <c r="B358" s="563"/>
      <c r="C358" s="563"/>
      <c r="D358" s="563"/>
      <c r="E358" s="563"/>
      <c r="F358" s="563"/>
      <c r="G358" s="563"/>
      <c r="H358" s="563"/>
      <c r="I358" s="563"/>
      <c r="J358" s="563"/>
    </row>
    <row r="359" customFormat="false" ht="12" hidden="false" customHeight="true" outlineLevel="0" collapsed="false">
      <c r="B359" s="563"/>
      <c r="C359" s="563"/>
      <c r="D359" s="563"/>
      <c r="E359" s="563"/>
      <c r="F359" s="563"/>
      <c r="G359" s="563"/>
      <c r="H359" s="563"/>
      <c r="I359" s="563"/>
      <c r="J359" s="563"/>
    </row>
    <row r="360" customFormat="false" ht="12" hidden="false" customHeight="true" outlineLevel="0" collapsed="false">
      <c r="B360" s="563"/>
      <c r="C360" s="563"/>
      <c r="D360" s="563"/>
      <c r="E360" s="563"/>
      <c r="F360" s="563"/>
      <c r="G360" s="563"/>
      <c r="H360" s="563"/>
      <c r="I360" s="563"/>
      <c r="J360" s="563"/>
    </row>
    <row r="361" customFormat="false" ht="12" hidden="false" customHeight="true" outlineLevel="0" collapsed="false">
      <c r="B361" s="563"/>
      <c r="C361" s="563"/>
      <c r="D361" s="563"/>
      <c r="E361" s="563"/>
      <c r="F361" s="563"/>
      <c r="G361" s="563"/>
      <c r="H361" s="563"/>
      <c r="I361" s="563"/>
      <c r="J361" s="563"/>
    </row>
    <row r="362" customFormat="false" ht="12" hidden="false" customHeight="true" outlineLevel="0" collapsed="false">
      <c r="B362" s="563"/>
      <c r="C362" s="563"/>
      <c r="D362" s="563"/>
      <c r="E362" s="563"/>
      <c r="F362" s="563"/>
      <c r="G362" s="563"/>
      <c r="H362" s="563"/>
      <c r="I362" s="563"/>
      <c r="J362" s="563"/>
    </row>
    <row r="363" customFormat="false" ht="12" hidden="false" customHeight="true" outlineLevel="0" collapsed="false">
      <c r="B363" s="563"/>
      <c r="C363" s="563"/>
      <c r="D363" s="563"/>
      <c r="E363" s="563"/>
      <c r="F363" s="563"/>
      <c r="G363" s="563"/>
      <c r="H363" s="563"/>
      <c r="I363" s="563"/>
      <c r="J363" s="563"/>
    </row>
    <row r="364" customFormat="false" ht="12" hidden="false" customHeight="true" outlineLevel="0" collapsed="false">
      <c r="B364" s="563"/>
      <c r="C364" s="563"/>
      <c r="D364" s="563"/>
      <c r="E364" s="563"/>
      <c r="F364" s="563"/>
      <c r="G364" s="563"/>
      <c r="H364" s="563"/>
      <c r="I364" s="563"/>
      <c r="J364" s="563"/>
    </row>
    <row r="365" customFormat="false" ht="12" hidden="false" customHeight="true" outlineLevel="0" collapsed="false">
      <c r="B365" s="563"/>
      <c r="C365" s="563"/>
      <c r="D365" s="563"/>
      <c r="E365" s="563"/>
      <c r="F365" s="563"/>
      <c r="G365" s="563"/>
      <c r="H365" s="563"/>
      <c r="I365" s="563"/>
      <c r="J365" s="563"/>
    </row>
    <row r="366" customFormat="false" ht="12" hidden="false" customHeight="true" outlineLevel="0" collapsed="false">
      <c r="B366" s="563"/>
      <c r="C366" s="563"/>
      <c r="D366" s="563"/>
      <c r="E366" s="563"/>
      <c r="F366" s="563"/>
      <c r="G366" s="563"/>
      <c r="H366" s="563"/>
      <c r="I366" s="563"/>
      <c r="J366" s="563"/>
    </row>
    <row r="367" customFormat="false" ht="12" hidden="false" customHeight="true" outlineLevel="0" collapsed="false">
      <c r="B367" s="563"/>
      <c r="C367" s="563"/>
      <c r="D367" s="563"/>
      <c r="E367" s="563"/>
      <c r="F367" s="563"/>
      <c r="G367" s="563"/>
      <c r="H367" s="563"/>
      <c r="I367" s="563"/>
      <c r="J367" s="563"/>
    </row>
    <row r="368" customFormat="false" ht="12" hidden="false" customHeight="true" outlineLevel="0" collapsed="false">
      <c r="B368" s="563"/>
      <c r="C368" s="563"/>
      <c r="D368" s="563"/>
      <c r="E368" s="563"/>
      <c r="F368" s="563"/>
      <c r="G368" s="563"/>
      <c r="H368" s="563"/>
      <c r="I368" s="563"/>
      <c r="J368" s="563"/>
    </row>
    <row r="369" customFormat="false" ht="12" hidden="false" customHeight="true" outlineLevel="0" collapsed="false">
      <c r="B369" s="563"/>
      <c r="C369" s="563"/>
      <c r="D369" s="563"/>
      <c r="E369" s="563"/>
      <c r="F369" s="563"/>
      <c r="G369" s="563"/>
      <c r="H369" s="563"/>
      <c r="I369" s="563"/>
      <c r="J369" s="563"/>
    </row>
    <row r="370" customFormat="false" ht="12" hidden="false" customHeight="true" outlineLevel="0" collapsed="false">
      <c r="B370" s="563"/>
      <c r="C370" s="563"/>
      <c r="D370" s="563"/>
      <c r="E370" s="563"/>
      <c r="F370" s="563"/>
      <c r="G370" s="563"/>
      <c r="H370" s="563"/>
      <c r="I370" s="563"/>
      <c r="J370" s="563"/>
    </row>
    <row r="371" customFormat="false" ht="12" hidden="false" customHeight="true" outlineLevel="0" collapsed="false">
      <c r="B371" s="563"/>
      <c r="C371" s="563"/>
      <c r="D371" s="563"/>
      <c r="E371" s="563"/>
      <c r="F371" s="563"/>
      <c r="G371" s="563"/>
      <c r="H371" s="563"/>
      <c r="I371" s="563"/>
      <c r="J371" s="563"/>
    </row>
    <row r="372" customFormat="false" ht="12" hidden="false" customHeight="true" outlineLevel="0" collapsed="false">
      <c r="B372" s="563"/>
      <c r="C372" s="563"/>
      <c r="D372" s="563"/>
      <c r="E372" s="563"/>
      <c r="F372" s="563"/>
      <c r="G372" s="563"/>
      <c r="H372" s="563"/>
      <c r="I372" s="563"/>
      <c r="J372" s="563"/>
    </row>
    <row r="373" customFormat="false" ht="12" hidden="false" customHeight="true" outlineLevel="0" collapsed="false">
      <c r="B373" s="563"/>
      <c r="C373" s="563"/>
      <c r="D373" s="563"/>
      <c r="E373" s="563"/>
      <c r="F373" s="563"/>
      <c r="G373" s="563"/>
      <c r="H373" s="563"/>
      <c r="I373" s="563"/>
      <c r="J373" s="563"/>
    </row>
    <row r="374" customFormat="false" ht="12" hidden="false" customHeight="true" outlineLevel="0" collapsed="false">
      <c r="B374" s="563"/>
      <c r="C374" s="563"/>
      <c r="D374" s="563"/>
      <c r="E374" s="563"/>
      <c r="F374" s="563"/>
      <c r="G374" s="563"/>
      <c r="H374" s="563"/>
      <c r="I374" s="563"/>
      <c r="J374" s="563"/>
    </row>
    <row r="375" customFormat="false" ht="12" hidden="false" customHeight="true" outlineLevel="0" collapsed="false">
      <c r="B375" s="563"/>
      <c r="C375" s="563"/>
      <c r="D375" s="563"/>
      <c r="E375" s="563"/>
      <c r="F375" s="563"/>
      <c r="G375" s="563"/>
      <c r="H375" s="563"/>
      <c r="I375" s="563"/>
      <c r="J375" s="563"/>
    </row>
    <row r="376" customFormat="false" ht="12" hidden="false" customHeight="true" outlineLevel="0" collapsed="false">
      <c r="B376" s="563"/>
      <c r="C376" s="563"/>
      <c r="D376" s="563"/>
      <c r="E376" s="563"/>
      <c r="F376" s="563"/>
      <c r="G376" s="563"/>
      <c r="H376" s="563"/>
      <c r="I376" s="563"/>
      <c r="J376" s="563"/>
    </row>
    <row r="377" customFormat="false" ht="12" hidden="false" customHeight="true" outlineLevel="0" collapsed="false">
      <c r="B377" s="563"/>
      <c r="C377" s="563"/>
      <c r="D377" s="563"/>
      <c r="E377" s="563"/>
      <c r="F377" s="563"/>
      <c r="G377" s="563"/>
      <c r="H377" s="563"/>
      <c r="I377" s="563"/>
      <c r="J377" s="563"/>
    </row>
    <row r="378" customFormat="false" ht="12" hidden="false" customHeight="true" outlineLevel="0" collapsed="false">
      <c r="B378" s="563"/>
      <c r="C378" s="563"/>
      <c r="D378" s="563"/>
      <c r="E378" s="563"/>
      <c r="F378" s="563"/>
      <c r="G378" s="563"/>
      <c r="H378" s="563"/>
      <c r="I378" s="563"/>
      <c r="J378" s="563"/>
    </row>
    <row r="379" customFormat="false" ht="12" hidden="false" customHeight="true" outlineLevel="0" collapsed="false">
      <c r="B379" s="563"/>
      <c r="C379" s="563"/>
      <c r="D379" s="563"/>
      <c r="E379" s="563"/>
      <c r="F379" s="563"/>
      <c r="G379" s="563"/>
      <c r="H379" s="563"/>
      <c r="I379" s="563"/>
      <c r="J379" s="563"/>
    </row>
    <row r="380" customFormat="false" ht="12" hidden="false" customHeight="true" outlineLevel="0" collapsed="false">
      <c r="B380" s="563"/>
      <c r="C380" s="563"/>
      <c r="D380" s="563"/>
      <c r="E380" s="563"/>
      <c r="F380" s="563"/>
      <c r="G380" s="563"/>
      <c r="H380" s="563"/>
      <c r="I380" s="563"/>
      <c r="J380" s="563"/>
    </row>
    <row r="381" customFormat="false" ht="12" hidden="false" customHeight="true" outlineLevel="0" collapsed="false">
      <c r="B381" s="563"/>
      <c r="C381" s="563"/>
      <c r="D381" s="563"/>
      <c r="E381" s="563"/>
      <c r="F381" s="563"/>
      <c r="G381" s="563"/>
      <c r="H381" s="563"/>
      <c r="I381" s="563"/>
      <c r="J381" s="563"/>
    </row>
    <row r="382" customFormat="false" ht="12" hidden="false" customHeight="true" outlineLevel="0" collapsed="false">
      <c r="B382" s="563"/>
      <c r="C382" s="563"/>
      <c r="D382" s="563"/>
      <c r="E382" s="563"/>
      <c r="F382" s="563"/>
      <c r="G382" s="563"/>
      <c r="H382" s="563"/>
      <c r="I382" s="563"/>
      <c r="J382" s="563"/>
    </row>
    <row r="383" customFormat="false" ht="12" hidden="false" customHeight="true" outlineLevel="0" collapsed="false">
      <c r="B383" s="563"/>
      <c r="C383" s="563"/>
      <c r="D383" s="563"/>
      <c r="E383" s="563"/>
      <c r="F383" s="563"/>
      <c r="G383" s="563"/>
      <c r="H383" s="563"/>
      <c r="I383" s="563"/>
      <c r="J383" s="563"/>
    </row>
    <row r="384" customFormat="false" ht="12" hidden="false" customHeight="true" outlineLevel="0" collapsed="false">
      <c r="B384" s="563"/>
      <c r="C384" s="563"/>
      <c r="D384" s="563"/>
      <c r="E384" s="563"/>
      <c r="F384" s="563"/>
      <c r="G384" s="563"/>
      <c r="H384" s="563"/>
      <c r="I384" s="563"/>
      <c r="J384" s="563"/>
    </row>
    <row r="385" customFormat="false" ht="12" hidden="false" customHeight="true" outlineLevel="0" collapsed="false">
      <c r="B385" s="563"/>
      <c r="C385" s="563"/>
      <c r="D385" s="563"/>
      <c r="E385" s="563"/>
      <c r="F385" s="563"/>
      <c r="G385" s="563"/>
      <c r="H385" s="563"/>
      <c r="I385" s="563"/>
      <c r="J385" s="563"/>
    </row>
    <row r="386" customFormat="false" ht="12" hidden="false" customHeight="true" outlineLevel="0" collapsed="false">
      <c r="B386" s="563"/>
      <c r="C386" s="563"/>
      <c r="D386" s="563"/>
      <c r="E386" s="563"/>
      <c r="F386" s="563"/>
      <c r="G386" s="563"/>
      <c r="H386" s="563"/>
      <c r="I386" s="563"/>
      <c r="J386" s="563"/>
    </row>
    <row r="387" customFormat="false" ht="12" hidden="false" customHeight="true" outlineLevel="0" collapsed="false">
      <c r="B387" s="563"/>
      <c r="C387" s="563"/>
      <c r="D387" s="563"/>
      <c r="E387" s="563"/>
      <c r="F387" s="563"/>
      <c r="G387" s="563"/>
      <c r="H387" s="563"/>
      <c r="I387" s="563"/>
      <c r="J387" s="563"/>
    </row>
    <row r="388" customFormat="false" ht="12" hidden="false" customHeight="true" outlineLevel="0" collapsed="false">
      <c r="B388" s="563"/>
      <c r="C388" s="563"/>
      <c r="D388" s="563"/>
      <c r="E388" s="563"/>
      <c r="F388" s="563"/>
      <c r="G388" s="563"/>
      <c r="H388" s="563"/>
      <c r="I388" s="563"/>
      <c r="J388" s="563"/>
    </row>
    <row r="389" customFormat="false" ht="12" hidden="false" customHeight="true" outlineLevel="0" collapsed="false">
      <c r="B389" s="563"/>
      <c r="C389" s="563"/>
      <c r="D389" s="563"/>
      <c r="E389" s="563"/>
      <c r="F389" s="563"/>
      <c r="G389" s="563"/>
      <c r="H389" s="563"/>
      <c r="I389" s="563"/>
      <c r="J389" s="563"/>
    </row>
    <row r="390" customFormat="false" ht="12" hidden="false" customHeight="true" outlineLevel="0" collapsed="false">
      <c r="B390" s="563"/>
      <c r="C390" s="563"/>
      <c r="D390" s="563"/>
      <c r="E390" s="563"/>
      <c r="F390" s="563"/>
      <c r="G390" s="563"/>
      <c r="H390" s="563"/>
      <c r="I390" s="563"/>
      <c r="J390" s="563"/>
    </row>
    <row r="391" customFormat="false" ht="12" hidden="false" customHeight="true" outlineLevel="0" collapsed="false">
      <c r="B391" s="563"/>
      <c r="C391" s="563"/>
      <c r="D391" s="563"/>
      <c r="E391" s="563"/>
      <c r="F391" s="563"/>
      <c r="G391" s="563"/>
      <c r="H391" s="563"/>
      <c r="I391" s="563"/>
      <c r="J391" s="563"/>
    </row>
    <row r="392" customFormat="false" ht="12" hidden="false" customHeight="true" outlineLevel="0" collapsed="false">
      <c r="B392" s="563"/>
      <c r="C392" s="563"/>
      <c r="D392" s="563"/>
      <c r="E392" s="563"/>
      <c r="F392" s="563"/>
      <c r="G392" s="563"/>
      <c r="H392" s="563"/>
      <c r="I392" s="563"/>
      <c r="J392" s="563"/>
    </row>
    <row r="393" customFormat="false" ht="12" hidden="false" customHeight="true" outlineLevel="0" collapsed="false">
      <c r="B393" s="563"/>
      <c r="C393" s="563"/>
      <c r="D393" s="563"/>
      <c r="E393" s="563"/>
      <c r="F393" s="563"/>
      <c r="G393" s="563"/>
      <c r="H393" s="563"/>
      <c r="I393" s="563"/>
      <c r="J393" s="563"/>
    </row>
    <row r="394" customFormat="false" ht="12" hidden="false" customHeight="true" outlineLevel="0" collapsed="false">
      <c r="B394" s="563"/>
      <c r="C394" s="563"/>
      <c r="D394" s="563"/>
      <c r="E394" s="563"/>
      <c r="F394" s="563"/>
      <c r="G394" s="563"/>
      <c r="H394" s="563"/>
      <c r="I394" s="563"/>
      <c r="J394" s="563"/>
    </row>
    <row r="395" customFormat="false" ht="12" hidden="false" customHeight="true" outlineLevel="0" collapsed="false">
      <c r="B395" s="563"/>
      <c r="C395" s="563"/>
      <c r="D395" s="563"/>
      <c r="E395" s="563"/>
      <c r="F395" s="563"/>
      <c r="G395" s="563"/>
      <c r="H395" s="563"/>
      <c r="I395" s="563"/>
      <c r="J395" s="563"/>
    </row>
    <row r="396" customFormat="false" ht="12" hidden="false" customHeight="true" outlineLevel="0" collapsed="false">
      <c r="B396" s="563"/>
      <c r="C396" s="563"/>
      <c r="D396" s="563"/>
      <c r="E396" s="563"/>
      <c r="F396" s="563"/>
      <c r="G396" s="563"/>
      <c r="H396" s="563"/>
      <c r="I396" s="563"/>
      <c r="J396" s="563"/>
    </row>
    <row r="397" customFormat="false" ht="12" hidden="false" customHeight="true" outlineLevel="0" collapsed="false">
      <c r="B397" s="563"/>
      <c r="C397" s="563"/>
      <c r="D397" s="563"/>
      <c r="E397" s="563"/>
      <c r="F397" s="563"/>
      <c r="G397" s="563"/>
      <c r="H397" s="563"/>
      <c r="I397" s="563"/>
      <c r="J397" s="563"/>
    </row>
    <row r="398" customFormat="false" ht="12" hidden="false" customHeight="true" outlineLevel="0" collapsed="false">
      <c r="B398" s="563"/>
      <c r="C398" s="563"/>
      <c r="D398" s="563"/>
      <c r="E398" s="563"/>
      <c r="F398" s="563"/>
      <c r="G398" s="563"/>
      <c r="H398" s="563"/>
      <c r="I398" s="563"/>
      <c r="J398" s="563"/>
    </row>
    <row r="399" customFormat="false" ht="12" hidden="false" customHeight="true" outlineLevel="0" collapsed="false">
      <c r="B399" s="563"/>
      <c r="C399" s="563"/>
      <c r="D399" s="563"/>
      <c r="E399" s="563"/>
      <c r="F399" s="563"/>
      <c r="G399" s="563"/>
      <c r="H399" s="563"/>
      <c r="I399" s="563"/>
      <c r="J399" s="563"/>
    </row>
    <row r="400" customFormat="false" ht="12" hidden="false" customHeight="true" outlineLevel="0" collapsed="false">
      <c r="B400" s="563"/>
      <c r="C400" s="563"/>
      <c r="D400" s="563"/>
      <c r="E400" s="563"/>
      <c r="F400" s="563"/>
      <c r="G400" s="563"/>
      <c r="H400" s="563"/>
      <c r="I400" s="563"/>
      <c r="J400" s="563"/>
    </row>
    <row r="401" customFormat="false" ht="12" hidden="false" customHeight="true" outlineLevel="0" collapsed="false">
      <c r="B401" s="563"/>
      <c r="C401" s="563"/>
      <c r="D401" s="563"/>
      <c r="E401" s="563"/>
      <c r="F401" s="563"/>
      <c r="G401" s="563"/>
      <c r="H401" s="563"/>
      <c r="I401" s="563"/>
      <c r="J401" s="563"/>
    </row>
    <row r="402" customFormat="false" ht="12" hidden="false" customHeight="true" outlineLevel="0" collapsed="false">
      <c r="B402" s="563"/>
      <c r="C402" s="563"/>
      <c r="D402" s="563"/>
      <c r="E402" s="563"/>
      <c r="F402" s="563"/>
      <c r="G402" s="563"/>
      <c r="H402" s="563"/>
      <c r="I402" s="563"/>
      <c r="J402" s="563"/>
    </row>
    <row r="403" customFormat="false" ht="12" hidden="false" customHeight="true" outlineLevel="0" collapsed="false">
      <c r="B403" s="563"/>
      <c r="C403" s="563"/>
      <c r="D403" s="563"/>
      <c r="E403" s="563"/>
      <c r="F403" s="563"/>
      <c r="G403" s="563"/>
      <c r="H403" s="563"/>
      <c r="I403" s="563"/>
      <c r="J403" s="563"/>
    </row>
    <row r="404" customFormat="false" ht="12" hidden="false" customHeight="true" outlineLevel="0" collapsed="false">
      <c r="B404" s="563"/>
      <c r="C404" s="563"/>
      <c r="D404" s="563"/>
      <c r="E404" s="563"/>
      <c r="F404" s="563"/>
      <c r="G404" s="563"/>
      <c r="H404" s="563"/>
      <c r="I404" s="563"/>
      <c r="J404" s="563"/>
    </row>
    <row r="405" customFormat="false" ht="12" hidden="false" customHeight="true" outlineLevel="0" collapsed="false">
      <c r="B405" s="563"/>
      <c r="C405" s="563"/>
      <c r="D405" s="563"/>
      <c r="E405" s="563"/>
      <c r="F405" s="563"/>
      <c r="G405" s="563"/>
      <c r="H405" s="563"/>
      <c r="I405" s="563"/>
      <c r="J405" s="563"/>
    </row>
    <row r="406" customFormat="false" ht="12" hidden="false" customHeight="true" outlineLevel="0" collapsed="false">
      <c r="B406" s="563"/>
      <c r="C406" s="563"/>
      <c r="D406" s="563"/>
      <c r="E406" s="563"/>
      <c r="F406" s="563"/>
      <c r="G406" s="563"/>
      <c r="H406" s="563"/>
      <c r="I406" s="563"/>
      <c r="J406" s="563"/>
    </row>
    <row r="407" customFormat="false" ht="12" hidden="false" customHeight="true" outlineLevel="0" collapsed="false">
      <c r="B407" s="563"/>
      <c r="C407" s="563"/>
      <c r="D407" s="563"/>
      <c r="E407" s="563"/>
      <c r="F407" s="563"/>
      <c r="G407" s="563"/>
      <c r="H407" s="563"/>
      <c r="I407" s="563"/>
      <c r="J407" s="563"/>
    </row>
    <row r="408" customFormat="false" ht="12" hidden="false" customHeight="true" outlineLevel="0" collapsed="false">
      <c r="B408" s="563"/>
      <c r="C408" s="563"/>
      <c r="D408" s="563"/>
      <c r="E408" s="563"/>
      <c r="F408" s="563"/>
      <c r="G408" s="563"/>
      <c r="H408" s="563"/>
      <c r="I408" s="563"/>
      <c r="J408" s="563"/>
    </row>
    <row r="409" customFormat="false" ht="12" hidden="false" customHeight="true" outlineLevel="0" collapsed="false">
      <c r="B409" s="563"/>
      <c r="C409" s="563"/>
      <c r="D409" s="563"/>
      <c r="E409" s="563"/>
      <c r="F409" s="563"/>
      <c r="G409" s="563"/>
      <c r="H409" s="563"/>
      <c r="I409" s="563"/>
      <c r="J409" s="563"/>
    </row>
    <row r="410" customFormat="false" ht="12" hidden="false" customHeight="true" outlineLevel="0" collapsed="false">
      <c r="B410" s="563"/>
      <c r="C410" s="563"/>
      <c r="D410" s="563"/>
      <c r="E410" s="563"/>
      <c r="F410" s="563"/>
      <c r="G410" s="563"/>
      <c r="H410" s="563"/>
      <c r="I410" s="563"/>
      <c r="J410" s="563"/>
    </row>
    <row r="411" customFormat="false" ht="12" hidden="false" customHeight="true" outlineLevel="0" collapsed="false">
      <c r="B411" s="563"/>
      <c r="C411" s="563"/>
      <c r="D411" s="563"/>
      <c r="E411" s="563"/>
      <c r="F411" s="563"/>
      <c r="G411" s="563"/>
      <c r="H411" s="563"/>
      <c r="I411" s="563"/>
      <c r="J411" s="563"/>
    </row>
    <row r="412" customFormat="false" ht="12" hidden="false" customHeight="true" outlineLevel="0" collapsed="false">
      <c r="B412" s="563"/>
      <c r="C412" s="563"/>
      <c r="D412" s="563"/>
      <c r="E412" s="563"/>
      <c r="F412" s="563"/>
      <c r="G412" s="563"/>
      <c r="H412" s="563"/>
      <c r="I412" s="563"/>
      <c r="J412" s="563"/>
    </row>
    <row r="413" customFormat="false" ht="12" hidden="false" customHeight="true" outlineLevel="0" collapsed="false">
      <c r="B413" s="563"/>
      <c r="C413" s="563"/>
      <c r="D413" s="563"/>
      <c r="E413" s="563"/>
      <c r="F413" s="563"/>
      <c r="G413" s="563"/>
      <c r="H413" s="563"/>
      <c r="I413" s="563"/>
      <c r="J413" s="563"/>
    </row>
    <row r="414" customFormat="false" ht="12" hidden="false" customHeight="true" outlineLevel="0" collapsed="false">
      <c r="B414" s="563"/>
      <c r="C414" s="563"/>
      <c r="D414" s="563"/>
      <c r="E414" s="563"/>
      <c r="F414" s="563"/>
      <c r="G414" s="563"/>
      <c r="H414" s="563"/>
      <c r="I414" s="563"/>
      <c r="J414" s="563"/>
    </row>
    <row r="415" customFormat="false" ht="12" hidden="false" customHeight="true" outlineLevel="0" collapsed="false">
      <c r="B415" s="563"/>
      <c r="C415" s="563"/>
      <c r="D415" s="563"/>
      <c r="E415" s="563"/>
      <c r="F415" s="563"/>
      <c r="G415" s="563"/>
      <c r="H415" s="563"/>
      <c r="I415" s="563"/>
      <c r="J415" s="563"/>
    </row>
    <row r="416" customFormat="false" ht="12" hidden="false" customHeight="true" outlineLevel="0" collapsed="false">
      <c r="B416" s="563"/>
      <c r="C416" s="563"/>
      <c r="D416" s="563"/>
      <c r="E416" s="563"/>
      <c r="F416" s="563"/>
      <c r="G416" s="563"/>
      <c r="H416" s="563"/>
      <c r="I416" s="563"/>
      <c r="J416" s="563"/>
    </row>
    <row r="417" customFormat="false" ht="12" hidden="false" customHeight="true" outlineLevel="0" collapsed="false">
      <c r="B417" s="563"/>
      <c r="C417" s="563"/>
      <c r="D417" s="563"/>
      <c r="E417" s="563"/>
      <c r="F417" s="563"/>
      <c r="G417" s="563"/>
      <c r="H417" s="563"/>
      <c r="I417" s="563"/>
      <c r="J417" s="563"/>
    </row>
    <row r="418" customFormat="false" ht="12" hidden="false" customHeight="true" outlineLevel="0" collapsed="false">
      <c r="B418" s="563"/>
      <c r="C418" s="563"/>
      <c r="D418" s="563"/>
      <c r="E418" s="563"/>
      <c r="F418" s="563"/>
      <c r="G418" s="563"/>
      <c r="H418" s="563"/>
      <c r="I418" s="563"/>
      <c r="J418" s="563"/>
    </row>
    <row r="419" customFormat="false" ht="12" hidden="false" customHeight="true" outlineLevel="0" collapsed="false">
      <c r="B419" s="563"/>
      <c r="C419" s="563"/>
      <c r="D419" s="563"/>
      <c r="E419" s="563"/>
      <c r="F419" s="563"/>
      <c r="G419" s="563"/>
      <c r="H419" s="563"/>
      <c r="I419" s="563"/>
      <c r="J419" s="563"/>
    </row>
    <row r="420" customFormat="false" ht="12" hidden="false" customHeight="true" outlineLevel="0" collapsed="false">
      <c r="B420" s="563"/>
      <c r="C420" s="563"/>
      <c r="D420" s="563"/>
      <c r="E420" s="563"/>
      <c r="F420" s="563"/>
      <c r="G420" s="563"/>
      <c r="H420" s="563"/>
      <c r="I420" s="563"/>
      <c r="J420" s="563"/>
    </row>
    <row r="421" customFormat="false" ht="12" hidden="false" customHeight="true" outlineLevel="0" collapsed="false">
      <c r="B421" s="563"/>
      <c r="C421" s="563"/>
      <c r="D421" s="563"/>
      <c r="E421" s="563"/>
      <c r="F421" s="563"/>
      <c r="G421" s="563"/>
      <c r="H421" s="563"/>
      <c r="I421" s="563"/>
      <c r="J421" s="563"/>
    </row>
    <row r="422" customFormat="false" ht="12" hidden="false" customHeight="true" outlineLevel="0" collapsed="false">
      <c r="B422" s="563"/>
      <c r="C422" s="563"/>
      <c r="D422" s="563"/>
      <c r="E422" s="563"/>
      <c r="F422" s="563"/>
      <c r="G422" s="563"/>
      <c r="H422" s="563"/>
      <c r="I422" s="563"/>
      <c r="J422" s="563"/>
    </row>
    <row r="423" customFormat="false" ht="12" hidden="false" customHeight="true" outlineLevel="0" collapsed="false">
      <c r="B423" s="563"/>
      <c r="C423" s="563"/>
      <c r="D423" s="563"/>
      <c r="E423" s="563"/>
      <c r="F423" s="563"/>
      <c r="G423" s="563"/>
      <c r="H423" s="563"/>
      <c r="I423" s="563"/>
      <c r="J423" s="563"/>
    </row>
    <row r="424" customFormat="false" ht="12" hidden="false" customHeight="true" outlineLevel="0" collapsed="false">
      <c r="B424" s="563"/>
      <c r="C424" s="563"/>
      <c r="D424" s="563"/>
      <c r="E424" s="563"/>
      <c r="F424" s="563"/>
      <c r="G424" s="563"/>
      <c r="H424" s="563"/>
      <c r="I424" s="563"/>
      <c r="J424" s="563"/>
    </row>
    <row r="425" customFormat="false" ht="12" hidden="false" customHeight="true" outlineLevel="0" collapsed="false">
      <c r="B425" s="563"/>
      <c r="C425" s="563"/>
      <c r="D425" s="563"/>
      <c r="E425" s="563"/>
      <c r="F425" s="563"/>
      <c r="G425" s="563"/>
      <c r="H425" s="563"/>
      <c r="I425" s="563"/>
      <c r="J425" s="563"/>
    </row>
    <row r="426" customFormat="false" ht="12" hidden="false" customHeight="true" outlineLevel="0" collapsed="false">
      <c r="B426" s="563"/>
      <c r="C426" s="563"/>
      <c r="D426" s="563"/>
      <c r="E426" s="563"/>
      <c r="F426" s="563"/>
      <c r="G426" s="563"/>
      <c r="H426" s="563"/>
      <c r="I426" s="563"/>
      <c r="J426" s="563"/>
    </row>
    <row r="427" customFormat="false" ht="12" hidden="false" customHeight="true" outlineLevel="0" collapsed="false">
      <c r="B427" s="563"/>
      <c r="C427" s="563"/>
      <c r="D427" s="563"/>
      <c r="E427" s="563"/>
      <c r="F427" s="563"/>
      <c r="G427" s="563"/>
      <c r="H427" s="563"/>
      <c r="I427" s="563"/>
      <c r="J427" s="563"/>
    </row>
    <row r="428" customFormat="false" ht="12" hidden="false" customHeight="true" outlineLevel="0" collapsed="false">
      <c r="B428" s="563"/>
      <c r="C428" s="563"/>
      <c r="D428" s="563"/>
      <c r="E428" s="563"/>
      <c r="F428" s="563"/>
      <c r="G428" s="563"/>
      <c r="H428" s="563"/>
      <c r="I428" s="563"/>
      <c r="J428" s="563"/>
    </row>
    <row r="429" customFormat="false" ht="12" hidden="false" customHeight="true" outlineLevel="0" collapsed="false">
      <c r="B429" s="563"/>
      <c r="C429" s="563"/>
      <c r="D429" s="563"/>
      <c r="E429" s="563"/>
      <c r="F429" s="563"/>
      <c r="G429" s="563"/>
      <c r="H429" s="563"/>
      <c r="I429" s="563"/>
      <c r="J429" s="563"/>
    </row>
    <row r="430" customFormat="false" ht="12" hidden="false" customHeight="true" outlineLevel="0" collapsed="false">
      <c r="B430" s="563"/>
      <c r="C430" s="563"/>
      <c r="D430" s="563"/>
      <c r="E430" s="563"/>
      <c r="F430" s="563"/>
      <c r="G430" s="563"/>
      <c r="H430" s="563"/>
      <c r="I430" s="563"/>
      <c r="J430" s="563"/>
    </row>
    <row r="431" customFormat="false" ht="12" hidden="false" customHeight="true" outlineLevel="0" collapsed="false">
      <c r="B431" s="563"/>
      <c r="C431" s="563"/>
      <c r="D431" s="563"/>
      <c r="E431" s="563"/>
      <c r="F431" s="563"/>
      <c r="G431" s="563"/>
      <c r="H431" s="563"/>
      <c r="I431" s="563"/>
      <c r="J431" s="563"/>
    </row>
    <row r="432" customFormat="false" ht="12" hidden="false" customHeight="true" outlineLevel="0" collapsed="false">
      <c r="B432" s="563"/>
      <c r="C432" s="563"/>
      <c r="D432" s="563"/>
      <c r="E432" s="563"/>
      <c r="F432" s="563"/>
      <c r="G432" s="563"/>
      <c r="H432" s="563"/>
      <c r="I432" s="563"/>
      <c r="J432" s="563"/>
    </row>
    <row r="433" customFormat="false" ht="12" hidden="false" customHeight="true" outlineLevel="0" collapsed="false">
      <c r="B433" s="563"/>
      <c r="C433" s="563"/>
      <c r="D433" s="563"/>
      <c r="E433" s="563"/>
      <c r="F433" s="563"/>
      <c r="G433" s="563"/>
      <c r="H433" s="563"/>
      <c r="I433" s="563"/>
      <c r="J433" s="563"/>
    </row>
    <row r="434" customFormat="false" ht="12" hidden="false" customHeight="true" outlineLevel="0" collapsed="false">
      <c r="B434" s="563"/>
      <c r="C434" s="563"/>
      <c r="D434" s="563"/>
      <c r="E434" s="563"/>
      <c r="F434" s="563"/>
      <c r="G434" s="563"/>
      <c r="H434" s="563"/>
      <c r="I434" s="563"/>
      <c r="J434" s="563"/>
    </row>
    <row r="435" customFormat="false" ht="12" hidden="false" customHeight="true" outlineLevel="0" collapsed="false">
      <c r="B435" s="563"/>
      <c r="C435" s="563"/>
      <c r="D435" s="563"/>
      <c r="E435" s="563"/>
      <c r="F435" s="563"/>
      <c r="G435" s="563"/>
      <c r="H435" s="563"/>
      <c r="I435" s="563"/>
      <c r="J435" s="563"/>
    </row>
    <row r="436" customFormat="false" ht="12" hidden="false" customHeight="true" outlineLevel="0" collapsed="false">
      <c r="B436" s="563"/>
      <c r="C436" s="563"/>
      <c r="D436" s="563"/>
      <c r="E436" s="563"/>
      <c r="F436" s="563"/>
      <c r="G436" s="563"/>
      <c r="H436" s="563"/>
      <c r="I436" s="563"/>
      <c r="J436" s="563"/>
    </row>
    <row r="437" customFormat="false" ht="12" hidden="false" customHeight="true" outlineLevel="0" collapsed="false">
      <c r="B437" s="563"/>
      <c r="C437" s="563"/>
      <c r="D437" s="563"/>
      <c r="E437" s="563"/>
      <c r="F437" s="563"/>
      <c r="G437" s="563"/>
      <c r="H437" s="563"/>
      <c r="I437" s="563"/>
      <c r="J437" s="563"/>
    </row>
    <row r="438" customFormat="false" ht="12" hidden="false" customHeight="true" outlineLevel="0" collapsed="false">
      <c r="B438" s="563"/>
      <c r="C438" s="563"/>
      <c r="D438" s="563"/>
      <c r="E438" s="563"/>
      <c r="F438" s="563"/>
      <c r="G438" s="563"/>
      <c r="H438" s="563"/>
      <c r="I438" s="563"/>
      <c r="J438" s="563"/>
    </row>
    <row r="439" customFormat="false" ht="12" hidden="false" customHeight="true" outlineLevel="0" collapsed="false">
      <c r="B439" s="563"/>
      <c r="C439" s="563"/>
      <c r="D439" s="563"/>
      <c r="E439" s="563"/>
      <c r="F439" s="563"/>
      <c r="G439" s="563"/>
      <c r="H439" s="563"/>
      <c r="I439" s="563"/>
      <c r="J439" s="563"/>
    </row>
    <row r="440" customFormat="false" ht="12" hidden="false" customHeight="true" outlineLevel="0" collapsed="false">
      <c r="B440" s="563"/>
      <c r="C440" s="563"/>
      <c r="D440" s="563"/>
      <c r="E440" s="563"/>
      <c r="F440" s="563"/>
      <c r="G440" s="563"/>
      <c r="H440" s="563"/>
      <c r="I440" s="563"/>
      <c r="J440" s="563"/>
    </row>
    <row r="441" customFormat="false" ht="12" hidden="false" customHeight="true" outlineLevel="0" collapsed="false">
      <c r="B441" s="563"/>
      <c r="C441" s="563"/>
      <c r="D441" s="563"/>
      <c r="E441" s="563"/>
      <c r="F441" s="563"/>
      <c r="G441" s="563"/>
      <c r="H441" s="563"/>
      <c r="I441" s="563"/>
      <c r="J441" s="563"/>
    </row>
    <row r="442" customFormat="false" ht="12" hidden="false" customHeight="true" outlineLevel="0" collapsed="false">
      <c r="B442" s="563"/>
      <c r="C442" s="563"/>
      <c r="D442" s="563"/>
      <c r="E442" s="563"/>
      <c r="F442" s="563"/>
      <c r="G442" s="563"/>
      <c r="H442" s="563"/>
      <c r="I442" s="563"/>
      <c r="J442" s="563"/>
    </row>
    <row r="443" customFormat="false" ht="12" hidden="false" customHeight="true" outlineLevel="0" collapsed="false">
      <c r="B443" s="563"/>
      <c r="C443" s="563"/>
      <c r="D443" s="563"/>
      <c r="E443" s="563"/>
      <c r="F443" s="563"/>
      <c r="G443" s="563"/>
      <c r="H443" s="563"/>
      <c r="I443" s="563"/>
      <c r="J443" s="563"/>
    </row>
    <row r="444" customFormat="false" ht="12" hidden="false" customHeight="true" outlineLevel="0" collapsed="false">
      <c r="B444" s="563"/>
      <c r="C444" s="563"/>
      <c r="D444" s="563"/>
      <c r="E444" s="563"/>
      <c r="F444" s="563"/>
      <c r="G444" s="563"/>
      <c r="H444" s="563"/>
      <c r="I444" s="563"/>
      <c r="J444" s="563"/>
    </row>
    <row r="445" customFormat="false" ht="12" hidden="false" customHeight="true" outlineLevel="0" collapsed="false">
      <c r="B445" s="563"/>
      <c r="C445" s="563"/>
      <c r="D445" s="563"/>
      <c r="E445" s="563"/>
      <c r="F445" s="563"/>
      <c r="G445" s="563"/>
      <c r="H445" s="563"/>
      <c r="I445" s="563"/>
      <c r="J445" s="563"/>
    </row>
    <row r="446" customFormat="false" ht="12" hidden="false" customHeight="true" outlineLevel="0" collapsed="false">
      <c r="B446" s="563"/>
      <c r="C446" s="563"/>
      <c r="D446" s="563"/>
      <c r="E446" s="563"/>
      <c r="F446" s="563"/>
      <c r="G446" s="563"/>
      <c r="H446" s="563"/>
      <c r="I446" s="563"/>
      <c r="J446" s="563"/>
    </row>
    <row r="447" customFormat="false" ht="12" hidden="false" customHeight="true" outlineLevel="0" collapsed="false">
      <c r="B447" s="563"/>
      <c r="C447" s="563"/>
      <c r="D447" s="563"/>
      <c r="E447" s="563"/>
      <c r="F447" s="563"/>
      <c r="G447" s="563"/>
      <c r="H447" s="563"/>
      <c r="I447" s="563"/>
      <c r="J447" s="563"/>
    </row>
    <row r="448" customFormat="false" ht="12" hidden="false" customHeight="true" outlineLevel="0" collapsed="false">
      <c r="B448" s="563"/>
      <c r="C448" s="563"/>
      <c r="D448" s="563"/>
      <c r="E448" s="563"/>
      <c r="F448" s="563"/>
      <c r="G448" s="563"/>
      <c r="H448" s="563"/>
      <c r="I448" s="563"/>
      <c r="J448" s="563"/>
    </row>
    <row r="449" customFormat="false" ht="12" hidden="false" customHeight="true" outlineLevel="0" collapsed="false">
      <c r="B449" s="563"/>
      <c r="C449" s="563"/>
      <c r="D449" s="563"/>
      <c r="E449" s="563"/>
      <c r="F449" s="563"/>
      <c r="G449" s="563"/>
      <c r="H449" s="563"/>
      <c r="I449" s="563"/>
      <c r="J449" s="563"/>
    </row>
    <row r="450" customFormat="false" ht="12" hidden="false" customHeight="true" outlineLevel="0" collapsed="false">
      <c r="B450" s="563"/>
      <c r="C450" s="563"/>
      <c r="D450" s="563"/>
      <c r="E450" s="563"/>
      <c r="F450" s="563"/>
      <c r="G450" s="563"/>
      <c r="H450" s="563"/>
      <c r="I450" s="563"/>
      <c r="J450" s="563"/>
    </row>
    <row r="451" customFormat="false" ht="12" hidden="false" customHeight="true" outlineLevel="0" collapsed="false">
      <c r="B451" s="563"/>
      <c r="C451" s="563"/>
      <c r="D451" s="563"/>
      <c r="E451" s="563"/>
      <c r="F451" s="563"/>
      <c r="G451" s="563"/>
      <c r="H451" s="563"/>
      <c r="I451" s="563"/>
      <c r="J451" s="563"/>
    </row>
    <row r="452" customFormat="false" ht="12" hidden="false" customHeight="true" outlineLevel="0" collapsed="false">
      <c r="B452" s="563"/>
      <c r="C452" s="563"/>
      <c r="D452" s="563"/>
      <c r="E452" s="563"/>
      <c r="F452" s="563"/>
      <c r="G452" s="563"/>
      <c r="H452" s="563"/>
      <c r="I452" s="563"/>
      <c r="J452" s="563"/>
    </row>
    <row r="453" customFormat="false" ht="12" hidden="false" customHeight="true" outlineLevel="0" collapsed="false">
      <c r="B453" s="563"/>
      <c r="C453" s="563"/>
      <c r="D453" s="563"/>
      <c r="E453" s="563"/>
      <c r="F453" s="563"/>
      <c r="G453" s="563"/>
      <c r="H453" s="563"/>
      <c r="I453" s="563"/>
      <c r="J453" s="563"/>
    </row>
    <row r="454" customFormat="false" ht="12" hidden="false" customHeight="true" outlineLevel="0" collapsed="false">
      <c r="B454" s="563"/>
      <c r="C454" s="563"/>
      <c r="D454" s="563"/>
      <c r="E454" s="563"/>
      <c r="F454" s="563"/>
      <c r="G454" s="563"/>
      <c r="H454" s="563"/>
      <c r="I454" s="563"/>
      <c r="J454" s="563"/>
    </row>
    <row r="455" customFormat="false" ht="12" hidden="false" customHeight="true" outlineLevel="0" collapsed="false">
      <c r="B455" s="563"/>
      <c r="C455" s="563"/>
      <c r="D455" s="563"/>
      <c r="E455" s="563"/>
      <c r="F455" s="563"/>
      <c r="G455" s="563"/>
      <c r="H455" s="563"/>
      <c r="I455" s="563"/>
      <c r="J455" s="563"/>
    </row>
    <row r="456" customFormat="false" ht="12" hidden="false" customHeight="true" outlineLevel="0" collapsed="false">
      <c r="B456" s="563"/>
      <c r="C456" s="563"/>
      <c r="D456" s="563"/>
      <c r="E456" s="563"/>
      <c r="F456" s="563"/>
      <c r="G456" s="563"/>
      <c r="H456" s="563"/>
      <c r="I456" s="563"/>
      <c r="J456" s="563"/>
    </row>
    <row r="457" customFormat="false" ht="12" hidden="false" customHeight="true" outlineLevel="0" collapsed="false">
      <c r="B457" s="563"/>
      <c r="C457" s="563"/>
      <c r="D457" s="563"/>
      <c r="E457" s="563"/>
      <c r="F457" s="563"/>
      <c r="G457" s="563"/>
      <c r="H457" s="563"/>
      <c r="I457" s="563"/>
      <c r="J457" s="563"/>
    </row>
    <row r="458" customFormat="false" ht="12" hidden="false" customHeight="true" outlineLevel="0" collapsed="false">
      <c r="B458" s="563"/>
      <c r="C458" s="563"/>
      <c r="D458" s="563"/>
      <c r="E458" s="563"/>
      <c r="F458" s="563"/>
      <c r="G458" s="563"/>
      <c r="H458" s="563"/>
      <c r="I458" s="563"/>
      <c r="J458" s="563"/>
    </row>
    <row r="459" customFormat="false" ht="12" hidden="false" customHeight="true" outlineLevel="0" collapsed="false">
      <c r="B459" s="563"/>
      <c r="C459" s="563"/>
      <c r="D459" s="563"/>
      <c r="E459" s="563"/>
      <c r="F459" s="563"/>
      <c r="G459" s="563"/>
      <c r="H459" s="563"/>
      <c r="I459" s="563"/>
      <c r="J459" s="563"/>
    </row>
    <row r="460" customFormat="false" ht="12" hidden="false" customHeight="true" outlineLevel="0" collapsed="false">
      <c r="B460" s="563"/>
      <c r="C460" s="563"/>
      <c r="D460" s="563"/>
      <c r="E460" s="563"/>
      <c r="F460" s="563"/>
      <c r="G460" s="563"/>
      <c r="H460" s="563"/>
      <c r="I460" s="563"/>
      <c r="J460" s="563"/>
    </row>
    <row r="461" customFormat="false" ht="12" hidden="false" customHeight="true" outlineLevel="0" collapsed="false">
      <c r="B461" s="563"/>
      <c r="C461" s="563"/>
      <c r="D461" s="563"/>
      <c r="E461" s="563"/>
      <c r="F461" s="563"/>
      <c r="G461" s="563"/>
      <c r="H461" s="563"/>
      <c r="I461" s="563"/>
      <c r="J461" s="563"/>
    </row>
    <row r="462" customFormat="false" ht="12" hidden="false" customHeight="true" outlineLevel="0" collapsed="false">
      <c r="B462" s="563"/>
      <c r="C462" s="563"/>
      <c r="D462" s="563"/>
      <c r="E462" s="563"/>
      <c r="F462" s="563"/>
      <c r="G462" s="563"/>
      <c r="H462" s="563"/>
      <c r="I462" s="563"/>
      <c r="J462" s="563"/>
    </row>
    <row r="463" customFormat="false" ht="12" hidden="false" customHeight="true" outlineLevel="0" collapsed="false">
      <c r="B463" s="563"/>
      <c r="C463" s="563"/>
      <c r="D463" s="563"/>
      <c r="E463" s="563"/>
      <c r="F463" s="563"/>
      <c r="G463" s="563"/>
      <c r="H463" s="563"/>
      <c r="I463" s="563"/>
      <c r="J463" s="563"/>
    </row>
    <row r="464" customFormat="false" ht="12" hidden="false" customHeight="true" outlineLevel="0" collapsed="false">
      <c r="B464" s="563"/>
      <c r="C464" s="563"/>
      <c r="D464" s="563"/>
      <c r="E464" s="563"/>
      <c r="F464" s="563"/>
      <c r="G464" s="563"/>
      <c r="H464" s="563"/>
      <c r="I464" s="563"/>
      <c r="J464" s="563"/>
    </row>
    <row r="465" customFormat="false" ht="12" hidden="false" customHeight="true" outlineLevel="0" collapsed="false">
      <c r="B465" s="563"/>
      <c r="C465" s="563"/>
      <c r="D465" s="563"/>
      <c r="E465" s="563"/>
      <c r="F465" s="563"/>
      <c r="G465" s="563"/>
      <c r="H465" s="563"/>
      <c r="I465" s="563"/>
      <c r="J465" s="563"/>
    </row>
    <row r="466" customFormat="false" ht="12" hidden="false" customHeight="true" outlineLevel="0" collapsed="false">
      <c r="B466" s="563"/>
      <c r="C466" s="563"/>
      <c r="D466" s="563"/>
      <c r="E466" s="563"/>
      <c r="F466" s="563"/>
      <c r="G466" s="563"/>
      <c r="H466" s="563"/>
      <c r="I466" s="563"/>
      <c r="J466" s="563"/>
    </row>
    <row r="467" customFormat="false" ht="12" hidden="false" customHeight="true" outlineLevel="0" collapsed="false">
      <c r="B467" s="563"/>
      <c r="C467" s="563"/>
      <c r="D467" s="563"/>
      <c r="E467" s="563"/>
      <c r="F467" s="563"/>
      <c r="G467" s="563"/>
      <c r="H467" s="563"/>
      <c r="I467" s="563"/>
      <c r="J467" s="563"/>
    </row>
    <row r="468" customFormat="false" ht="12" hidden="false" customHeight="true" outlineLevel="0" collapsed="false">
      <c r="B468" s="563"/>
      <c r="C468" s="563"/>
      <c r="D468" s="563"/>
      <c r="E468" s="563"/>
      <c r="F468" s="563"/>
      <c r="G468" s="563"/>
      <c r="H468" s="563"/>
      <c r="I468" s="563"/>
      <c r="J468" s="563"/>
    </row>
    <row r="469" customFormat="false" ht="12" hidden="false" customHeight="true" outlineLevel="0" collapsed="false">
      <c r="B469" s="563"/>
      <c r="C469" s="563"/>
      <c r="D469" s="563"/>
      <c r="E469" s="563"/>
      <c r="F469" s="563"/>
      <c r="G469" s="563"/>
      <c r="H469" s="563"/>
      <c r="I469" s="563"/>
      <c r="J469" s="563"/>
    </row>
    <row r="470" customFormat="false" ht="12" hidden="false" customHeight="true" outlineLevel="0" collapsed="false">
      <c r="B470" s="563"/>
      <c r="C470" s="563"/>
      <c r="D470" s="563"/>
      <c r="E470" s="563"/>
      <c r="F470" s="563"/>
      <c r="G470" s="563"/>
      <c r="H470" s="563"/>
      <c r="I470" s="563"/>
      <c r="J470" s="563"/>
    </row>
    <row r="471" customFormat="false" ht="12" hidden="false" customHeight="true" outlineLevel="0" collapsed="false">
      <c r="B471" s="563"/>
      <c r="C471" s="563"/>
      <c r="D471" s="563"/>
      <c r="E471" s="563"/>
      <c r="F471" s="563"/>
      <c r="G471" s="563"/>
      <c r="H471" s="563"/>
      <c r="I471" s="563"/>
      <c r="J471" s="563"/>
    </row>
    <row r="472" customFormat="false" ht="12" hidden="false" customHeight="true" outlineLevel="0" collapsed="false">
      <c r="B472" s="563"/>
      <c r="C472" s="563"/>
      <c r="D472" s="563"/>
      <c r="E472" s="563"/>
      <c r="F472" s="563"/>
      <c r="G472" s="563"/>
      <c r="H472" s="563"/>
      <c r="I472" s="563"/>
      <c r="J472" s="563"/>
    </row>
    <row r="473" customFormat="false" ht="12" hidden="false" customHeight="true" outlineLevel="0" collapsed="false">
      <c r="B473" s="563"/>
      <c r="C473" s="563"/>
      <c r="D473" s="563"/>
      <c r="E473" s="563"/>
      <c r="F473" s="563"/>
      <c r="G473" s="563"/>
      <c r="H473" s="563"/>
      <c r="I473" s="563"/>
      <c r="J473" s="563"/>
    </row>
    <row r="474" customFormat="false" ht="12" hidden="false" customHeight="true" outlineLevel="0" collapsed="false">
      <c r="B474" s="563"/>
      <c r="C474" s="563"/>
      <c r="D474" s="563"/>
      <c r="E474" s="563"/>
      <c r="F474" s="563"/>
      <c r="G474" s="563"/>
      <c r="H474" s="563"/>
      <c r="I474" s="563"/>
      <c r="J474" s="563"/>
    </row>
    <row r="475" customFormat="false" ht="12" hidden="false" customHeight="true" outlineLevel="0" collapsed="false">
      <c r="B475" s="563"/>
      <c r="C475" s="563"/>
      <c r="D475" s="563"/>
      <c r="E475" s="563"/>
      <c r="F475" s="563"/>
      <c r="G475" s="563"/>
      <c r="H475" s="563"/>
      <c r="I475" s="563"/>
      <c r="J475" s="563"/>
    </row>
    <row r="476" customFormat="false" ht="12" hidden="false" customHeight="true" outlineLevel="0" collapsed="false">
      <c r="B476" s="563"/>
      <c r="C476" s="563"/>
      <c r="D476" s="563"/>
      <c r="E476" s="563"/>
      <c r="F476" s="563"/>
      <c r="G476" s="563"/>
      <c r="H476" s="563"/>
      <c r="I476" s="563"/>
      <c r="J476" s="563"/>
    </row>
    <row r="477" customFormat="false" ht="12" hidden="false" customHeight="true" outlineLevel="0" collapsed="false">
      <c r="B477" s="563"/>
      <c r="C477" s="563"/>
      <c r="D477" s="563"/>
      <c r="E477" s="563"/>
      <c r="F477" s="563"/>
      <c r="G477" s="563"/>
      <c r="H477" s="563"/>
      <c r="I477" s="563"/>
      <c r="J477" s="563"/>
    </row>
    <row r="478" customFormat="false" ht="12" hidden="false" customHeight="true" outlineLevel="0" collapsed="false">
      <c r="B478" s="563"/>
      <c r="C478" s="563"/>
      <c r="D478" s="563"/>
      <c r="E478" s="563"/>
      <c r="F478" s="563"/>
      <c r="G478" s="563"/>
      <c r="H478" s="563"/>
      <c r="I478" s="563"/>
      <c r="J478" s="563"/>
    </row>
    <row r="479" customFormat="false" ht="12" hidden="false" customHeight="true" outlineLevel="0" collapsed="false">
      <c r="B479" s="563"/>
      <c r="C479" s="563"/>
      <c r="D479" s="563"/>
      <c r="E479" s="563"/>
      <c r="F479" s="563"/>
      <c r="G479" s="563"/>
      <c r="H479" s="563"/>
      <c r="I479" s="563"/>
      <c r="J479" s="563"/>
    </row>
    <row r="480" customFormat="false" ht="12" hidden="false" customHeight="true" outlineLevel="0" collapsed="false">
      <c r="B480" s="563"/>
      <c r="C480" s="563"/>
      <c r="D480" s="563"/>
      <c r="E480" s="563"/>
      <c r="F480" s="563"/>
      <c r="G480" s="563"/>
      <c r="H480" s="563"/>
      <c r="I480" s="563"/>
      <c r="J480" s="563"/>
    </row>
    <row r="481" customFormat="false" ht="12" hidden="false" customHeight="true" outlineLevel="0" collapsed="false">
      <c r="B481" s="563"/>
      <c r="C481" s="563"/>
      <c r="D481" s="563"/>
      <c r="E481" s="563"/>
      <c r="F481" s="563"/>
      <c r="G481" s="563"/>
      <c r="H481" s="563"/>
      <c r="I481" s="563"/>
      <c r="J481" s="563"/>
    </row>
    <row r="482" customFormat="false" ht="12" hidden="false" customHeight="true" outlineLevel="0" collapsed="false">
      <c r="B482" s="563"/>
      <c r="C482" s="563"/>
      <c r="D482" s="563"/>
      <c r="E482" s="563"/>
      <c r="F482" s="563"/>
      <c r="G482" s="563"/>
      <c r="H482" s="563"/>
      <c r="I482" s="563"/>
      <c r="J482" s="563"/>
    </row>
    <row r="483" customFormat="false" ht="12" hidden="false" customHeight="true" outlineLevel="0" collapsed="false">
      <c r="B483" s="563"/>
      <c r="C483" s="563"/>
      <c r="D483" s="563"/>
      <c r="E483" s="563"/>
      <c r="F483" s="563"/>
      <c r="G483" s="563"/>
      <c r="H483" s="563"/>
      <c r="I483" s="563"/>
      <c r="J483" s="563"/>
    </row>
    <row r="484" customFormat="false" ht="12" hidden="false" customHeight="true" outlineLevel="0" collapsed="false">
      <c r="B484" s="563"/>
      <c r="C484" s="563"/>
      <c r="D484" s="563"/>
      <c r="E484" s="563"/>
      <c r="F484" s="563"/>
      <c r="G484" s="563"/>
      <c r="H484" s="563"/>
      <c r="I484" s="563"/>
      <c r="J484" s="563"/>
    </row>
    <row r="485" customFormat="false" ht="12" hidden="false" customHeight="true" outlineLevel="0" collapsed="false">
      <c r="B485" s="563"/>
      <c r="C485" s="563"/>
      <c r="D485" s="563"/>
      <c r="E485" s="563"/>
      <c r="F485" s="563"/>
      <c r="G485" s="563"/>
      <c r="H485" s="563"/>
      <c r="I485" s="563"/>
      <c r="J485" s="563"/>
    </row>
    <row r="486" customFormat="false" ht="12" hidden="false" customHeight="true" outlineLevel="0" collapsed="false">
      <c r="B486" s="563"/>
      <c r="C486" s="563"/>
      <c r="D486" s="563"/>
      <c r="E486" s="563"/>
      <c r="F486" s="563"/>
      <c r="G486" s="563"/>
      <c r="H486" s="563"/>
      <c r="I486" s="563"/>
      <c r="J486" s="563"/>
    </row>
    <row r="487" customFormat="false" ht="12" hidden="false" customHeight="true" outlineLevel="0" collapsed="false">
      <c r="B487" s="563"/>
      <c r="C487" s="563"/>
      <c r="D487" s="563"/>
      <c r="E487" s="563"/>
      <c r="F487" s="563"/>
      <c r="G487" s="563"/>
      <c r="H487" s="563"/>
      <c r="I487" s="563"/>
      <c r="J487" s="563"/>
    </row>
    <row r="488" customFormat="false" ht="12" hidden="false" customHeight="true" outlineLevel="0" collapsed="false">
      <c r="B488" s="563"/>
      <c r="C488" s="563"/>
      <c r="D488" s="563"/>
      <c r="E488" s="563"/>
      <c r="F488" s="563"/>
      <c r="G488" s="563"/>
      <c r="H488" s="563"/>
      <c r="I488" s="563"/>
      <c r="J488" s="563"/>
    </row>
    <row r="489" customFormat="false" ht="12" hidden="false" customHeight="true" outlineLevel="0" collapsed="false">
      <c r="B489" s="563"/>
      <c r="C489" s="563"/>
      <c r="D489" s="563"/>
      <c r="E489" s="563"/>
      <c r="F489" s="563"/>
      <c r="G489" s="563"/>
      <c r="H489" s="563"/>
      <c r="I489" s="563"/>
      <c r="J489" s="563"/>
    </row>
    <row r="490" customFormat="false" ht="12" hidden="false" customHeight="true" outlineLevel="0" collapsed="false">
      <c r="B490" s="563"/>
      <c r="C490" s="563"/>
      <c r="D490" s="563"/>
      <c r="E490" s="563"/>
      <c r="F490" s="563"/>
      <c r="G490" s="563"/>
      <c r="H490" s="563"/>
      <c r="I490" s="563"/>
      <c r="J490" s="563"/>
    </row>
    <row r="491" customFormat="false" ht="12" hidden="false" customHeight="true" outlineLevel="0" collapsed="false">
      <c r="B491" s="563"/>
      <c r="C491" s="563"/>
      <c r="D491" s="563"/>
      <c r="E491" s="563"/>
      <c r="F491" s="563"/>
      <c r="G491" s="563"/>
      <c r="H491" s="563"/>
      <c r="I491" s="563"/>
      <c r="J491" s="563"/>
    </row>
    <row r="492" customFormat="false" ht="12" hidden="false" customHeight="true" outlineLevel="0" collapsed="false">
      <c r="B492" s="563"/>
      <c r="C492" s="563"/>
      <c r="D492" s="563"/>
      <c r="E492" s="563"/>
      <c r="F492" s="563"/>
      <c r="G492" s="563"/>
      <c r="H492" s="563"/>
      <c r="I492" s="563"/>
      <c r="J492" s="563"/>
    </row>
    <row r="493" customFormat="false" ht="12" hidden="false" customHeight="true" outlineLevel="0" collapsed="false">
      <c r="B493" s="563"/>
      <c r="C493" s="563"/>
      <c r="D493" s="563"/>
      <c r="E493" s="563"/>
      <c r="F493" s="563"/>
      <c r="G493" s="563"/>
      <c r="H493" s="563"/>
      <c r="I493" s="563"/>
      <c r="J493" s="563"/>
    </row>
    <row r="494" customFormat="false" ht="12" hidden="false" customHeight="true" outlineLevel="0" collapsed="false">
      <c r="B494" s="563"/>
      <c r="C494" s="563"/>
      <c r="D494" s="563"/>
      <c r="E494" s="563"/>
      <c r="F494" s="563"/>
      <c r="G494" s="563"/>
      <c r="H494" s="563"/>
      <c r="I494" s="563"/>
      <c r="J494" s="563"/>
    </row>
    <row r="495" customFormat="false" ht="12" hidden="false" customHeight="true" outlineLevel="0" collapsed="false">
      <c r="B495" s="563"/>
      <c r="C495" s="563"/>
      <c r="D495" s="563"/>
      <c r="E495" s="563"/>
      <c r="F495" s="563"/>
      <c r="G495" s="563"/>
      <c r="H495" s="563"/>
      <c r="I495" s="563"/>
      <c r="J495" s="563"/>
    </row>
    <row r="496" customFormat="false" ht="12" hidden="false" customHeight="true" outlineLevel="0" collapsed="false">
      <c r="B496" s="563"/>
      <c r="C496" s="563"/>
      <c r="D496" s="563"/>
      <c r="E496" s="563"/>
      <c r="F496" s="563"/>
      <c r="G496" s="563"/>
      <c r="H496" s="563"/>
      <c r="I496" s="563"/>
      <c r="J496" s="563"/>
    </row>
    <row r="497" customFormat="false" ht="12" hidden="false" customHeight="true" outlineLevel="0" collapsed="false">
      <c r="B497" s="563"/>
      <c r="C497" s="563"/>
      <c r="D497" s="563"/>
      <c r="E497" s="563"/>
      <c r="F497" s="563"/>
      <c r="G497" s="563"/>
      <c r="H497" s="563"/>
      <c r="I497" s="563"/>
      <c r="J497" s="563"/>
    </row>
    <row r="498" customFormat="false" ht="12" hidden="false" customHeight="true" outlineLevel="0" collapsed="false">
      <c r="B498" s="563"/>
      <c r="C498" s="563"/>
      <c r="D498" s="563"/>
      <c r="E498" s="563"/>
      <c r="F498" s="563"/>
      <c r="G498" s="563"/>
      <c r="H498" s="563"/>
      <c r="I498" s="563"/>
      <c r="J498" s="563"/>
    </row>
    <row r="499" customFormat="false" ht="12" hidden="false" customHeight="true" outlineLevel="0" collapsed="false">
      <c r="B499" s="563"/>
      <c r="C499" s="563"/>
      <c r="D499" s="563"/>
      <c r="E499" s="563"/>
      <c r="F499" s="563"/>
      <c r="G499" s="563"/>
      <c r="H499" s="563"/>
      <c r="I499" s="563"/>
      <c r="J499" s="563"/>
    </row>
    <row r="500" customFormat="false" ht="12" hidden="false" customHeight="true" outlineLevel="0" collapsed="false">
      <c r="B500" s="563"/>
      <c r="C500" s="563"/>
      <c r="D500" s="563"/>
      <c r="E500" s="563"/>
      <c r="F500" s="563"/>
      <c r="G500" s="563"/>
      <c r="H500" s="563"/>
      <c r="I500" s="563"/>
      <c r="J500" s="563"/>
    </row>
    <row r="501" customFormat="false" ht="12" hidden="false" customHeight="true" outlineLevel="0" collapsed="false">
      <c r="B501" s="563"/>
      <c r="C501" s="563"/>
      <c r="D501" s="563"/>
      <c r="E501" s="563"/>
      <c r="F501" s="563"/>
      <c r="G501" s="563"/>
      <c r="H501" s="563"/>
      <c r="I501" s="563"/>
      <c r="J501" s="563"/>
    </row>
    <row r="502" customFormat="false" ht="12" hidden="false" customHeight="true" outlineLevel="0" collapsed="false">
      <c r="B502" s="563"/>
      <c r="C502" s="563"/>
      <c r="D502" s="563"/>
      <c r="E502" s="563"/>
      <c r="F502" s="563"/>
      <c r="G502" s="563"/>
      <c r="H502" s="563"/>
      <c r="I502" s="563"/>
      <c r="J502" s="563"/>
    </row>
    <row r="503" customFormat="false" ht="12" hidden="false" customHeight="true" outlineLevel="0" collapsed="false">
      <c r="B503" s="563"/>
      <c r="C503" s="563"/>
      <c r="D503" s="563"/>
      <c r="E503" s="563"/>
      <c r="F503" s="563"/>
      <c r="G503" s="563"/>
      <c r="H503" s="563"/>
      <c r="I503" s="563"/>
      <c r="J503" s="563"/>
    </row>
    <row r="504" customFormat="false" ht="12" hidden="false" customHeight="true" outlineLevel="0" collapsed="false">
      <c r="B504" s="563"/>
      <c r="C504" s="563"/>
      <c r="D504" s="563"/>
      <c r="E504" s="563"/>
      <c r="F504" s="563"/>
      <c r="G504" s="563"/>
      <c r="H504" s="563"/>
      <c r="I504" s="563"/>
      <c r="J504" s="563"/>
    </row>
    <row r="505" customFormat="false" ht="12" hidden="false" customHeight="true" outlineLevel="0" collapsed="false">
      <c r="B505" s="563"/>
      <c r="C505" s="563"/>
      <c r="D505" s="563"/>
      <c r="E505" s="563"/>
      <c r="F505" s="563"/>
      <c r="G505" s="563"/>
      <c r="H505" s="563"/>
      <c r="I505" s="563"/>
      <c r="J505" s="563"/>
    </row>
    <row r="506" customFormat="false" ht="12" hidden="false" customHeight="true" outlineLevel="0" collapsed="false">
      <c r="B506" s="563"/>
      <c r="C506" s="563"/>
      <c r="D506" s="563"/>
      <c r="E506" s="563"/>
      <c r="F506" s="563"/>
      <c r="G506" s="563"/>
      <c r="H506" s="563"/>
      <c r="I506" s="563"/>
      <c r="J506" s="563"/>
    </row>
    <row r="507" customFormat="false" ht="12" hidden="false" customHeight="true" outlineLevel="0" collapsed="false">
      <c r="B507" s="563"/>
      <c r="C507" s="563"/>
      <c r="D507" s="563"/>
      <c r="E507" s="563"/>
      <c r="F507" s="563"/>
      <c r="G507" s="563"/>
      <c r="H507" s="563"/>
      <c r="I507" s="563"/>
      <c r="J507" s="563"/>
    </row>
    <row r="508" customFormat="false" ht="12" hidden="false" customHeight="true" outlineLevel="0" collapsed="false">
      <c r="B508" s="563"/>
      <c r="C508" s="563"/>
      <c r="D508" s="563"/>
      <c r="E508" s="563"/>
      <c r="F508" s="563"/>
      <c r="G508" s="563"/>
      <c r="H508" s="563"/>
      <c r="I508" s="563"/>
      <c r="J508" s="563"/>
    </row>
    <row r="509" customFormat="false" ht="12" hidden="false" customHeight="true" outlineLevel="0" collapsed="false">
      <c r="B509" s="563"/>
      <c r="C509" s="563"/>
      <c r="D509" s="563"/>
      <c r="E509" s="563"/>
      <c r="F509" s="563"/>
      <c r="G509" s="563"/>
      <c r="H509" s="563"/>
      <c r="I509" s="563"/>
      <c r="J509" s="563"/>
    </row>
    <row r="510" customFormat="false" ht="12" hidden="false" customHeight="true" outlineLevel="0" collapsed="false">
      <c r="B510" s="563"/>
      <c r="C510" s="563"/>
      <c r="D510" s="563"/>
      <c r="E510" s="563"/>
      <c r="F510" s="563"/>
      <c r="G510" s="563"/>
      <c r="H510" s="563"/>
      <c r="I510" s="563"/>
      <c r="J510" s="563"/>
    </row>
    <row r="511" customFormat="false" ht="12" hidden="false" customHeight="true" outlineLevel="0" collapsed="false">
      <c r="B511" s="563"/>
      <c r="C511" s="563"/>
      <c r="D511" s="563"/>
      <c r="E511" s="563"/>
      <c r="F511" s="563"/>
      <c r="G511" s="563"/>
      <c r="H511" s="563"/>
      <c r="I511" s="563"/>
      <c r="J511" s="563"/>
    </row>
    <row r="512" customFormat="false" ht="12" hidden="false" customHeight="true" outlineLevel="0" collapsed="false">
      <c r="B512" s="563"/>
      <c r="C512" s="563"/>
      <c r="D512" s="563"/>
      <c r="E512" s="563"/>
      <c r="F512" s="563"/>
      <c r="G512" s="563"/>
      <c r="H512" s="563"/>
      <c r="I512" s="563"/>
      <c r="J512" s="563"/>
    </row>
    <row r="513" customFormat="false" ht="12" hidden="false" customHeight="true" outlineLevel="0" collapsed="false">
      <c r="B513" s="563"/>
      <c r="C513" s="563"/>
      <c r="D513" s="563"/>
      <c r="E513" s="563"/>
      <c r="F513" s="563"/>
      <c r="G513" s="563"/>
      <c r="H513" s="563"/>
      <c r="I513" s="563"/>
      <c r="J513" s="563"/>
    </row>
    <row r="514" customFormat="false" ht="12" hidden="false" customHeight="true" outlineLevel="0" collapsed="false">
      <c r="B514" s="563"/>
      <c r="C514" s="563"/>
      <c r="D514" s="563"/>
      <c r="E514" s="563"/>
      <c r="F514" s="563"/>
      <c r="G514" s="563"/>
      <c r="H514" s="563"/>
      <c r="I514" s="563"/>
      <c r="J514" s="563"/>
    </row>
    <row r="515" customFormat="false" ht="12" hidden="false" customHeight="true" outlineLevel="0" collapsed="false">
      <c r="B515" s="563"/>
      <c r="C515" s="563"/>
      <c r="D515" s="563"/>
      <c r="E515" s="563"/>
      <c r="F515" s="563"/>
      <c r="G515" s="563"/>
      <c r="H515" s="563"/>
      <c r="I515" s="563"/>
      <c r="J515" s="563"/>
    </row>
    <row r="516" customFormat="false" ht="12" hidden="false" customHeight="true" outlineLevel="0" collapsed="false">
      <c r="B516" s="563"/>
      <c r="C516" s="563"/>
      <c r="D516" s="563"/>
      <c r="E516" s="563"/>
      <c r="F516" s="563"/>
      <c r="G516" s="563"/>
      <c r="H516" s="563"/>
      <c r="I516" s="563"/>
      <c r="J516" s="563"/>
    </row>
    <row r="517" customFormat="false" ht="12" hidden="false" customHeight="true" outlineLevel="0" collapsed="false">
      <c r="B517" s="563"/>
      <c r="C517" s="563"/>
      <c r="D517" s="563"/>
      <c r="E517" s="563"/>
      <c r="F517" s="563"/>
      <c r="G517" s="563"/>
      <c r="H517" s="563"/>
      <c r="I517" s="563"/>
      <c r="J517" s="563"/>
    </row>
    <row r="518" customFormat="false" ht="12" hidden="false" customHeight="true" outlineLevel="0" collapsed="false">
      <c r="B518" s="563"/>
      <c r="C518" s="563"/>
      <c r="D518" s="563"/>
      <c r="E518" s="563"/>
      <c r="F518" s="563"/>
      <c r="G518" s="563"/>
      <c r="H518" s="563"/>
      <c r="I518" s="563"/>
      <c r="J518" s="563"/>
    </row>
    <row r="519" customFormat="false" ht="12" hidden="false" customHeight="true" outlineLevel="0" collapsed="false">
      <c r="B519" s="563"/>
      <c r="C519" s="563"/>
      <c r="D519" s="563"/>
      <c r="E519" s="563"/>
      <c r="F519" s="563"/>
      <c r="G519" s="563"/>
      <c r="H519" s="563"/>
      <c r="I519" s="563"/>
      <c r="J519" s="563"/>
    </row>
    <row r="520" customFormat="false" ht="12" hidden="false" customHeight="true" outlineLevel="0" collapsed="false">
      <c r="B520" s="563"/>
      <c r="C520" s="563"/>
      <c r="D520" s="563"/>
      <c r="E520" s="563"/>
      <c r="F520" s="563"/>
      <c r="G520" s="563"/>
      <c r="H520" s="563"/>
      <c r="I520" s="563"/>
      <c r="J520" s="563"/>
    </row>
    <row r="521" customFormat="false" ht="12" hidden="false" customHeight="true" outlineLevel="0" collapsed="false">
      <c r="B521" s="563"/>
      <c r="C521" s="563"/>
      <c r="D521" s="563"/>
      <c r="E521" s="563"/>
      <c r="F521" s="563"/>
      <c r="G521" s="563"/>
      <c r="H521" s="563"/>
      <c r="I521" s="563"/>
      <c r="J521" s="563"/>
    </row>
    <row r="522" customFormat="false" ht="12" hidden="false" customHeight="true" outlineLevel="0" collapsed="false">
      <c r="B522" s="563"/>
      <c r="C522" s="563"/>
      <c r="D522" s="563"/>
      <c r="E522" s="563"/>
      <c r="F522" s="563"/>
      <c r="G522" s="563"/>
      <c r="H522" s="563"/>
      <c r="I522" s="563"/>
      <c r="J522" s="563"/>
    </row>
    <row r="523" customFormat="false" ht="12" hidden="false" customHeight="true" outlineLevel="0" collapsed="false">
      <c r="B523" s="563"/>
      <c r="C523" s="563"/>
      <c r="D523" s="563"/>
      <c r="E523" s="563"/>
      <c r="F523" s="563"/>
      <c r="G523" s="563"/>
      <c r="H523" s="563"/>
      <c r="I523" s="563"/>
      <c r="J523" s="563"/>
    </row>
    <row r="524" customFormat="false" ht="12" hidden="false" customHeight="true" outlineLevel="0" collapsed="false">
      <c r="B524" s="563"/>
      <c r="C524" s="563"/>
      <c r="D524" s="563"/>
      <c r="E524" s="563"/>
      <c r="F524" s="563"/>
      <c r="G524" s="563"/>
      <c r="H524" s="563"/>
      <c r="I524" s="563"/>
      <c r="J524" s="563"/>
    </row>
    <row r="525" customFormat="false" ht="12" hidden="false" customHeight="true" outlineLevel="0" collapsed="false">
      <c r="B525" s="563"/>
      <c r="C525" s="563"/>
      <c r="D525" s="563"/>
      <c r="E525" s="563"/>
      <c r="F525" s="563"/>
      <c r="G525" s="563"/>
      <c r="H525" s="563"/>
      <c r="I525" s="563"/>
      <c r="J525" s="563"/>
    </row>
    <row r="526" customFormat="false" ht="12" hidden="false" customHeight="true" outlineLevel="0" collapsed="false">
      <c r="B526" s="563"/>
      <c r="C526" s="563"/>
      <c r="D526" s="563"/>
      <c r="E526" s="563"/>
      <c r="F526" s="563"/>
      <c r="G526" s="563"/>
      <c r="H526" s="563"/>
      <c r="I526" s="563"/>
      <c r="J526" s="563"/>
    </row>
    <row r="527" customFormat="false" ht="12" hidden="false" customHeight="true" outlineLevel="0" collapsed="false">
      <c r="B527" s="563"/>
      <c r="C527" s="563"/>
      <c r="D527" s="563"/>
      <c r="E527" s="563"/>
      <c r="F527" s="563"/>
      <c r="G527" s="563"/>
      <c r="H527" s="563"/>
      <c r="I527" s="563"/>
      <c r="J527" s="563"/>
    </row>
    <row r="528" customFormat="false" ht="12" hidden="false" customHeight="true" outlineLevel="0" collapsed="false">
      <c r="B528" s="563"/>
      <c r="C528" s="563"/>
      <c r="D528" s="563"/>
      <c r="E528" s="563"/>
      <c r="F528" s="563"/>
      <c r="G528" s="563"/>
      <c r="H528" s="563"/>
      <c r="I528" s="563"/>
      <c r="J528" s="563"/>
    </row>
    <row r="529" customFormat="false" ht="12" hidden="false" customHeight="true" outlineLevel="0" collapsed="false">
      <c r="B529" s="563"/>
      <c r="C529" s="563"/>
      <c r="D529" s="563"/>
      <c r="E529" s="563"/>
      <c r="F529" s="563"/>
      <c r="G529" s="563"/>
      <c r="H529" s="563"/>
      <c r="I529" s="563"/>
      <c r="J529" s="563"/>
    </row>
    <row r="530" customFormat="false" ht="12" hidden="false" customHeight="true" outlineLevel="0" collapsed="false">
      <c r="B530" s="563"/>
      <c r="C530" s="563"/>
      <c r="D530" s="563"/>
      <c r="E530" s="563"/>
      <c r="F530" s="563"/>
      <c r="G530" s="563"/>
      <c r="H530" s="563"/>
      <c r="I530" s="563"/>
      <c r="J530" s="563"/>
    </row>
    <row r="531" customFormat="false" ht="12" hidden="false" customHeight="true" outlineLevel="0" collapsed="false">
      <c r="B531" s="563"/>
      <c r="C531" s="563"/>
      <c r="D531" s="563"/>
      <c r="E531" s="563"/>
      <c r="F531" s="563"/>
      <c r="G531" s="563"/>
      <c r="H531" s="563"/>
      <c r="I531" s="563"/>
      <c r="J531" s="563"/>
    </row>
    <row r="532" customFormat="false" ht="12" hidden="false" customHeight="true" outlineLevel="0" collapsed="false">
      <c r="B532" s="563"/>
      <c r="C532" s="563"/>
      <c r="D532" s="563"/>
      <c r="E532" s="563"/>
      <c r="F532" s="563"/>
      <c r="G532" s="563"/>
      <c r="H532" s="563"/>
      <c r="I532" s="563"/>
      <c r="J532" s="563"/>
    </row>
    <row r="533" customFormat="false" ht="12" hidden="false" customHeight="true" outlineLevel="0" collapsed="false">
      <c r="B533" s="563"/>
      <c r="C533" s="563"/>
      <c r="D533" s="563"/>
      <c r="E533" s="563"/>
      <c r="F533" s="563"/>
      <c r="G533" s="563"/>
      <c r="H533" s="563"/>
      <c r="I533" s="563"/>
      <c r="J533" s="563"/>
    </row>
    <row r="534" customFormat="false" ht="12" hidden="false" customHeight="true" outlineLevel="0" collapsed="false">
      <c r="B534" s="563"/>
      <c r="C534" s="563"/>
      <c r="D534" s="563"/>
      <c r="E534" s="563"/>
      <c r="F534" s="563"/>
      <c r="G534" s="563"/>
      <c r="H534" s="563"/>
      <c r="I534" s="563"/>
      <c r="J534" s="563"/>
    </row>
    <row r="535" customFormat="false" ht="12" hidden="false" customHeight="true" outlineLevel="0" collapsed="false">
      <c r="B535" s="563"/>
      <c r="C535" s="563"/>
      <c r="D535" s="563"/>
      <c r="E535" s="563"/>
      <c r="F535" s="563"/>
      <c r="G535" s="563"/>
      <c r="H535" s="563"/>
      <c r="I535" s="563"/>
      <c r="J535" s="563"/>
    </row>
    <row r="536" customFormat="false" ht="12" hidden="false" customHeight="true" outlineLevel="0" collapsed="false">
      <c r="B536" s="563"/>
      <c r="C536" s="563"/>
      <c r="D536" s="563"/>
      <c r="E536" s="563"/>
      <c r="F536" s="563"/>
      <c r="G536" s="563"/>
      <c r="H536" s="563"/>
      <c r="I536" s="563"/>
      <c r="J536" s="563"/>
    </row>
    <row r="537" customFormat="false" ht="12" hidden="false" customHeight="true" outlineLevel="0" collapsed="false">
      <c r="B537" s="563"/>
      <c r="C537" s="563"/>
      <c r="D537" s="563"/>
      <c r="E537" s="563"/>
      <c r="F537" s="563"/>
      <c r="G537" s="563"/>
      <c r="H537" s="563"/>
      <c r="I537" s="563"/>
      <c r="J537" s="563"/>
    </row>
    <row r="538" customFormat="false" ht="12" hidden="false" customHeight="true" outlineLevel="0" collapsed="false">
      <c r="B538" s="563"/>
      <c r="C538" s="563"/>
      <c r="D538" s="563"/>
      <c r="E538" s="563"/>
      <c r="F538" s="563"/>
      <c r="G538" s="563"/>
      <c r="H538" s="563"/>
      <c r="I538" s="563"/>
      <c r="J538" s="563"/>
    </row>
    <row r="539" customFormat="false" ht="12" hidden="false" customHeight="true" outlineLevel="0" collapsed="false">
      <c r="B539" s="563"/>
      <c r="C539" s="563"/>
      <c r="D539" s="563"/>
      <c r="E539" s="563"/>
      <c r="F539" s="563"/>
      <c r="G539" s="563"/>
      <c r="H539" s="563"/>
      <c r="I539" s="563"/>
      <c r="J539" s="563"/>
    </row>
    <row r="540" customFormat="false" ht="12" hidden="false" customHeight="true" outlineLevel="0" collapsed="false">
      <c r="B540" s="563"/>
      <c r="C540" s="563"/>
      <c r="D540" s="563"/>
      <c r="E540" s="563"/>
      <c r="F540" s="563"/>
      <c r="G540" s="563"/>
      <c r="H540" s="563"/>
      <c r="I540" s="563"/>
      <c r="J540" s="563"/>
    </row>
    <row r="541" customFormat="false" ht="12" hidden="false" customHeight="true" outlineLevel="0" collapsed="false">
      <c r="B541" s="563"/>
      <c r="C541" s="563"/>
      <c r="D541" s="563"/>
      <c r="E541" s="563"/>
      <c r="F541" s="563"/>
      <c r="G541" s="563"/>
      <c r="H541" s="563"/>
      <c r="I541" s="563"/>
      <c r="J541" s="563"/>
    </row>
    <row r="542" customFormat="false" ht="12" hidden="false" customHeight="true" outlineLevel="0" collapsed="false">
      <c r="B542" s="563"/>
      <c r="C542" s="563"/>
      <c r="D542" s="563"/>
      <c r="E542" s="563"/>
      <c r="F542" s="563"/>
      <c r="G542" s="563"/>
      <c r="H542" s="563"/>
      <c r="I542" s="563"/>
      <c r="J542" s="563"/>
    </row>
    <row r="543" customFormat="false" ht="12" hidden="false" customHeight="true" outlineLevel="0" collapsed="false">
      <c r="B543" s="563"/>
      <c r="C543" s="563"/>
      <c r="D543" s="563"/>
      <c r="E543" s="563"/>
      <c r="F543" s="563"/>
      <c r="G543" s="563"/>
      <c r="H543" s="563"/>
      <c r="I543" s="563"/>
      <c r="J543" s="563"/>
    </row>
    <row r="544" customFormat="false" ht="12" hidden="false" customHeight="true" outlineLevel="0" collapsed="false">
      <c r="B544" s="563"/>
      <c r="C544" s="563"/>
      <c r="D544" s="563"/>
      <c r="E544" s="563"/>
      <c r="F544" s="563"/>
      <c r="G544" s="563"/>
      <c r="H544" s="563"/>
      <c r="I544" s="563"/>
      <c r="J544" s="563"/>
    </row>
    <row r="545" customFormat="false" ht="12" hidden="false" customHeight="true" outlineLevel="0" collapsed="false">
      <c r="B545" s="563"/>
      <c r="C545" s="563"/>
      <c r="D545" s="563"/>
      <c r="E545" s="563"/>
      <c r="F545" s="563"/>
      <c r="G545" s="563"/>
      <c r="H545" s="563"/>
      <c r="I545" s="563"/>
      <c r="J545" s="563"/>
    </row>
    <row r="546" customFormat="false" ht="12" hidden="false" customHeight="true" outlineLevel="0" collapsed="false">
      <c r="B546" s="563"/>
      <c r="C546" s="563"/>
      <c r="D546" s="563"/>
      <c r="E546" s="563"/>
      <c r="F546" s="563"/>
      <c r="G546" s="563"/>
      <c r="H546" s="563"/>
      <c r="I546" s="563"/>
      <c r="J546" s="563"/>
    </row>
    <row r="547" customFormat="false" ht="12" hidden="false" customHeight="true" outlineLevel="0" collapsed="false">
      <c r="B547" s="563"/>
      <c r="C547" s="563"/>
      <c r="D547" s="563"/>
      <c r="E547" s="563"/>
      <c r="F547" s="563"/>
      <c r="G547" s="563"/>
      <c r="H547" s="563"/>
      <c r="I547" s="563"/>
      <c r="J547" s="563"/>
    </row>
    <row r="548" customFormat="false" ht="12" hidden="false" customHeight="true" outlineLevel="0" collapsed="false">
      <c r="B548" s="563"/>
      <c r="C548" s="563"/>
      <c r="D548" s="563"/>
      <c r="E548" s="563"/>
      <c r="F548" s="563"/>
      <c r="G548" s="563"/>
      <c r="H548" s="563"/>
      <c r="I548" s="563"/>
      <c r="J548" s="563"/>
    </row>
    <row r="549" customFormat="false" ht="12" hidden="false" customHeight="true" outlineLevel="0" collapsed="false">
      <c r="B549" s="563"/>
      <c r="C549" s="563"/>
      <c r="D549" s="563"/>
      <c r="E549" s="563"/>
      <c r="F549" s="563"/>
      <c r="G549" s="563"/>
      <c r="H549" s="563"/>
      <c r="I549" s="563"/>
      <c r="J549" s="563"/>
    </row>
    <row r="550" customFormat="false" ht="12" hidden="false" customHeight="true" outlineLevel="0" collapsed="false">
      <c r="B550" s="563"/>
      <c r="C550" s="563"/>
      <c r="D550" s="563"/>
      <c r="E550" s="563"/>
      <c r="F550" s="563"/>
      <c r="G550" s="563"/>
      <c r="H550" s="563"/>
      <c r="I550" s="563"/>
      <c r="J550" s="563"/>
    </row>
    <row r="551" customFormat="false" ht="12" hidden="false" customHeight="true" outlineLevel="0" collapsed="false">
      <c r="B551" s="563"/>
      <c r="C551" s="563"/>
      <c r="D551" s="563"/>
      <c r="E551" s="563"/>
      <c r="F551" s="563"/>
      <c r="G551" s="563"/>
      <c r="H551" s="563"/>
      <c r="I551" s="563"/>
      <c r="J551" s="563"/>
    </row>
    <row r="552" customFormat="false" ht="12" hidden="false" customHeight="true" outlineLevel="0" collapsed="false">
      <c r="B552" s="563"/>
      <c r="C552" s="563"/>
      <c r="D552" s="563"/>
      <c r="E552" s="563"/>
      <c r="F552" s="563"/>
      <c r="G552" s="563"/>
      <c r="H552" s="563"/>
      <c r="I552" s="563"/>
      <c r="J552" s="563"/>
    </row>
    <row r="553" customFormat="false" ht="12" hidden="false" customHeight="true" outlineLevel="0" collapsed="false">
      <c r="B553" s="563"/>
      <c r="C553" s="563"/>
      <c r="D553" s="563"/>
      <c r="E553" s="563"/>
      <c r="F553" s="563"/>
      <c r="G553" s="563"/>
      <c r="H553" s="563"/>
      <c r="I553" s="563"/>
      <c r="J553" s="563"/>
    </row>
    <row r="554" customFormat="false" ht="12" hidden="false" customHeight="true" outlineLevel="0" collapsed="false">
      <c r="B554" s="563"/>
      <c r="C554" s="563"/>
      <c r="D554" s="563"/>
      <c r="E554" s="563"/>
      <c r="F554" s="563"/>
      <c r="G554" s="563"/>
      <c r="H554" s="563"/>
      <c r="I554" s="563"/>
      <c r="J554" s="563"/>
    </row>
    <row r="555" customFormat="false" ht="12" hidden="false" customHeight="true" outlineLevel="0" collapsed="false">
      <c r="B555" s="563"/>
      <c r="C555" s="563"/>
      <c r="D555" s="563"/>
      <c r="E555" s="563"/>
      <c r="F555" s="563"/>
      <c r="G555" s="563"/>
      <c r="H555" s="563"/>
      <c r="I555" s="563"/>
      <c r="J555" s="563"/>
    </row>
    <row r="556" customFormat="false" ht="12" hidden="false" customHeight="true" outlineLevel="0" collapsed="false">
      <c r="B556" s="563"/>
      <c r="C556" s="563"/>
      <c r="D556" s="563"/>
      <c r="E556" s="563"/>
      <c r="F556" s="563"/>
      <c r="G556" s="563"/>
      <c r="H556" s="563"/>
      <c r="I556" s="563"/>
      <c r="J556" s="563"/>
    </row>
    <row r="557" customFormat="false" ht="12" hidden="false" customHeight="true" outlineLevel="0" collapsed="false">
      <c r="B557" s="563"/>
      <c r="C557" s="563"/>
      <c r="D557" s="563"/>
      <c r="E557" s="563"/>
      <c r="F557" s="563"/>
      <c r="G557" s="563"/>
      <c r="H557" s="563"/>
      <c r="I557" s="563"/>
      <c r="J557" s="563"/>
    </row>
    <row r="558" customFormat="false" ht="12" hidden="false" customHeight="true" outlineLevel="0" collapsed="false">
      <c r="B558" s="563"/>
      <c r="C558" s="563"/>
      <c r="D558" s="563"/>
      <c r="E558" s="563"/>
      <c r="F558" s="563"/>
      <c r="G558" s="563"/>
      <c r="H558" s="563"/>
      <c r="I558" s="563"/>
      <c r="J558" s="563"/>
    </row>
    <row r="559" customFormat="false" ht="12" hidden="false" customHeight="true" outlineLevel="0" collapsed="false">
      <c r="B559" s="563"/>
      <c r="C559" s="563"/>
      <c r="D559" s="563"/>
      <c r="E559" s="563"/>
      <c r="F559" s="563"/>
      <c r="G559" s="563"/>
      <c r="H559" s="563"/>
      <c r="I559" s="563"/>
      <c r="J559" s="563"/>
    </row>
    <row r="560" customFormat="false" ht="12" hidden="false" customHeight="true" outlineLevel="0" collapsed="false">
      <c r="B560" s="563"/>
      <c r="C560" s="563"/>
      <c r="D560" s="563"/>
      <c r="E560" s="563"/>
      <c r="F560" s="563"/>
      <c r="G560" s="563"/>
      <c r="H560" s="563"/>
      <c r="I560" s="563"/>
      <c r="J560" s="563"/>
    </row>
    <row r="561" customFormat="false" ht="12" hidden="false" customHeight="true" outlineLevel="0" collapsed="false">
      <c r="B561" s="563"/>
      <c r="C561" s="563"/>
      <c r="D561" s="563"/>
      <c r="E561" s="563"/>
      <c r="F561" s="563"/>
      <c r="G561" s="563"/>
      <c r="H561" s="563"/>
      <c r="I561" s="563"/>
      <c r="J561" s="563"/>
    </row>
    <row r="562" customFormat="false" ht="12" hidden="false" customHeight="true" outlineLevel="0" collapsed="false">
      <c r="B562" s="563"/>
      <c r="C562" s="563"/>
      <c r="D562" s="563"/>
      <c r="E562" s="563"/>
      <c r="F562" s="563"/>
      <c r="G562" s="563"/>
      <c r="H562" s="563"/>
      <c r="I562" s="563"/>
      <c r="J562" s="563"/>
    </row>
    <row r="563" customFormat="false" ht="12" hidden="false" customHeight="true" outlineLevel="0" collapsed="false">
      <c r="B563" s="563"/>
      <c r="C563" s="563"/>
      <c r="D563" s="563"/>
      <c r="E563" s="563"/>
      <c r="F563" s="563"/>
      <c r="G563" s="563"/>
      <c r="H563" s="563"/>
      <c r="I563" s="563"/>
      <c r="J563" s="563"/>
    </row>
    <row r="564" customFormat="false" ht="12" hidden="false" customHeight="true" outlineLevel="0" collapsed="false">
      <c r="B564" s="563"/>
      <c r="C564" s="563"/>
      <c r="D564" s="563"/>
      <c r="E564" s="563"/>
      <c r="F564" s="563"/>
      <c r="G564" s="563"/>
      <c r="H564" s="563"/>
      <c r="I564" s="563"/>
      <c r="J564" s="563"/>
    </row>
    <row r="565" customFormat="false" ht="12" hidden="false" customHeight="true" outlineLevel="0" collapsed="false">
      <c r="B565" s="563"/>
      <c r="C565" s="563"/>
      <c r="D565" s="563"/>
      <c r="E565" s="563"/>
      <c r="F565" s="563"/>
      <c r="G565" s="563"/>
      <c r="H565" s="563"/>
      <c r="I565" s="563"/>
      <c r="J565" s="563"/>
    </row>
    <row r="566" customFormat="false" ht="12" hidden="false" customHeight="true" outlineLevel="0" collapsed="false">
      <c r="B566" s="563"/>
      <c r="C566" s="563"/>
      <c r="D566" s="563"/>
      <c r="E566" s="563"/>
      <c r="F566" s="563"/>
      <c r="G566" s="563"/>
      <c r="H566" s="563"/>
      <c r="I566" s="563"/>
      <c r="J566" s="563"/>
    </row>
    <row r="567" customFormat="false" ht="12" hidden="false" customHeight="true" outlineLevel="0" collapsed="false">
      <c r="B567" s="563"/>
      <c r="C567" s="563"/>
      <c r="D567" s="563"/>
      <c r="E567" s="563"/>
      <c r="F567" s="563"/>
      <c r="G567" s="563"/>
      <c r="H567" s="563"/>
      <c r="I567" s="563"/>
      <c r="J567" s="563"/>
    </row>
    <row r="568" customFormat="false" ht="12" hidden="false" customHeight="true" outlineLevel="0" collapsed="false">
      <c r="B568" s="563"/>
      <c r="C568" s="563"/>
      <c r="D568" s="563"/>
      <c r="E568" s="563"/>
      <c r="F568" s="563"/>
      <c r="G568" s="563"/>
      <c r="H568" s="563"/>
      <c r="I568" s="563"/>
      <c r="J568" s="563"/>
    </row>
    <row r="569" customFormat="false" ht="12" hidden="false" customHeight="true" outlineLevel="0" collapsed="false">
      <c r="B569" s="563"/>
      <c r="C569" s="563"/>
      <c r="D569" s="563"/>
      <c r="E569" s="563"/>
      <c r="F569" s="563"/>
      <c r="G569" s="563"/>
      <c r="H569" s="563"/>
      <c r="I569" s="563"/>
      <c r="J569" s="563"/>
    </row>
    <row r="570" customFormat="false" ht="12" hidden="false" customHeight="true" outlineLevel="0" collapsed="false">
      <c r="B570" s="563"/>
      <c r="C570" s="563"/>
      <c r="D570" s="563"/>
      <c r="E570" s="563"/>
      <c r="F570" s="563"/>
      <c r="G570" s="563"/>
      <c r="H570" s="563"/>
      <c r="I570" s="563"/>
      <c r="J570" s="563"/>
    </row>
    <row r="571" customFormat="false" ht="12" hidden="false" customHeight="true" outlineLevel="0" collapsed="false">
      <c r="B571" s="563"/>
      <c r="C571" s="563"/>
      <c r="D571" s="563"/>
      <c r="E571" s="563"/>
      <c r="F571" s="563"/>
      <c r="G571" s="563"/>
      <c r="H571" s="563"/>
      <c r="I571" s="563"/>
      <c r="J571" s="563"/>
    </row>
    <row r="572" customFormat="false" ht="12" hidden="false" customHeight="true" outlineLevel="0" collapsed="false">
      <c r="B572" s="563"/>
      <c r="C572" s="563"/>
      <c r="D572" s="563"/>
      <c r="E572" s="563"/>
      <c r="F572" s="563"/>
      <c r="G572" s="563"/>
      <c r="H572" s="563"/>
      <c r="I572" s="563"/>
      <c r="J572" s="563"/>
    </row>
    <row r="573" customFormat="false" ht="12" hidden="false" customHeight="true" outlineLevel="0" collapsed="false">
      <c r="B573" s="563"/>
      <c r="C573" s="563"/>
      <c r="D573" s="563"/>
      <c r="E573" s="563"/>
      <c r="F573" s="563"/>
      <c r="G573" s="563"/>
      <c r="H573" s="563"/>
      <c r="I573" s="563"/>
      <c r="J573" s="563"/>
    </row>
    <row r="574" customFormat="false" ht="12" hidden="false" customHeight="true" outlineLevel="0" collapsed="false">
      <c r="B574" s="563"/>
      <c r="C574" s="563"/>
      <c r="D574" s="563"/>
      <c r="E574" s="563"/>
      <c r="F574" s="563"/>
      <c r="G574" s="563"/>
      <c r="H574" s="563"/>
      <c r="I574" s="563"/>
      <c r="J574" s="563"/>
    </row>
    <row r="575" customFormat="false" ht="12" hidden="false" customHeight="true" outlineLevel="0" collapsed="false">
      <c r="B575" s="563"/>
      <c r="C575" s="563"/>
      <c r="D575" s="563"/>
      <c r="E575" s="563"/>
      <c r="F575" s="563"/>
      <c r="G575" s="563"/>
      <c r="H575" s="563"/>
      <c r="I575" s="563"/>
      <c r="J575" s="563"/>
    </row>
    <row r="576" customFormat="false" ht="12" hidden="false" customHeight="true" outlineLevel="0" collapsed="false">
      <c r="B576" s="563"/>
      <c r="C576" s="563"/>
      <c r="D576" s="563"/>
      <c r="E576" s="563"/>
      <c r="F576" s="563"/>
      <c r="G576" s="563"/>
      <c r="H576" s="563"/>
      <c r="I576" s="563"/>
      <c r="J576" s="563"/>
    </row>
    <row r="577" customFormat="false" ht="12" hidden="false" customHeight="true" outlineLevel="0" collapsed="false">
      <c r="B577" s="563"/>
      <c r="C577" s="563"/>
      <c r="D577" s="563"/>
      <c r="E577" s="563"/>
      <c r="F577" s="563"/>
      <c r="G577" s="563"/>
      <c r="H577" s="563"/>
      <c r="I577" s="563"/>
      <c r="J577" s="563"/>
    </row>
    <row r="578" customFormat="false" ht="12" hidden="false" customHeight="true" outlineLevel="0" collapsed="false">
      <c r="B578" s="563"/>
      <c r="C578" s="563"/>
      <c r="D578" s="563"/>
      <c r="E578" s="563"/>
      <c r="F578" s="563"/>
      <c r="G578" s="563"/>
      <c r="H578" s="563"/>
      <c r="I578" s="563"/>
      <c r="J578" s="563"/>
    </row>
    <row r="579" customFormat="false" ht="12" hidden="false" customHeight="true" outlineLevel="0" collapsed="false">
      <c r="B579" s="563"/>
      <c r="C579" s="563"/>
      <c r="D579" s="563"/>
      <c r="E579" s="563"/>
      <c r="F579" s="563"/>
      <c r="G579" s="563"/>
      <c r="H579" s="563"/>
      <c r="I579" s="563"/>
      <c r="J579" s="563"/>
    </row>
    <row r="580" customFormat="false" ht="12" hidden="false" customHeight="true" outlineLevel="0" collapsed="false">
      <c r="B580" s="563"/>
      <c r="C580" s="563"/>
      <c r="D580" s="563"/>
      <c r="E580" s="563"/>
      <c r="F580" s="563"/>
      <c r="G580" s="563"/>
      <c r="H580" s="563"/>
      <c r="I580" s="563"/>
      <c r="J580" s="563"/>
    </row>
    <row r="581" customFormat="false" ht="12" hidden="false" customHeight="true" outlineLevel="0" collapsed="false">
      <c r="B581" s="563"/>
      <c r="C581" s="563"/>
      <c r="D581" s="563"/>
      <c r="E581" s="563"/>
      <c r="F581" s="563"/>
      <c r="G581" s="563"/>
      <c r="H581" s="563"/>
      <c r="I581" s="563"/>
      <c r="J581" s="563"/>
    </row>
    <row r="582" customFormat="false" ht="12" hidden="false" customHeight="true" outlineLevel="0" collapsed="false">
      <c r="B582" s="563"/>
      <c r="C582" s="563"/>
      <c r="D582" s="563"/>
      <c r="E582" s="563"/>
      <c r="F582" s="563"/>
      <c r="G582" s="563"/>
      <c r="H582" s="563"/>
      <c r="I582" s="563"/>
      <c r="J582" s="563"/>
    </row>
    <row r="583" customFormat="false" ht="12" hidden="false" customHeight="true" outlineLevel="0" collapsed="false">
      <c r="B583" s="563"/>
      <c r="C583" s="563"/>
      <c r="D583" s="563"/>
      <c r="E583" s="563"/>
      <c r="F583" s="563"/>
      <c r="G583" s="563"/>
      <c r="H583" s="563"/>
      <c r="I583" s="563"/>
      <c r="J583" s="563"/>
    </row>
    <row r="584" customFormat="false" ht="12" hidden="false" customHeight="true" outlineLevel="0" collapsed="false">
      <c r="B584" s="563"/>
      <c r="C584" s="563"/>
      <c r="D584" s="563"/>
      <c r="E584" s="563"/>
      <c r="F584" s="563"/>
      <c r="G584" s="563"/>
      <c r="H584" s="563"/>
      <c r="I584" s="563"/>
      <c r="J584" s="563"/>
    </row>
    <row r="585" customFormat="false" ht="12" hidden="false" customHeight="true" outlineLevel="0" collapsed="false">
      <c r="B585" s="563"/>
      <c r="C585" s="563"/>
      <c r="D585" s="563"/>
      <c r="E585" s="563"/>
      <c r="F585" s="563"/>
      <c r="G585" s="563"/>
      <c r="H585" s="563"/>
      <c r="I585" s="563"/>
      <c r="J585" s="563"/>
    </row>
    <row r="586" customFormat="false" ht="12" hidden="false" customHeight="true" outlineLevel="0" collapsed="false">
      <c r="B586" s="563"/>
      <c r="C586" s="563"/>
      <c r="D586" s="563"/>
      <c r="E586" s="563"/>
      <c r="F586" s="563"/>
      <c r="G586" s="563"/>
      <c r="H586" s="563"/>
      <c r="I586" s="563"/>
      <c r="J586" s="563"/>
    </row>
    <row r="587" customFormat="false" ht="12" hidden="false" customHeight="true" outlineLevel="0" collapsed="false">
      <c r="B587" s="563"/>
      <c r="C587" s="563"/>
      <c r="D587" s="563"/>
      <c r="E587" s="563"/>
      <c r="F587" s="563"/>
      <c r="G587" s="563"/>
      <c r="H587" s="563"/>
      <c r="I587" s="563"/>
      <c r="J587" s="563"/>
    </row>
    <row r="588" customFormat="false" ht="12" hidden="false" customHeight="true" outlineLevel="0" collapsed="false">
      <c r="B588" s="563"/>
      <c r="C588" s="563"/>
      <c r="D588" s="563"/>
      <c r="E588" s="563"/>
      <c r="F588" s="563"/>
      <c r="G588" s="563"/>
      <c r="H588" s="563"/>
      <c r="I588" s="563"/>
      <c r="J588" s="563"/>
    </row>
    <row r="589" customFormat="false" ht="12" hidden="false" customHeight="true" outlineLevel="0" collapsed="false">
      <c r="B589" s="563"/>
      <c r="C589" s="563"/>
      <c r="D589" s="563"/>
      <c r="E589" s="563"/>
      <c r="F589" s="563"/>
      <c r="G589" s="563"/>
      <c r="H589" s="563"/>
      <c r="I589" s="563"/>
      <c r="J589" s="563"/>
    </row>
    <row r="590" customFormat="false" ht="12" hidden="false" customHeight="true" outlineLevel="0" collapsed="false">
      <c r="B590" s="563"/>
      <c r="C590" s="563"/>
      <c r="D590" s="563"/>
      <c r="E590" s="563"/>
      <c r="F590" s="563"/>
      <c r="G590" s="563"/>
      <c r="H590" s="563"/>
      <c r="I590" s="563"/>
      <c r="J590" s="563"/>
    </row>
    <row r="591" customFormat="false" ht="12" hidden="false" customHeight="true" outlineLevel="0" collapsed="false">
      <c r="B591" s="563"/>
      <c r="C591" s="563"/>
      <c r="D591" s="563"/>
      <c r="E591" s="563"/>
      <c r="F591" s="563"/>
      <c r="G591" s="563"/>
      <c r="H591" s="563"/>
      <c r="I591" s="563"/>
      <c r="J591" s="563"/>
    </row>
    <row r="592" customFormat="false" ht="12" hidden="false" customHeight="true" outlineLevel="0" collapsed="false">
      <c r="B592" s="563"/>
      <c r="C592" s="563"/>
      <c r="D592" s="563"/>
      <c r="E592" s="563"/>
      <c r="F592" s="563"/>
      <c r="G592" s="563"/>
      <c r="H592" s="563"/>
      <c r="I592" s="563"/>
      <c r="J592" s="563"/>
    </row>
    <row r="593" customFormat="false" ht="12" hidden="false" customHeight="true" outlineLevel="0" collapsed="false">
      <c r="B593" s="563"/>
      <c r="C593" s="563"/>
      <c r="D593" s="563"/>
      <c r="E593" s="563"/>
      <c r="F593" s="563"/>
      <c r="G593" s="563"/>
      <c r="H593" s="563"/>
      <c r="I593" s="563"/>
      <c r="J593" s="563"/>
    </row>
    <row r="594" customFormat="false" ht="12" hidden="false" customHeight="true" outlineLevel="0" collapsed="false">
      <c r="B594" s="563"/>
      <c r="C594" s="563"/>
      <c r="D594" s="563"/>
      <c r="E594" s="563"/>
      <c r="F594" s="563"/>
      <c r="G594" s="563"/>
      <c r="H594" s="563"/>
      <c r="I594" s="563"/>
      <c r="J594" s="563"/>
    </row>
    <row r="595" customFormat="false" ht="12" hidden="false" customHeight="true" outlineLevel="0" collapsed="false">
      <c r="B595" s="563"/>
      <c r="C595" s="563"/>
      <c r="D595" s="563"/>
      <c r="E595" s="563"/>
      <c r="F595" s="563"/>
      <c r="G595" s="563"/>
      <c r="H595" s="563"/>
      <c r="I595" s="563"/>
      <c r="J595" s="563"/>
    </row>
    <row r="596" customFormat="false" ht="12" hidden="false" customHeight="true" outlineLevel="0" collapsed="false">
      <c r="B596" s="563"/>
      <c r="C596" s="563"/>
      <c r="D596" s="563"/>
      <c r="E596" s="563"/>
      <c r="F596" s="563"/>
      <c r="G596" s="563"/>
      <c r="H596" s="563"/>
      <c r="I596" s="563"/>
      <c r="J596" s="563"/>
    </row>
    <row r="597" customFormat="false" ht="12" hidden="false" customHeight="true" outlineLevel="0" collapsed="false">
      <c r="B597" s="563"/>
      <c r="C597" s="563"/>
      <c r="D597" s="563"/>
      <c r="E597" s="563"/>
      <c r="F597" s="563"/>
      <c r="G597" s="563"/>
      <c r="H597" s="563"/>
      <c r="I597" s="563"/>
      <c r="J597" s="563"/>
    </row>
    <row r="598" customFormat="false" ht="12" hidden="false" customHeight="true" outlineLevel="0" collapsed="false">
      <c r="B598" s="563"/>
      <c r="C598" s="563"/>
      <c r="D598" s="563"/>
      <c r="E598" s="563"/>
      <c r="F598" s="563"/>
      <c r="G598" s="563"/>
      <c r="H598" s="563"/>
      <c r="I598" s="563"/>
      <c r="J598" s="563"/>
    </row>
    <row r="599" customFormat="false" ht="12" hidden="false" customHeight="true" outlineLevel="0" collapsed="false">
      <c r="B599" s="563"/>
      <c r="C599" s="563"/>
      <c r="D599" s="563"/>
      <c r="E599" s="563"/>
      <c r="F599" s="563"/>
      <c r="G599" s="563"/>
      <c r="H599" s="563"/>
      <c r="I599" s="563"/>
      <c r="J599" s="563"/>
    </row>
    <row r="600" customFormat="false" ht="12" hidden="false" customHeight="true" outlineLevel="0" collapsed="false">
      <c r="B600" s="563"/>
      <c r="C600" s="563"/>
      <c r="D600" s="563"/>
      <c r="E600" s="563"/>
      <c r="F600" s="563"/>
      <c r="G600" s="563"/>
      <c r="H600" s="563"/>
      <c r="I600" s="563"/>
      <c r="J600" s="563"/>
    </row>
    <row r="601" customFormat="false" ht="12" hidden="false" customHeight="true" outlineLevel="0" collapsed="false">
      <c r="B601" s="563"/>
      <c r="C601" s="563"/>
      <c r="D601" s="563"/>
      <c r="E601" s="563"/>
      <c r="F601" s="563"/>
      <c r="G601" s="563"/>
      <c r="H601" s="563"/>
      <c r="I601" s="563"/>
      <c r="J601" s="563"/>
    </row>
    <row r="602" customFormat="false" ht="12" hidden="false" customHeight="true" outlineLevel="0" collapsed="false">
      <c r="B602" s="563"/>
      <c r="C602" s="563"/>
      <c r="D602" s="563"/>
      <c r="E602" s="563"/>
      <c r="F602" s="563"/>
      <c r="G602" s="563"/>
      <c r="H602" s="563"/>
      <c r="I602" s="563"/>
      <c r="J602" s="563"/>
    </row>
    <row r="603" customFormat="false" ht="12" hidden="false" customHeight="true" outlineLevel="0" collapsed="false">
      <c r="B603" s="563"/>
      <c r="C603" s="563"/>
      <c r="D603" s="563"/>
      <c r="E603" s="563"/>
      <c r="F603" s="563"/>
      <c r="G603" s="563"/>
      <c r="H603" s="563"/>
      <c r="I603" s="563"/>
      <c r="J603" s="563"/>
    </row>
    <row r="604" customFormat="false" ht="12" hidden="false" customHeight="true" outlineLevel="0" collapsed="false">
      <c r="B604" s="563"/>
      <c r="C604" s="563"/>
      <c r="D604" s="563"/>
      <c r="E604" s="563"/>
      <c r="F604" s="563"/>
      <c r="G604" s="563"/>
      <c r="H604" s="563"/>
      <c r="I604" s="563"/>
      <c r="J604" s="563"/>
    </row>
    <row r="605" customFormat="false" ht="12" hidden="false" customHeight="true" outlineLevel="0" collapsed="false">
      <c r="B605" s="563"/>
      <c r="C605" s="563"/>
      <c r="D605" s="563"/>
      <c r="E605" s="563"/>
      <c r="F605" s="563"/>
      <c r="G605" s="563"/>
      <c r="H605" s="563"/>
      <c r="I605" s="563"/>
      <c r="J605" s="563"/>
    </row>
    <row r="606" customFormat="false" ht="12" hidden="false" customHeight="true" outlineLevel="0" collapsed="false">
      <c r="B606" s="563"/>
      <c r="C606" s="563"/>
      <c r="D606" s="563"/>
      <c r="E606" s="563"/>
      <c r="F606" s="563"/>
      <c r="G606" s="563"/>
      <c r="H606" s="563"/>
      <c r="I606" s="563"/>
      <c r="J606" s="563"/>
    </row>
    <row r="607" customFormat="false" ht="12" hidden="false" customHeight="true" outlineLevel="0" collapsed="false">
      <c r="B607" s="563"/>
      <c r="C607" s="563"/>
      <c r="D607" s="563"/>
      <c r="E607" s="563"/>
      <c r="F607" s="563"/>
      <c r="G607" s="563"/>
      <c r="H607" s="563"/>
      <c r="I607" s="563"/>
      <c r="J607" s="563"/>
    </row>
    <row r="608" customFormat="false" ht="12" hidden="false" customHeight="true" outlineLevel="0" collapsed="false">
      <c r="B608" s="563"/>
      <c r="C608" s="563"/>
      <c r="D608" s="563"/>
      <c r="E608" s="563"/>
      <c r="F608" s="563"/>
      <c r="G608" s="563"/>
      <c r="H608" s="563"/>
      <c r="I608" s="563"/>
      <c r="J608" s="563"/>
    </row>
    <row r="609" customFormat="false" ht="12" hidden="false" customHeight="true" outlineLevel="0" collapsed="false">
      <c r="B609" s="563"/>
      <c r="C609" s="563"/>
      <c r="D609" s="563"/>
      <c r="E609" s="563"/>
      <c r="F609" s="563"/>
      <c r="G609" s="563"/>
      <c r="H609" s="563"/>
      <c r="I609" s="563"/>
      <c r="J609" s="563"/>
    </row>
    <row r="610" customFormat="false" ht="12" hidden="false" customHeight="true" outlineLevel="0" collapsed="false">
      <c r="B610" s="563"/>
      <c r="C610" s="563"/>
      <c r="D610" s="563"/>
      <c r="E610" s="563"/>
      <c r="F610" s="563"/>
      <c r="G610" s="563"/>
      <c r="H610" s="563"/>
      <c r="I610" s="563"/>
      <c r="J610" s="563"/>
    </row>
    <row r="611" customFormat="false" ht="12" hidden="false" customHeight="true" outlineLevel="0" collapsed="false">
      <c r="B611" s="563"/>
      <c r="C611" s="563"/>
      <c r="D611" s="563"/>
      <c r="E611" s="563"/>
      <c r="F611" s="563"/>
      <c r="G611" s="563"/>
      <c r="H611" s="563"/>
      <c r="I611" s="563"/>
      <c r="J611" s="563"/>
    </row>
    <row r="612" customFormat="false" ht="12" hidden="false" customHeight="true" outlineLevel="0" collapsed="false">
      <c r="B612" s="563"/>
      <c r="C612" s="563"/>
      <c r="D612" s="563"/>
      <c r="E612" s="563"/>
      <c r="F612" s="563"/>
      <c r="G612" s="563"/>
      <c r="H612" s="563"/>
      <c r="I612" s="563"/>
      <c r="J612" s="563"/>
    </row>
    <row r="613" customFormat="false" ht="12" hidden="false" customHeight="true" outlineLevel="0" collapsed="false">
      <c r="B613" s="563"/>
      <c r="C613" s="563"/>
      <c r="D613" s="563"/>
      <c r="E613" s="563"/>
      <c r="F613" s="563"/>
      <c r="G613" s="563"/>
      <c r="H613" s="563"/>
      <c r="I613" s="563"/>
      <c r="J613" s="563"/>
    </row>
    <row r="614" customFormat="false" ht="12" hidden="false" customHeight="true" outlineLevel="0" collapsed="false">
      <c r="B614" s="563"/>
      <c r="C614" s="563"/>
      <c r="D614" s="563"/>
      <c r="E614" s="563"/>
      <c r="F614" s="563"/>
      <c r="G614" s="563"/>
      <c r="H614" s="563"/>
      <c r="I614" s="563"/>
      <c r="J614" s="563"/>
    </row>
    <row r="615" customFormat="false" ht="12" hidden="false" customHeight="true" outlineLevel="0" collapsed="false">
      <c r="B615" s="563"/>
      <c r="C615" s="563"/>
      <c r="D615" s="563"/>
      <c r="E615" s="563"/>
      <c r="F615" s="563"/>
      <c r="G615" s="563"/>
      <c r="H615" s="563"/>
      <c r="I615" s="563"/>
      <c r="J615" s="563"/>
    </row>
    <row r="616" customFormat="false" ht="12" hidden="false" customHeight="true" outlineLevel="0" collapsed="false">
      <c r="B616" s="563"/>
      <c r="C616" s="563"/>
      <c r="D616" s="563"/>
      <c r="E616" s="563"/>
      <c r="F616" s="563"/>
      <c r="G616" s="563"/>
      <c r="H616" s="563"/>
      <c r="I616" s="563"/>
      <c r="J616" s="563"/>
    </row>
    <row r="617" customFormat="false" ht="12" hidden="false" customHeight="true" outlineLevel="0" collapsed="false">
      <c r="B617" s="563"/>
      <c r="C617" s="563"/>
      <c r="D617" s="563"/>
      <c r="E617" s="563"/>
      <c r="F617" s="563"/>
      <c r="G617" s="563"/>
      <c r="H617" s="563"/>
      <c r="I617" s="563"/>
      <c r="J617" s="563"/>
    </row>
    <row r="618" customFormat="false" ht="12" hidden="false" customHeight="true" outlineLevel="0" collapsed="false">
      <c r="B618" s="563"/>
      <c r="C618" s="563"/>
      <c r="D618" s="563"/>
      <c r="E618" s="563"/>
      <c r="F618" s="563"/>
      <c r="G618" s="563"/>
      <c r="H618" s="563"/>
      <c r="I618" s="563"/>
      <c r="J618" s="563"/>
    </row>
    <row r="619" customFormat="false" ht="12" hidden="false" customHeight="true" outlineLevel="0" collapsed="false">
      <c r="B619" s="563"/>
      <c r="C619" s="563"/>
      <c r="D619" s="563"/>
      <c r="E619" s="563"/>
      <c r="F619" s="563"/>
      <c r="G619" s="563"/>
      <c r="H619" s="563"/>
      <c r="I619" s="563"/>
      <c r="J619" s="563"/>
    </row>
    <row r="620" customFormat="false" ht="12" hidden="false" customHeight="true" outlineLevel="0" collapsed="false">
      <c r="B620" s="563"/>
      <c r="C620" s="563"/>
      <c r="D620" s="563"/>
      <c r="E620" s="563"/>
      <c r="F620" s="563"/>
      <c r="G620" s="563"/>
      <c r="H620" s="563"/>
      <c r="I620" s="563"/>
      <c r="J620" s="563"/>
    </row>
    <row r="621" customFormat="false" ht="12" hidden="false" customHeight="true" outlineLevel="0" collapsed="false">
      <c r="B621" s="563"/>
      <c r="C621" s="563"/>
      <c r="D621" s="563"/>
      <c r="E621" s="563"/>
      <c r="F621" s="563"/>
      <c r="G621" s="563"/>
      <c r="H621" s="563"/>
      <c r="I621" s="563"/>
      <c r="J621" s="563"/>
    </row>
    <row r="622" customFormat="false" ht="12" hidden="false" customHeight="true" outlineLevel="0" collapsed="false">
      <c r="B622" s="563"/>
      <c r="C622" s="563"/>
      <c r="D622" s="563"/>
      <c r="E622" s="563"/>
      <c r="F622" s="563"/>
      <c r="G622" s="563"/>
      <c r="H622" s="563"/>
      <c r="I622" s="563"/>
      <c r="J622" s="563"/>
    </row>
    <row r="623" customFormat="false" ht="12" hidden="false" customHeight="true" outlineLevel="0" collapsed="false">
      <c r="B623" s="563"/>
      <c r="C623" s="563"/>
      <c r="D623" s="563"/>
      <c r="E623" s="563"/>
      <c r="F623" s="563"/>
      <c r="G623" s="563"/>
      <c r="H623" s="563"/>
      <c r="I623" s="563"/>
      <c r="J623" s="563"/>
    </row>
    <row r="624" customFormat="false" ht="12" hidden="false" customHeight="true" outlineLevel="0" collapsed="false">
      <c r="B624" s="563"/>
      <c r="C624" s="563"/>
      <c r="D624" s="563"/>
      <c r="E624" s="563"/>
      <c r="F624" s="563"/>
      <c r="G624" s="563"/>
      <c r="H624" s="563"/>
      <c r="I624" s="563"/>
      <c r="J624" s="563"/>
    </row>
    <row r="625" customFormat="false" ht="12" hidden="false" customHeight="true" outlineLevel="0" collapsed="false">
      <c r="B625" s="563"/>
      <c r="C625" s="563"/>
      <c r="D625" s="563"/>
      <c r="E625" s="563"/>
      <c r="F625" s="563"/>
      <c r="G625" s="563"/>
      <c r="H625" s="563"/>
      <c r="I625" s="563"/>
      <c r="J625" s="563"/>
    </row>
    <row r="626" customFormat="false" ht="12" hidden="false" customHeight="true" outlineLevel="0" collapsed="false">
      <c r="B626" s="563"/>
      <c r="C626" s="563"/>
      <c r="D626" s="563"/>
      <c r="E626" s="563"/>
      <c r="F626" s="563"/>
      <c r="G626" s="563"/>
      <c r="H626" s="563"/>
      <c r="I626" s="563"/>
      <c r="J626" s="563"/>
    </row>
    <row r="627" customFormat="false" ht="12" hidden="false" customHeight="true" outlineLevel="0" collapsed="false">
      <c r="B627" s="563"/>
      <c r="C627" s="563"/>
      <c r="D627" s="563"/>
      <c r="E627" s="563"/>
      <c r="F627" s="563"/>
      <c r="G627" s="563"/>
      <c r="H627" s="563"/>
      <c r="I627" s="563"/>
      <c r="J627" s="563"/>
    </row>
    <row r="628" customFormat="false" ht="12" hidden="false" customHeight="true" outlineLevel="0" collapsed="false">
      <c r="B628" s="563"/>
      <c r="C628" s="563"/>
      <c r="D628" s="563"/>
      <c r="E628" s="563"/>
      <c r="F628" s="563"/>
      <c r="G628" s="563"/>
      <c r="H628" s="563"/>
      <c r="I628" s="563"/>
      <c r="J628" s="563"/>
    </row>
    <row r="629" customFormat="false" ht="12" hidden="false" customHeight="true" outlineLevel="0" collapsed="false">
      <c r="B629" s="563"/>
      <c r="C629" s="563"/>
      <c r="D629" s="563"/>
      <c r="E629" s="563"/>
      <c r="F629" s="563"/>
      <c r="G629" s="563"/>
      <c r="H629" s="563"/>
      <c r="I629" s="563"/>
      <c r="J629" s="563"/>
    </row>
    <row r="630" customFormat="false" ht="12" hidden="false" customHeight="true" outlineLevel="0" collapsed="false">
      <c r="B630" s="563"/>
      <c r="C630" s="563"/>
      <c r="D630" s="563"/>
      <c r="E630" s="563"/>
      <c r="F630" s="563"/>
      <c r="G630" s="563"/>
      <c r="H630" s="563"/>
      <c r="I630" s="563"/>
      <c r="J630" s="563"/>
    </row>
    <row r="631" customFormat="false" ht="12" hidden="false" customHeight="true" outlineLevel="0" collapsed="false">
      <c r="B631" s="563"/>
      <c r="C631" s="563"/>
      <c r="D631" s="563"/>
      <c r="E631" s="563"/>
      <c r="F631" s="563"/>
      <c r="G631" s="563"/>
      <c r="H631" s="563"/>
      <c r="I631" s="563"/>
      <c r="J631" s="563"/>
    </row>
    <row r="632" customFormat="false" ht="12" hidden="false" customHeight="true" outlineLevel="0" collapsed="false">
      <c r="B632" s="563"/>
      <c r="C632" s="563"/>
      <c r="D632" s="563"/>
      <c r="E632" s="563"/>
      <c r="F632" s="563"/>
      <c r="G632" s="563"/>
      <c r="H632" s="563"/>
      <c r="I632" s="563"/>
      <c r="J632" s="563"/>
    </row>
    <row r="633" customFormat="false" ht="12" hidden="false" customHeight="true" outlineLevel="0" collapsed="false">
      <c r="B633" s="563"/>
      <c r="C633" s="563"/>
      <c r="D633" s="563"/>
      <c r="E633" s="563"/>
      <c r="F633" s="563"/>
      <c r="G633" s="563"/>
      <c r="H633" s="563"/>
      <c r="I633" s="563"/>
      <c r="J633" s="563"/>
    </row>
    <row r="634" customFormat="false" ht="12" hidden="false" customHeight="true" outlineLevel="0" collapsed="false">
      <c r="B634" s="563"/>
      <c r="C634" s="563"/>
      <c r="D634" s="563"/>
      <c r="E634" s="563"/>
      <c r="F634" s="563"/>
      <c r="G634" s="563"/>
      <c r="H634" s="563"/>
      <c r="I634" s="563"/>
      <c r="J634" s="563"/>
    </row>
    <row r="635" customFormat="false" ht="12" hidden="false" customHeight="true" outlineLevel="0" collapsed="false">
      <c r="B635" s="563"/>
      <c r="C635" s="563"/>
      <c r="D635" s="563"/>
      <c r="E635" s="563"/>
      <c r="F635" s="563"/>
      <c r="G635" s="563"/>
      <c r="H635" s="563"/>
      <c r="I635" s="563"/>
      <c r="J635" s="563"/>
    </row>
    <row r="636" customFormat="false" ht="12" hidden="false" customHeight="true" outlineLevel="0" collapsed="false">
      <c r="B636" s="563"/>
      <c r="C636" s="563"/>
      <c r="D636" s="563"/>
      <c r="E636" s="563"/>
      <c r="F636" s="563"/>
      <c r="G636" s="563"/>
      <c r="H636" s="563"/>
      <c r="I636" s="563"/>
      <c r="J636" s="563"/>
    </row>
    <row r="637" customFormat="false" ht="12" hidden="false" customHeight="true" outlineLevel="0" collapsed="false">
      <c r="B637" s="563"/>
      <c r="C637" s="563"/>
      <c r="D637" s="563"/>
      <c r="E637" s="563"/>
      <c r="F637" s="563"/>
      <c r="G637" s="563"/>
      <c r="H637" s="563"/>
      <c r="I637" s="563"/>
      <c r="J637" s="563"/>
    </row>
    <row r="638" customFormat="false" ht="12" hidden="false" customHeight="true" outlineLevel="0" collapsed="false">
      <c r="B638" s="563"/>
      <c r="C638" s="563"/>
      <c r="D638" s="563"/>
      <c r="E638" s="563"/>
      <c r="F638" s="563"/>
      <c r="G638" s="563"/>
      <c r="H638" s="563"/>
      <c r="I638" s="563"/>
      <c r="J638" s="563"/>
    </row>
    <row r="639" customFormat="false" ht="12" hidden="false" customHeight="true" outlineLevel="0" collapsed="false">
      <c r="B639" s="563"/>
      <c r="C639" s="563"/>
      <c r="D639" s="563"/>
      <c r="E639" s="563"/>
      <c r="F639" s="563"/>
      <c r="G639" s="563"/>
      <c r="H639" s="563"/>
      <c r="I639" s="563"/>
      <c r="J639" s="563"/>
    </row>
    <row r="640" customFormat="false" ht="12" hidden="false" customHeight="true" outlineLevel="0" collapsed="false">
      <c r="B640" s="563"/>
      <c r="C640" s="563"/>
      <c r="D640" s="563"/>
      <c r="E640" s="563"/>
      <c r="F640" s="563"/>
      <c r="G640" s="563"/>
      <c r="H640" s="563"/>
      <c r="I640" s="563"/>
      <c r="J640" s="563"/>
    </row>
    <row r="641" customFormat="false" ht="12" hidden="false" customHeight="true" outlineLevel="0" collapsed="false">
      <c r="B641" s="563"/>
      <c r="C641" s="563"/>
      <c r="D641" s="563"/>
      <c r="E641" s="563"/>
      <c r="F641" s="563"/>
      <c r="G641" s="563"/>
      <c r="H641" s="563"/>
      <c r="I641" s="563"/>
      <c r="J641" s="563"/>
    </row>
    <row r="642" customFormat="false" ht="12" hidden="false" customHeight="true" outlineLevel="0" collapsed="false">
      <c r="B642" s="563"/>
      <c r="C642" s="563"/>
      <c r="D642" s="563"/>
      <c r="E642" s="563"/>
      <c r="F642" s="563"/>
      <c r="G642" s="563"/>
      <c r="H642" s="563"/>
      <c r="I642" s="563"/>
      <c r="J642" s="563"/>
    </row>
    <row r="643" customFormat="false" ht="12" hidden="false" customHeight="true" outlineLevel="0" collapsed="false">
      <c r="B643" s="563"/>
      <c r="C643" s="563"/>
      <c r="D643" s="563"/>
      <c r="E643" s="563"/>
      <c r="F643" s="563"/>
      <c r="G643" s="563"/>
      <c r="H643" s="563"/>
      <c r="I643" s="563"/>
      <c r="J643" s="563"/>
    </row>
    <row r="644" customFormat="false" ht="12" hidden="false" customHeight="true" outlineLevel="0" collapsed="false">
      <c r="B644" s="563"/>
      <c r="C644" s="563"/>
      <c r="D644" s="563"/>
      <c r="E644" s="563"/>
      <c r="F644" s="563"/>
      <c r="G644" s="563"/>
      <c r="H644" s="563"/>
      <c r="I644" s="563"/>
      <c r="J644" s="563"/>
    </row>
    <row r="645" customFormat="false" ht="12" hidden="false" customHeight="true" outlineLevel="0" collapsed="false">
      <c r="B645" s="563"/>
      <c r="C645" s="563"/>
      <c r="D645" s="563"/>
      <c r="E645" s="563"/>
      <c r="F645" s="563"/>
      <c r="G645" s="563"/>
      <c r="H645" s="563"/>
      <c r="I645" s="563"/>
      <c r="J645" s="563"/>
    </row>
    <row r="646" customFormat="false" ht="12" hidden="false" customHeight="true" outlineLevel="0" collapsed="false">
      <c r="B646" s="563"/>
      <c r="C646" s="563"/>
      <c r="D646" s="563"/>
      <c r="E646" s="563"/>
      <c r="F646" s="563"/>
      <c r="G646" s="563"/>
      <c r="H646" s="563"/>
      <c r="I646" s="563"/>
      <c r="J646" s="563"/>
    </row>
    <row r="647" customFormat="false" ht="12" hidden="false" customHeight="true" outlineLevel="0" collapsed="false">
      <c r="B647" s="563"/>
      <c r="C647" s="563"/>
      <c r="D647" s="563"/>
      <c r="E647" s="563"/>
      <c r="F647" s="563"/>
      <c r="G647" s="563"/>
      <c r="H647" s="563"/>
      <c r="I647" s="563"/>
      <c r="J647" s="563"/>
    </row>
    <row r="648" customFormat="false" ht="12" hidden="false" customHeight="true" outlineLevel="0" collapsed="false">
      <c r="B648" s="563"/>
      <c r="C648" s="563"/>
      <c r="D648" s="563"/>
      <c r="E648" s="563"/>
      <c r="F648" s="563"/>
      <c r="G648" s="563"/>
      <c r="H648" s="563"/>
      <c r="I648" s="563"/>
      <c r="J648" s="563"/>
    </row>
    <row r="649" customFormat="false" ht="12" hidden="false" customHeight="true" outlineLevel="0" collapsed="false">
      <c r="B649" s="563"/>
      <c r="C649" s="563"/>
      <c r="D649" s="563"/>
      <c r="E649" s="563"/>
      <c r="F649" s="563"/>
      <c r="G649" s="563"/>
      <c r="H649" s="563"/>
      <c r="I649" s="563"/>
      <c r="J649" s="563"/>
    </row>
    <row r="650" customFormat="false" ht="12" hidden="false" customHeight="true" outlineLevel="0" collapsed="false">
      <c r="B650" s="563"/>
      <c r="C650" s="563"/>
      <c r="D650" s="563"/>
      <c r="E650" s="563"/>
      <c r="F650" s="563"/>
      <c r="G650" s="563"/>
      <c r="H650" s="563"/>
      <c r="I650" s="563"/>
      <c r="J650" s="563"/>
    </row>
    <row r="651" customFormat="false" ht="12" hidden="false" customHeight="true" outlineLevel="0" collapsed="false">
      <c r="B651" s="563"/>
      <c r="C651" s="563"/>
      <c r="D651" s="563"/>
      <c r="E651" s="563"/>
      <c r="F651" s="563"/>
      <c r="G651" s="563"/>
      <c r="H651" s="563"/>
      <c r="I651" s="563"/>
      <c r="J651" s="563"/>
    </row>
    <row r="652" customFormat="false" ht="12" hidden="false" customHeight="true" outlineLevel="0" collapsed="false">
      <c r="B652" s="563"/>
      <c r="C652" s="563"/>
      <c r="D652" s="563"/>
      <c r="E652" s="563"/>
      <c r="F652" s="563"/>
      <c r="G652" s="563"/>
      <c r="H652" s="563"/>
      <c r="I652" s="563"/>
      <c r="J652" s="563"/>
    </row>
    <row r="653" customFormat="false" ht="12" hidden="false" customHeight="true" outlineLevel="0" collapsed="false">
      <c r="B653" s="563"/>
      <c r="C653" s="563"/>
      <c r="D653" s="563"/>
      <c r="E653" s="563"/>
      <c r="F653" s="563"/>
      <c r="G653" s="563"/>
      <c r="H653" s="563"/>
      <c r="I653" s="563"/>
      <c r="J653" s="563"/>
    </row>
    <row r="654" customFormat="false" ht="12" hidden="false" customHeight="true" outlineLevel="0" collapsed="false">
      <c r="B654" s="563"/>
      <c r="C654" s="563"/>
      <c r="D654" s="563"/>
      <c r="E654" s="563"/>
      <c r="F654" s="563"/>
      <c r="G654" s="563"/>
      <c r="H654" s="563"/>
      <c r="I654" s="563"/>
      <c r="J654" s="563"/>
    </row>
    <row r="655" customFormat="false" ht="12" hidden="false" customHeight="true" outlineLevel="0" collapsed="false">
      <c r="B655" s="563"/>
      <c r="C655" s="563"/>
      <c r="D655" s="563"/>
      <c r="E655" s="563"/>
      <c r="F655" s="563"/>
      <c r="G655" s="563"/>
      <c r="H655" s="563"/>
      <c r="I655" s="563"/>
      <c r="J655" s="563"/>
    </row>
    <row r="656" customFormat="false" ht="12" hidden="false" customHeight="true" outlineLevel="0" collapsed="false">
      <c r="B656" s="563"/>
      <c r="C656" s="563"/>
      <c r="D656" s="563"/>
      <c r="E656" s="563"/>
      <c r="F656" s="563"/>
      <c r="G656" s="563"/>
      <c r="H656" s="563"/>
      <c r="I656" s="563"/>
      <c r="J656" s="563"/>
    </row>
    <row r="657" customFormat="false" ht="12" hidden="false" customHeight="true" outlineLevel="0" collapsed="false">
      <c r="B657" s="563"/>
      <c r="C657" s="563"/>
      <c r="D657" s="563"/>
      <c r="E657" s="563"/>
      <c r="F657" s="563"/>
      <c r="G657" s="563"/>
      <c r="H657" s="563"/>
      <c r="I657" s="563"/>
      <c r="J657" s="563"/>
    </row>
    <row r="658" customFormat="false" ht="12" hidden="false" customHeight="true" outlineLevel="0" collapsed="false">
      <c r="B658" s="563"/>
      <c r="C658" s="563"/>
      <c r="D658" s="563"/>
      <c r="E658" s="563"/>
      <c r="F658" s="563"/>
      <c r="G658" s="563"/>
      <c r="H658" s="563"/>
      <c r="I658" s="563"/>
      <c r="J658" s="563"/>
    </row>
    <row r="659" customFormat="false" ht="12" hidden="false" customHeight="true" outlineLevel="0" collapsed="false">
      <c r="B659" s="563"/>
      <c r="C659" s="563"/>
      <c r="D659" s="563"/>
      <c r="E659" s="563"/>
      <c r="F659" s="563"/>
      <c r="G659" s="563"/>
      <c r="H659" s="563"/>
      <c r="I659" s="563"/>
      <c r="J659" s="563"/>
    </row>
    <row r="660" customFormat="false" ht="12" hidden="false" customHeight="true" outlineLevel="0" collapsed="false">
      <c r="B660" s="563"/>
      <c r="C660" s="563"/>
      <c r="D660" s="563"/>
      <c r="E660" s="563"/>
      <c r="F660" s="563"/>
      <c r="G660" s="563"/>
      <c r="H660" s="563"/>
      <c r="I660" s="563"/>
      <c r="J660" s="563"/>
    </row>
    <row r="661" customFormat="false" ht="12" hidden="false" customHeight="true" outlineLevel="0" collapsed="false">
      <c r="B661" s="563"/>
      <c r="C661" s="563"/>
      <c r="D661" s="563"/>
      <c r="E661" s="563"/>
      <c r="F661" s="563"/>
      <c r="G661" s="563"/>
      <c r="H661" s="563"/>
      <c r="I661" s="563"/>
      <c r="J661" s="563"/>
    </row>
    <row r="662" customFormat="false" ht="12" hidden="false" customHeight="true" outlineLevel="0" collapsed="false">
      <c r="B662" s="563"/>
      <c r="C662" s="563"/>
      <c r="D662" s="563"/>
      <c r="E662" s="563"/>
      <c r="F662" s="563"/>
      <c r="G662" s="563"/>
      <c r="H662" s="563"/>
      <c r="I662" s="563"/>
      <c r="J662" s="563"/>
    </row>
    <row r="663" customFormat="false" ht="12" hidden="false" customHeight="true" outlineLevel="0" collapsed="false">
      <c r="B663" s="563"/>
      <c r="C663" s="563"/>
      <c r="D663" s="563"/>
      <c r="E663" s="563"/>
      <c r="F663" s="563"/>
      <c r="G663" s="563"/>
      <c r="H663" s="563"/>
      <c r="I663" s="563"/>
      <c r="J663" s="563"/>
    </row>
    <row r="664" customFormat="false" ht="12" hidden="false" customHeight="true" outlineLevel="0" collapsed="false">
      <c r="B664" s="563"/>
      <c r="C664" s="563"/>
      <c r="D664" s="563"/>
      <c r="E664" s="563"/>
      <c r="F664" s="563"/>
      <c r="G664" s="563"/>
      <c r="H664" s="563"/>
      <c r="I664" s="563"/>
      <c r="J664" s="563"/>
    </row>
    <row r="665" customFormat="false" ht="12" hidden="false" customHeight="true" outlineLevel="0" collapsed="false">
      <c r="B665" s="563"/>
      <c r="C665" s="563"/>
      <c r="D665" s="563"/>
      <c r="E665" s="563"/>
      <c r="F665" s="563"/>
      <c r="G665" s="563"/>
      <c r="H665" s="563"/>
      <c r="I665" s="563"/>
      <c r="J665" s="563"/>
    </row>
    <row r="666" customFormat="false" ht="12" hidden="false" customHeight="true" outlineLevel="0" collapsed="false">
      <c r="B666" s="563"/>
      <c r="C666" s="563"/>
      <c r="D666" s="563"/>
      <c r="E666" s="563"/>
      <c r="F666" s="563"/>
      <c r="G666" s="563"/>
      <c r="H666" s="563"/>
      <c r="I666" s="563"/>
      <c r="J666" s="563"/>
    </row>
    <row r="667" customFormat="false" ht="12" hidden="false" customHeight="true" outlineLevel="0" collapsed="false">
      <c r="B667" s="563"/>
      <c r="C667" s="563"/>
      <c r="D667" s="563"/>
      <c r="E667" s="563"/>
      <c r="F667" s="563"/>
      <c r="G667" s="563"/>
      <c r="H667" s="563"/>
      <c r="I667" s="563"/>
      <c r="J667" s="563"/>
    </row>
    <row r="668" customFormat="false" ht="12" hidden="false" customHeight="true" outlineLevel="0" collapsed="false">
      <c r="B668" s="563"/>
      <c r="C668" s="563"/>
      <c r="D668" s="563"/>
      <c r="E668" s="563"/>
      <c r="F668" s="563"/>
      <c r="G668" s="563"/>
      <c r="H668" s="563"/>
      <c r="I668" s="563"/>
      <c r="J668" s="563"/>
    </row>
    <row r="669" customFormat="false" ht="12" hidden="false" customHeight="true" outlineLevel="0" collapsed="false">
      <c r="B669" s="563"/>
      <c r="C669" s="563"/>
      <c r="D669" s="563"/>
      <c r="E669" s="563"/>
      <c r="F669" s="563"/>
      <c r="G669" s="563"/>
      <c r="H669" s="563"/>
      <c r="I669" s="563"/>
      <c r="J669" s="563"/>
    </row>
    <row r="670" customFormat="false" ht="12" hidden="false" customHeight="true" outlineLevel="0" collapsed="false">
      <c r="B670" s="563"/>
      <c r="C670" s="563"/>
      <c r="D670" s="563"/>
      <c r="E670" s="563"/>
      <c r="F670" s="563"/>
      <c r="G670" s="563"/>
      <c r="H670" s="563"/>
      <c r="I670" s="563"/>
      <c r="J670" s="563"/>
    </row>
    <row r="671" customFormat="false" ht="12" hidden="false" customHeight="true" outlineLevel="0" collapsed="false">
      <c r="B671" s="563"/>
      <c r="C671" s="563"/>
      <c r="D671" s="563"/>
      <c r="E671" s="563"/>
      <c r="F671" s="563"/>
      <c r="G671" s="563"/>
      <c r="H671" s="563"/>
      <c r="I671" s="563"/>
      <c r="J671" s="563"/>
    </row>
    <row r="672" customFormat="false" ht="12" hidden="false" customHeight="true" outlineLevel="0" collapsed="false">
      <c r="B672" s="563"/>
      <c r="C672" s="563"/>
      <c r="D672" s="563"/>
      <c r="E672" s="563"/>
      <c r="F672" s="563"/>
      <c r="G672" s="563"/>
      <c r="H672" s="563"/>
      <c r="I672" s="563"/>
      <c r="J672" s="563"/>
    </row>
    <row r="673" customFormat="false" ht="12" hidden="false" customHeight="true" outlineLevel="0" collapsed="false">
      <c r="B673" s="563"/>
      <c r="C673" s="563"/>
      <c r="D673" s="563"/>
      <c r="E673" s="563"/>
      <c r="F673" s="563"/>
      <c r="G673" s="563"/>
      <c r="H673" s="563"/>
      <c r="I673" s="563"/>
      <c r="J673" s="563"/>
    </row>
    <row r="674" customFormat="false" ht="12" hidden="false" customHeight="true" outlineLevel="0" collapsed="false">
      <c r="B674" s="563"/>
      <c r="C674" s="563"/>
      <c r="D674" s="563"/>
      <c r="E674" s="563"/>
      <c r="F674" s="563"/>
      <c r="G674" s="563"/>
      <c r="H674" s="563"/>
      <c r="I674" s="563"/>
      <c r="J674" s="563"/>
    </row>
    <row r="675" customFormat="false" ht="12" hidden="false" customHeight="true" outlineLevel="0" collapsed="false">
      <c r="B675" s="563"/>
      <c r="C675" s="563"/>
      <c r="D675" s="563"/>
      <c r="E675" s="563"/>
      <c r="F675" s="563"/>
      <c r="G675" s="563"/>
      <c r="H675" s="563"/>
      <c r="I675" s="563"/>
      <c r="J675" s="563"/>
    </row>
    <row r="676" customFormat="false" ht="12" hidden="false" customHeight="true" outlineLevel="0" collapsed="false">
      <c r="B676" s="563"/>
      <c r="C676" s="563"/>
      <c r="D676" s="563"/>
      <c r="E676" s="563"/>
      <c r="F676" s="563"/>
      <c r="G676" s="563"/>
      <c r="H676" s="563"/>
      <c r="I676" s="563"/>
      <c r="J676" s="563"/>
    </row>
    <row r="677" customFormat="false" ht="12" hidden="false" customHeight="true" outlineLevel="0" collapsed="false">
      <c r="B677" s="563"/>
      <c r="C677" s="563"/>
      <c r="D677" s="563"/>
      <c r="E677" s="563"/>
      <c r="F677" s="563"/>
      <c r="G677" s="563"/>
      <c r="H677" s="563"/>
      <c r="I677" s="563"/>
      <c r="J677" s="563"/>
    </row>
    <row r="678" customFormat="false" ht="12" hidden="false" customHeight="true" outlineLevel="0" collapsed="false">
      <c r="B678" s="563"/>
      <c r="C678" s="563"/>
      <c r="D678" s="563"/>
      <c r="E678" s="563"/>
      <c r="F678" s="563"/>
      <c r="G678" s="563"/>
      <c r="H678" s="563"/>
      <c r="I678" s="563"/>
      <c r="J678" s="563"/>
    </row>
    <row r="679" customFormat="false" ht="12" hidden="false" customHeight="true" outlineLevel="0" collapsed="false">
      <c r="B679" s="563"/>
      <c r="C679" s="563"/>
      <c r="D679" s="563"/>
      <c r="E679" s="563"/>
      <c r="F679" s="563"/>
      <c r="G679" s="563"/>
      <c r="H679" s="563"/>
      <c r="I679" s="563"/>
      <c r="J679" s="563"/>
    </row>
    <row r="680" customFormat="false" ht="12" hidden="false" customHeight="true" outlineLevel="0" collapsed="false">
      <c r="B680" s="563"/>
      <c r="C680" s="563"/>
      <c r="D680" s="563"/>
      <c r="E680" s="563"/>
      <c r="F680" s="563"/>
      <c r="G680" s="563"/>
      <c r="H680" s="563"/>
      <c r="I680" s="563"/>
      <c r="J680" s="563"/>
    </row>
    <row r="681" customFormat="false" ht="12" hidden="false" customHeight="true" outlineLevel="0" collapsed="false">
      <c r="B681" s="563"/>
      <c r="C681" s="563"/>
      <c r="D681" s="563"/>
      <c r="E681" s="563"/>
      <c r="F681" s="563"/>
      <c r="G681" s="563"/>
      <c r="H681" s="563"/>
      <c r="I681" s="563"/>
      <c r="J681" s="563"/>
    </row>
    <row r="682" customFormat="false" ht="12" hidden="false" customHeight="true" outlineLevel="0" collapsed="false">
      <c r="B682" s="563"/>
      <c r="C682" s="563"/>
      <c r="D682" s="563"/>
      <c r="E682" s="563"/>
      <c r="F682" s="563"/>
      <c r="G682" s="563"/>
      <c r="H682" s="563"/>
      <c r="I682" s="563"/>
      <c r="J682" s="563"/>
    </row>
    <row r="683" customFormat="false" ht="12" hidden="false" customHeight="true" outlineLevel="0" collapsed="false">
      <c r="B683" s="563"/>
      <c r="C683" s="563"/>
      <c r="D683" s="563"/>
      <c r="E683" s="563"/>
      <c r="F683" s="563"/>
      <c r="G683" s="563"/>
      <c r="H683" s="563"/>
      <c r="I683" s="563"/>
      <c r="J683" s="563"/>
    </row>
    <row r="684" customFormat="false" ht="12" hidden="false" customHeight="true" outlineLevel="0" collapsed="false">
      <c r="B684" s="563"/>
      <c r="C684" s="563"/>
      <c r="D684" s="563"/>
      <c r="E684" s="563"/>
      <c r="F684" s="563"/>
      <c r="G684" s="563"/>
      <c r="H684" s="563"/>
      <c r="I684" s="563"/>
      <c r="J684" s="563"/>
    </row>
    <row r="685" customFormat="false" ht="12" hidden="false" customHeight="true" outlineLevel="0" collapsed="false">
      <c r="B685" s="563"/>
      <c r="C685" s="563"/>
      <c r="D685" s="563"/>
      <c r="E685" s="563"/>
      <c r="F685" s="563"/>
      <c r="G685" s="563"/>
      <c r="H685" s="563"/>
      <c r="I685" s="563"/>
      <c r="J685" s="563"/>
    </row>
    <row r="686" customFormat="false" ht="12" hidden="false" customHeight="true" outlineLevel="0" collapsed="false">
      <c r="B686" s="563"/>
      <c r="C686" s="563"/>
      <c r="D686" s="563"/>
      <c r="E686" s="563"/>
      <c r="F686" s="563"/>
      <c r="G686" s="563"/>
      <c r="H686" s="563"/>
      <c r="I686" s="563"/>
      <c r="J686" s="563"/>
    </row>
    <row r="687" customFormat="false" ht="12" hidden="false" customHeight="true" outlineLevel="0" collapsed="false">
      <c r="B687" s="563"/>
      <c r="C687" s="563"/>
      <c r="D687" s="563"/>
      <c r="E687" s="563"/>
      <c r="F687" s="563"/>
      <c r="G687" s="563"/>
      <c r="H687" s="563"/>
      <c r="I687" s="563"/>
      <c r="J687" s="563"/>
    </row>
    <row r="688" customFormat="false" ht="12" hidden="false" customHeight="true" outlineLevel="0" collapsed="false">
      <c r="B688" s="563"/>
      <c r="C688" s="563"/>
      <c r="D688" s="563"/>
      <c r="E688" s="563"/>
      <c r="F688" s="563"/>
      <c r="G688" s="563"/>
      <c r="H688" s="563"/>
      <c r="I688" s="563"/>
      <c r="J688" s="563"/>
    </row>
    <row r="689" customFormat="false" ht="12" hidden="false" customHeight="true" outlineLevel="0" collapsed="false">
      <c r="B689" s="563"/>
      <c r="C689" s="563"/>
      <c r="D689" s="563"/>
      <c r="E689" s="563"/>
      <c r="F689" s="563"/>
      <c r="G689" s="563"/>
      <c r="H689" s="563"/>
      <c r="I689" s="563"/>
      <c r="J689" s="563"/>
    </row>
    <row r="690" customFormat="false" ht="12" hidden="false" customHeight="true" outlineLevel="0" collapsed="false">
      <c r="B690" s="563"/>
      <c r="C690" s="563"/>
      <c r="D690" s="563"/>
      <c r="E690" s="563"/>
      <c r="F690" s="563"/>
      <c r="G690" s="563"/>
      <c r="H690" s="563"/>
      <c r="I690" s="563"/>
      <c r="J690" s="563"/>
    </row>
    <row r="691" customFormat="false" ht="12" hidden="false" customHeight="true" outlineLevel="0" collapsed="false">
      <c r="B691" s="563"/>
      <c r="C691" s="563"/>
      <c r="D691" s="563"/>
      <c r="E691" s="563"/>
      <c r="F691" s="563"/>
      <c r="G691" s="563"/>
      <c r="H691" s="563"/>
      <c r="I691" s="563"/>
      <c r="J691" s="563"/>
    </row>
    <row r="692" customFormat="false" ht="12" hidden="false" customHeight="true" outlineLevel="0" collapsed="false">
      <c r="B692" s="563"/>
      <c r="C692" s="563"/>
      <c r="D692" s="563"/>
      <c r="E692" s="563"/>
      <c r="F692" s="563"/>
      <c r="G692" s="563"/>
      <c r="H692" s="563"/>
      <c r="I692" s="563"/>
      <c r="J692" s="563"/>
    </row>
    <row r="693" customFormat="false" ht="12" hidden="false" customHeight="true" outlineLevel="0" collapsed="false">
      <c r="B693" s="563"/>
      <c r="C693" s="563"/>
      <c r="D693" s="563"/>
      <c r="E693" s="563"/>
      <c r="F693" s="563"/>
      <c r="G693" s="563"/>
      <c r="H693" s="563"/>
      <c r="I693" s="563"/>
      <c r="J693" s="563"/>
    </row>
    <row r="694" customFormat="false" ht="12" hidden="false" customHeight="true" outlineLevel="0" collapsed="false">
      <c r="B694" s="563"/>
      <c r="C694" s="563"/>
      <c r="D694" s="563"/>
      <c r="E694" s="563"/>
      <c r="F694" s="563"/>
      <c r="G694" s="563"/>
      <c r="H694" s="563"/>
      <c r="I694" s="563"/>
      <c r="J694" s="563"/>
    </row>
    <row r="695" customFormat="false" ht="12" hidden="false" customHeight="true" outlineLevel="0" collapsed="false">
      <c r="B695" s="563"/>
      <c r="C695" s="563"/>
      <c r="D695" s="563"/>
      <c r="E695" s="563"/>
      <c r="F695" s="563"/>
      <c r="G695" s="563"/>
      <c r="H695" s="563"/>
      <c r="I695" s="563"/>
      <c r="J695" s="563"/>
    </row>
    <row r="696" customFormat="false" ht="12" hidden="false" customHeight="true" outlineLevel="0" collapsed="false">
      <c r="B696" s="563"/>
      <c r="C696" s="563"/>
      <c r="D696" s="563"/>
      <c r="E696" s="563"/>
      <c r="F696" s="563"/>
      <c r="G696" s="563"/>
      <c r="H696" s="563"/>
      <c r="I696" s="563"/>
      <c r="J696" s="563"/>
    </row>
    <row r="697" customFormat="false" ht="12" hidden="false" customHeight="true" outlineLevel="0" collapsed="false">
      <c r="B697" s="563"/>
      <c r="C697" s="563"/>
      <c r="D697" s="563"/>
      <c r="E697" s="563"/>
      <c r="F697" s="563"/>
      <c r="G697" s="563"/>
      <c r="H697" s="563"/>
      <c r="I697" s="563"/>
      <c r="J697" s="563"/>
    </row>
    <row r="698" customFormat="false" ht="12" hidden="false" customHeight="true" outlineLevel="0" collapsed="false">
      <c r="B698" s="563"/>
      <c r="C698" s="563"/>
      <c r="D698" s="563"/>
      <c r="E698" s="563"/>
      <c r="F698" s="563"/>
      <c r="G698" s="563"/>
      <c r="H698" s="563"/>
      <c r="I698" s="563"/>
      <c r="J698" s="563"/>
    </row>
    <row r="699" customFormat="false" ht="12" hidden="false" customHeight="true" outlineLevel="0" collapsed="false">
      <c r="B699" s="563"/>
      <c r="C699" s="563"/>
      <c r="D699" s="563"/>
      <c r="E699" s="563"/>
      <c r="F699" s="563"/>
      <c r="G699" s="563"/>
      <c r="H699" s="563"/>
      <c r="I699" s="563"/>
      <c r="J699" s="563"/>
    </row>
    <row r="700" customFormat="false" ht="12" hidden="false" customHeight="true" outlineLevel="0" collapsed="false">
      <c r="B700" s="563"/>
      <c r="C700" s="563"/>
      <c r="D700" s="563"/>
      <c r="E700" s="563"/>
      <c r="F700" s="563"/>
      <c r="G700" s="563"/>
      <c r="H700" s="563"/>
      <c r="I700" s="563"/>
      <c r="J700" s="563"/>
    </row>
    <row r="701" customFormat="false" ht="12" hidden="false" customHeight="true" outlineLevel="0" collapsed="false">
      <c r="B701" s="563"/>
      <c r="C701" s="563"/>
      <c r="D701" s="563"/>
      <c r="E701" s="563"/>
      <c r="F701" s="563"/>
      <c r="G701" s="563"/>
      <c r="H701" s="563"/>
      <c r="I701" s="563"/>
      <c r="J701" s="563"/>
    </row>
    <row r="702" customFormat="false" ht="12" hidden="false" customHeight="true" outlineLevel="0" collapsed="false">
      <c r="B702" s="563"/>
      <c r="C702" s="563"/>
      <c r="D702" s="563"/>
      <c r="E702" s="563"/>
      <c r="F702" s="563"/>
      <c r="G702" s="563"/>
      <c r="H702" s="563"/>
      <c r="I702" s="563"/>
      <c r="J702" s="563"/>
    </row>
    <row r="703" customFormat="false" ht="12" hidden="false" customHeight="true" outlineLevel="0" collapsed="false">
      <c r="B703" s="563"/>
      <c r="C703" s="563"/>
      <c r="D703" s="563"/>
      <c r="E703" s="563"/>
      <c r="F703" s="563"/>
      <c r="G703" s="563"/>
      <c r="H703" s="563"/>
      <c r="I703" s="563"/>
      <c r="J703" s="563"/>
    </row>
    <row r="704" customFormat="false" ht="12" hidden="false" customHeight="true" outlineLevel="0" collapsed="false">
      <c r="B704" s="563"/>
      <c r="C704" s="563"/>
      <c r="D704" s="563"/>
      <c r="E704" s="563"/>
      <c r="F704" s="563"/>
      <c r="G704" s="563"/>
      <c r="H704" s="563"/>
      <c r="I704" s="563"/>
      <c r="J704" s="563"/>
    </row>
    <row r="705" customFormat="false" ht="12" hidden="false" customHeight="true" outlineLevel="0" collapsed="false">
      <c r="B705" s="563"/>
      <c r="C705" s="563"/>
      <c r="D705" s="563"/>
      <c r="E705" s="563"/>
      <c r="F705" s="563"/>
      <c r="G705" s="563"/>
      <c r="H705" s="563"/>
      <c r="I705" s="563"/>
      <c r="J705" s="563"/>
    </row>
    <row r="706" customFormat="false" ht="12" hidden="false" customHeight="true" outlineLevel="0" collapsed="false">
      <c r="B706" s="563"/>
      <c r="C706" s="563"/>
      <c r="D706" s="563"/>
      <c r="E706" s="563"/>
      <c r="F706" s="563"/>
      <c r="G706" s="563"/>
      <c r="H706" s="563"/>
      <c r="I706" s="563"/>
      <c r="J706" s="563"/>
    </row>
    <row r="707" customFormat="false" ht="12" hidden="false" customHeight="true" outlineLevel="0" collapsed="false">
      <c r="B707" s="563"/>
      <c r="C707" s="563"/>
      <c r="D707" s="563"/>
      <c r="E707" s="563"/>
      <c r="F707" s="563"/>
      <c r="G707" s="563"/>
      <c r="H707" s="563"/>
      <c r="I707" s="563"/>
      <c r="J707" s="563"/>
    </row>
    <row r="708" customFormat="false" ht="12" hidden="false" customHeight="true" outlineLevel="0" collapsed="false">
      <c r="B708" s="563"/>
      <c r="C708" s="563"/>
      <c r="D708" s="563"/>
      <c r="E708" s="563"/>
      <c r="F708" s="563"/>
      <c r="G708" s="563"/>
      <c r="H708" s="563"/>
      <c r="I708" s="563"/>
      <c r="J708" s="563"/>
    </row>
    <row r="709" customFormat="false" ht="12" hidden="false" customHeight="true" outlineLevel="0" collapsed="false">
      <c r="B709" s="563"/>
      <c r="C709" s="563"/>
      <c r="D709" s="563"/>
      <c r="E709" s="563"/>
      <c r="F709" s="563"/>
      <c r="G709" s="563"/>
      <c r="H709" s="563"/>
      <c r="I709" s="563"/>
      <c r="J709" s="563"/>
    </row>
    <row r="710" customFormat="false" ht="12" hidden="false" customHeight="true" outlineLevel="0" collapsed="false">
      <c r="B710" s="563"/>
      <c r="C710" s="563"/>
      <c r="D710" s="563"/>
      <c r="E710" s="563"/>
      <c r="F710" s="563"/>
      <c r="G710" s="563"/>
      <c r="H710" s="563"/>
      <c r="I710" s="563"/>
      <c r="J710" s="563"/>
    </row>
    <row r="711" customFormat="false" ht="12" hidden="false" customHeight="true" outlineLevel="0" collapsed="false">
      <c r="B711" s="563"/>
      <c r="C711" s="563"/>
      <c r="D711" s="563"/>
      <c r="E711" s="563"/>
      <c r="F711" s="563"/>
      <c r="G711" s="563"/>
      <c r="H711" s="563"/>
      <c r="I711" s="563"/>
      <c r="J711" s="563"/>
    </row>
    <row r="712" customFormat="false" ht="12" hidden="false" customHeight="true" outlineLevel="0" collapsed="false">
      <c r="B712" s="563"/>
      <c r="C712" s="563"/>
      <c r="D712" s="563"/>
      <c r="E712" s="563"/>
      <c r="F712" s="563"/>
      <c r="G712" s="563"/>
      <c r="H712" s="563"/>
      <c r="I712" s="563"/>
      <c r="J712" s="563"/>
    </row>
    <row r="713" customFormat="false" ht="12" hidden="false" customHeight="true" outlineLevel="0" collapsed="false">
      <c r="B713" s="563"/>
      <c r="C713" s="563"/>
      <c r="D713" s="563"/>
      <c r="E713" s="563"/>
      <c r="F713" s="563"/>
      <c r="G713" s="563"/>
      <c r="H713" s="563"/>
      <c r="I713" s="563"/>
      <c r="J713" s="563"/>
    </row>
    <row r="714" customFormat="false" ht="12" hidden="false" customHeight="true" outlineLevel="0" collapsed="false">
      <c r="B714" s="563"/>
      <c r="C714" s="563"/>
      <c r="D714" s="563"/>
      <c r="E714" s="563"/>
      <c r="F714" s="563"/>
      <c r="G714" s="563"/>
      <c r="H714" s="563"/>
      <c r="I714" s="563"/>
      <c r="J714" s="563"/>
    </row>
    <row r="715" customFormat="false" ht="12" hidden="false" customHeight="true" outlineLevel="0" collapsed="false">
      <c r="B715" s="563"/>
      <c r="C715" s="563"/>
      <c r="D715" s="563"/>
      <c r="E715" s="563"/>
      <c r="F715" s="563"/>
      <c r="G715" s="563"/>
      <c r="H715" s="563"/>
      <c r="I715" s="563"/>
      <c r="J715" s="563"/>
    </row>
    <row r="716" customFormat="false" ht="12" hidden="false" customHeight="true" outlineLevel="0" collapsed="false">
      <c r="B716" s="563"/>
      <c r="C716" s="563"/>
      <c r="D716" s="563"/>
      <c r="E716" s="563"/>
      <c r="F716" s="563"/>
      <c r="G716" s="563"/>
      <c r="H716" s="563"/>
      <c r="I716" s="563"/>
      <c r="J716" s="563"/>
    </row>
    <row r="717" customFormat="false" ht="12" hidden="false" customHeight="true" outlineLevel="0" collapsed="false">
      <c r="B717" s="563"/>
      <c r="C717" s="563"/>
      <c r="D717" s="563"/>
      <c r="E717" s="563"/>
      <c r="F717" s="563"/>
      <c r="G717" s="563"/>
      <c r="H717" s="563"/>
      <c r="I717" s="563"/>
      <c r="J717" s="563"/>
    </row>
    <row r="718" customFormat="false" ht="12" hidden="false" customHeight="true" outlineLevel="0" collapsed="false">
      <c r="B718" s="563"/>
      <c r="C718" s="563"/>
      <c r="D718" s="563"/>
      <c r="E718" s="563"/>
      <c r="F718" s="563"/>
      <c r="G718" s="563"/>
      <c r="H718" s="563"/>
      <c r="I718" s="563"/>
      <c r="J718" s="563"/>
    </row>
    <row r="719" customFormat="false" ht="12" hidden="false" customHeight="true" outlineLevel="0" collapsed="false">
      <c r="B719" s="563"/>
      <c r="C719" s="563"/>
      <c r="D719" s="563"/>
      <c r="E719" s="563"/>
      <c r="F719" s="563"/>
      <c r="G719" s="563"/>
      <c r="H719" s="563"/>
      <c r="I719" s="563"/>
      <c r="J719" s="563"/>
    </row>
    <row r="720" customFormat="false" ht="12" hidden="false" customHeight="true" outlineLevel="0" collapsed="false">
      <c r="B720" s="563"/>
      <c r="C720" s="563"/>
      <c r="D720" s="563"/>
      <c r="E720" s="563"/>
      <c r="F720" s="563"/>
      <c r="G720" s="563"/>
      <c r="H720" s="563"/>
      <c r="I720" s="563"/>
      <c r="J720" s="563"/>
    </row>
    <row r="721" customFormat="false" ht="12" hidden="false" customHeight="true" outlineLevel="0" collapsed="false">
      <c r="B721" s="563"/>
      <c r="C721" s="563"/>
      <c r="D721" s="563"/>
      <c r="E721" s="563"/>
      <c r="F721" s="563"/>
      <c r="G721" s="563"/>
      <c r="H721" s="563"/>
      <c r="I721" s="563"/>
      <c r="J721" s="563"/>
    </row>
    <row r="722" customFormat="false" ht="12" hidden="false" customHeight="true" outlineLevel="0" collapsed="false">
      <c r="B722" s="563"/>
      <c r="C722" s="563"/>
      <c r="D722" s="563"/>
      <c r="E722" s="563"/>
      <c r="F722" s="563"/>
      <c r="G722" s="563"/>
      <c r="H722" s="563"/>
      <c r="I722" s="563"/>
      <c r="J722" s="563"/>
    </row>
    <row r="723" customFormat="false" ht="12" hidden="false" customHeight="true" outlineLevel="0" collapsed="false">
      <c r="B723" s="563"/>
      <c r="C723" s="563"/>
      <c r="D723" s="563"/>
      <c r="E723" s="563"/>
      <c r="F723" s="563"/>
      <c r="G723" s="563"/>
      <c r="H723" s="563"/>
      <c r="I723" s="563"/>
      <c r="J723" s="563"/>
    </row>
    <row r="724" customFormat="false" ht="12" hidden="false" customHeight="true" outlineLevel="0" collapsed="false">
      <c r="B724" s="563"/>
      <c r="C724" s="563"/>
      <c r="D724" s="563"/>
      <c r="E724" s="563"/>
      <c r="F724" s="563"/>
      <c r="G724" s="563"/>
      <c r="H724" s="563"/>
      <c r="I724" s="563"/>
      <c r="J724" s="563"/>
    </row>
    <row r="725" customFormat="false" ht="12" hidden="false" customHeight="true" outlineLevel="0" collapsed="false">
      <c r="B725" s="563"/>
      <c r="C725" s="563"/>
      <c r="D725" s="563"/>
      <c r="E725" s="563"/>
      <c r="F725" s="563"/>
      <c r="G725" s="563"/>
      <c r="H725" s="563"/>
      <c r="I725" s="563"/>
      <c r="J725" s="563"/>
    </row>
    <row r="726" customFormat="false" ht="12" hidden="false" customHeight="true" outlineLevel="0" collapsed="false">
      <c r="B726" s="563"/>
      <c r="C726" s="563"/>
      <c r="D726" s="563"/>
      <c r="E726" s="563"/>
      <c r="F726" s="563"/>
      <c r="G726" s="563"/>
      <c r="H726" s="563"/>
      <c r="I726" s="563"/>
      <c r="J726" s="563"/>
    </row>
    <row r="727" customFormat="false" ht="12" hidden="false" customHeight="true" outlineLevel="0" collapsed="false">
      <c r="B727" s="563"/>
      <c r="C727" s="563"/>
      <c r="D727" s="563"/>
      <c r="E727" s="563"/>
      <c r="F727" s="563"/>
      <c r="G727" s="563"/>
      <c r="H727" s="563"/>
      <c r="I727" s="563"/>
      <c r="J727" s="563"/>
    </row>
    <row r="728" customFormat="false" ht="12" hidden="false" customHeight="true" outlineLevel="0" collapsed="false">
      <c r="B728" s="563"/>
      <c r="C728" s="563"/>
      <c r="D728" s="563"/>
      <c r="E728" s="563"/>
      <c r="F728" s="563"/>
      <c r="G728" s="563"/>
      <c r="H728" s="563"/>
      <c r="I728" s="563"/>
      <c r="J728" s="563"/>
    </row>
    <row r="729" customFormat="false" ht="12" hidden="false" customHeight="true" outlineLevel="0" collapsed="false">
      <c r="B729" s="563"/>
      <c r="C729" s="563"/>
      <c r="D729" s="563"/>
      <c r="E729" s="563"/>
      <c r="F729" s="563"/>
      <c r="G729" s="563"/>
      <c r="H729" s="563"/>
      <c r="I729" s="563"/>
      <c r="J729" s="563"/>
    </row>
    <row r="730" customFormat="false" ht="12" hidden="false" customHeight="true" outlineLevel="0" collapsed="false">
      <c r="B730" s="563"/>
      <c r="C730" s="563"/>
      <c r="D730" s="563"/>
      <c r="E730" s="563"/>
      <c r="F730" s="563"/>
      <c r="G730" s="563"/>
      <c r="H730" s="563"/>
      <c r="I730" s="563"/>
      <c r="J730" s="563"/>
    </row>
    <row r="731" customFormat="false" ht="12" hidden="false" customHeight="true" outlineLevel="0" collapsed="false">
      <c r="B731" s="563"/>
      <c r="C731" s="563"/>
      <c r="D731" s="563"/>
      <c r="E731" s="563"/>
      <c r="F731" s="563"/>
      <c r="G731" s="563"/>
      <c r="H731" s="563"/>
      <c r="I731" s="563"/>
      <c r="J731" s="563"/>
    </row>
    <row r="732" customFormat="false" ht="12" hidden="false" customHeight="true" outlineLevel="0" collapsed="false">
      <c r="B732" s="563"/>
      <c r="C732" s="563"/>
      <c r="D732" s="563"/>
      <c r="E732" s="563"/>
      <c r="F732" s="563"/>
      <c r="G732" s="563"/>
      <c r="H732" s="563"/>
      <c r="I732" s="563"/>
      <c r="J732" s="563"/>
    </row>
    <row r="733" customFormat="false" ht="12" hidden="false" customHeight="true" outlineLevel="0" collapsed="false">
      <c r="B733" s="563"/>
      <c r="C733" s="563"/>
      <c r="D733" s="563"/>
      <c r="E733" s="563"/>
      <c r="F733" s="563"/>
      <c r="G733" s="563"/>
      <c r="H733" s="563"/>
      <c r="I733" s="563"/>
      <c r="J733" s="563"/>
    </row>
    <row r="734" customFormat="false" ht="12" hidden="false" customHeight="true" outlineLevel="0" collapsed="false">
      <c r="B734" s="563"/>
      <c r="C734" s="563"/>
      <c r="D734" s="563"/>
      <c r="E734" s="563"/>
      <c r="F734" s="563"/>
      <c r="G734" s="563"/>
      <c r="H734" s="563"/>
      <c r="I734" s="563"/>
      <c r="J734" s="563"/>
    </row>
    <row r="735" customFormat="false" ht="12" hidden="false" customHeight="true" outlineLevel="0" collapsed="false">
      <c r="B735" s="563"/>
      <c r="C735" s="563"/>
      <c r="D735" s="563"/>
      <c r="E735" s="563"/>
      <c r="F735" s="563"/>
      <c r="G735" s="563"/>
      <c r="H735" s="563"/>
      <c r="I735" s="563"/>
      <c r="J735" s="563"/>
    </row>
    <row r="736" customFormat="false" ht="12" hidden="false" customHeight="true" outlineLevel="0" collapsed="false">
      <c r="B736" s="563"/>
      <c r="C736" s="563"/>
      <c r="D736" s="563"/>
      <c r="E736" s="563"/>
      <c r="F736" s="563"/>
      <c r="G736" s="563"/>
      <c r="H736" s="563"/>
      <c r="I736" s="563"/>
      <c r="J736" s="563"/>
    </row>
    <row r="737" customFormat="false" ht="12" hidden="false" customHeight="true" outlineLevel="0" collapsed="false">
      <c r="B737" s="563"/>
      <c r="C737" s="563"/>
      <c r="D737" s="563"/>
      <c r="E737" s="563"/>
      <c r="F737" s="563"/>
      <c r="G737" s="563"/>
      <c r="H737" s="563"/>
      <c r="I737" s="563"/>
      <c r="J737" s="563"/>
    </row>
    <row r="738" customFormat="false" ht="12" hidden="false" customHeight="true" outlineLevel="0" collapsed="false">
      <c r="B738" s="563"/>
      <c r="C738" s="563"/>
      <c r="D738" s="563"/>
      <c r="E738" s="563"/>
      <c r="F738" s="563"/>
      <c r="G738" s="563"/>
      <c r="H738" s="563"/>
      <c r="I738" s="563"/>
      <c r="J738" s="563"/>
    </row>
    <row r="739" customFormat="false" ht="12" hidden="false" customHeight="true" outlineLevel="0" collapsed="false">
      <c r="B739" s="563"/>
      <c r="C739" s="563"/>
      <c r="D739" s="563"/>
      <c r="E739" s="563"/>
      <c r="F739" s="563"/>
      <c r="G739" s="563"/>
      <c r="H739" s="563"/>
      <c r="I739" s="563"/>
      <c r="J739" s="563"/>
    </row>
    <row r="740" customFormat="false" ht="12" hidden="false" customHeight="true" outlineLevel="0" collapsed="false">
      <c r="B740" s="563"/>
      <c r="C740" s="563"/>
      <c r="D740" s="563"/>
      <c r="E740" s="563"/>
      <c r="F740" s="563"/>
      <c r="G740" s="563"/>
      <c r="H740" s="563"/>
      <c r="I740" s="563"/>
      <c r="J740" s="563"/>
    </row>
    <row r="741" customFormat="false" ht="12" hidden="false" customHeight="true" outlineLevel="0" collapsed="false">
      <c r="B741" s="563"/>
      <c r="C741" s="563"/>
      <c r="D741" s="563"/>
      <c r="E741" s="563"/>
      <c r="F741" s="563"/>
      <c r="G741" s="563"/>
      <c r="H741" s="563"/>
      <c r="I741" s="563"/>
      <c r="J741" s="563"/>
    </row>
    <row r="742" customFormat="false" ht="12" hidden="false" customHeight="true" outlineLevel="0" collapsed="false">
      <c r="B742" s="563"/>
      <c r="C742" s="563"/>
      <c r="D742" s="563"/>
      <c r="E742" s="563"/>
      <c r="F742" s="563"/>
      <c r="G742" s="563"/>
      <c r="H742" s="563"/>
      <c r="I742" s="563"/>
      <c r="J742" s="563"/>
    </row>
    <row r="743" customFormat="false" ht="12" hidden="false" customHeight="true" outlineLevel="0" collapsed="false">
      <c r="B743" s="563"/>
      <c r="C743" s="563"/>
      <c r="D743" s="563"/>
      <c r="E743" s="563"/>
      <c r="F743" s="563"/>
      <c r="G743" s="563"/>
      <c r="H743" s="563"/>
      <c r="I743" s="563"/>
      <c r="J743" s="563"/>
    </row>
    <row r="744" customFormat="false" ht="12" hidden="false" customHeight="true" outlineLevel="0" collapsed="false">
      <c r="B744" s="563"/>
      <c r="C744" s="563"/>
      <c r="D744" s="563"/>
      <c r="E744" s="563"/>
      <c r="F744" s="563"/>
      <c r="G744" s="563"/>
      <c r="H744" s="563"/>
      <c r="I744" s="563"/>
      <c r="J744" s="563"/>
    </row>
    <row r="745" customFormat="false" ht="12" hidden="false" customHeight="true" outlineLevel="0" collapsed="false">
      <c r="B745" s="563"/>
      <c r="C745" s="563"/>
      <c r="D745" s="563"/>
      <c r="E745" s="563"/>
      <c r="F745" s="563"/>
      <c r="G745" s="563"/>
      <c r="H745" s="563"/>
      <c r="I745" s="563"/>
      <c r="J745" s="563"/>
    </row>
    <row r="746" customFormat="false" ht="12" hidden="false" customHeight="true" outlineLevel="0" collapsed="false">
      <c r="B746" s="563"/>
      <c r="C746" s="563"/>
      <c r="D746" s="563"/>
      <c r="E746" s="563"/>
      <c r="F746" s="563"/>
      <c r="G746" s="563"/>
      <c r="H746" s="563"/>
      <c r="I746" s="563"/>
      <c r="J746" s="563"/>
    </row>
    <row r="747" customFormat="false" ht="12" hidden="false" customHeight="true" outlineLevel="0" collapsed="false">
      <c r="B747" s="563"/>
      <c r="C747" s="563"/>
      <c r="D747" s="563"/>
      <c r="E747" s="563"/>
      <c r="F747" s="563"/>
      <c r="G747" s="563"/>
      <c r="H747" s="563"/>
      <c r="I747" s="563"/>
      <c r="J747" s="563"/>
    </row>
    <row r="748" customFormat="false" ht="12" hidden="false" customHeight="true" outlineLevel="0" collapsed="false">
      <c r="B748" s="563"/>
      <c r="C748" s="563"/>
      <c r="D748" s="563"/>
      <c r="E748" s="563"/>
      <c r="F748" s="563"/>
      <c r="G748" s="563"/>
      <c r="H748" s="563"/>
      <c r="I748" s="563"/>
      <c r="J748" s="563"/>
    </row>
    <row r="749" customFormat="false" ht="12" hidden="false" customHeight="true" outlineLevel="0" collapsed="false">
      <c r="B749" s="563"/>
      <c r="C749" s="563"/>
      <c r="D749" s="563"/>
      <c r="E749" s="563"/>
      <c r="F749" s="563"/>
      <c r="G749" s="563"/>
      <c r="H749" s="563"/>
      <c r="I749" s="563"/>
      <c r="J749" s="563"/>
    </row>
    <row r="750" customFormat="false" ht="12" hidden="false" customHeight="true" outlineLevel="0" collapsed="false">
      <c r="B750" s="563"/>
      <c r="C750" s="563"/>
      <c r="D750" s="563"/>
      <c r="E750" s="563"/>
      <c r="F750" s="563"/>
      <c r="G750" s="563"/>
      <c r="H750" s="563"/>
      <c r="I750" s="563"/>
      <c r="J750" s="563"/>
    </row>
    <row r="751" customFormat="false" ht="12" hidden="false" customHeight="true" outlineLevel="0" collapsed="false">
      <c r="B751" s="563"/>
      <c r="C751" s="563"/>
      <c r="D751" s="563"/>
      <c r="E751" s="563"/>
      <c r="F751" s="563"/>
      <c r="G751" s="563"/>
      <c r="H751" s="563"/>
      <c r="I751" s="563"/>
      <c r="J751" s="563"/>
    </row>
    <row r="752" customFormat="false" ht="12" hidden="false" customHeight="true" outlineLevel="0" collapsed="false">
      <c r="B752" s="563"/>
      <c r="C752" s="563"/>
      <c r="D752" s="563"/>
      <c r="E752" s="563"/>
      <c r="F752" s="563"/>
      <c r="G752" s="563"/>
      <c r="H752" s="563"/>
      <c r="I752" s="563"/>
      <c r="J752" s="563"/>
    </row>
    <row r="753" customFormat="false" ht="12" hidden="false" customHeight="true" outlineLevel="0" collapsed="false">
      <c r="B753" s="563"/>
      <c r="C753" s="563"/>
      <c r="D753" s="563"/>
      <c r="E753" s="563"/>
      <c r="F753" s="563"/>
      <c r="G753" s="563"/>
      <c r="H753" s="563"/>
      <c r="I753" s="563"/>
      <c r="J753" s="563"/>
    </row>
    <row r="754" customFormat="false" ht="12" hidden="false" customHeight="true" outlineLevel="0" collapsed="false">
      <c r="B754" s="563"/>
      <c r="C754" s="563"/>
      <c r="D754" s="563"/>
      <c r="E754" s="563"/>
      <c r="F754" s="563"/>
      <c r="G754" s="563"/>
      <c r="H754" s="563"/>
      <c r="I754" s="563"/>
      <c r="J754" s="563"/>
    </row>
    <row r="755" customFormat="false" ht="12" hidden="false" customHeight="true" outlineLevel="0" collapsed="false">
      <c r="B755" s="563"/>
      <c r="C755" s="563"/>
      <c r="D755" s="563"/>
      <c r="E755" s="563"/>
      <c r="F755" s="563"/>
      <c r="G755" s="563"/>
      <c r="H755" s="563"/>
      <c r="I755" s="563"/>
      <c r="J755" s="563"/>
    </row>
    <row r="756" customFormat="false" ht="12" hidden="false" customHeight="true" outlineLevel="0" collapsed="false">
      <c r="B756" s="563"/>
      <c r="C756" s="563"/>
      <c r="D756" s="563"/>
      <c r="E756" s="563"/>
      <c r="F756" s="563"/>
      <c r="G756" s="563"/>
      <c r="H756" s="563"/>
      <c r="I756" s="563"/>
      <c r="J756" s="563"/>
    </row>
    <row r="757" customFormat="false" ht="12" hidden="false" customHeight="true" outlineLevel="0" collapsed="false">
      <c r="B757" s="563"/>
      <c r="C757" s="563"/>
      <c r="D757" s="563"/>
      <c r="E757" s="563"/>
      <c r="F757" s="563"/>
      <c r="G757" s="563"/>
      <c r="H757" s="563"/>
      <c r="I757" s="563"/>
      <c r="J757" s="563"/>
    </row>
    <row r="758" customFormat="false" ht="12" hidden="false" customHeight="true" outlineLevel="0" collapsed="false">
      <c r="B758" s="563"/>
      <c r="C758" s="563"/>
      <c r="D758" s="563"/>
      <c r="E758" s="563"/>
      <c r="F758" s="563"/>
      <c r="G758" s="563"/>
      <c r="H758" s="563"/>
      <c r="I758" s="563"/>
      <c r="J758" s="563"/>
    </row>
    <row r="759" customFormat="false" ht="12" hidden="false" customHeight="true" outlineLevel="0" collapsed="false">
      <c r="B759" s="563"/>
      <c r="C759" s="563"/>
      <c r="D759" s="563"/>
      <c r="E759" s="563"/>
      <c r="F759" s="563"/>
      <c r="G759" s="563"/>
      <c r="H759" s="563"/>
      <c r="I759" s="563"/>
      <c r="J759" s="563"/>
    </row>
    <row r="760" customFormat="false" ht="12" hidden="false" customHeight="true" outlineLevel="0" collapsed="false">
      <c r="B760" s="563"/>
      <c r="C760" s="563"/>
      <c r="D760" s="563"/>
      <c r="E760" s="563"/>
      <c r="F760" s="563"/>
      <c r="G760" s="563"/>
      <c r="H760" s="563"/>
      <c r="I760" s="563"/>
      <c r="J760" s="563"/>
    </row>
    <row r="761" customFormat="false" ht="12" hidden="false" customHeight="true" outlineLevel="0" collapsed="false">
      <c r="B761" s="563"/>
      <c r="C761" s="563"/>
      <c r="D761" s="563"/>
      <c r="E761" s="563"/>
      <c r="F761" s="563"/>
      <c r="G761" s="563"/>
      <c r="H761" s="563"/>
      <c r="I761" s="563"/>
      <c r="J761" s="563"/>
    </row>
    <row r="762" customFormat="false" ht="12" hidden="false" customHeight="true" outlineLevel="0" collapsed="false">
      <c r="B762" s="563"/>
      <c r="C762" s="563"/>
      <c r="D762" s="563"/>
      <c r="E762" s="563"/>
      <c r="F762" s="563"/>
      <c r="G762" s="563"/>
      <c r="H762" s="563"/>
      <c r="I762" s="563"/>
      <c r="J762" s="563"/>
    </row>
    <row r="763" customFormat="false" ht="12" hidden="false" customHeight="true" outlineLevel="0" collapsed="false">
      <c r="B763" s="563"/>
      <c r="C763" s="563"/>
      <c r="D763" s="563"/>
      <c r="E763" s="563"/>
      <c r="F763" s="563"/>
      <c r="G763" s="563"/>
      <c r="H763" s="563"/>
      <c r="I763" s="563"/>
      <c r="J763" s="563"/>
    </row>
    <row r="764" customFormat="false" ht="12" hidden="false" customHeight="true" outlineLevel="0" collapsed="false">
      <c r="B764" s="563"/>
      <c r="C764" s="563"/>
      <c r="D764" s="563"/>
      <c r="E764" s="563"/>
      <c r="F764" s="563"/>
      <c r="G764" s="563"/>
      <c r="H764" s="563"/>
      <c r="I764" s="563"/>
      <c r="J764" s="563"/>
    </row>
    <row r="765" customFormat="false" ht="12" hidden="false" customHeight="true" outlineLevel="0" collapsed="false">
      <c r="B765" s="563"/>
      <c r="C765" s="563"/>
      <c r="D765" s="563"/>
      <c r="E765" s="563"/>
      <c r="F765" s="563"/>
      <c r="G765" s="563"/>
      <c r="H765" s="563"/>
      <c r="I765" s="563"/>
      <c r="J765" s="563"/>
    </row>
    <row r="766" customFormat="false" ht="12" hidden="false" customHeight="true" outlineLevel="0" collapsed="false">
      <c r="B766" s="563"/>
      <c r="C766" s="563"/>
      <c r="D766" s="563"/>
      <c r="E766" s="563"/>
      <c r="F766" s="563"/>
      <c r="G766" s="563"/>
      <c r="H766" s="563"/>
      <c r="I766" s="563"/>
      <c r="J766" s="563"/>
    </row>
    <row r="767" customFormat="false" ht="12" hidden="false" customHeight="true" outlineLevel="0" collapsed="false">
      <c r="B767" s="563"/>
      <c r="C767" s="563"/>
      <c r="D767" s="563"/>
      <c r="E767" s="563"/>
      <c r="F767" s="563"/>
      <c r="G767" s="563"/>
      <c r="H767" s="563"/>
      <c r="I767" s="563"/>
      <c r="J767" s="563"/>
    </row>
    <row r="768" customFormat="false" ht="12" hidden="false" customHeight="true" outlineLevel="0" collapsed="false">
      <c r="B768" s="563"/>
      <c r="C768" s="563"/>
      <c r="D768" s="563"/>
      <c r="E768" s="563"/>
      <c r="F768" s="563"/>
      <c r="G768" s="563"/>
      <c r="H768" s="563"/>
      <c r="I768" s="563"/>
      <c r="J768" s="563"/>
    </row>
    <row r="769" customFormat="false" ht="12" hidden="false" customHeight="true" outlineLevel="0" collapsed="false">
      <c r="B769" s="563"/>
      <c r="C769" s="563"/>
      <c r="D769" s="563"/>
      <c r="E769" s="563"/>
      <c r="F769" s="563"/>
      <c r="G769" s="563"/>
      <c r="H769" s="563"/>
      <c r="I769" s="563"/>
      <c r="J769" s="563"/>
    </row>
    <row r="770" customFormat="false" ht="12" hidden="false" customHeight="true" outlineLevel="0" collapsed="false">
      <c r="B770" s="563"/>
      <c r="C770" s="563"/>
      <c r="D770" s="563"/>
      <c r="E770" s="563"/>
      <c r="F770" s="563"/>
      <c r="G770" s="563"/>
      <c r="H770" s="563"/>
      <c r="I770" s="563"/>
      <c r="J770" s="563"/>
    </row>
    <row r="771" customFormat="false" ht="12" hidden="false" customHeight="true" outlineLevel="0" collapsed="false">
      <c r="B771" s="563"/>
      <c r="C771" s="563"/>
      <c r="D771" s="563"/>
      <c r="E771" s="563"/>
      <c r="F771" s="563"/>
      <c r="G771" s="563"/>
      <c r="H771" s="563"/>
      <c r="I771" s="563"/>
      <c r="J771" s="563"/>
    </row>
    <row r="772" customFormat="false" ht="12" hidden="false" customHeight="true" outlineLevel="0" collapsed="false">
      <c r="B772" s="563"/>
      <c r="C772" s="563"/>
      <c r="D772" s="563"/>
      <c r="E772" s="563"/>
      <c r="F772" s="563"/>
      <c r="G772" s="563"/>
      <c r="H772" s="563"/>
      <c r="I772" s="563"/>
      <c r="J772" s="563"/>
    </row>
    <row r="773" customFormat="false" ht="12" hidden="false" customHeight="true" outlineLevel="0" collapsed="false">
      <c r="B773" s="563"/>
      <c r="C773" s="563"/>
      <c r="D773" s="563"/>
      <c r="E773" s="563"/>
      <c r="F773" s="563"/>
      <c r="G773" s="563"/>
      <c r="H773" s="563"/>
      <c r="I773" s="563"/>
      <c r="J773" s="563"/>
    </row>
    <row r="774" customFormat="false" ht="12" hidden="false" customHeight="true" outlineLevel="0" collapsed="false">
      <c r="B774" s="563"/>
      <c r="C774" s="563"/>
      <c r="D774" s="563"/>
      <c r="E774" s="563"/>
      <c r="F774" s="563"/>
      <c r="G774" s="563"/>
      <c r="H774" s="563"/>
      <c r="I774" s="563"/>
      <c r="J774" s="563"/>
    </row>
    <row r="775" customFormat="false" ht="12" hidden="false" customHeight="true" outlineLevel="0" collapsed="false">
      <c r="B775" s="563"/>
      <c r="C775" s="563"/>
      <c r="D775" s="563"/>
      <c r="E775" s="563"/>
      <c r="F775" s="563"/>
      <c r="G775" s="563"/>
      <c r="H775" s="563"/>
      <c r="I775" s="563"/>
      <c r="J775" s="563"/>
    </row>
    <row r="776" customFormat="false" ht="12" hidden="false" customHeight="true" outlineLevel="0" collapsed="false">
      <c r="B776" s="563"/>
      <c r="C776" s="563"/>
      <c r="D776" s="563"/>
      <c r="E776" s="563"/>
      <c r="F776" s="563"/>
      <c r="G776" s="563"/>
      <c r="H776" s="563"/>
      <c r="I776" s="563"/>
      <c r="J776" s="563"/>
    </row>
    <row r="777" customFormat="false" ht="12" hidden="false" customHeight="true" outlineLevel="0" collapsed="false">
      <c r="B777" s="563"/>
      <c r="C777" s="563"/>
      <c r="D777" s="563"/>
      <c r="E777" s="563"/>
      <c r="F777" s="563"/>
      <c r="G777" s="563"/>
      <c r="H777" s="563"/>
      <c r="I777" s="563"/>
      <c r="J777" s="563"/>
    </row>
    <row r="778" customFormat="false" ht="12" hidden="false" customHeight="true" outlineLevel="0" collapsed="false">
      <c r="B778" s="563"/>
      <c r="C778" s="563"/>
      <c r="D778" s="563"/>
      <c r="E778" s="563"/>
      <c r="F778" s="563"/>
      <c r="G778" s="563"/>
      <c r="H778" s="563"/>
      <c r="I778" s="563"/>
      <c r="J778" s="563"/>
    </row>
    <row r="779" customFormat="false" ht="12" hidden="false" customHeight="true" outlineLevel="0" collapsed="false">
      <c r="B779" s="563"/>
      <c r="C779" s="563"/>
      <c r="D779" s="563"/>
      <c r="E779" s="563"/>
      <c r="F779" s="563"/>
      <c r="G779" s="563"/>
      <c r="H779" s="563"/>
      <c r="I779" s="563"/>
      <c r="J779" s="563"/>
    </row>
    <row r="780" customFormat="false" ht="12" hidden="false" customHeight="true" outlineLevel="0" collapsed="false">
      <c r="B780" s="563"/>
      <c r="C780" s="563"/>
      <c r="D780" s="563"/>
      <c r="E780" s="563"/>
      <c r="F780" s="563"/>
      <c r="G780" s="563"/>
      <c r="H780" s="563"/>
      <c r="I780" s="563"/>
      <c r="J780" s="563"/>
    </row>
    <row r="781" customFormat="false" ht="12" hidden="false" customHeight="true" outlineLevel="0" collapsed="false">
      <c r="B781" s="563"/>
      <c r="C781" s="563"/>
      <c r="D781" s="563"/>
      <c r="E781" s="563"/>
      <c r="F781" s="563"/>
      <c r="G781" s="563"/>
      <c r="H781" s="563"/>
      <c r="I781" s="563"/>
      <c r="J781" s="563"/>
    </row>
    <row r="782" customFormat="false" ht="12" hidden="false" customHeight="true" outlineLevel="0" collapsed="false">
      <c r="B782" s="563"/>
      <c r="C782" s="563"/>
      <c r="D782" s="563"/>
      <c r="E782" s="563"/>
      <c r="F782" s="563"/>
      <c r="G782" s="563"/>
      <c r="H782" s="563"/>
      <c r="I782" s="563"/>
      <c r="J782" s="563"/>
    </row>
    <row r="783" customFormat="false" ht="12" hidden="false" customHeight="true" outlineLevel="0" collapsed="false">
      <c r="B783" s="563"/>
      <c r="C783" s="563"/>
      <c r="D783" s="563"/>
      <c r="E783" s="563"/>
      <c r="F783" s="563"/>
      <c r="G783" s="563"/>
      <c r="H783" s="563"/>
      <c r="I783" s="563"/>
      <c r="J783" s="563"/>
    </row>
    <row r="784" customFormat="false" ht="12" hidden="false" customHeight="true" outlineLevel="0" collapsed="false">
      <c r="B784" s="563"/>
      <c r="C784" s="563"/>
      <c r="D784" s="563"/>
      <c r="E784" s="563"/>
      <c r="F784" s="563"/>
      <c r="G784" s="563"/>
      <c r="H784" s="563"/>
      <c r="I784" s="563"/>
      <c r="J784" s="563"/>
    </row>
    <row r="785" customFormat="false" ht="12" hidden="false" customHeight="true" outlineLevel="0" collapsed="false">
      <c r="B785" s="563"/>
      <c r="C785" s="563"/>
      <c r="D785" s="563"/>
      <c r="E785" s="563"/>
      <c r="F785" s="563"/>
      <c r="G785" s="563"/>
      <c r="H785" s="563"/>
      <c r="I785" s="563"/>
      <c r="J785" s="563"/>
    </row>
    <row r="786" customFormat="false" ht="12" hidden="false" customHeight="true" outlineLevel="0" collapsed="false">
      <c r="B786" s="563"/>
      <c r="C786" s="563"/>
      <c r="D786" s="563"/>
      <c r="E786" s="563"/>
      <c r="F786" s="563"/>
      <c r="G786" s="563"/>
      <c r="H786" s="563"/>
      <c r="I786" s="563"/>
      <c r="J786" s="563"/>
    </row>
    <row r="787" customFormat="false" ht="12" hidden="false" customHeight="true" outlineLevel="0" collapsed="false">
      <c r="B787" s="563"/>
      <c r="C787" s="563"/>
      <c r="D787" s="563"/>
      <c r="E787" s="563"/>
      <c r="F787" s="563"/>
      <c r="G787" s="563"/>
      <c r="H787" s="563"/>
      <c r="I787" s="563"/>
      <c r="J787" s="563"/>
    </row>
    <row r="788" customFormat="false" ht="12" hidden="false" customHeight="true" outlineLevel="0" collapsed="false">
      <c r="B788" s="563"/>
      <c r="C788" s="563"/>
      <c r="D788" s="563"/>
      <c r="E788" s="563"/>
      <c r="F788" s="563"/>
      <c r="G788" s="563"/>
      <c r="H788" s="563"/>
      <c r="I788" s="563"/>
      <c r="J788" s="563"/>
    </row>
    <row r="789" customFormat="false" ht="12" hidden="false" customHeight="true" outlineLevel="0" collapsed="false">
      <c r="B789" s="563"/>
      <c r="C789" s="563"/>
      <c r="D789" s="563"/>
      <c r="E789" s="563"/>
      <c r="F789" s="563"/>
      <c r="G789" s="563"/>
      <c r="H789" s="563"/>
      <c r="I789" s="563"/>
      <c r="J789" s="563"/>
    </row>
    <row r="790" customFormat="false" ht="12" hidden="false" customHeight="true" outlineLevel="0" collapsed="false">
      <c r="B790" s="563"/>
      <c r="C790" s="563"/>
      <c r="D790" s="563"/>
      <c r="E790" s="563"/>
      <c r="F790" s="563"/>
      <c r="G790" s="563"/>
      <c r="H790" s="563"/>
      <c r="I790" s="563"/>
      <c r="J790" s="563"/>
    </row>
    <row r="791" customFormat="false" ht="12" hidden="false" customHeight="true" outlineLevel="0" collapsed="false">
      <c r="B791" s="563"/>
      <c r="C791" s="563"/>
      <c r="D791" s="563"/>
      <c r="E791" s="563"/>
      <c r="F791" s="563"/>
      <c r="G791" s="563"/>
      <c r="H791" s="563"/>
      <c r="I791" s="563"/>
      <c r="J791" s="563"/>
    </row>
    <row r="792" customFormat="false" ht="12" hidden="false" customHeight="true" outlineLevel="0" collapsed="false">
      <c r="B792" s="563"/>
      <c r="C792" s="563"/>
      <c r="D792" s="563"/>
      <c r="E792" s="563"/>
      <c r="F792" s="563"/>
      <c r="G792" s="563"/>
      <c r="H792" s="563"/>
      <c r="I792" s="563"/>
      <c r="J792" s="563"/>
    </row>
    <row r="793" customFormat="false" ht="12" hidden="false" customHeight="true" outlineLevel="0" collapsed="false">
      <c r="B793" s="563"/>
      <c r="C793" s="563"/>
      <c r="D793" s="563"/>
      <c r="E793" s="563"/>
      <c r="F793" s="563"/>
      <c r="G793" s="563"/>
      <c r="H793" s="563"/>
      <c r="I793" s="563"/>
      <c r="J793" s="563"/>
    </row>
    <row r="794" customFormat="false" ht="12" hidden="false" customHeight="true" outlineLevel="0" collapsed="false">
      <c r="B794" s="563"/>
      <c r="C794" s="563"/>
      <c r="D794" s="563"/>
      <c r="E794" s="563"/>
      <c r="F794" s="563"/>
      <c r="G794" s="563"/>
      <c r="H794" s="563"/>
      <c r="I794" s="563"/>
      <c r="J794" s="563"/>
    </row>
    <row r="795" customFormat="false" ht="12" hidden="false" customHeight="true" outlineLevel="0" collapsed="false">
      <c r="B795" s="563"/>
      <c r="C795" s="563"/>
      <c r="D795" s="563"/>
      <c r="E795" s="563"/>
      <c r="F795" s="563"/>
      <c r="G795" s="563"/>
      <c r="H795" s="563"/>
      <c r="I795" s="563"/>
      <c r="J795" s="563"/>
    </row>
    <row r="796" customFormat="false" ht="12" hidden="false" customHeight="true" outlineLevel="0" collapsed="false">
      <c r="B796" s="563"/>
      <c r="C796" s="563"/>
      <c r="D796" s="563"/>
      <c r="E796" s="563"/>
      <c r="F796" s="563"/>
      <c r="G796" s="563"/>
      <c r="H796" s="563"/>
      <c r="I796" s="563"/>
      <c r="J796" s="563"/>
    </row>
    <row r="797" customFormat="false" ht="12" hidden="false" customHeight="true" outlineLevel="0" collapsed="false">
      <c r="B797" s="563"/>
      <c r="C797" s="563"/>
      <c r="D797" s="563"/>
      <c r="E797" s="563"/>
      <c r="F797" s="563"/>
      <c r="G797" s="563"/>
      <c r="H797" s="563"/>
      <c r="I797" s="563"/>
      <c r="J797" s="563"/>
    </row>
    <row r="798" customFormat="false" ht="12" hidden="false" customHeight="true" outlineLevel="0" collapsed="false">
      <c r="B798" s="563"/>
      <c r="C798" s="563"/>
      <c r="D798" s="563"/>
      <c r="E798" s="563"/>
      <c r="F798" s="563"/>
      <c r="G798" s="563"/>
      <c r="H798" s="563"/>
      <c r="I798" s="563"/>
      <c r="J798" s="563"/>
    </row>
    <row r="799" customFormat="false" ht="12" hidden="false" customHeight="true" outlineLevel="0" collapsed="false">
      <c r="B799" s="563"/>
      <c r="C799" s="563"/>
      <c r="D799" s="563"/>
      <c r="E799" s="563"/>
      <c r="F799" s="563"/>
      <c r="G799" s="563"/>
      <c r="H799" s="563"/>
      <c r="I799" s="563"/>
      <c r="J799" s="563"/>
    </row>
    <row r="800" customFormat="false" ht="12" hidden="false" customHeight="true" outlineLevel="0" collapsed="false">
      <c r="B800" s="563"/>
      <c r="C800" s="563"/>
      <c r="D800" s="563"/>
      <c r="E800" s="563"/>
      <c r="F800" s="563"/>
      <c r="G800" s="563"/>
      <c r="H800" s="563"/>
      <c r="I800" s="563"/>
      <c r="J800" s="563"/>
    </row>
    <row r="801" customFormat="false" ht="12" hidden="false" customHeight="true" outlineLevel="0" collapsed="false">
      <c r="B801" s="563"/>
      <c r="C801" s="563"/>
      <c r="D801" s="563"/>
      <c r="E801" s="563"/>
      <c r="F801" s="563"/>
      <c r="G801" s="563"/>
      <c r="H801" s="563"/>
      <c r="I801" s="563"/>
      <c r="J801" s="563"/>
    </row>
    <row r="802" customFormat="false" ht="12" hidden="false" customHeight="true" outlineLevel="0" collapsed="false">
      <c r="B802" s="563"/>
      <c r="C802" s="563"/>
      <c r="D802" s="563"/>
      <c r="E802" s="563"/>
      <c r="F802" s="563"/>
      <c r="G802" s="563"/>
      <c r="H802" s="563"/>
      <c r="I802" s="563"/>
      <c r="J802" s="563"/>
    </row>
    <row r="803" customFormat="false" ht="12" hidden="false" customHeight="true" outlineLevel="0" collapsed="false">
      <c r="B803" s="563"/>
      <c r="C803" s="563"/>
      <c r="D803" s="563"/>
      <c r="E803" s="563"/>
      <c r="F803" s="563"/>
      <c r="G803" s="563"/>
      <c r="H803" s="563"/>
      <c r="I803" s="563"/>
      <c r="J803" s="563"/>
    </row>
    <row r="804" customFormat="false" ht="12" hidden="false" customHeight="true" outlineLevel="0" collapsed="false">
      <c r="B804" s="563"/>
      <c r="C804" s="563"/>
      <c r="D804" s="563"/>
      <c r="E804" s="563"/>
      <c r="F804" s="563"/>
      <c r="G804" s="563"/>
      <c r="H804" s="563"/>
      <c r="I804" s="563"/>
      <c r="J804" s="563"/>
    </row>
    <row r="805" customFormat="false" ht="12" hidden="false" customHeight="true" outlineLevel="0" collapsed="false">
      <c r="B805" s="563"/>
      <c r="C805" s="563"/>
      <c r="D805" s="563"/>
      <c r="E805" s="563"/>
      <c r="F805" s="563"/>
      <c r="G805" s="563"/>
      <c r="H805" s="563"/>
      <c r="I805" s="563"/>
      <c r="J805" s="563"/>
    </row>
    <row r="806" customFormat="false" ht="12" hidden="false" customHeight="true" outlineLevel="0" collapsed="false">
      <c r="B806" s="563"/>
      <c r="C806" s="563"/>
      <c r="D806" s="563"/>
      <c r="E806" s="563"/>
      <c r="F806" s="563"/>
      <c r="G806" s="563"/>
      <c r="H806" s="563"/>
      <c r="I806" s="563"/>
      <c r="J806" s="563"/>
    </row>
    <row r="807" customFormat="false" ht="12" hidden="false" customHeight="true" outlineLevel="0" collapsed="false">
      <c r="B807" s="563"/>
      <c r="C807" s="563"/>
      <c r="D807" s="563"/>
      <c r="E807" s="563"/>
      <c r="F807" s="563"/>
      <c r="G807" s="563"/>
      <c r="H807" s="563"/>
      <c r="I807" s="563"/>
      <c r="J807" s="563"/>
    </row>
    <row r="808" customFormat="false" ht="12" hidden="false" customHeight="true" outlineLevel="0" collapsed="false">
      <c r="B808" s="563"/>
      <c r="C808" s="563"/>
      <c r="D808" s="563"/>
      <c r="E808" s="563"/>
      <c r="F808" s="563"/>
      <c r="G808" s="563"/>
      <c r="H808" s="563"/>
      <c r="I808" s="563"/>
      <c r="J808" s="563"/>
    </row>
    <row r="809" customFormat="false" ht="12" hidden="false" customHeight="true" outlineLevel="0" collapsed="false">
      <c r="B809" s="563"/>
      <c r="C809" s="563"/>
      <c r="D809" s="563"/>
      <c r="E809" s="563"/>
      <c r="F809" s="563"/>
      <c r="G809" s="563"/>
      <c r="H809" s="563"/>
      <c r="I809" s="563"/>
      <c r="J809" s="563"/>
    </row>
    <row r="810" customFormat="false" ht="12" hidden="false" customHeight="true" outlineLevel="0" collapsed="false">
      <c r="B810" s="563"/>
      <c r="C810" s="563"/>
      <c r="D810" s="563"/>
      <c r="E810" s="563"/>
      <c r="F810" s="563"/>
      <c r="G810" s="563"/>
      <c r="H810" s="563"/>
      <c r="I810" s="563"/>
      <c r="J810" s="563"/>
    </row>
    <row r="811" customFormat="false" ht="12" hidden="false" customHeight="true" outlineLevel="0" collapsed="false">
      <c r="B811" s="563"/>
      <c r="C811" s="563"/>
      <c r="D811" s="563"/>
      <c r="E811" s="563"/>
      <c r="F811" s="563"/>
      <c r="G811" s="563"/>
      <c r="H811" s="563"/>
      <c r="I811" s="563"/>
      <c r="J811" s="563"/>
    </row>
    <row r="812" customFormat="false" ht="12" hidden="false" customHeight="true" outlineLevel="0" collapsed="false">
      <c r="B812" s="563"/>
      <c r="C812" s="563"/>
      <c r="D812" s="563"/>
      <c r="E812" s="563"/>
      <c r="F812" s="563"/>
      <c r="G812" s="563"/>
      <c r="H812" s="563"/>
      <c r="I812" s="563"/>
      <c r="J812" s="563"/>
    </row>
    <row r="813" customFormat="false" ht="12" hidden="false" customHeight="true" outlineLevel="0" collapsed="false">
      <c r="B813" s="563"/>
      <c r="C813" s="563"/>
      <c r="D813" s="563"/>
      <c r="E813" s="563"/>
      <c r="F813" s="563"/>
      <c r="G813" s="563"/>
      <c r="H813" s="563"/>
      <c r="I813" s="563"/>
      <c r="J813" s="563"/>
    </row>
    <row r="814" customFormat="false" ht="12" hidden="false" customHeight="true" outlineLevel="0" collapsed="false">
      <c r="B814" s="563"/>
      <c r="C814" s="563"/>
      <c r="D814" s="563"/>
      <c r="E814" s="563"/>
      <c r="F814" s="563"/>
      <c r="G814" s="563"/>
      <c r="H814" s="563"/>
      <c r="I814" s="563"/>
      <c r="J814" s="563"/>
    </row>
    <row r="815" customFormat="false" ht="12" hidden="false" customHeight="true" outlineLevel="0" collapsed="false">
      <c r="B815" s="563"/>
      <c r="C815" s="563"/>
      <c r="D815" s="563"/>
      <c r="E815" s="563"/>
      <c r="F815" s="563"/>
      <c r="G815" s="563"/>
      <c r="H815" s="563"/>
      <c r="I815" s="563"/>
      <c r="J815" s="563"/>
    </row>
    <row r="816" customFormat="false" ht="12" hidden="false" customHeight="true" outlineLevel="0" collapsed="false">
      <c r="B816" s="563"/>
      <c r="C816" s="563"/>
      <c r="D816" s="563"/>
      <c r="E816" s="563"/>
      <c r="F816" s="563"/>
      <c r="G816" s="563"/>
      <c r="H816" s="563"/>
      <c r="I816" s="563"/>
      <c r="J816" s="563"/>
    </row>
    <row r="817" customFormat="false" ht="12" hidden="false" customHeight="true" outlineLevel="0" collapsed="false">
      <c r="B817" s="563"/>
      <c r="C817" s="563"/>
      <c r="D817" s="563"/>
      <c r="E817" s="563"/>
      <c r="F817" s="563"/>
      <c r="G817" s="563"/>
      <c r="H817" s="563"/>
      <c r="I817" s="563"/>
      <c r="J817" s="563"/>
    </row>
    <row r="818" customFormat="false" ht="12" hidden="false" customHeight="true" outlineLevel="0" collapsed="false">
      <c r="B818" s="563"/>
      <c r="C818" s="563"/>
      <c r="D818" s="563"/>
      <c r="E818" s="563"/>
      <c r="F818" s="563"/>
      <c r="G818" s="563"/>
      <c r="H818" s="563"/>
      <c r="I818" s="563"/>
      <c r="J818" s="563"/>
    </row>
    <row r="819" customFormat="false" ht="12" hidden="false" customHeight="true" outlineLevel="0" collapsed="false">
      <c r="B819" s="563"/>
      <c r="C819" s="563"/>
      <c r="D819" s="563"/>
      <c r="E819" s="563"/>
      <c r="F819" s="563"/>
      <c r="G819" s="563"/>
      <c r="H819" s="563"/>
      <c r="I819" s="563"/>
      <c r="J819" s="563"/>
    </row>
    <row r="820" customFormat="false" ht="12" hidden="false" customHeight="true" outlineLevel="0" collapsed="false">
      <c r="B820" s="563"/>
      <c r="C820" s="563"/>
      <c r="D820" s="563"/>
      <c r="E820" s="563"/>
      <c r="F820" s="563"/>
      <c r="G820" s="563"/>
      <c r="H820" s="563"/>
      <c r="I820" s="563"/>
      <c r="J820" s="563"/>
    </row>
    <row r="821" customFormat="false" ht="12" hidden="false" customHeight="true" outlineLevel="0" collapsed="false">
      <c r="B821" s="563"/>
      <c r="C821" s="563"/>
      <c r="D821" s="563"/>
      <c r="E821" s="563"/>
      <c r="F821" s="563"/>
      <c r="G821" s="563"/>
      <c r="H821" s="563"/>
      <c r="I821" s="563"/>
      <c r="J821" s="563"/>
    </row>
    <row r="822" customFormat="false" ht="12" hidden="false" customHeight="true" outlineLevel="0" collapsed="false">
      <c r="B822" s="563"/>
      <c r="C822" s="563"/>
      <c r="D822" s="563"/>
      <c r="E822" s="563"/>
      <c r="F822" s="563"/>
      <c r="G822" s="563"/>
      <c r="H822" s="563"/>
      <c r="I822" s="563"/>
      <c r="J822" s="563"/>
    </row>
    <row r="823" customFormat="false" ht="12" hidden="false" customHeight="true" outlineLevel="0" collapsed="false">
      <c r="B823" s="563"/>
      <c r="C823" s="563"/>
      <c r="D823" s="563"/>
      <c r="E823" s="563"/>
      <c r="F823" s="563"/>
      <c r="G823" s="563"/>
      <c r="H823" s="563"/>
      <c r="I823" s="563"/>
      <c r="J823" s="563"/>
    </row>
    <row r="824" customFormat="false" ht="12" hidden="false" customHeight="true" outlineLevel="0" collapsed="false">
      <c r="B824" s="563"/>
      <c r="C824" s="563"/>
      <c r="D824" s="563"/>
      <c r="E824" s="563"/>
      <c r="F824" s="563"/>
      <c r="G824" s="563"/>
      <c r="H824" s="563"/>
      <c r="I824" s="563"/>
      <c r="J824" s="563"/>
    </row>
    <row r="825" customFormat="false" ht="12" hidden="false" customHeight="true" outlineLevel="0" collapsed="false">
      <c r="B825" s="563"/>
      <c r="C825" s="563"/>
      <c r="D825" s="563"/>
      <c r="E825" s="563"/>
      <c r="F825" s="563"/>
      <c r="G825" s="563"/>
      <c r="H825" s="563"/>
      <c r="I825" s="563"/>
      <c r="J825" s="563"/>
    </row>
    <row r="826" customFormat="false" ht="12" hidden="false" customHeight="true" outlineLevel="0" collapsed="false">
      <c r="B826" s="563"/>
      <c r="C826" s="563"/>
      <c r="D826" s="563"/>
      <c r="E826" s="563"/>
      <c r="F826" s="563"/>
      <c r="G826" s="563"/>
      <c r="H826" s="563"/>
      <c r="I826" s="563"/>
      <c r="J826" s="563"/>
    </row>
    <row r="827" customFormat="false" ht="12" hidden="false" customHeight="true" outlineLevel="0" collapsed="false">
      <c r="B827" s="563"/>
      <c r="C827" s="563"/>
      <c r="D827" s="563"/>
      <c r="E827" s="563"/>
      <c r="F827" s="563"/>
      <c r="G827" s="563"/>
      <c r="H827" s="563"/>
      <c r="I827" s="563"/>
      <c r="J827" s="563"/>
    </row>
    <row r="828" customFormat="false" ht="12" hidden="false" customHeight="true" outlineLevel="0" collapsed="false">
      <c r="B828" s="563"/>
      <c r="C828" s="563"/>
      <c r="D828" s="563"/>
      <c r="E828" s="563"/>
      <c r="F828" s="563"/>
      <c r="G828" s="563"/>
      <c r="H828" s="563"/>
      <c r="I828" s="563"/>
      <c r="J828" s="563"/>
    </row>
    <row r="829" customFormat="false" ht="12" hidden="false" customHeight="true" outlineLevel="0" collapsed="false">
      <c r="B829" s="563"/>
      <c r="C829" s="563"/>
      <c r="D829" s="563"/>
      <c r="E829" s="563"/>
      <c r="F829" s="563"/>
      <c r="G829" s="563"/>
      <c r="H829" s="563"/>
      <c r="I829" s="563"/>
      <c r="J829" s="563"/>
    </row>
    <row r="830" customFormat="false" ht="12" hidden="false" customHeight="true" outlineLevel="0" collapsed="false">
      <c r="B830" s="563"/>
      <c r="C830" s="563"/>
      <c r="D830" s="563"/>
      <c r="E830" s="563"/>
      <c r="F830" s="563"/>
      <c r="G830" s="563"/>
      <c r="H830" s="563"/>
      <c r="I830" s="563"/>
      <c r="J830" s="563"/>
    </row>
    <row r="831" customFormat="false" ht="12" hidden="false" customHeight="true" outlineLevel="0" collapsed="false">
      <c r="B831" s="563"/>
      <c r="C831" s="563"/>
      <c r="D831" s="563"/>
      <c r="E831" s="563"/>
      <c r="F831" s="563"/>
      <c r="G831" s="563"/>
      <c r="H831" s="563"/>
      <c r="I831" s="563"/>
      <c r="J831" s="563"/>
    </row>
    <row r="832" customFormat="false" ht="12" hidden="false" customHeight="true" outlineLevel="0" collapsed="false">
      <c r="B832" s="563"/>
      <c r="C832" s="563"/>
      <c r="D832" s="563"/>
      <c r="E832" s="563"/>
      <c r="F832" s="563"/>
      <c r="G832" s="563"/>
      <c r="H832" s="563"/>
      <c r="I832" s="563"/>
      <c r="J832" s="563"/>
    </row>
    <row r="833" customFormat="false" ht="12" hidden="false" customHeight="true" outlineLevel="0" collapsed="false">
      <c r="B833" s="563"/>
      <c r="C833" s="563"/>
      <c r="D833" s="563"/>
      <c r="E833" s="563"/>
      <c r="F833" s="563"/>
      <c r="G833" s="563"/>
      <c r="H833" s="563"/>
      <c r="I833" s="563"/>
      <c r="J833" s="563"/>
    </row>
    <row r="834" customFormat="false" ht="12" hidden="false" customHeight="true" outlineLevel="0" collapsed="false">
      <c r="B834" s="563"/>
      <c r="C834" s="563"/>
      <c r="D834" s="563"/>
      <c r="E834" s="563"/>
      <c r="F834" s="563"/>
      <c r="G834" s="563"/>
      <c r="H834" s="563"/>
      <c r="I834" s="563"/>
      <c r="J834" s="563"/>
    </row>
    <row r="835" customFormat="false" ht="12" hidden="false" customHeight="true" outlineLevel="0" collapsed="false">
      <c r="B835" s="563"/>
      <c r="C835" s="563"/>
      <c r="D835" s="563"/>
      <c r="E835" s="563"/>
      <c r="F835" s="563"/>
      <c r="G835" s="563"/>
      <c r="H835" s="563"/>
      <c r="I835" s="563"/>
      <c r="J835" s="563"/>
    </row>
    <row r="836" customFormat="false" ht="12" hidden="false" customHeight="true" outlineLevel="0" collapsed="false">
      <c r="B836" s="563"/>
      <c r="C836" s="563"/>
      <c r="D836" s="563"/>
      <c r="E836" s="563"/>
      <c r="F836" s="563"/>
      <c r="G836" s="563"/>
      <c r="H836" s="563"/>
      <c r="I836" s="563"/>
      <c r="J836" s="563"/>
    </row>
    <row r="837" customFormat="false" ht="12" hidden="false" customHeight="true" outlineLevel="0" collapsed="false">
      <c r="B837" s="563"/>
      <c r="C837" s="563"/>
      <c r="D837" s="563"/>
      <c r="E837" s="563"/>
      <c r="F837" s="563"/>
      <c r="G837" s="563"/>
      <c r="H837" s="563"/>
      <c r="I837" s="563"/>
      <c r="J837" s="563"/>
    </row>
    <row r="838" customFormat="false" ht="12" hidden="false" customHeight="true" outlineLevel="0" collapsed="false">
      <c r="B838" s="563"/>
      <c r="C838" s="563"/>
      <c r="D838" s="563"/>
      <c r="E838" s="563"/>
      <c r="F838" s="563"/>
      <c r="G838" s="563"/>
      <c r="H838" s="563"/>
      <c r="I838" s="563"/>
      <c r="J838" s="563"/>
    </row>
    <row r="839" customFormat="false" ht="12" hidden="false" customHeight="true" outlineLevel="0" collapsed="false">
      <c r="B839" s="563"/>
      <c r="C839" s="563"/>
      <c r="D839" s="563"/>
      <c r="E839" s="563"/>
      <c r="F839" s="563"/>
      <c r="G839" s="563"/>
      <c r="H839" s="563"/>
      <c r="I839" s="563"/>
      <c r="J839" s="563"/>
    </row>
    <row r="840" customFormat="false" ht="12" hidden="false" customHeight="true" outlineLevel="0" collapsed="false">
      <c r="B840" s="563"/>
      <c r="C840" s="563"/>
      <c r="D840" s="563"/>
      <c r="E840" s="563"/>
      <c r="F840" s="563"/>
      <c r="G840" s="563"/>
      <c r="H840" s="563"/>
      <c r="I840" s="563"/>
      <c r="J840" s="563"/>
    </row>
    <row r="841" customFormat="false" ht="12" hidden="false" customHeight="true" outlineLevel="0" collapsed="false">
      <c r="B841" s="563"/>
      <c r="C841" s="563"/>
      <c r="D841" s="563"/>
      <c r="E841" s="563"/>
      <c r="F841" s="563"/>
      <c r="G841" s="563"/>
      <c r="H841" s="563"/>
      <c r="I841" s="563"/>
      <c r="J841" s="563"/>
    </row>
    <row r="842" customFormat="false" ht="12" hidden="false" customHeight="true" outlineLevel="0" collapsed="false">
      <c r="B842" s="563"/>
      <c r="C842" s="563"/>
      <c r="D842" s="563"/>
      <c r="E842" s="563"/>
      <c r="F842" s="563"/>
      <c r="G842" s="563"/>
      <c r="H842" s="563"/>
      <c r="I842" s="563"/>
      <c r="J842" s="563"/>
    </row>
    <row r="843" customFormat="false" ht="12" hidden="false" customHeight="true" outlineLevel="0" collapsed="false">
      <c r="B843" s="563"/>
      <c r="C843" s="563"/>
      <c r="D843" s="563"/>
      <c r="E843" s="563"/>
      <c r="F843" s="563"/>
      <c r="G843" s="563"/>
      <c r="H843" s="563"/>
      <c r="I843" s="563"/>
      <c r="J843" s="563"/>
    </row>
    <row r="844" customFormat="false" ht="12" hidden="false" customHeight="true" outlineLevel="0" collapsed="false">
      <c r="B844" s="563"/>
      <c r="C844" s="563"/>
      <c r="D844" s="563"/>
      <c r="E844" s="563"/>
      <c r="F844" s="563"/>
      <c r="G844" s="563"/>
      <c r="H844" s="563"/>
      <c r="I844" s="563"/>
      <c r="J844" s="563"/>
    </row>
    <row r="845" customFormat="false" ht="12" hidden="false" customHeight="true" outlineLevel="0" collapsed="false">
      <c r="B845" s="563"/>
      <c r="C845" s="563"/>
      <c r="D845" s="563"/>
      <c r="E845" s="563"/>
      <c r="F845" s="563"/>
      <c r="G845" s="563"/>
      <c r="H845" s="563"/>
      <c r="I845" s="563"/>
      <c r="J845" s="563"/>
    </row>
    <row r="846" customFormat="false" ht="12" hidden="false" customHeight="true" outlineLevel="0" collapsed="false">
      <c r="B846" s="563"/>
      <c r="C846" s="563"/>
      <c r="D846" s="563"/>
      <c r="E846" s="563"/>
      <c r="F846" s="563"/>
      <c r="G846" s="563"/>
      <c r="H846" s="563"/>
      <c r="I846" s="563"/>
      <c r="J846" s="563"/>
    </row>
    <row r="847" customFormat="false" ht="12" hidden="false" customHeight="true" outlineLevel="0" collapsed="false">
      <c r="B847" s="563"/>
      <c r="C847" s="563"/>
      <c r="D847" s="563"/>
      <c r="E847" s="563"/>
      <c r="F847" s="563"/>
      <c r="G847" s="563"/>
      <c r="H847" s="563"/>
      <c r="I847" s="563"/>
      <c r="J847" s="563"/>
    </row>
    <row r="848" customFormat="false" ht="12" hidden="false" customHeight="true" outlineLevel="0" collapsed="false">
      <c r="B848" s="563"/>
      <c r="C848" s="563"/>
      <c r="D848" s="563"/>
      <c r="E848" s="563"/>
      <c r="F848" s="563"/>
      <c r="G848" s="563"/>
      <c r="H848" s="563"/>
      <c r="I848" s="563"/>
      <c r="J848" s="563"/>
    </row>
    <row r="849" customFormat="false" ht="12" hidden="false" customHeight="true" outlineLevel="0" collapsed="false">
      <c r="B849" s="563"/>
      <c r="C849" s="563"/>
      <c r="D849" s="563"/>
      <c r="E849" s="563"/>
      <c r="F849" s="563"/>
      <c r="G849" s="563"/>
      <c r="H849" s="563"/>
      <c r="I849" s="563"/>
      <c r="J849" s="563"/>
    </row>
    <row r="850" customFormat="false" ht="12" hidden="false" customHeight="true" outlineLevel="0" collapsed="false">
      <c r="B850" s="563"/>
      <c r="C850" s="563"/>
      <c r="D850" s="563"/>
      <c r="E850" s="563"/>
      <c r="F850" s="563"/>
      <c r="G850" s="563"/>
      <c r="H850" s="563"/>
      <c r="I850" s="563"/>
      <c r="J850" s="563"/>
    </row>
    <row r="851" customFormat="false" ht="12" hidden="false" customHeight="true" outlineLevel="0" collapsed="false">
      <c r="B851" s="563"/>
      <c r="C851" s="563"/>
      <c r="D851" s="563"/>
      <c r="E851" s="563"/>
      <c r="F851" s="563"/>
      <c r="G851" s="563"/>
      <c r="H851" s="563"/>
      <c r="I851" s="563"/>
      <c r="J851" s="563"/>
    </row>
    <row r="852" customFormat="false" ht="12" hidden="false" customHeight="true" outlineLevel="0" collapsed="false">
      <c r="B852" s="563"/>
      <c r="C852" s="563"/>
      <c r="D852" s="563"/>
      <c r="E852" s="563"/>
      <c r="F852" s="563"/>
      <c r="G852" s="563"/>
      <c r="H852" s="563"/>
      <c r="I852" s="563"/>
      <c r="J852" s="563"/>
    </row>
    <row r="853" customFormat="false" ht="12" hidden="false" customHeight="true" outlineLevel="0" collapsed="false">
      <c r="B853" s="563"/>
      <c r="C853" s="563"/>
      <c r="D853" s="563"/>
      <c r="E853" s="563"/>
      <c r="F853" s="563"/>
      <c r="G853" s="563"/>
      <c r="H853" s="563"/>
      <c r="I853" s="563"/>
      <c r="J853" s="563"/>
    </row>
    <row r="854" customFormat="false" ht="12" hidden="false" customHeight="true" outlineLevel="0" collapsed="false">
      <c r="B854" s="563"/>
      <c r="C854" s="563"/>
      <c r="D854" s="563"/>
      <c r="E854" s="563"/>
      <c r="F854" s="563"/>
      <c r="G854" s="563"/>
      <c r="H854" s="563"/>
      <c r="I854" s="563"/>
      <c r="J854" s="563"/>
    </row>
    <row r="855" customFormat="false" ht="12" hidden="false" customHeight="true" outlineLevel="0" collapsed="false">
      <c r="B855" s="563"/>
      <c r="C855" s="563"/>
      <c r="D855" s="563"/>
      <c r="E855" s="563"/>
      <c r="F855" s="563"/>
      <c r="G855" s="563"/>
      <c r="H855" s="563"/>
      <c r="I855" s="563"/>
      <c r="J855" s="563"/>
    </row>
    <row r="856" customFormat="false" ht="12" hidden="false" customHeight="true" outlineLevel="0" collapsed="false">
      <c r="B856" s="563"/>
      <c r="C856" s="563"/>
      <c r="D856" s="563"/>
      <c r="E856" s="563"/>
      <c r="F856" s="563"/>
      <c r="G856" s="563"/>
      <c r="H856" s="563"/>
      <c r="I856" s="563"/>
      <c r="J856" s="563"/>
    </row>
    <row r="857" customFormat="false" ht="12" hidden="false" customHeight="true" outlineLevel="0" collapsed="false">
      <c r="B857" s="563"/>
      <c r="C857" s="563"/>
      <c r="D857" s="563"/>
      <c r="E857" s="563"/>
      <c r="F857" s="563"/>
      <c r="G857" s="563"/>
      <c r="H857" s="563"/>
      <c r="I857" s="563"/>
      <c r="J857" s="563"/>
    </row>
    <row r="858" customFormat="false" ht="12" hidden="false" customHeight="true" outlineLevel="0" collapsed="false">
      <c r="B858" s="563"/>
      <c r="C858" s="563"/>
      <c r="D858" s="563"/>
      <c r="E858" s="563"/>
      <c r="F858" s="563"/>
      <c r="G858" s="563"/>
      <c r="H858" s="563"/>
      <c r="I858" s="563"/>
      <c r="J858" s="563"/>
    </row>
    <row r="859" customFormat="false" ht="12" hidden="false" customHeight="true" outlineLevel="0" collapsed="false">
      <c r="B859" s="563"/>
      <c r="C859" s="563"/>
      <c r="D859" s="563"/>
      <c r="E859" s="563"/>
      <c r="F859" s="563"/>
      <c r="G859" s="563"/>
      <c r="H859" s="563"/>
      <c r="I859" s="563"/>
      <c r="J859" s="563"/>
    </row>
    <row r="860" customFormat="false" ht="12" hidden="false" customHeight="true" outlineLevel="0" collapsed="false">
      <c r="B860" s="563"/>
      <c r="C860" s="563"/>
      <c r="D860" s="563"/>
      <c r="E860" s="563"/>
      <c r="F860" s="563"/>
      <c r="G860" s="563"/>
      <c r="H860" s="563"/>
      <c r="I860" s="563"/>
      <c r="J860" s="563"/>
    </row>
    <row r="861" customFormat="false" ht="12" hidden="false" customHeight="true" outlineLevel="0" collapsed="false">
      <c r="B861" s="563"/>
      <c r="C861" s="563"/>
      <c r="D861" s="563"/>
      <c r="E861" s="563"/>
      <c r="F861" s="563"/>
      <c r="G861" s="563"/>
      <c r="H861" s="563"/>
      <c r="I861" s="563"/>
      <c r="J861" s="563"/>
    </row>
    <row r="862" customFormat="false" ht="12" hidden="false" customHeight="true" outlineLevel="0" collapsed="false">
      <c r="B862" s="563"/>
      <c r="C862" s="563"/>
      <c r="D862" s="563"/>
      <c r="E862" s="563"/>
      <c r="F862" s="563"/>
      <c r="G862" s="563"/>
      <c r="H862" s="563"/>
      <c r="I862" s="563"/>
      <c r="J862" s="563"/>
    </row>
    <row r="863" customFormat="false" ht="12" hidden="false" customHeight="true" outlineLevel="0" collapsed="false">
      <c r="B863" s="563"/>
      <c r="C863" s="563"/>
      <c r="D863" s="563"/>
      <c r="E863" s="563"/>
      <c r="F863" s="563"/>
      <c r="G863" s="563"/>
      <c r="H863" s="563"/>
      <c r="I863" s="563"/>
      <c r="J863" s="563"/>
    </row>
    <row r="864" customFormat="false" ht="12" hidden="false" customHeight="true" outlineLevel="0" collapsed="false">
      <c r="B864" s="563"/>
      <c r="C864" s="563"/>
      <c r="D864" s="563"/>
      <c r="E864" s="563"/>
      <c r="F864" s="563"/>
      <c r="G864" s="563"/>
      <c r="H864" s="563"/>
      <c r="I864" s="563"/>
      <c r="J864" s="563"/>
    </row>
    <row r="865" customFormat="false" ht="12" hidden="false" customHeight="true" outlineLevel="0" collapsed="false">
      <c r="B865" s="563"/>
      <c r="C865" s="563"/>
      <c r="D865" s="563"/>
      <c r="E865" s="563"/>
      <c r="F865" s="563"/>
      <c r="G865" s="563"/>
      <c r="H865" s="563"/>
      <c r="I865" s="563"/>
      <c r="J865" s="563"/>
    </row>
    <row r="866" customFormat="false" ht="12" hidden="false" customHeight="true" outlineLevel="0" collapsed="false">
      <c r="B866" s="563"/>
      <c r="C866" s="563"/>
      <c r="D866" s="563"/>
      <c r="E866" s="563"/>
      <c r="F866" s="563"/>
      <c r="G866" s="563"/>
      <c r="H866" s="563"/>
      <c r="I866" s="563"/>
      <c r="J866" s="563"/>
    </row>
    <row r="867" customFormat="false" ht="12" hidden="false" customHeight="true" outlineLevel="0" collapsed="false">
      <c r="B867" s="563"/>
      <c r="C867" s="563"/>
      <c r="D867" s="563"/>
      <c r="E867" s="563"/>
      <c r="F867" s="563"/>
      <c r="G867" s="563"/>
      <c r="H867" s="563"/>
      <c r="I867" s="563"/>
      <c r="J867" s="563"/>
    </row>
    <row r="868" customFormat="false" ht="12" hidden="false" customHeight="true" outlineLevel="0" collapsed="false">
      <c r="B868" s="563"/>
      <c r="C868" s="563"/>
      <c r="D868" s="563"/>
      <c r="E868" s="563"/>
      <c r="F868" s="563"/>
      <c r="G868" s="563"/>
      <c r="H868" s="563"/>
      <c r="I868" s="563"/>
      <c r="J868" s="563"/>
    </row>
    <row r="869" customFormat="false" ht="12" hidden="false" customHeight="true" outlineLevel="0" collapsed="false">
      <c r="B869" s="563"/>
      <c r="C869" s="563"/>
      <c r="D869" s="563"/>
      <c r="E869" s="563"/>
      <c r="F869" s="563"/>
      <c r="G869" s="563"/>
      <c r="H869" s="563"/>
      <c r="I869" s="563"/>
      <c r="J869" s="563"/>
    </row>
    <row r="870" customFormat="false" ht="12" hidden="false" customHeight="true" outlineLevel="0" collapsed="false">
      <c r="B870" s="563"/>
      <c r="C870" s="563"/>
      <c r="D870" s="563"/>
      <c r="E870" s="563"/>
      <c r="F870" s="563"/>
      <c r="G870" s="563"/>
      <c r="H870" s="563"/>
      <c r="I870" s="563"/>
      <c r="J870" s="563"/>
    </row>
    <row r="871" customFormat="false" ht="12" hidden="false" customHeight="true" outlineLevel="0" collapsed="false">
      <c r="B871" s="563"/>
      <c r="C871" s="563"/>
      <c r="D871" s="563"/>
      <c r="E871" s="563"/>
      <c r="F871" s="563"/>
      <c r="G871" s="563"/>
      <c r="H871" s="563"/>
      <c r="I871" s="563"/>
      <c r="J871" s="563"/>
    </row>
    <row r="872" customFormat="false" ht="12" hidden="false" customHeight="true" outlineLevel="0" collapsed="false">
      <c r="B872" s="563"/>
      <c r="C872" s="563"/>
      <c r="D872" s="563"/>
      <c r="E872" s="563"/>
      <c r="F872" s="563"/>
      <c r="G872" s="563"/>
      <c r="H872" s="563"/>
      <c r="I872" s="563"/>
      <c r="J872" s="563"/>
    </row>
    <row r="873" customFormat="false" ht="12" hidden="false" customHeight="true" outlineLevel="0" collapsed="false">
      <c r="B873" s="563"/>
      <c r="C873" s="563"/>
      <c r="D873" s="563"/>
      <c r="E873" s="563"/>
      <c r="F873" s="563"/>
      <c r="G873" s="563"/>
      <c r="H873" s="563"/>
      <c r="I873" s="563"/>
      <c r="J873" s="563"/>
    </row>
    <row r="874" customFormat="false" ht="12" hidden="false" customHeight="true" outlineLevel="0" collapsed="false">
      <c r="B874" s="563"/>
      <c r="C874" s="563"/>
      <c r="D874" s="563"/>
      <c r="E874" s="563"/>
      <c r="F874" s="563"/>
      <c r="G874" s="563"/>
      <c r="H874" s="563"/>
      <c r="I874" s="563"/>
      <c r="J874" s="563"/>
    </row>
    <row r="875" customFormat="false" ht="12" hidden="false" customHeight="true" outlineLevel="0" collapsed="false">
      <c r="B875" s="563"/>
      <c r="C875" s="563"/>
      <c r="D875" s="563"/>
      <c r="E875" s="563"/>
      <c r="F875" s="563"/>
      <c r="G875" s="563"/>
      <c r="H875" s="563"/>
      <c r="I875" s="563"/>
      <c r="J875" s="563"/>
    </row>
    <row r="876" customFormat="false" ht="12" hidden="false" customHeight="true" outlineLevel="0" collapsed="false">
      <c r="B876" s="563"/>
      <c r="C876" s="563"/>
      <c r="D876" s="563"/>
      <c r="E876" s="563"/>
      <c r="F876" s="563"/>
      <c r="G876" s="563"/>
      <c r="H876" s="563"/>
      <c r="I876" s="563"/>
      <c r="J876" s="563"/>
    </row>
    <row r="877" customFormat="false" ht="12" hidden="false" customHeight="true" outlineLevel="0" collapsed="false">
      <c r="B877" s="563"/>
      <c r="C877" s="563"/>
      <c r="D877" s="563"/>
      <c r="E877" s="563"/>
      <c r="F877" s="563"/>
      <c r="G877" s="563"/>
      <c r="H877" s="563"/>
      <c r="I877" s="563"/>
      <c r="J877" s="563"/>
    </row>
    <row r="878" customFormat="false" ht="12" hidden="false" customHeight="true" outlineLevel="0" collapsed="false">
      <c r="B878" s="563"/>
      <c r="C878" s="563"/>
      <c r="D878" s="563"/>
      <c r="E878" s="563"/>
      <c r="F878" s="563"/>
      <c r="G878" s="563"/>
      <c r="H878" s="563"/>
      <c r="I878" s="563"/>
      <c r="J878" s="563"/>
    </row>
    <row r="879" customFormat="false" ht="12" hidden="false" customHeight="true" outlineLevel="0" collapsed="false">
      <c r="B879" s="563"/>
      <c r="C879" s="563"/>
      <c r="D879" s="563"/>
      <c r="E879" s="563"/>
      <c r="F879" s="563"/>
      <c r="G879" s="563"/>
      <c r="H879" s="563"/>
      <c r="I879" s="563"/>
      <c r="J879" s="563"/>
    </row>
    <row r="880" customFormat="false" ht="12" hidden="false" customHeight="true" outlineLevel="0" collapsed="false">
      <c r="B880" s="563"/>
      <c r="C880" s="563"/>
      <c r="D880" s="563"/>
      <c r="E880" s="563"/>
      <c r="F880" s="563"/>
      <c r="G880" s="563"/>
      <c r="H880" s="563"/>
      <c r="I880" s="563"/>
      <c r="J880" s="563"/>
    </row>
    <row r="881" customFormat="false" ht="12" hidden="false" customHeight="true" outlineLevel="0" collapsed="false">
      <c r="B881" s="563"/>
      <c r="C881" s="563"/>
      <c r="D881" s="563"/>
      <c r="E881" s="563"/>
      <c r="F881" s="563"/>
      <c r="G881" s="563"/>
      <c r="H881" s="563"/>
      <c r="I881" s="563"/>
      <c r="J881" s="563"/>
    </row>
    <row r="882" customFormat="false" ht="12" hidden="false" customHeight="true" outlineLevel="0" collapsed="false">
      <c r="B882" s="563"/>
      <c r="C882" s="563"/>
      <c r="D882" s="563"/>
      <c r="E882" s="563"/>
      <c r="F882" s="563"/>
      <c r="G882" s="563"/>
      <c r="H882" s="563"/>
      <c r="I882" s="563"/>
      <c r="J882" s="563"/>
    </row>
    <row r="883" customFormat="false" ht="12" hidden="false" customHeight="true" outlineLevel="0" collapsed="false">
      <c r="B883" s="563"/>
      <c r="C883" s="563"/>
      <c r="D883" s="563"/>
      <c r="E883" s="563"/>
      <c r="F883" s="563"/>
      <c r="G883" s="563"/>
      <c r="H883" s="563"/>
      <c r="I883" s="563"/>
      <c r="J883" s="563"/>
    </row>
    <row r="884" customFormat="false" ht="12" hidden="false" customHeight="true" outlineLevel="0" collapsed="false">
      <c r="B884" s="563"/>
      <c r="C884" s="563"/>
      <c r="D884" s="563"/>
      <c r="E884" s="563"/>
      <c r="F884" s="563"/>
      <c r="G884" s="563"/>
      <c r="H884" s="563"/>
      <c r="I884" s="563"/>
      <c r="J884" s="563"/>
    </row>
    <row r="885" customFormat="false" ht="12" hidden="false" customHeight="true" outlineLevel="0" collapsed="false">
      <c r="B885" s="563"/>
      <c r="C885" s="563"/>
      <c r="D885" s="563"/>
      <c r="E885" s="563"/>
      <c r="F885" s="563"/>
      <c r="G885" s="563"/>
      <c r="H885" s="563"/>
      <c r="I885" s="563"/>
      <c r="J885" s="563"/>
    </row>
    <row r="886" customFormat="false" ht="12" hidden="false" customHeight="true" outlineLevel="0" collapsed="false">
      <c r="B886" s="563"/>
      <c r="C886" s="563"/>
      <c r="D886" s="563"/>
      <c r="E886" s="563"/>
      <c r="F886" s="563"/>
      <c r="G886" s="563"/>
      <c r="H886" s="563"/>
      <c r="I886" s="563"/>
      <c r="J886" s="563"/>
    </row>
    <row r="887" customFormat="false" ht="12" hidden="false" customHeight="true" outlineLevel="0" collapsed="false">
      <c r="B887" s="563"/>
      <c r="C887" s="563"/>
      <c r="D887" s="563"/>
      <c r="E887" s="563"/>
      <c r="F887" s="563"/>
      <c r="G887" s="563"/>
      <c r="H887" s="563"/>
      <c r="I887" s="563"/>
      <c r="J887" s="563"/>
    </row>
    <row r="888" customFormat="false" ht="12" hidden="false" customHeight="true" outlineLevel="0" collapsed="false">
      <c r="B888" s="563"/>
      <c r="C888" s="563"/>
      <c r="D888" s="563"/>
      <c r="E888" s="563"/>
      <c r="F888" s="563"/>
      <c r="G888" s="563"/>
      <c r="H888" s="563"/>
      <c r="I888" s="563"/>
      <c r="J888" s="563"/>
    </row>
    <row r="889" customFormat="false" ht="12" hidden="false" customHeight="true" outlineLevel="0" collapsed="false">
      <c r="B889" s="563"/>
      <c r="C889" s="563"/>
      <c r="D889" s="563"/>
      <c r="E889" s="563"/>
      <c r="F889" s="563"/>
      <c r="G889" s="563"/>
      <c r="H889" s="563"/>
      <c r="I889" s="563"/>
      <c r="J889" s="563"/>
    </row>
    <row r="890" customFormat="false" ht="12" hidden="false" customHeight="true" outlineLevel="0" collapsed="false">
      <c r="B890" s="563"/>
      <c r="C890" s="563"/>
      <c r="D890" s="563"/>
      <c r="E890" s="563"/>
      <c r="F890" s="563"/>
      <c r="G890" s="563"/>
      <c r="H890" s="563"/>
      <c r="I890" s="563"/>
      <c r="J890" s="563"/>
    </row>
    <row r="891" customFormat="false" ht="12" hidden="false" customHeight="true" outlineLevel="0" collapsed="false">
      <c r="B891" s="563"/>
      <c r="C891" s="563"/>
      <c r="D891" s="563"/>
      <c r="E891" s="563"/>
      <c r="F891" s="563"/>
      <c r="G891" s="563"/>
      <c r="H891" s="563"/>
      <c r="I891" s="563"/>
      <c r="J891" s="563"/>
    </row>
    <row r="892" customFormat="false" ht="12" hidden="false" customHeight="true" outlineLevel="0" collapsed="false">
      <c r="B892" s="563"/>
      <c r="C892" s="563"/>
      <c r="D892" s="563"/>
      <c r="E892" s="563"/>
      <c r="F892" s="563"/>
      <c r="G892" s="563"/>
      <c r="H892" s="563"/>
      <c r="I892" s="563"/>
      <c r="J892" s="563"/>
    </row>
    <row r="893" customFormat="false" ht="12" hidden="false" customHeight="true" outlineLevel="0" collapsed="false">
      <c r="B893" s="563"/>
      <c r="C893" s="563"/>
      <c r="D893" s="563"/>
      <c r="E893" s="563"/>
      <c r="F893" s="563"/>
      <c r="G893" s="563"/>
      <c r="H893" s="563"/>
      <c r="I893" s="563"/>
      <c r="J893" s="563"/>
    </row>
    <row r="894" customFormat="false" ht="12" hidden="false" customHeight="true" outlineLevel="0" collapsed="false">
      <c r="B894" s="563"/>
      <c r="C894" s="563"/>
      <c r="D894" s="563"/>
      <c r="E894" s="563"/>
      <c r="F894" s="563"/>
      <c r="G894" s="563"/>
      <c r="H894" s="563"/>
      <c r="I894" s="563"/>
      <c r="J894" s="563"/>
    </row>
    <row r="895" customFormat="false" ht="12" hidden="false" customHeight="true" outlineLevel="0" collapsed="false">
      <c r="B895" s="563"/>
      <c r="C895" s="563"/>
      <c r="D895" s="563"/>
      <c r="E895" s="563"/>
      <c r="F895" s="563"/>
      <c r="G895" s="563"/>
      <c r="H895" s="563"/>
      <c r="I895" s="563"/>
      <c r="J895" s="563"/>
    </row>
    <row r="896" customFormat="false" ht="12" hidden="false" customHeight="true" outlineLevel="0" collapsed="false">
      <c r="B896" s="563"/>
      <c r="C896" s="563"/>
      <c r="D896" s="563"/>
      <c r="E896" s="563"/>
      <c r="F896" s="563"/>
      <c r="G896" s="563"/>
      <c r="H896" s="563"/>
      <c r="I896" s="563"/>
      <c r="J896" s="563"/>
    </row>
    <row r="897" customFormat="false" ht="12" hidden="false" customHeight="true" outlineLevel="0" collapsed="false">
      <c r="B897" s="563"/>
      <c r="C897" s="563"/>
      <c r="D897" s="563"/>
      <c r="E897" s="563"/>
      <c r="F897" s="563"/>
      <c r="G897" s="563"/>
      <c r="H897" s="563"/>
      <c r="I897" s="563"/>
      <c r="J897" s="563"/>
    </row>
    <row r="898" customFormat="false" ht="12" hidden="false" customHeight="true" outlineLevel="0" collapsed="false">
      <c r="B898" s="563"/>
      <c r="C898" s="563"/>
      <c r="D898" s="563"/>
      <c r="E898" s="563"/>
      <c r="F898" s="563"/>
      <c r="G898" s="563"/>
      <c r="H898" s="563"/>
      <c r="I898" s="563"/>
      <c r="J898" s="563"/>
    </row>
    <row r="899" customFormat="false" ht="12" hidden="false" customHeight="true" outlineLevel="0" collapsed="false">
      <c r="B899" s="563"/>
      <c r="C899" s="563"/>
      <c r="D899" s="563"/>
      <c r="E899" s="563"/>
      <c r="F899" s="563"/>
      <c r="G899" s="563"/>
      <c r="H899" s="563"/>
      <c r="I899" s="563"/>
      <c r="J899" s="563"/>
    </row>
    <row r="900" customFormat="false" ht="12" hidden="false" customHeight="true" outlineLevel="0" collapsed="false">
      <c r="B900" s="563"/>
      <c r="C900" s="563"/>
      <c r="D900" s="563"/>
      <c r="E900" s="563"/>
      <c r="F900" s="563"/>
      <c r="G900" s="563"/>
      <c r="H900" s="563"/>
      <c r="I900" s="563"/>
      <c r="J900" s="563"/>
    </row>
    <row r="901" customFormat="false" ht="12" hidden="false" customHeight="true" outlineLevel="0" collapsed="false">
      <c r="B901" s="563"/>
      <c r="C901" s="563"/>
      <c r="D901" s="563"/>
      <c r="E901" s="563"/>
      <c r="F901" s="563"/>
      <c r="G901" s="563"/>
      <c r="H901" s="563"/>
      <c r="I901" s="563"/>
      <c r="J901" s="563"/>
    </row>
    <row r="902" customFormat="false" ht="12" hidden="false" customHeight="true" outlineLevel="0" collapsed="false">
      <c r="B902" s="563"/>
      <c r="C902" s="563"/>
      <c r="D902" s="563"/>
      <c r="E902" s="563"/>
      <c r="F902" s="563"/>
      <c r="G902" s="563"/>
      <c r="H902" s="563"/>
      <c r="I902" s="563"/>
      <c r="J902" s="563"/>
    </row>
    <row r="903" customFormat="false" ht="12" hidden="false" customHeight="true" outlineLevel="0" collapsed="false">
      <c r="B903" s="563"/>
      <c r="C903" s="563"/>
      <c r="D903" s="563"/>
      <c r="E903" s="563"/>
      <c r="F903" s="563"/>
      <c r="G903" s="563"/>
      <c r="H903" s="563"/>
      <c r="I903" s="563"/>
      <c r="J903" s="563"/>
    </row>
    <row r="904" customFormat="false" ht="12" hidden="false" customHeight="true" outlineLevel="0" collapsed="false">
      <c r="B904" s="563"/>
      <c r="C904" s="563"/>
      <c r="D904" s="563"/>
      <c r="E904" s="563"/>
      <c r="F904" s="563"/>
      <c r="G904" s="563"/>
      <c r="H904" s="563"/>
      <c r="I904" s="563"/>
      <c r="J904" s="563"/>
    </row>
    <row r="905" customFormat="false" ht="12" hidden="false" customHeight="true" outlineLevel="0" collapsed="false">
      <c r="B905" s="563"/>
      <c r="C905" s="563"/>
      <c r="D905" s="563"/>
      <c r="E905" s="563"/>
      <c r="F905" s="563"/>
      <c r="G905" s="563"/>
      <c r="H905" s="563"/>
      <c r="I905" s="563"/>
      <c r="J905" s="563"/>
    </row>
    <row r="906" customFormat="false" ht="12" hidden="false" customHeight="true" outlineLevel="0" collapsed="false">
      <c r="B906" s="563"/>
      <c r="C906" s="563"/>
      <c r="D906" s="563"/>
      <c r="E906" s="563"/>
      <c r="F906" s="563"/>
      <c r="G906" s="563"/>
      <c r="H906" s="563"/>
      <c r="I906" s="563"/>
      <c r="J906" s="563"/>
    </row>
    <row r="907" customFormat="false" ht="12" hidden="false" customHeight="true" outlineLevel="0" collapsed="false">
      <c r="B907" s="563"/>
      <c r="C907" s="563"/>
      <c r="D907" s="563"/>
      <c r="E907" s="563"/>
      <c r="F907" s="563"/>
      <c r="G907" s="563"/>
      <c r="H907" s="563"/>
      <c r="I907" s="563"/>
      <c r="J907" s="563"/>
    </row>
    <row r="908" customFormat="false" ht="12" hidden="false" customHeight="true" outlineLevel="0" collapsed="false">
      <c r="B908" s="563"/>
      <c r="C908" s="563"/>
      <c r="D908" s="563"/>
      <c r="E908" s="563"/>
      <c r="F908" s="563"/>
      <c r="G908" s="563"/>
      <c r="H908" s="563"/>
      <c r="I908" s="563"/>
      <c r="J908" s="563"/>
    </row>
    <row r="909" customFormat="false" ht="12" hidden="false" customHeight="true" outlineLevel="0" collapsed="false">
      <c r="B909" s="563"/>
      <c r="C909" s="563"/>
      <c r="D909" s="563"/>
      <c r="E909" s="563"/>
      <c r="F909" s="563"/>
      <c r="G909" s="563"/>
      <c r="H909" s="563"/>
      <c r="I909" s="563"/>
      <c r="J909" s="563"/>
    </row>
    <row r="910" customFormat="false" ht="12" hidden="false" customHeight="true" outlineLevel="0" collapsed="false">
      <c r="B910" s="563"/>
      <c r="C910" s="563"/>
      <c r="D910" s="563"/>
      <c r="E910" s="563"/>
      <c r="F910" s="563"/>
      <c r="G910" s="563"/>
      <c r="H910" s="563"/>
      <c r="I910" s="563"/>
      <c r="J910" s="563"/>
    </row>
    <row r="911" customFormat="false" ht="12" hidden="false" customHeight="true" outlineLevel="0" collapsed="false">
      <c r="B911" s="563"/>
      <c r="C911" s="563"/>
      <c r="D911" s="563"/>
      <c r="E911" s="563"/>
      <c r="F911" s="563"/>
      <c r="G911" s="563"/>
      <c r="H911" s="563"/>
      <c r="I911" s="563"/>
      <c r="J911" s="563"/>
    </row>
    <row r="912" customFormat="false" ht="12" hidden="false" customHeight="true" outlineLevel="0" collapsed="false">
      <c r="B912" s="563"/>
      <c r="C912" s="563"/>
      <c r="D912" s="563"/>
      <c r="E912" s="563"/>
      <c r="F912" s="563"/>
      <c r="G912" s="563"/>
      <c r="H912" s="563"/>
      <c r="I912" s="563"/>
      <c r="J912" s="563"/>
    </row>
    <row r="913" customFormat="false" ht="12" hidden="false" customHeight="true" outlineLevel="0" collapsed="false">
      <c r="B913" s="563"/>
      <c r="C913" s="563"/>
      <c r="D913" s="563"/>
      <c r="E913" s="563"/>
      <c r="F913" s="563"/>
      <c r="G913" s="563"/>
      <c r="H913" s="563"/>
      <c r="I913" s="563"/>
      <c r="J913" s="563"/>
    </row>
    <row r="914" customFormat="false" ht="12" hidden="false" customHeight="true" outlineLevel="0" collapsed="false">
      <c r="B914" s="563"/>
      <c r="C914" s="563"/>
      <c r="D914" s="563"/>
      <c r="E914" s="563"/>
      <c r="F914" s="563"/>
      <c r="G914" s="563"/>
      <c r="H914" s="563"/>
      <c r="I914" s="563"/>
      <c r="J914" s="563"/>
    </row>
    <row r="915" customFormat="false" ht="12" hidden="false" customHeight="true" outlineLevel="0" collapsed="false">
      <c r="B915" s="563"/>
      <c r="C915" s="563"/>
      <c r="D915" s="563"/>
      <c r="E915" s="563"/>
      <c r="F915" s="563"/>
      <c r="G915" s="563"/>
      <c r="H915" s="563"/>
      <c r="I915" s="563"/>
      <c r="J915" s="563"/>
    </row>
    <row r="916" customFormat="false" ht="12" hidden="false" customHeight="true" outlineLevel="0" collapsed="false">
      <c r="B916" s="563"/>
      <c r="C916" s="563"/>
      <c r="D916" s="563"/>
      <c r="E916" s="563"/>
      <c r="F916" s="563"/>
      <c r="G916" s="563"/>
      <c r="H916" s="563"/>
      <c r="I916" s="563"/>
      <c r="J916" s="563"/>
    </row>
    <row r="917" customFormat="false" ht="12" hidden="false" customHeight="true" outlineLevel="0" collapsed="false">
      <c r="B917" s="563"/>
      <c r="C917" s="563"/>
      <c r="D917" s="563"/>
      <c r="E917" s="563"/>
      <c r="F917" s="563"/>
      <c r="G917" s="563"/>
      <c r="H917" s="563"/>
      <c r="I917" s="563"/>
      <c r="J917" s="563"/>
    </row>
    <row r="918" customFormat="false" ht="12" hidden="false" customHeight="true" outlineLevel="0" collapsed="false">
      <c r="B918" s="563"/>
      <c r="C918" s="563"/>
      <c r="D918" s="563"/>
      <c r="E918" s="563"/>
      <c r="F918" s="563"/>
      <c r="G918" s="563"/>
      <c r="H918" s="563"/>
      <c r="I918" s="563"/>
      <c r="J918" s="563"/>
    </row>
    <row r="919" customFormat="false" ht="12" hidden="false" customHeight="true" outlineLevel="0" collapsed="false">
      <c r="B919" s="563"/>
      <c r="C919" s="563"/>
      <c r="D919" s="563"/>
      <c r="E919" s="563"/>
      <c r="F919" s="563"/>
      <c r="G919" s="563"/>
      <c r="H919" s="563"/>
      <c r="I919" s="563"/>
      <c r="J919" s="563"/>
    </row>
    <row r="920" customFormat="false" ht="12" hidden="false" customHeight="true" outlineLevel="0" collapsed="false">
      <c r="B920" s="563"/>
      <c r="C920" s="563"/>
      <c r="D920" s="563"/>
      <c r="E920" s="563"/>
      <c r="F920" s="563"/>
      <c r="G920" s="563"/>
      <c r="H920" s="563"/>
      <c r="I920" s="563"/>
      <c r="J920" s="563"/>
    </row>
    <row r="921" customFormat="false" ht="12" hidden="false" customHeight="true" outlineLevel="0" collapsed="false">
      <c r="B921" s="563"/>
      <c r="C921" s="563"/>
      <c r="D921" s="563"/>
      <c r="E921" s="563"/>
      <c r="F921" s="563"/>
      <c r="G921" s="563"/>
      <c r="H921" s="563"/>
      <c r="I921" s="563"/>
      <c r="J921" s="563"/>
    </row>
    <row r="922" customFormat="false" ht="12" hidden="false" customHeight="true" outlineLevel="0" collapsed="false">
      <c r="B922" s="563"/>
      <c r="C922" s="563"/>
      <c r="D922" s="563"/>
      <c r="E922" s="563"/>
      <c r="F922" s="563"/>
      <c r="G922" s="563"/>
      <c r="H922" s="563"/>
      <c r="I922" s="563"/>
      <c r="J922" s="563"/>
    </row>
    <row r="923" customFormat="false" ht="12" hidden="false" customHeight="true" outlineLevel="0" collapsed="false">
      <c r="B923" s="563"/>
      <c r="C923" s="563"/>
      <c r="D923" s="563"/>
      <c r="E923" s="563"/>
      <c r="F923" s="563"/>
      <c r="G923" s="563"/>
      <c r="H923" s="563"/>
      <c r="I923" s="563"/>
      <c r="J923" s="563"/>
    </row>
    <row r="924" customFormat="false" ht="12" hidden="false" customHeight="true" outlineLevel="0" collapsed="false">
      <c r="B924" s="563"/>
      <c r="C924" s="563"/>
      <c r="D924" s="563"/>
      <c r="E924" s="563"/>
      <c r="F924" s="563"/>
      <c r="G924" s="563"/>
      <c r="H924" s="563"/>
      <c r="I924" s="563"/>
      <c r="J924" s="563"/>
    </row>
    <row r="925" customFormat="false" ht="12" hidden="false" customHeight="true" outlineLevel="0" collapsed="false">
      <c r="B925" s="563"/>
      <c r="C925" s="563"/>
      <c r="D925" s="563"/>
      <c r="E925" s="563"/>
      <c r="F925" s="563"/>
      <c r="G925" s="563"/>
      <c r="H925" s="563"/>
      <c r="I925" s="563"/>
      <c r="J925" s="563"/>
    </row>
    <row r="926" customFormat="false" ht="12" hidden="false" customHeight="true" outlineLevel="0" collapsed="false">
      <c r="B926" s="563"/>
      <c r="C926" s="563"/>
      <c r="D926" s="563"/>
      <c r="E926" s="563"/>
      <c r="F926" s="563"/>
      <c r="G926" s="563"/>
      <c r="H926" s="563"/>
      <c r="I926" s="563"/>
      <c r="J926" s="563"/>
    </row>
    <row r="927" customFormat="false" ht="12" hidden="false" customHeight="true" outlineLevel="0" collapsed="false">
      <c r="B927" s="563"/>
      <c r="C927" s="563"/>
      <c r="D927" s="563"/>
      <c r="E927" s="563"/>
      <c r="F927" s="563"/>
      <c r="G927" s="563"/>
      <c r="H927" s="563"/>
      <c r="I927" s="563"/>
      <c r="J927" s="563"/>
    </row>
    <row r="928" customFormat="false" ht="12" hidden="false" customHeight="true" outlineLevel="0" collapsed="false">
      <c r="B928" s="563"/>
      <c r="C928" s="563"/>
      <c r="D928" s="563"/>
      <c r="E928" s="563"/>
      <c r="F928" s="563"/>
      <c r="G928" s="563"/>
      <c r="H928" s="563"/>
      <c r="I928" s="563"/>
      <c r="J928" s="563"/>
    </row>
    <row r="929" customFormat="false" ht="12" hidden="false" customHeight="true" outlineLevel="0" collapsed="false">
      <c r="B929" s="563"/>
      <c r="C929" s="563"/>
      <c r="D929" s="563"/>
      <c r="E929" s="563"/>
      <c r="F929" s="563"/>
      <c r="G929" s="563"/>
      <c r="H929" s="563"/>
      <c r="I929" s="563"/>
      <c r="J929" s="563"/>
    </row>
    <row r="930" customFormat="false" ht="12" hidden="false" customHeight="true" outlineLevel="0" collapsed="false">
      <c r="B930" s="563"/>
      <c r="C930" s="563"/>
      <c r="D930" s="563"/>
      <c r="E930" s="563"/>
      <c r="F930" s="563"/>
      <c r="G930" s="563"/>
      <c r="H930" s="563"/>
      <c r="I930" s="563"/>
      <c r="J930" s="563"/>
    </row>
    <row r="931" customFormat="false" ht="12" hidden="false" customHeight="true" outlineLevel="0" collapsed="false">
      <c r="B931" s="563"/>
      <c r="C931" s="563"/>
      <c r="D931" s="563"/>
      <c r="E931" s="563"/>
      <c r="F931" s="563"/>
      <c r="G931" s="563"/>
      <c r="H931" s="563"/>
      <c r="I931" s="563"/>
      <c r="J931" s="563"/>
    </row>
    <row r="932" customFormat="false" ht="12" hidden="false" customHeight="true" outlineLevel="0" collapsed="false">
      <c r="B932" s="563"/>
      <c r="C932" s="563"/>
      <c r="D932" s="563"/>
      <c r="E932" s="563"/>
      <c r="F932" s="563"/>
      <c r="G932" s="563"/>
      <c r="H932" s="563"/>
      <c r="I932" s="563"/>
      <c r="J932" s="563"/>
    </row>
    <row r="933" customFormat="false" ht="12" hidden="false" customHeight="true" outlineLevel="0" collapsed="false">
      <c r="B933" s="563"/>
      <c r="C933" s="563"/>
      <c r="D933" s="563"/>
      <c r="E933" s="563"/>
      <c r="F933" s="563"/>
      <c r="G933" s="563"/>
      <c r="H933" s="563"/>
      <c r="I933" s="563"/>
      <c r="J933" s="563"/>
    </row>
    <row r="934" customFormat="false" ht="12" hidden="false" customHeight="true" outlineLevel="0" collapsed="false">
      <c r="B934" s="563"/>
      <c r="C934" s="563"/>
      <c r="D934" s="563"/>
      <c r="E934" s="563"/>
      <c r="F934" s="563"/>
      <c r="G934" s="563"/>
      <c r="H934" s="563"/>
      <c r="I934" s="563"/>
      <c r="J934" s="563"/>
    </row>
    <row r="935" customFormat="false" ht="12" hidden="false" customHeight="true" outlineLevel="0" collapsed="false">
      <c r="B935" s="563"/>
      <c r="C935" s="563"/>
      <c r="D935" s="563"/>
      <c r="E935" s="563"/>
      <c r="F935" s="563"/>
      <c r="G935" s="563"/>
      <c r="H935" s="563"/>
      <c r="I935" s="563"/>
      <c r="J935" s="563"/>
    </row>
    <row r="936" customFormat="false" ht="12" hidden="false" customHeight="true" outlineLevel="0" collapsed="false">
      <c r="B936" s="563"/>
      <c r="C936" s="563"/>
      <c r="D936" s="563"/>
      <c r="E936" s="563"/>
      <c r="F936" s="563"/>
      <c r="G936" s="563"/>
      <c r="H936" s="563"/>
      <c r="I936" s="563"/>
      <c r="J936" s="563"/>
    </row>
    <row r="937" customFormat="false" ht="12" hidden="false" customHeight="true" outlineLevel="0" collapsed="false">
      <c r="B937" s="563"/>
      <c r="C937" s="563"/>
      <c r="D937" s="563"/>
      <c r="E937" s="563"/>
      <c r="F937" s="563"/>
      <c r="G937" s="563"/>
      <c r="H937" s="563"/>
      <c r="I937" s="563"/>
      <c r="J937" s="563"/>
    </row>
    <row r="938" customFormat="false" ht="12" hidden="false" customHeight="true" outlineLevel="0" collapsed="false">
      <c r="B938" s="563"/>
      <c r="C938" s="563"/>
      <c r="D938" s="563"/>
      <c r="E938" s="563"/>
      <c r="F938" s="563"/>
      <c r="G938" s="563"/>
      <c r="H938" s="563"/>
      <c r="I938" s="563"/>
      <c r="J938" s="563"/>
    </row>
    <row r="939" customFormat="false" ht="12" hidden="false" customHeight="true" outlineLevel="0" collapsed="false">
      <c r="B939" s="563"/>
      <c r="C939" s="563"/>
      <c r="D939" s="563"/>
      <c r="E939" s="563"/>
      <c r="F939" s="563"/>
      <c r="G939" s="563"/>
      <c r="H939" s="563"/>
      <c r="I939" s="563"/>
      <c r="J939" s="563"/>
    </row>
    <row r="940" customFormat="false" ht="12" hidden="false" customHeight="true" outlineLevel="0" collapsed="false">
      <c r="B940" s="563"/>
      <c r="C940" s="563"/>
      <c r="D940" s="563"/>
      <c r="E940" s="563"/>
      <c r="F940" s="563"/>
      <c r="G940" s="563"/>
      <c r="H940" s="563"/>
      <c r="I940" s="563"/>
      <c r="J940" s="563"/>
    </row>
    <row r="941" customFormat="false" ht="12" hidden="false" customHeight="true" outlineLevel="0" collapsed="false">
      <c r="B941" s="563"/>
      <c r="C941" s="563"/>
      <c r="D941" s="563"/>
      <c r="E941" s="563"/>
      <c r="F941" s="563"/>
      <c r="G941" s="563"/>
      <c r="H941" s="563"/>
      <c r="I941" s="563"/>
      <c r="J941" s="563"/>
    </row>
    <row r="942" customFormat="false" ht="12" hidden="false" customHeight="true" outlineLevel="0" collapsed="false">
      <c r="B942" s="563"/>
      <c r="C942" s="563"/>
      <c r="D942" s="563"/>
      <c r="E942" s="563"/>
      <c r="F942" s="563"/>
      <c r="G942" s="563"/>
      <c r="H942" s="563"/>
      <c r="I942" s="563"/>
      <c r="J942" s="563"/>
    </row>
    <row r="943" customFormat="false" ht="12" hidden="false" customHeight="true" outlineLevel="0" collapsed="false">
      <c r="B943" s="563"/>
      <c r="C943" s="563"/>
      <c r="D943" s="563"/>
      <c r="E943" s="563"/>
      <c r="F943" s="563"/>
      <c r="G943" s="563"/>
      <c r="H943" s="563"/>
      <c r="I943" s="563"/>
      <c r="J943" s="563"/>
    </row>
    <row r="944" customFormat="false" ht="12" hidden="false" customHeight="true" outlineLevel="0" collapsed="false">
      <c r="B944" s="563"/>
      <c r="C944" s="563"/>
      <c r="D944" s="563"/>
      <c r="E944" s="563"/>
      <c r="F944" s="563"/>
      <c r="G944" s="563"/>
      <c r="H944" s="563"/>
      <c r="I944" s="563"/>
      <c r="J944" s="563"/>
    </row>
    <row r="945" customFormat="false" ht="12" hidden="false" customHeight="true" outlineLevel="0" collapsed="false">
      <c r="B945" s="563"/>
      <c r="C945" s="563"/>
      <c r="D945" s="563"/>
      <c r="E945" s="563"/>
      <c r="F945" s="563"/>
      <c r="G945" s="563"/>
      <c r="H945" s="563"/>
      <c r="I945" s="563"/>
      <c r="J945" s="563"/>
    </row>
    <row r="946" customFormat="false" ht="12" hidden="false" customHeight="true" outlineLevel="0" collapsed="false">
      <c r="B946" s="563"/>
      <c r="C946" s="563"/>
      <c r="D946" s="563"/>
      <c r="E946" s="563"/>
      <c r="F946" s="563"/>
      <c r="G946" s="563"/>
      <c r="H946" s="563"/>
      <c r="I946" s="563"/>
      <c r="J946" s="563"/>
    </row>
    <row r="947" customFormat="false" ht="12" hidden="false" customHeight="true" outlineLevel="0" collapsed="false">
      <c r="B947" s="563"/>
      <c r="C947" s="563"/>
      <c r="D947" s="563"/>
      <c r="E947" s="563"/>
      <c r="F947" s="563"/>
      <c r="G947" s="563"/>
      <c r="H947" s="563"/>
      <c r="I947" s="563"/>
      <c r="J947" s="563"/>
    </row>
    <row r="948" customFormat="false" ht="12" hidden="false" customHeight="true" outlineLevel="0" collapsed="false">
      <c r="B948" s="563"/>
      <c r="C948" s="563"/>
      <c r="D948" s="563"/>
      <c r="E948" s="563"/>
      <c r="F948" s="563"/>
      <c r="G948" s="563"/>
      <c r="H948" s="563"/>
      <c r="I948" s="563"/>
      <c r="J948" s="563"/>
    </row>
    <row r="949" customFormat="false" ht="12" hidden="false" customHeight="true" outlineLevel="0" collapsed="false">
      <c r="B949" s="563"/>
      <c r="C949" s="563"/>
      <c r="D949" s="563"/>
      <c r="E949" s="563"/>
      <c r="F949" s="563"/>
      <c r="G949" s="563"/>
      <c r="H949" s="563"/>
      <c r="I949" s="563"/>
      <c r="J949" s="563"/>
    </row>
    <row r="950" customFormat="false" ht="12" hidden="false" customHeight="true" outlineLevel="0" collapsed="false">
      <c r="B950" s="563"/>
      <c r="C950" s="563"/>
      <c r="D950" s="563"/>
      <c r="E950" s="563"/>
      <c r="F950" s="563"/>
      <c r="G950" s="563"/>
      <c r="H950" s="563"/>
      <c r="I950" s="563"/>
      <c r="J950" s="563"/>
    </row>
    <row r="951" customFormat="false" ht="12" hidden="false" customHeight="true" outlineLevel="0" collapsed="false">
      <c r="B951" s="563"/>
      <c r="C951" s="563"/>
      <c r="D951" s="563"/>
      <c r="E951" s="563"/>
      <c r="F951" s="563"/>
      <c r="G951" s="563"/>
      <c r="H951" s="563"/>
      <c r="I951" s="563"/>
      <c r="J951" s="563"/>
    </row>
    <row r="952" customFormat="false" ht="12" hidden="false" customHeight="true" outlineLevel="0" collapsed="false">
      <c r="B952" s="563"/>
      <c r="C952" s="563"/>
      <c r="D952" s="563"/>
      <c r="E952" s="563"/>
      <c r="F952" s="563"/>
      <c r="G952" s="563"/>
      <c r="H952" s="563"/>
      <c r="I952" s="563"/>
      <c r="J952" s="563"/>
    </row>
    <row r="953" customFormat="false" ht="12" hidden="false" customHeight="true" outlineLevel="0" collapsed="false">
      <c r="B953" s="563"/>
      <c r="C953" s="563"/>
      <c r="D953" s="563"/>
      <c r="E953" s="563"/>
      <c r="F953" s="563"/>
      <c r="G953" s="563"/>
      <c r="H953" s="563"/>
      <c r="I953" s="563"/>
      <c r="J953" s="563"/>
    </row>
    <row r="954" customFormat="false" ht="12" hidden="false" customHeight="true" outlineLevel="0" collapsed="false">
      <c r="B954" s="563"/>
      <c r="C954" s="563"/>
      <c r="D954" s="563"/>
      <c r="E954" s="563"/>
      <c r="F954" s="563"/>
      <c r="G954" s="563"/>
      <c r="H954" s="563"/>
      <c r="I954" s="563"/>
      <c r="J954" s="563"/>
    </row>
    <row r="955" customFormat="false" ht="12" hidden="false" customHeight="true" outlineLevel="0" collapsed="false">
      <c r="B955" s="563"/>
      <c r="C955" s="563"/>
      <c r="D955" s="563"/>
      <c r="E955" s="563"/>
      <c r="F955" s="563"/>
      <c r="G955" s="563"/>
      <c r="H955" s="563"/>
      <c r="I955" s="563"/>
      <c r="J955" s="563"/>
    </row>
    <row r="956" customFormat="false" ht="12" hidden="false" customHeight="true" outlineLevel="0" collapsed="false">
      <c r="B956" s="563"/>
      <c r="C956" s="563"/>
      <c r="D956" s="563"/>
      <c r="E956" s="563"/>
      <c r="F956" s="563"/>
      <c r="G956" s="563"/>
      <c r="H956" s="563"/>
      <c r="I956" s="563"/>
      <c r="J956" s="563"/>
    </row>
    <row r="957" customFormat="false" ht="12" hidden="false" customHeight="true" outlineLevel="0" collapsed="false">
      <c r="B957" s="563"/>
      <c r="C957" s="563"/>
      <c r="D957" s="563"/>
      <c r="E957" s="563"/>
      <c r="F957" s="563"/>
      <c r="G957" s="563"/>
      <c r="H957" s="563"/>
      <c r="I957" s="563"/>
      <c r="J957" s="563"/>
    </row>
    <row r="958" customFormat="false" ht="12" hidden="false" customHeight="true" outlineLevel="0" collapsed="false">
      <c r="B958" s="563"/>
      <c r="C958" s="563"/>
      <c r="D958" s="563"/>
      <c r="E958" s="563"/>
      <c r="F958" s="563"/>
      <c r="G958" s="563"/>
      <c r="H958" s="563"/>
      <c r="I958" s="563"/>
      <c r="J958" s="563"/>
    </row>
    <row r="959" customFormat="false" ht="12" hidden="false" customHeight="true" outlineLevel="0" collapsed="false">
      <c r="B959" s="563"/>
      <c r="C959" s="563"/>
      <c r="D959" s="563"/>
      <c r="E959" s="563"/>
      <c r="F959" s="563"/>
      <c r="G959" s="563"/>
      <c r="H959" s="563"/>
      <c r="I959" s="563"/>
      <c r="J959" s="563"/>
    </row>
    <row r="960" customFormat="false" ht="12" hidden="false" customHeight="true" outlineLevel="0" collapsed="false">
      <c r="B960" s="563"/>
      <c r="C960" s="563"/>
      <c r="D960" s="563"/>
      <c r="E960" s="563"/>
      <c r="F960" s="563"/>
      <c r="G960" s="563"/>
      <c r="H960" s="563"/>
      <c r="I960" s="563"/>
      <c r="J960" s="563"/>
    </row>
    <row r="961" customFormat="false" ht="12" hidden="false" customHeight="true" outlineLevel="0" collapsed="false">
      <c r="B961" s="563"/>
      <c r="C961" s="563"/>
      <c r="D961" s="563"/>
      <c r="E961" s="563"/>
      <c r="F961" s="563"/>
      <c r="G961" s="563"/>
      <c r="H961" s="563"/>
      <c r="I961" s="563"/>
      <c r="J961" s="563"/>
    </row>
    <row r="962" customFormat="false" ht="12" hidden="false" customHeight="true" outlineLevel="0" collapsed="false">
      <c r="B962" s="563"/>
      <c r="C962" s="563"/>
      <c r="D962" s="563"/>
      <c r="E962" s="563"/>
      <c r="F962" s="563"/>
      <c r="G962" s="563"/>
      <c r="H962" s="563"/>
      <c r="I962" s="563"/>
      <c r="J962" s="563"/>
    </row>
    <row r="963" customFormat="false" ht="12" hidden="false" customHeight="true" outlineLevel="0" collapsed="false">
      <c r="B963" s="563"/>
      <c r="C963" s="563"/>
      <c r="D963" s="563"/>
      <c r="E963" s="563"/>
      <c r="F963" s="563"/>
      <c r="G963" s="563"/>
      <c r="H963" s="563"/>
      <c r="I963" s="563"/>
      <c r="J963" s="563"/>
    </row>
    <row r="964" customFormat="false" ht="12" hidden="false" customHeight="true" outlineLevel="0" collapsed="false">
      <c r="B964" s="563"/>
      <c r="C964" s="563"/>
      <c r="D964" s="563"/>
      <c r="E964" s="563"/>
      <c r="F964" s="563"/>
      <c r="G964" s="563"/>
      <c r="H964" s="563"/>
      <c r="I964" s="563"/>
      <c r="J964" s="563"/>
    </row>
    <row r="965" customFormat="false" ht="12" hidden="false" customHeight="true" outlineLevel="0" collapsed="false">
      <c r="B965" s="563"/>
      <c r="C965" s="563"/>
      <c r="D965" s="563"/>
      <c r="E965" s="563"/>
      <c r="F965" s="563"/>
      <c r="G965" s="563"/>
      <c r="H965" s="563"/>
      <c r="I965" s="563"/>
      <c r="J965" s="563"/>
    </row>
    <row r="966" customFormat="false" ht="12" hidden="false" customHeight="true" outlineLevel="0" collapsed="false">
      <c r="B966" s="563"/>
      <c r="C966" s="563"/>
      <c r="D966" s="563"/>
      <c r="E966" s="563"/>
      <c r="F966" s="563"/>
      <c r="G966" s="563"/>
      <c r="H966" s="563"/>
      <c r="I966" s="563"/>
      <c r="J966" s="563"/>
    </row>
    <row r="967" customFormat="false" ht="12" hidden="false" customHeight="true" outlineLevel="0" collapsed="false">
      <c r="B967" s="563"/>
      <c r="C967" s="563"/>
      <c r="D967" s="563"/>
      <c r="E967" s="563"/>
      <c r="F967" s="563"/>
      <c r="G967" s="563"/>
      <c r="H967" s="563"/>
      <c r="I967" s="563"/>
      <c r="J967" s="563"/>
    </row>
    <row r="968" customFormat="false" ht="12" hidden="false" customHeight="true" outlineLevel="0" collapsed="false">
      <c r="B968" s="563"/>
      <c r="C968" s="563"/>
      <c r="D968" s="563"/>
      <c r="E968" s="563"/>
      <c r="F968" s="563"/>
      <c r="G968" s="563"/>
      <c r="H968" s="563"/>
      <c r="I968" s="563"/>
      <c r="J968" s="563"/>
    </row>
    <row r="969" customFormat="false" ht="12" hidden="false" customHeight="true" outlineLevel="0" collapsed="false">
      <c r="B969" s="563"/>
      <c r="C969" s="563"/>
      <c r="D969" s="563"/>
      <c r="E969" s="563"/>
      <c r="F969" s="563"/>
      <c r="G969" s="563"/>
      <c r="H969" s="563"/>
      <c r="I969" s="563"/>
      <c r="J969" s="563"/>
    </row>
    <row r="970" customFormat="false" ht="12" hidden="false" customHeight="true" outlineLevel="0" collapsed="false">
      <c r="B970" s="563"/>
      <c r="C970" s="563"/>
      <c r="D970" s="563"/>
      <c r="E970" s="563"/>
      <c r="F970" s="563"/>
      <c r="G970" s="563"/>
      <c r="H970" s="563"/>
      <c r="I970" s="563"/>
      <c r="J970" s="563"/>
    </row>
    <row r="971" customFormat="false" ht="12" hidden="false" customHeight="true" outlineLevel="0" collapsed="false">
      <c r="B971" s="563"/>
      <c r="C971" s="563"/>
      <c r="D971" s="563"/>
      <c r="E971" s="563"/>
      <c r="F971" s="563"/>
      <c r="G971" s="563"/>
      <c r="H971" s="563"/>
      <c r="I971" s="563"/>
      <c r="J971" s="563"/>
    </row>
    <row r="972" customFormat="false" ht="12" hidden="false" customHeight="true" outlineLevel="0" collapsed="false">
      <c r="B972" s="563"/>
      <c r="C972" s="563"/>
      <c r="D972" s="563"/>
      <c r="E972" s="563"/>
      <c r="F972" s="563"/>
      <c r="G972" s="563"/>
      <c r="H972" s="563"/>
      <c r="I972" s="563"/>
      <c r="J972" s="563"/>
    </row>
    <row r="973" customFormat="false" ht="12" hidden="false" customHeight="true" outlineLevel="0" collapsed="false">
      <c r="B973" s="563"/>
      <c r="C973" s="563"/>
      <c r="D973" s="563"/>
      <c r="E973" s="563"/>
      <c r="F973" s="563"/>
      <c r="G973" s="563"/>
      <c r="H973" s="563"/>
      <c r="I973" s="563"/>
      <c r="J973" s="563"/>
    </row>
    <row r="974" customFormat="false" ht="12" hidden="false" customHeight="true" outlineLevel="0" collapsed="false">
      <c r="B974" s="563"/>
      <c r="C974" s="563"/>
      <c r="D974" s="563"/>
      <c r="E974" s="563"/>
      <c r="F974" s="563"/>
      <c r="G974" s="563"/>
      <c r="H974" s="563"/>
      <c r="I974" s="563"/>
      <c r="J974" s="563"/>
    </row>
    <row r="975" customFormat="false" ht="12" hidden="false" customHeight="true" outlineLevel="0" collapsed="false">
      <c r="B975" s="563"/>
      <c r="C975" s="563"/>
      <c r="D975" s="563"/>
      <c r="E975" s="563"/>
      <c r="F975" s="563"/>
      <c r="G975" s="563"/>
      <c r="H975" s="563"/>
      <c r="I975" s="563"/>
      <c r="J975" s="563"/>
    </row>
    <row r="976" customFormat="false" ht="12" hidden="false" customHeight="true" outlineLevel="0" collapsed="false">
      <c r="B976" s="563"/>
      <c r="C976" s="563"/>
      <c r="D976" s="563"/>
      <c r="E976" s="563"/>
      <c r="F976" s="563"/>
      <c r="G976" s="563"/>
      <c r="H976" s="563"/>
      <c r="I976" s="563"/>
      <c r="J976" s="563"/>
    </row>
    <row r="977" customFormat="false" ht="12" hidden="false" customHeight="true" outlineLevel="0" collapsed="false">
      <c r="B977" s="563"/>
      <c r="C977" s="563"/>
      <c r="D977" s="563"/>
      <c r="E977" s="563"/>
      <c r="F977" s="563"/>
      <c r="G977" s="563"/>
      <c r="H977" s="563"/>
      <c r="I977" s="563"/>
      <c r="J977" s="563"/>
    </row>
    <row r="978" customFormat="false" ht="12" hidden="false" customHeight="true" outlineLevel="0" collapsed="false">
      <c r="B978" s="563"/>
      <c r="C978" s="563"/>
      <c r="D978" s="563"/>
      <c r="E978" s="563"/>
      <c r="F978" s="563"/>
      <c r="G978" s="563"/>
      <c r="H978" s="563"/>
      <c r="I978" s="563"/>
      <c r="J978" s="563"/>
    </row>
    <row r="979" customFormat="false" ht="12" hidden="false" customHeight="true" outlineLevel="0" collapsed="false">
      <c r="B979" s="563"/>
      <c r="C979" s="563"/>
      <c r="D979" s="563"/>
      <c r="E979" s="563"/>
      <c r="F979" s="563"/>
      <c r="G979" s="563"/>
      <c r="H979" s="563"/>
      <c r="I979" s="563"/>
      <c r="J979" s="563"/>
    </row>
    <row r="980" customFormat="false" ht="12" hidden="false" customHeight="true" outlineLevel="0" collapsed="false">
      <c r="B980" s="563"/>
      <c r="C980" s="563"/>
      <c r="D980" s="563"/>
      <c r="E980" s="563"/>
      <c r="F980" s="563"/>
      <c r="G980" s="563"/>
      <c r="H980" s="563"/>
      <c r="I980" s="563"/>
      <c r="J980" s="563"/>
    </row>
    <row r="981" customFormat="false" ht="12" hidden="false" customHeight="true" outlineLevel="0" collapsed="false">
      <c r="B981" s="563"/>
      <c r="C981" s="563"/>
      <c r="D981" s="563"/>
      <c r="E981" s="563"/>
      <c r="F981" s="563"/>
      <c r="G981" s="563"/>
      <c r="H981" s="563"/>
      <c r="I981" s="563"/>
      <c r="J981" s="563"/>
    </row>
    <row r="982" customFormat="false" ht="12" hidden="false" customHeight="true" outlineLevel="0" collapsed="false">
      <c r="B982" s="563"/>
      <c r="C982" s="563"/>
      <c r="D982" s="563"/>
      <c r="E982" s="563"/>
      <c r="F982" s="563"/>
      <c r="G982" s="563"/>
      <c r="H982" s="563"/>
      <c r="I982" s="563"/>
      <c r="J982" s="563"/>
    </row>
    <row r="983" customFormat="false" ht="12" hidden="false" customHeight="true" outlineLevel="0" collapsed="false">
      <c r="B983" s="563"/>
      <c r="C983" s="563"/>
      <c r="D983" s="563"/>
      <c r="E983" s="563"/>
      <c r="F983" s="563"/>
      <c r="G983" s="563"/>
      <c r="H983" s="563"/>
      <c r="I983" s="563"/>
      <c r="J983" s="563"/>
    </row>
    <row r="984" customFormat="false" ht="12" hidden="false" customHeight="true" outlineLevel="0" collapsed="false">
      <c r="B984" s="563"/>
      <c r="C984" s="563"/>
      <c r="D984" s="563"/>
      <c r="E984" s="563"/>
      <c r="F984" s="563"/>
      <c r="G984" s="563"/>
      <c r="H984" s="563"/>
      <c r="I984" s="563"/>
      <c r="J984" s="563"/>
    </row>
    <row r="985" customFormat="false" ht="12" hidden="false" customHeight="true" outlineLevel="0" collapsed="false">
      <c r="B985" s="563"/>
      <c r="C985" s="563"/>
      <c r="D985" s="563"/>
      <c r="E985" s="563"/>
      <c r="F985" s="563"/>
      <c r="G985" s="563"/>
      <c r="H985" s="563"/>
      <c r="I985" s="563"/>
      <c r="J985" s="563"/>
    </row>
    <row r="986" customFormat="false" ht="12" hidden="false" customHeight="true" outlineLevel="0" collapsed="false">
      <c r="B986" s="563"/>
      <c r="C986" s="563"/>
      <c r="D986" s="563"/>
      <c r="E986" s="563"/>
      <c r="F986" s="563"/>
      <c r="G986" s="563"/>
      <c r="H986" s="563"/>
      <c r="I986" s="563"/>
      <c r="J986" s="563"/>
    </row>
    <row r="987" customFormat="false" ht="12" hidden="false" customHeight="true" outlineLevel="0" collapsed="false">
      <c r="B987" s="563"/>
      <c r="C987" s="563"/>
      <c r="D987" s="563"/>
      <c r="E987" s="563"/>
      <c r="F987" s="563"/>
      <c r="G987" s="563"/>
      <c r="H987" s="563"/>
      <c r="I987" s="563"/>
      <c r="J987" s="563"/>
    </row>
    <row r="988" customFormat="false" ht="12" hidden="false" customHeight="true" outlineLevel="0" collapsed="false">
      <c r="B988" s="563"/>
      <c r="C988" s="563"/>
      <c r="D988" s="563"/>
      <c r="E988" s="563"/>
      <c r="F988" s="563"/>
      <c r="G988" s="563"/>
      <c r="H988" s="563"/>
      <c r="I988" s="563"/>
      <c r="J988" s="563"/>
    </row>
    <row r="989" customFormat="false" ht="12" hidden="false" customHeight="true" outlineLevel="0" collapsed="false">
      <c r="B989" s="563"/>
      <c r="C989" s="563"/>
      <c r="D989" s="563"/>
      <c r="E989" s="563"/>
      <c r="F989" s="563"/>
      <c r="G989" s="563"/>
      <c r="H989" s="563"/>
      <c r="I989" s="563"/>
      <c r="J989" s="563"/>
    </row>
    <row r="990" customFormat="false" ht="12" hidden="false" customHeight="true" outlineLevel="0" collapsed="false">
      <c r="B990" s="563"/>
      <c r="C990" s="563"/>
      <c r="D990" s="563"/>
      <c r="E990" s="563"/>
      <c r="F990" s="563"/>
      <c r="G990" s="563"/>
      <c r="H990" s="563"/>
      <c r="I990" s="563"/>
      <c r="J990" s="563"/>
    </row>
    <row r="991" customFormat="false" ht="12" hidden="false" customHeight="true" outlineLevel="0" collapsed="false">
      <c r="B991" s="563"/>
      <c r="C991" s="563"/>
      <c r="D991" s="563"/>
      <c r="E991" s="563"/>
      <c r="F991" s="563"/>
      <c r="G991" s="563"/>
      <c r="H991" s="563"/>
      <c r="I991" s="563"/>
      <c r="J991" s="563"/>
    </row>
    <row r="992" customFormat="false" ht="12" hidden="false" customHeight="true" outlineLevel="0" collapsed="false">
      <c r="B992" s="563"/>
      <c r="C992" s="563"/>
      <c r="D992" s="563"/>
      <c r="E992" s="563"/>
      <c r="F992" s="563"/>
      <c r="G992" s="563"/>
      <c r="H992" s="563"/>
      <c r="I992" s="563"/>
      <c r="J992" s="563"/>
    </row>
    <row r="993" customFormat="false" ht="12" hidden="false" customHeight="true" outlineLevel="0" collapsed="false">
      <c r="B993" s="563"/>
      <c r="C993" s="563"/>
      <c r="D993" s="563"/>
      <c r="E993" s="563"/>
      <c r="F993" s="563"/>
      <c r="G993" s="563"/>
      <c r="H993" s="563"/>
      <c r="I993" s="563"/>
      <c r="J993" s="563"/>
    </row>
    <row r="994" customFormat="false" ht="12" hidden="false" customHeight="true" outlineLevel="0" collapsed="false">
      <c r="B994" s="563"/>
      <c r="C994" s="563"/>
      <c r="D994" s="563"/>
      <c r="E994" s="563"/>
      <c r="F994" s="563"/>
      <c r="G994" s="563"/>
      <c r="H994" s="563"/>
      <c r="I994" s="563"/>
      <c r="J994" s="563"/>
    </row>
    <row r="995" customFormat="false" ht="12" hidden="false" customHeight="true" outlineLevel="0" collapsed="false">
      <c r="B995" s="563"/>
      <c r="C995" s="563"/>
      <c r="D995" s="563"/>
      <c r="E995" s="563"/>
      <c r="F995" s="563"/>
      <c r="G995" s="563"/>
      <c r="H995" s="563"/>
      <c r="I995" s="563"/>
      <c r="J995" s="563"/>
    </row>
    <row r="996" customFormat="false" ht="12" hidden="false" customHeight="true" outlineLevel="0" collapsed="false">
      <c r="B996" s="563"/>
      <c r="C996" s="563"/>
      <c r="D996" s="563"/>
      <c r="E996" s="563"/>
      <c r="F996" s="563"/>
      <c r="G996" s="563"/>
      <c r="H996" s="563"/>
      <c r="I996" s="563"/>
      <c r="J996" s="563"/>
    </row>
    <row r="997" customFormat="false" ht="12" hidden="false" customHeight="true" outlineLevel="0" collapsed="false">
      <c r="B997" s="563"/>
      <c r="C997" s="563"/>
      <c r="D997" s="563"/>
      <c r="E997" s="563"/>
      <c r="F997" s="563"/>
      <c r="G997" s="563"/>
      <c r="H997" s="563"/>
      <c r="I997" s="563"/>
      <c r="J997" s="563"/>
    </row>
    <row r="998" customFormat="false" ht="12" hidden="false" customHeight="true" outlineLevel="0" collapsed="false">
      <c r="B998" s="563"/>
      <c r="C998" s="563"/>
      <c r="D998" s="563"/>
      <c r="E998" s="563"/>
      <c r="F998" s="563"/>
      <c r="G998" s="563"/>
      <c r="H998" s="563"/>
      <c r="I998" s="563"/>
      <c r="J998" s="563"/>
    </row>
    <row r="999" customFormat="false" ht="12" hidden="false" customHeight="true" outlineLevel="0" collapsed="false">
      <c r="B999" s="563"/>
      <c r="C999" s="563"/>
      <c r="D999" s="563"/>
      <c r="E999" s="563"/>
      <c r="F999" s="563"/>
      <c r="G999" s="563"/>
      <c r="H999" s="563"/>
      <c r="I999" s="563"/>
      <c r="J999" s="563"/>
    </row>
    <row r="1000" customFormat="false" ht="12" hidden="false" customHeight="true" outlineLevel="0" collapsed="false">
      <c r="B1000" s="563"/>
      <c r="C1000" s="563"/>
      <c r="D1000" s="563"/>
      <c r="E1000" s="563"/>
      <c r="F1000" s="563"/>
      <c r="G1000" s="563"/>
      <c r="H1000" s="563"/>
      <c r="I1000" s="563"/>
      <c r="J1000" s="56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M87" activeCellId="0" sqref="BM87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23.5"/>
    <col collapsed="false" customWidth="true" hidden="false" outlineLevel="0" max="49" min="2" style="0" width="2.76"/>
    <col collapsed="false" customWidth="true" hidden="false" outlineLevel="0" max="61" min="50" style="0" width="11.58"/>
    <col collapsed="false" customWidth="true" hidden="false" outlineLevel="0" max="81" min="62" style="0" width="8.87"/>
    <col collapsed="false" customWidth="true" hidden="false" outlineLevel="0" max="1024" min="953" style="0" width="11.52"/>
  </cols>
  <sheetData>
    <row r="1" customFormat="false" ht="15" hidden="false" customHeight="true" outlineLevel="0" collapsed="false">
      <c r="A1" s="562" t="s">
        <v>863</v>
      </c>
      <c r="B1" s="581"/>
      <c r="C1" s="581"/>
      <c r="D1" s="581"/>
      <c r="E1" s="581"/>
      <c r="F1" s="581"/>
      <c r="G1" s="581"/>
      <c r="H1" s="581"/>
      <c r="I1" s="581"/>
      <c r="J1" s="581"/>
      <c r="K1" s="581"/>
      <c r="L1" s="581"/>
      <c r="M1" s="581"/>
      <c r="N1" s="581" t="s">
        <v>864</v>
      </c>
      <c r="O1" s="581"/>
      <c r="P1" s="581"/>
      <c r="Q1" s="581"/>
      <c r="R1" s="581"/>
      <c r="S1" s="581"/>
      <c r="T1" s="581"/>
      <c r="U1" s="581"/>
      <c r="V1" s="581"/>
      <c r="W1" s="581"/>
      <c r="X1" s="581"/>
      <c r="Y1" s="581"/>
      <c r="Z1" s="581"/>
      <c r="AA1" s="581"/>
      <c r="AB1" s="581"/>
      <c r="AC1" s="581"/>
      <c r="AD1" s="581"/>
      <c r="AE1" s="581"/>
      <c r="AF1" s="581"/>
      <c r="AG1" s="581"/>
      <c r="AH1" s="581"/>
      <c r="AI1" s="581"/>
      <c r="AJ1" s="581"/>
      <c r="AK1" s="581"/>
      <c r="AL1" s="581"/>
      <c r="AM1" s="581"/>
      <c r="AN1" s="581"/>
      <c r="AO1" s="581"/>
      <c r="AP1" s="581"/>
      <c r="AQ1" s="581"/>
      <c r="AR1" s="581"/>
      <c r="AS1" s="581"/>
      <c r="AT1" s="581"/>
      <c r="AU1" s="581"/>
      <c r="AV1" s="581"/>
      <c r="AW1" s="581"/>
      <c r="AX1" s="581"/>
      <c r="AY1" s="581"/>
      <c r="AZ1" s="581"/>
      <c r="BA1" s="581"/>
      <c r="BB1" s="581"/>
      <c r="BC1" s="581"/>
      <c r="BD1" s="581"/>
      <c r="BE1" s="581"/>
      <c r="BF1" s="581"/>
      <c r="BG1" s="581"/>
      <c r="BH1" s="581"/>
      <c r="BI1" s="581"/>
      <c r="BJ1" s="581"/>
      <c r="BK1" s="581"/>
      <c r="BL1" s="581"/>
      <c r="BM1" s="581"/>
      <c r="BN1" s="581"/>
      <c r="BO1" s="581"/>
      <c r="BP1" s="581"/>
      <c r="BQ1" s="581"/>
      <c r="BR1" s="581"/>
      <c r="BS1" s="581"/>
      <c r="BT1" s="581"/>
      <c r="BU1" s="581"/>
      <c r="BV1" s="581"/>
      <c r="BW1" s="581"/>
      <c r="BX1" s="581"/>
      <c r="BY1" s="581"/>
      <c r="BZ1" s="581"/>
      <c r="CA1" s="581"/>
      <c r="CB1" s="581"/>
      <c r="CC1" s="581"/>
    </row>
    <row r="2" customFormat="false" ht="11.25" hidden="false" customHeight="true" outlineLevel="0" collapsed="false">
      <c r="A2" s="581"/>
      <c r="B2" s="581"/>
      <c r="C2" s="581"/>
      <c r="D2" s="581"/>
      <c r="E2" s="581"/>
      <c r="F2" s="581"/>
      <c r="G2" s="581"/>
      <c r="H2" s="581"/>
      <c r="I2" s="581"/>
      <c r="J2" s="581"/>
      <c r="K2" s="581"/>
      <c r="L2" s="581"/>
      <c r="M2" s="581"/>
      <c r="N2" s="581"/>
      <c r="O2" s="581"/>
      <c r="P2" s="581"/>
      <c r="Q2" s="581"/>
      <c r="R2" s="581"/>
      <c r="S2" s="581"/>
      <c r="T2" s="581"/>
      <c r="U2" s="581"/>
      <c r="V2" s="581"/>
      <c r="W2" s="581"/>
      <c r="X2" s="581"/>
      <c r="Y2" s="581"/>
      <c r="Z2" s="581"/>
      <c r="AA2" s="581"/>
      <c r="AB2" s="581"/>
      <c r="AC2" s="581"/>
      <c r="AD2" s="581"/>
      <c r="AE2" s="581"/>
      <c r="AF2" s="581"/>
      <c r="AG2" s="581"/>
      <c r="AH2" s="581"/>
      <c r="AI2" s="581"/>
      <c r="AJ2" s="581"/>
      <c r="AK2" s="581"/>
      <c r="AL2" s="581"/>
      <c r="AM2" s="581"/>
      <c r="AN2" s="581"/>
      <c r="AO2" s="581"/>
      <c r="AP2" s="581"/>
      <c r="AQ2" s="581"/>
      <c r="AR2" s="581"/>
      <c r="AS2" s="581"/>
      <c r="AT2" s="581"/>
      <c r="AU2" s="581"/>
      <c r="AV2" s="581"/>
      <c r="AW2" s="581"/>
      <c r="AX2" s="581"/>
      <c r="AY2" s="581"/>
      <c r="AZ2" s="581"/>
      <c r="BA2" s="581"/>
      <c r="BB2" s="581"/>
      <c r="BC2" s="581"/>
      <c r="BD2" s="581"/>
      <c r="BE2" s="581"/>
      <c r="BF2" s="581"/>
      <c r="BG2" s="581"/>
      <c r="BH2" s="581"/>
      <c r="BI2" s="581"/>
      <c r="BJ2" s="581"/>
      <c r="BK2" s="581"/>
      <c r="BL2" s="581"/>
      <c r="BM2" s="581"/>
      <c r="BN2" s="581"/>
      <c r="BO2" s="581"/>
      <c r="BP2" s="581"/>
      <c r="BQ2" s="581"/>
      <c r="BR2" s="581"/>
      <c r="BS2" s="581"/>
      <c r="BT2" s="581"/>
      <c r="BU2" s="581"/>
      <c r="BV2" s="581"/>
      <c r="BW2" s="581"/>
      <c r="BX2" s="581"/>
      <c r="BY2" s="581"/>
      <c r="BZ2" s="581"/>
      <c r="CA2" s="581"/>
      <c r="CB2" s="581"/>
      <c r="CC2" s="581"/>
    </row>
    <row r="3" customFormat="false" ht="12.75" hidden="false" customHeight="true" outlineLevel="0" collapsed="false">
      <c r="A3" s="582" t="s">
        <v>865</v>
      </c>
      <c r="B3" s="583" t="str">
        <f aca="false">IF(WB!C5=0,"",WB!C5)</f>
        <v>Njobvu</v>
      </c>
      <c r="C3" s="583"/>
      <c r="D3" s="583"/>
      <c r="E3" s="583"/>
      <c r="F3" s="583"/>
      <c r="G3" s="583"/>
      <c r="H3" s="583"/>
      <c r="I3" s="583"/>
      <c r="J3" s="583"/>
      <c r="K3" s="583"/>
      <c r="L3" s="583"/>
      <c r="M3" s="583"/>
      <c r="N3" s="583" t="str">
        <f aca="false">IF(WB!D5=0,"",WB!D5)</f>
        <v>Kalikokha</v>
      </c>
      <c r="O3" s="583"/>
      <c r="P3" s="583"/>
      <c r="Q3" s="583"/>
      <c r="R3" s="583"/>
      <c r="S3" s="583"/>
      <c r="T3" s="583"/>
      <c r="U3" s="583"/>
      <c r="V3" s="583"/>
      <c r="W3" s="583"/>
      <c r="X3" s="583"/>
      <c r="Y3" s="583"/>
      <c r="Z3" s="583" t="str">
        <f aca="false">IF(WB!E5=0,"",WB!E5)</f>
        <v>Maole</v>
      </c>
      <c r="AA3" s="583"/>
      <c r="AB3" s="583"/>
      <c r="AC3" s="583"/>
      <c r="AD3" s="583"/>
      <c r="AE3" s="583"/>
      <c r="AF3" s="583"/>
      <c r="AG3" s="583"/>
      <c r="AH3" s="583"/>
      <c r="AI3" s="583"/>
      <c r="AJ3" s="583"/>
      <c r="AK3" s="583"/>
      <c r="AL3" s="583" t="str">
        <f aca="false">IF(WB!F5=0,"",WB!F5)</f>
        <v/>
      </c>
      <c r="AM3" s="583"/>
      <c r="AN3" s="583"/>
      <c r="AO3" s="583"/>
      <c r="AP3" s="583"/>
      <c r="AQ3" s="583"/>
      <c r="AR3" s="583"/>
      <c r="AS3" s="583"/>
      <c r="AT3" s="583"/>
      <c r="AU3" s="583"/>
      <c r="AV3" s="583"/>
      <c r="AW3" s="583"/>
      <c r="AX3" s="583" t="s">
        <v>866</v>
      </c>
      <c r="AY3" s="583"/>
      <c r="AZ3" s="583"/>
      <c r="BA3" s="583"/>
      <c r="BB3" s="583"/>
      <c r="BC3" s="583"/>
      <c r="BD3" s="583"/>
      <c r="BE3" s="583"/>
      <c r="BF3" s="583"/>
      <c r="BG3" s="583"/>
      <c r="BH3" s="583"/>
      <c r="BI3" s="583"/>
      <c r="BJ3" s="584"/>
      <c r="BK3" s="584"/>
      <c r="BL3" s="584"/>
      <c r="BM3" s="584"/>
      <c r="BN3" s="584"/>
      <c r="BO3" s="584"/>
      <c r="BP3" s="584"/>
      <c r="BQ3" s="584"/>
      <c r="BR3" s="584"/>
      <c r="BS3" s="584"/>
      <c r="BT3" s="584"/>
      <c r="BU3" s="584"/>
      <c r="BV3" s="584"/>
      <c r="BW3" s="584"/>
      <c r="BX3" s="584"/>
      <c r="BY3" s="584"/>
      <c r="BZ3" s="584"/>
      <c r="CA3" s="584"/>
      <c r="CB3" s="584"/>
      <c r="CC3" s="584"/>
    </row>
    <row r="4" customFormat="false" ht="12" hidden="false" customHeight="true" outlineLevel="0" collapsed="false">
      <c r="A4" s="585" t="s">
        <v>867</v>
      </c>
      <c r="B4" s="586" t="n">
        <v>4</v>
      </c>
      <c r="C4" s="587" t="n">
        <v>5</v>
      </c>
      <c r="D4" s="587" t="n">
        <v>6</v>
      </c>
      <c r="E4" s="587" t="n">
        <v>7</v>
      </c>
      <c r="F4" s="587" t="n">
        <v>8</v>
      </c>
      <c r="G4" s="587" t="n">
        <v>9</v>
      </c>
      <c r="H4" s="587" t="n">
        <v>10</v>
      </c>
      <c r="I4" s="587" t="n">
        <v>11</v>
      </c>
      <c r="J4" s="587" t="n">
        <v>12</v>
      </c>
      <c r="K4" s="587" t="n">
        <v>1</v>
      </c>
      <c r="L4" s="587" t="n">
        <v>2</v>
      </c>
      <c r="M4" s="587" t="n">
        <v>3</v>
      </c>
      <c r="N4" s="586" t="n">
        <v>4</v>
      </c>
      <c r="O4" s="587" t="n">
        <v>5</v>
      </c>
      <c r="P4" s="587" t="n">
        <v>6</v>
      </c>
      <c r="Q4" s="587" t="n">
        <v>7</v>
      </c>
      <c r="R4" s="587" t="n">
        <v>8</v>
      </c>
      <c r="S4" s="587" t="n">
        <v>9</v>
      </c>
      <c r="T4" s="587" t="n">
        <v>10</v>
      </c>
      <c r="U4" s="587" t="n">
        <v>11</v>
      </c>
      <c r="V4" s="587" t="n">
        <v>12</v>
      </c>
      <c r="W4" s="587" t="n">
        <v>1</v>
      </c>
      <c r="X4" s="587" t="n">
        <v>2</v>
      </c>
      <c r="Y4" s="587" t="n">
        <v>3</v>
      </c>
      <c r="Z4" s="586" t="n">
        <v>4</v>
      </c>
      <c r="AA4" s="587" t="n">
        <v>5</v>
      </c>
      <c r="AB4" s="587" t="n">
        <v>6</v>
      </c>
      <c r="AC4" s="587" t="n">
        <v>7</v>
      </c>
      <c r="AD4" s="587" t="n">
        <v>8</v>
      </c>
      <c r="AE4" s="587" t="n">
        <v>9</v>
      </c>
      <c r="AF4" s="587" t="n">
        <v>10</v>
      </c>
      <c r="AG4" s="587" t="n">
        <v>11</v>
      </c>
      <c r="AH4" s="587" t="n">
        <v>12</v>
      </c>
      <c r="AI4" s="587" t="n">
        <v>1</v>
      </c>
      <c r="AJ4" s="587" t="n">
        <v>2</v>
      </c>
      <c r="AK4" s="587" t="n">
        <v>3</v>
      </c>
      <c r="AL4" s="586" t="n">
        <v>4</v>
      </c>
      <c r="AM4" s="587" t="n">
        <v>5</v>
      </c>
      <c r="AN4" s="587" t="n">
        <v>6</v>
      </c>
      <c r="AO4" s="587" t="n">
        <v>7</v>
      </c>
      <c r="AP4" s="587" t="n">
        <v>8</v>
      </c>
      <c r="AQ4" s="587" t="n">
        <v>9</v>
      </c>
      <c r="AR4" s="587" t="n">
        <v>10</v>
      </c>
      <c r="AS4" s="587" t="n">
        <v>11</v>
      </c>
      <c r="AT4" s="587" t="n">
        <v>12</v>
      </c>
      <c r="AU4" s="587" t="n">
        <v>1</v>
      </c>
      <c r="AV4" s="587" t="n">
        <v>2</v>
      </c>
      <c r="AW4" s="587" t="n">
        <v>3</v>
      </c>
      <c r="AX4" s="586" t="n">
        <v>4</v>
      </c>
      <c r="AY4" s="587" t="n">
        <v>5</v>
      </c>
      <c r="AZ4" s="587" t="n">
        <v>6</v>
      </c>
      <c r="BA4" s="587" t="n">
        <v>7</v>
      </c>
      <c r="BB4" s="587" t="n">
        <v>8</v>
      </c>
      <c r="BC4" s="587" t="n">
        <v>9</v>
      </c>
      <c r="BD4" s="587" t="n">
        <v>10</v>
      </c>
      <c r="BE4" s="587" t="n">
        <v>11</v>
      </c>
      <c r="BF4" s="587" t="n">
        <v>12</v>
      </c>
      <c r="BG4" s="587" t="n">
        <v>1</v>
      </c>
      <c r="BH4" s="587" t="n">
        <v>2</v>
      </c>
      <c r="BI4" s="587" t="n">
        <v>3</v>
      </c>
      <c r="BJ4" s="584"/>
      <c r="BK4" s="584"/>
      <c r="BL4" s="584"/>
      <c r="BM4" s="584"/>
      <c r="BN4" s="584"/>
      <c r="BO4" s="584"/>
      <c r="BP4" s="584"/>
      <c r="BQ4" s="584"/>
      <c r="BR4" s="584"/>
      <c r="BS4" s="584"/>
      <c r="BT4" s="584"/>
      <c r="BU4" s="584"/>
      <c r="BV4" s="584"/>
      <c r="BW4" s="584"/>
      <c r="BX4" s="584"/>
      <c r="BY4" s="584"/>
      <c r="BZ4" s="584"/>
      <c r="CA4" s="584"/>
      <c r="CB4" s="584"/>
      <c r="CC4" s="584"/>
    </row>
    <row r="5" customFormat="false" ht="12" hidden="false" customHeight="true" outlineLevel="0" collapsed="false">
      <c r="A5" s="588" t="s">
        <v>868</v>
      </c>
      <c r="B5" s="589"/>
      <c r="C5" s="590"/>
      <c r="D5" s="590"/>
      <c r="E5" s="590"/>
      <c r="F5" s="590"/>
      <c r="G5" s="590"/>
      <c r="H5" s="590"/>
      <c r="I5" s="590"/>
      <c r="J5" s="590"/>
      <c r="K5" s="590"/>
      <c r="L5" s="590"/>
      <c r="M5" s="590"/>
      <c r="N5" s="590"/>
      <c r="O5" s="590"/>
      <c r="P5" s="590"/>
      <c r="Q5" s="590"/>
      <c r="R5" s="590"/>
      <c r="S5" s="590"/>
      <c r="T5" s="590"/>
      <c r="U5" s="590"/>
      <c r="V5" s="590"/>
      <c r="W5" s="590"/>
      <c r="X5" s="590"/>
      <c r="Y5" s="590"/>
      <c r="Z5" s="590"/>
      <c r="AA5" s="590"/>
      <c r="AB5" s="590"/>
      <c r="AC5" s="590"/>
      <c r="AD5" s="590"/>
      <c r="AE5" s="590"/>
      <c r="AF5" s="590"/>
      <c r="AG5" s="590"/>
      <c r="AH5" s="590"/>
      <c r="AI5" s="590"/>
      <c r="AJ5" s="590"/>
      <c r="AK5" s="590"/>
      <c r="AL5" s="590"/>
      <c r="AM5" s="590"/>
      <c r="AN5" s="590"/>
      <c r="AO5" s="590"/>
      <c r="AP5" s="590"/>
      <c r="AQ5" s="590"/>
      <c r="AR5" s="590"/>
      <c r="AS5" s="590"/>
      <c r="AT5" s="590"/>
      <c r="AU5" s="590"/>
      <c r="AV5" s="590"/>
      <c r="AW5" s="590"/>
      <c r="AX5" s="590"/>
      <c r="AY5" s="590"/>
      <c r="AZ5" s="590"/>
      <c r="BA5" s="590"/>
      <c r="BB5" s="590"/>
      <c r="BC5" s="590"/>
      <c r="BD5" s="590"/>
      <c r="BE5" s="590"/>
      <c r="BF5" s="590"/>
      <c r="BG5" s="590"/>
      <c r="BH5" s="590"/>
      <c r="BI5" s="591"/>
      <c r="BJ5" s="581"/>
      <c r="BK5" s="581"/>
      <c r="BL5" s="581"/>
      <c r="BM5" s="581"/>
      <c r="BN5" s="581"/>
      <c r="BO5" s="581"/>
      <c r="BP5" s="581"/>
      <c r="BQ5" s="581"/>
      <c r="BR5" s="581"/>
      <c r="BS5" s="581"/>
      <c r="BT5" s="581"/>
      <c r="BU5" s="581"/>
      <c r="BV5" s="581"/>
      <c r="BW5" s="581"/>
      <c r="BX5" s="581"/>
      <c r="BY5" s="581"/>
      <c r="BZ5" s="581"/>
      <c r="CA5" s="581"/>
      <c r="CB5" s="581"/>
      <c r="CC5" s="581"/>
    </row>
    <row r="6" customFormat="false" ht="12" hidden="false" customHeight="true" outlineLevel="0" collapsed="false">
      <c r="A6" s="592" t="s">
        <v>869</v>
      </c>
      <c r="B6" s="593"/>
      <c r="C6" s="594"/>
      <c r="D6" s="594"/>
      <c r="E6" s="594"/>
      <c r="F6" s="594"/>
      <c r="G6" s="594"/>
      <c r="H6" s="594"/>
      <c r="I6" s="594" t="n">
        <v>1</v>
      </c>
      <c r="J6" s="594" t="n">
        <v>1</v>
      </c>
      <c r="K6" s="594" t="n">
        <v>1</v>
      </c>
      <c r="L6" s="594" t="n">
        <v>1</v>
      </c>
      <c r="M6" s="595"/>
      <c r="N6" s="593"/>
      <c r="O6" s="594"/>
      <c r="P6" s="594"/>
      <c r="Q6" s="594"/>
      <c r="R6" s="594"/>
      <c r="S6" s="594"/>
      <c r="T6" s="594"/>
      <c r="U6" s="594" t="n">
        <v>1</v>
      </c>
      <c r="V6" s="594" t="n">
        <v>1</v>
      </c>
      <c r="W6" s="594" t="n">
        <v>1</v>
      </c>
      <c r="X6" s="594" t="n">
        <v>1</v>
      </c>
      <c r="Y6" s="595" t="n">
        <v>1</v>
      </c>
      <c r="Z6" s="593"/>
      <c r="AA6" s="594"/>
      <c r="AB6" s="594"/>
      <c r="AC6" s="594"/>
      <c r="AD6" s="594"/>
      <c r="AE6" s="594"/>
      <c r="AF6" s="594"/>
      <c r="AG6" s="594" t="n">
        <v>1</v>
      </c>
      <c r="AH6" s="594" t="n">
        <v>1</v>
      </c>
      <c r="AI6" s="594" t="n">
        <v>1</v>
      </c>
      <c r="AJ6" s="594" t="n">
        <v>1</v>
      </c>
      <c r="AK6" s="595" t="n">
        <v>1</v>
      </c>
      <c r="AL6" s="593"/>
      <c r="AM6" s="594"/>
      <c r="AN6" s="594"/>
      <c r="AO6" s="594"/>
      <c r="AP6" s="594"/>
      <c r="AQ6" s="594"/>
      <c r="AR6" s="594"/>
      <c r="AS6" s="594"/>
      <c r="AT6" s="594"/>
      <c r="AU6" s="594"/>
      <c r="AV6" s="594"/>
      <c r="AW6" s="595"/>
      <c r="AX6" s="596" t="n">
        <f aca="false">SUM(B6,N6,Z6)</f>
        <v>0</v>
      </c>
      <c r="AY6" s="596" t="n">
        <f aca="false">SUM(C6,O6,AA6)</f>
        <v>0</v>
      </c>
      <c r="AZ6" s="596" t="n">
        <f aca="false">SUM(D6,P6,AB6)</f>
        <v>0</v>
      </c>
      <c r="BA6" s="596" t="n">
        <f aca="false">SUM(E6,Q6,AC6)</f>
        <v>0</v>
      </c>
      <c r="BB6" s="596" t="n">
        <f aca="false">SUM(F6,R6,AD6)</f>
        <v>0</v>
      </c>
      <c r="BC6" s="596" t="n">
        <f aca="false">SUM(G6,S6,AE6)</f>
        <v>0</v>
      </c>
      <c r="BD6" s="596" t="n">
        <f aca="false">SUM(H6,T6,AF6)</f>
        <v>0</v>
      </c>
      <c r="BE6" s="596" t="n">
        <f aca="false">SUM(I6,U6,AG6)</f>
        <v>3</v>
      </c>
      <c r="BF6" s="596" t="n">
        <f aca="false">SUM(J6,V6,AH6)</f>
        <v>3</v>
      </c>
      <c r="BG6" s="596" t="n">
        <f aca="false">SUM(K6,W6,AI6)</f>
        <v>3</v>
      </c>
      <c r="BH6" s="596" t="n">
        <f aca="false">SUM(L6,X6,AJ6)</f>
        <v>3</v>
      </c>
      <c r="BI6" s="596" t="n">
        <f aca="false">SUM(M6,Y6,AK6)</f>
        <v>2</v>
      </c>
      <c r="BJ6" s="581"/>
      <c r="BK6" s="581"/>
      <c r="BL6" s="581"/>
      <c r="BM6" s="581"/>
      <c r="BN6" s="581"/>
      <c r="BO6" s="581"/>
      <c r="BP6" s="581"/>
      <c r="BQ6" s="581"/>
      <c r="BR6" s="581"/>
      <c r="BS6" s="581"/>
      <c r="BT6" s="581"/>
      <c r="BU6" s="581"/>
      <c r="BV6" s="581"/>
      <c r="BW6" s="581"/>
      <c r="BX6" s="581"/>
      <c r="BY6" s="581"/>
      <c r="BZ6" s="581"/>
      <c r="CA6" s="581"/>
      <c r="CB6" s="581"/>
      <c r="CC6" s="581"/>
    </row>
    <row r="7" customFormat="false" ht="12" hidden="false" customHeight="true" outlineLevel="0" collapsed="false">
      <c r="A7" s="592" t="s">
        <v>870</v>
      </c>
      <c r="B7" s="593"/>
      <c r="C7" s="594"/>
      <c r="D7" s="594"/>
      <c r="E7" s="594"/>
      <c r="F7" s="594"/>
      <c r="G7" s="594"/>
      <c r="H7" s="594"/>
      <c r="I7" s="594"/>
      <c r="J7" s="594"/>
      <c r="K7" s="594"/>
      <c r="L7" s="594"/>
      <c r="M7" s="595"/>
      <c r="N7" s="593"/>
      <c r="O7" s="594" t="n">
        <v>1</v>
      </c>
      <c r="P7" s="594" t="n">
        <v>1</v>
      </c>
      <c r="Q7" s="594" t="n">
        <v>1</v>
      </c>
      <c r="R7" s="594"/>
      <c r="S7" s="594"/>
      <c r="T7" s="594"/>
      <c r="U7" s="594"/>
      <c r="V7" s="594"/>
      <c r="W7" s="594"/>
      <c r="X7" s="594"/>
      <c r="Y7" s="595"/>
      <c r="Z7" s="593"/>
      <c r="AA7" s="594"/>
      <c r="AB7" s="594"/>
      <c r="AC7" s="594"/>
      <c r="AD7" s="594"/>
      <c r="AE7" s="594"/>
      <c r="AF7" s="594"/>
      <c r="AG7" s="594"/>
      <c r="AH7" s="594"/>
      <c r="AI7" s="594"/>
      <c r="AJ7" s="594"/>
      <c r="AK7" s="595"/>
      <c r="AL7" s="593"/>
      <c r="AM7" s="594"/>
      <c r="AN7" s="594"/>
      <c r="AO7" s="594"/>
      <c r="AP7" s="594"/>
      <c r="AQ7" s="594"/>
      <c r="AR7" s="594"/>
      <c r="AS7" s="594"/>
      <c r="AT7" s="594"/>
      <c r="AU7" s="594"/>
      <c r="AV7" s="594"/>
      <c r="AW7" s="595"/>
      <c r="AX7" s="596" t="n">
        <f aca="false">SUM(B7,N7,Z7)</f>
        <v>0</v>
      </c>
      <c r="AY7" s="596" t="n">
        <f aca="false">SUM(C7,O7,AA7)</f>
        <v>1</v>
      </c>
      <c r="AZ7" s="596" t="n">
        <f aca="false">SUM(D7,P7,AB7)</f>
        <v>1</v>
      </c>
      <c r="BA7" s="596" t="n">
        <f aca="false">SUM(E7,Q7,AC7)</f>
        <v>1</v>
      </c>
      <c r="BB7" s="596" t="n">
        <f aca="false">SUM(F7,R7,AD7)</f>
        <v>0</v>
      </c>
      <c r="BC7" s="596" t="n">
        <f aca="false">SUM(G7,S7,AE7)</f>
        <v>0</v>
      </c>
      <c r="BD7" s="596" t="n">
        <f aca="false">SUM(H7,T7,AF7)</f>
        <v>0</v>
      </c>
      <c r="BE7" s="596" t="n">
        <f aca="false">SUM(I7,U7,AG7)</f>
        <v>0</v>
      </c>
      <c r="BF7" s="596" t="n">
        <f aca="false">SUM(J7,V7,AH7)</f>
        <v>0</v>
      </c>
      <c r="BG7" s="596" t="n">
        <f aca="false">SUM(K7,W7,AI7)</f>
        <v>0</v>
      </c>
      <c r="BH7" s="596" t="n">
        <f aca="false">SUM(L7,X7,AJ7)</f>
        <v>0</v>
      </c>
      <c r="BI7" s="596" t="n">
        <f aca="false">SUM(M7,Y7,AK7)</f>
        <v>0</v>
      </c>
      <c r="BJ7" s="581"/>
      <c r="BK7" s="581"/>
      <c r="BL7" s="581"/>
      <c r="BM7" s="581"/>
      <c r="BN7" s="581"/>
      <c r="BO7" s="581"/>
      <c r="BP7" s="581"/>
      <c r="BQ7" s="581"/>
      <c r="BR7" s="581"/>
      <c r="BS7" s="581"/>
      <c r="BT7" s="581"/>
      <c r="BU7" s="581"/>
      <c r="BV7" s="581"/>
      <c r="BW7" s="581"/>
      <c r="BX7" s="581"/>
      <c r="BY7" s="581"/>
      <c r="BZ7" s="581"/>
      <c r="CA7" s="581"/>
      <c r="CB7" s="581"/>
      <c r="CC7" s="581"/>
    </row>
    <row r="8" customFormat="false" ht="12" hidden="false" customHeight="true" outlineLevel="0" collapsed="false">
      <c r="A8" s="592" t="s">
        <v>871</v>
      </c>
      <c r="B8" s="593"/>
      <c r="C8" s="594"/>
      <c r="D8" s="594"/>
      <c r="E8" s="594"/>
      <c r="F8" s="594"/>
      <c r="G8" s="594"/>
      <c r="H8" s="594"/>
      <c r="I8" s="594"/>
      <c r="J8" s="594"/>
      <c r="K8" s="594"/>
      <c r="L8" s="594"/>
      <c r="M8" s="595"/>
      <c r="N8" s="593"/>
      <c r="O8" s="594"/>
      <c r="P8" s="594"/>
      <c r="Q8" s="594"/>
      <c r="R8" s="594"/>
      <c r="S8" s="594" t="n">
        <v>1</v>
      </c>
      <c r="T8" s="594" t="n">
        <v>1</v>
      </c>
      <c r="U8" s="594" t="n">
        <v>1</v>
      </c>
      <c r="V8" s="594" t="n">
        <v>1</v>
      </c>
      <c r="W8" s="594" t="n">
        <v>1</v>
      </c>
      <c r="X8" s="594"/>
      <c r="Y8" s="595"/>
      <c r="Z8" s="593"/>
      <c r="AA8" s="594"/>
      <c r="AB8" s="594"/>
      <c r="AC8" s="594"/>
      <c r="AD8" s="594"/>
      <c r="AE8" s="594"/>
      <c r="AF8" s="594"/>
      <c r="AG8" s="594"/>
      <c r="AH8" s="594"/>
      <c r="AI8" s="594"/>
      <c r="AJ8" s="594"/>
      <c r="AK8" s="595"/>
      <c r="AL8" s="593"/>
      <c r="AM8" s="594"/>
      <c r="AN8" s="594"/>
      <c r="AO8" s="594"/>
      <c r="AP8" s="594"/>
      <c r="AQ8" s="594"/>
      <c r="AR8" s="594"/>
      <c r="AS8" s="594"/>
      <c r="AT8" s="594"/>
      <c r="AU8" s="594"/>
      <c r="AV8" s="594"/>
      <c r="AW8" s="595"/>
      <c r="AX8" s="596" t="n">
        <f aca="false">SUM(B8,N8,Z8)</f>
        <v>0</v>
      </c>
      <c r="AY8" s="596" t="n">
        <f aca="false">SUM(C8,O8,AA8)</f>
        <v>0</v>
      </c>
      <c r="AZ8" s="596" t="n">
        <f aca="false">SUM(D8,P8,AB8)</f>
        <v>0</v>
      </c>
      <c r="BA8" s="596" t="n">
        <f aca="false">SUM(E8,Q8,AC8)</f>
        <v>0</v>
      </c>
      <c r="BB8" s="596" t="n">
        <f aca="false">SUM(F8,R8,AD8)</f>
        <v>0</v>
      </c>
      <c r="BC8" s="596" t="n">
        <f aca="false">SUM(G8,S8,AE8)</f>
        <v>1</v>
      </c>
      <c r="BD8" s="596" t="n">
        <f aca="false">SUM(H8,T8,AF8)</f>
        <v>1</v>
      </c>
      <c r="BE8" s="596" t="n">
        <f aca="false">SUM(I8,U8,AG8)</f>
        <v>1</v>
      </c>
      <c r="BF8" s="596" t="n">
        <f aca="false">SUM(J8,V8,AH8)</f>
        <v>1</v>
      </c>
      <c r="BG8" s="596" t="n">
        <f aca="false">SUM(K8,W8,AI8)</f>
        <v>1</v>
      </c>
      <c r="BH8" s="596" t="n">
        <f aca="false">SUM(L8,X8,AJ8)</f>
        <v>0</v>
      </c>
      <c r="BI8" s="596" t="n">
        <f aca="false">SUM(M8,Y8,AK8)</f>
        <v>0</v>
      </c>
      <c r="BJ8" s="581"/>
      <c r="BK8" s="581"/>
      <c r="BL8" s="581"/>
      <c r="BM8" s="581"/>
      <c r="BN8" s="581"/>
      <c r="BO8" s="581"/>
      <c r="BP8" s="581"/>
      <c r="BQ8" s="581"/>
      <c r="BR8" s="581"/>
      <c r="BS8" s="581"/>
      <c r="BT8" s="581"/>
      <c r="BU8" s="581"/>
      <c r="BV8" s="581"/>
      <c r="BW8" s="581"/>
      <c r="BX8" s="581"/>
      <c r="BY8" s="581"/>
      <c r="BZ8" s="581"/>
      <c r="CA8" s="581"/>
      <c r="CB8" s="581"/>
      <c r="CC8" s="581"/>
    </row>
    <row r="9" customFormat="false" ht="12" hidden="false" customHeight="true" outlineLevel="0" collapsed="false">
      <c r="A9" s="588" t="s">
        <v>872</v>
      </c>
      <c r="B9" s="589"/>
      <c r="C9" s="590"/>
      <c r="D9" s="590"/>
      <c r="E9" s="590"/>
      <c r="F9" s="590"/>
      <c r="G9" s="590"/>
      <c r="H9" s="590"/>
      <c r="I9" s="590"/>
      <c r="J9" s="590"/>
      <c r="K9" s="590"/>
      <c r="L9" s="590"/>
      <c r="M9" s="590"/>
      <c r="N9" s="590"/>
      <c r="O9" s="590"/>
      <c r="P9" s="590"/>
      <c r="Q9" s="590"/>
      <c r="R9" s="590"/>
      <c r="S9" s="590"/>
      <c r="T9" s="590"/>
      <c r="U9" s="590"/>
      <c r="V9" s="590"/>
      <c r="W9" s="590"/>
      <c r="X9" s="590"/>
      <c r="Y9" s="590"/>
      <c r="Z9" s="590"/>
      <c r="AA9" s="590"/>
      <c r="AB9" s="590"/>
      <c r="AC9" s="590"/>
      <c r="AD9" s="590"/>
      <c r="AE9" s="590"/>
      <c r="AF9" s="590"/>
      <c r="AG9" s="590"/>
      <c r="AH9" s="590"/>
      <c r="AI9" s="590"/>
      <c r="AJ9" s="590"/>
      <c r="AK9" s="590"/>
      <c r="AL9" s="590"/>
      <c r="AM9" s="590"/>
      <c r="AN9" s="590"/>
      <c r="AO9" s="590"/>
      <c r="AP9" s="590"/>
      <c r="AQ9" s="590"/>
      <c r="AR9" s="590"/>
      <c r="AS9" s="590"/>
      <c r="AT9" s="590"/>
      <c r="AU9" s="590"/>
      <c r="AV9" s="590"/>
      <c r="AW9" s="590"/>
      <c r="AX9" s="590"/>
      <c r="AY9" s="590"/>
      <c r="AZ9" s="590"/>
      <c r="BA9" s="590"/>
      <c r="BB9" s="590"/>
      <c r="BC9" s="590"/>
      <c r="BD9" s="590"/>
      <c r="BE9" s="590"/>
      <c r="BF9" s="590"/>
      <c r="BG9" s="590"/>
      <c r="BH9" s="590"/>
      <c r="BI9" s="591"/>
      <c r="BJ9" s="581"/>
      <c r="BK9" s="581"/>
      <c r="BL9" s="581"/>
      <c r="BM9" s="581"/>
      <c r="BN9" s="581"/>
      <c r="BO9" s="581"/>
      <c r="BP9" s="581"/>
      <c r="BQ9" s="581"/>
      <c r="BR9" s="581"/>
      <c r="BS9" s="581"/>
      <c r="BT9" s="581"/>
      <c r="BU9" s="581"/>
      <c r="BV9" s="581"/>
      <c r="BW9" s="581"/>
      <c r="BX9" s="581"/>
      <c r="BY9" s="581"/>
      <c r="BZ9" s="581"/>
      <c r="CA9" s="581"/>
      <c r="CB9" s="581"/>
      <c r="CC9" s="581"/>
    </row>
    <row r="10" customFormat="false" ht="12" hidden="false" customHeight="true" outlineLevel="0" collapsed="false">
      <c r="A10" s="597" t="s">
        <v>873</v>
      </c>
      <c r="B10" s="593"/>
      <c r="C10" s="594"/>
      <c r="D10" s="594"/>
      <c r="E10" s="594" t="n">
        <v>1</v>
      </c>
      <c r="F10" s="594" t="n">
        <v>1</v>
      </c>
      <c r="G10" s="594" t="n">
        <v>1</v>
      </c>
      <c r="H10" s="594" t="n">
        <v>1</v>
      </c>
      <c r="I10" s="594"/>
      <c r="J10" s="594"/>
      <c r="K10" s="594"/>
      <c r="L10" s="594"/>
      <c r="M10" s="595"/>
      <c r="N10" s="593"/>
      <c r="O10" s="594"/>
      <c r="P10" s="594"/>
      <c r="Q10" s="594" t="n">
        <v>1</v>
      </c>
      <c r="R10" s="594" t="n">
        <v>1</v>
      </c>
      <c r="S10" s="594" t="n">
        <v>1</v>
      </c>
      <c r="T10" s="594" t="n">
        <v>1</v>
      </c>
      <c r="U10" s="594"/>
      <c r="V10" s="594"/>
      <c r="W10" s="594"/>
      <c r="X10" s="594"/>
      <c r="Y10" s="595"/>
      <c r="Z10" s="593"/>
      <c r="AA10" s="594"/>
      <c r="AB10" s="594"/>
      <c r="AC10" s="594"/>
      <c r="AD10" s="594" t="n">
        <v>1</v>
      </c>
      <c r="AE10" s="594" t="n">
        <v>1</v>
      </c>
      <c r="AF10" s="594" t="n">
        <v>1</v>
      </c>
      <c r="AG10" s="594"/>
      <c r="AH10" s="594"/>
      <c r="AI10" s="594"/>
      <c r="AJ10" s="594"/>
      <c r="AK10" s="595"/>
      <c r="AL10" s="593"/>
      <c r="AM10" s="594"/>
      <c r="AN10" s="594"/>
      <c r="AO10" s="594"/>
      <c r="AP10" s="594"/>
      <c r="AQ10" s="594"/>
      <c r="AR10" s="594"/>
      <c r="AS10" s="594"/>
      <c r="AT10" s="594"/>
      <c r="AU10" s="594"/>
      <c r="AV10" s="594"/>
      <c r="AW10" s="595"/>
      <c r="AX10" s="596" t="n">
        <f aca="false">SUM(B10,N10,Z10)</f>
        <v>0</v>
      </c>
      <c r="AY10" s="596" t="n">
        <f aca="false">SUM(C10,O10,AA10)</f>
        <v>0</v>
      </c>
      <c r="AZ10" s="596" t="n">
        <f aca="false">SUM(D10,P10,AB10)</f>
        <v>0</v>
      </c>
      <c r="BA10" s="596" t="n">
        <f aca="false">SUM(E10,Q10,AC10)</f>
        <v>2</v>
      </c>
      <c r="BB10" s="596" t="n">
        <f aca="false">SUM(F10,R10,AD10)</f>
        <v>3</v>
      </c>
      <c r="BC10" s="596" t="n">
        <f aca="false">SUM(G10,S10,AE10)</f>
        <v>3</v>
      </c>
      <c r="BD10" s="596" t="n">
        <f aca="false">SUM(H10,T10,AF10)</f>
        <v>3</v>
      </c>
      <c r="BE10" s="596" t="n">
        <f aca="false">SUM(I10,U10,AG10)</f>
        <v>0</v>
      </c>
      <c r="BF10" s="596" t="n">
        <f aca="false">SUM(J10,V10,AH10)</f>
        <v>0</v>
      </c>
      <c r="BG10" s="596" t="n">
        <f aca="false">SUM(K10,W10,AI10)</f>
        <v>0</v>
      </c>
      <c r="BH10" s="596" t="n">
        <f aca="false">SUM(L10,X10,AJ10)</f>
        <v>0</v>
      </c>
      <c r="BI10" s="596" t="n">
        <f aca="false">SUM(M10,Y10,AK10)</f>
        <v>0</v>
      </c>
      <c r="BJ10" s="581"/>
      <c r="BK10" s="581"/>
      <c r="BL10" s="581"/>
      <c r="BM10" s="581"/>
      <c r="BN10" s="581"/>
      <c r="BO10" s="581"/>
      <c r="BP10" s="581"/>
      <c r="BQ10" s="581"/>
      <c r="BR10" s="581"/>
      <c r="BS10" s="581"/>
      <c r="BT10" s="581"/>
      <c r="BU10" s="581"/>
      <c r="BV10" s="581"/>
      <c r="BW10" s="581"/>
      <c r="BX10" s="581"/>
      <c r="BY10" s="581"/>
      <c r="BZ10" s="581"/>
      <c r="CA10" s="581"/>
      <c r="CB10" s="581"/>
      <c r="CC10" s="581"/>
    </row>
    <row r="11" customFormat="false" ht="12" hidden="false" customHeight="true" outlineLevel="0" collapsed="false">
      <c r="A11" s="597" t="s">
        <v>874</v>
      </c>
      <c r="B11" s="593"/>
      <c r="C11" s="594"/>
      <c r="D11" s="594"/>
      <c r="E11" s="594"/>
      <c r="F11" s="594"/>
      <c r="G11" s="594"/>
      <c r="H11" s="594"/>
      <c r="I11" s="594" t="n">
        <v>1</v>
      </c>
      <c r="J11" s="594" t="n">
        <v>1</v>
      </c>
      <c r="K11" s="594" t="n">
        <v>1</v>
      </c>
      <c r="L11" s="594"/>
      <c r="M11" s="595"/>
      <c r="N11" s="593"/>
      <c r="O11" s="594"/>
      <c r="P11" s="594"/>
      <c r="Q11" s="594"/>
      <c r="R11" s="594"/>
      <c r="S11" s="594"/>
      <c r="T11" s="594"/>
      <c r="U11" s="594" t="n">
        <v>1</v>
      </c>
      <c r="V11" s="594" t="n">
        <v>1</v>
      </c>
      <c r="W11" s="594"/>
      <c r="X11" s="594"/>
      <c r="Y11" s="595"/>
      <c r="Z11" s="593"/>
      <c r="AA11" s="594"/>
      <c r="AB11" s="594"/>
      <c r="AC11" s="594"/>
      <c r="AD11" s="594"/>
      <c r="AE11" s="594"/>
      <c r="AF11" s="594"/>
      <c r="AG11" s="594" t="n">
        <v>1</v>
      </c>
      <c r="AH11" s="594"/>
      <c r="AI11" s="594"/>
      <c r="AJ11" s="594"/>
      <c r="AK11" s="595"/>
      <c r="AL11" s="593"/>
      <c r="AM11" s="594"/>
      <c r="AN11" s="594"/>
      <c r="AO11" s="594"/>
      <c r="AP11" s="594"/>
      <c r="AQ11" s="594"/>
      <c r="AR11" s="594"/>
      <c r="AS11" s="594"/>
      <c r="AT11" s="594"/>
      <c r="AU11" s="594"/>
      <c r="AV11" s="594"/>
      <c r="AW11" s="595"/>
      <c r="AX11" s="596" t="n">
        <f aca="false">SUM(B11,N11,Z11)</f>
        <v>0</v>
      </c>
      <c r="AY11" s="596" t="n">
        <f aca="false">SUM(C11,O11,AA11)</f>
        <v>0</v>
      </c>
      <c r="AZ11" s="596" t="n">
        <f aca="false">SUM(D11,P11,AB11)</f>
        <v>0</v>
      </c>
      <c r="BA11" s="596" t="n">
        <f aca="false">SUM(E11,Q11,AC11)</f>
        <v>0</v>
      </c>
      <c r="BB11" s="596" t="n">
        <f aca="false">SUM(F11,R11,AD11)</f>
        <v>0</v>
      </c>
      <c r="BC11" s="596" t="n">
        <f aca="false">SUM(G11,S11,AE11)</f>
        <v>0</v>
      </c>
      <c r="BD11" s="596" t="n">
        <f aca="false">SUM(H11,T11,AF11)</f>
        <v>0</v>
      </c>
      <c r="BE11" s="596" t="n">
        <f aca="false">SUM(I11,U11,AG11)</f>
        <v>3</v>
      </c>
      <c r="BF11" s="596" t="n">
        <f aca="false">SUM(J11,V11,AH11)</f>
        <v>2</v>
      </c>
      <c r="BG11" s="596" t="n">
        <f aca="false">SUM(K11,W11,AI11)</f>
        <v>1</v>
      </c>
      <c r="BH11" s="596" t="n">
        <f aca="false">SUM(L11,X11,AJ11)</f>
        <v>0</v>
      </c>
      <c r="BI11" s="596" t="n">
        <f aca="false">SUM(M11,Y11,AK11)</f>
        <v>0</v>
      </c>
      <c r="BJ11" s="581"/>
      <c r="BK11" s="581"/>
      <c r="BL11" s="581"/>
      <c r="BM11" s="581"/>
      <c r="BN11" s="581"/>
      <c r="BO11" s="581"/>
      <c r="BP11" s="581"/>
      <c r="BQ11" s="581"/>
      <c r="BR11" s="581"/>
      <c r="BS11" s="581"/>
      <c r="BT11" s="581"/>
      <c r="BU11" s="581"/>
      <c r="BV11" s="581"/>
      <c r="BW11" s="581"/>
      <c r="BX11" s="581"/>
      <c r="BY11" s="581"/>
      <c r="BZ11" s="581"/>
      <c r="CA11" s="581"/>
      <c r="CB11" s="581"/>
      <c r="CC11" s="581"/>
    </row>
    <row r="12" customFormat="false" ht="12" hidden="false" customHeight="true" outlineLevel="0" collapsed="false">
      <c r="A12" s="597" t="s">
        <v>875</v>
      </c>
      <c r="B12" s="593"/>
      <c r="C12" s="594"/>
      <c r="D12" s="594"/>
      <c r="E12" s="594"/>
      <c r="F12" s="594"/>
      <c r="G12" s="594"/>
      <c r="H12" s="594"/>
      <c r="I12" s="594"/>
      <c r="J12" s="594"/>
      <c r="K12" s="594" t="n">
        <v>1</v>
      </c>
      <c r="L12" s="594" t="n">
        <v>1</v>
      </c>
      <c r="M12" s="595" t="n">
        <v>1</v>
      </c>
      <c r="N12" s="593"/>
      <c r="O12" s="594"/>
      <c r="P12" s="594"/>
      <c r="Q12" s="594"/>
      <c r="R12" s="594"/>
      <c r="S12" s="594"/>
      <c r="T12" s="594"/>
      <c r="U12" s="594"/>
      <c r="V12" s="594" t="n">
        <v>1</v>
      </c>
      <c r="W12" s="594" t="n">
        <v>1</v>
      </c>
      <c r="X12" s="594" t="n">
        <v>1</v>
      </c>
      <c r="Y12" s="595"/>
      <c r="Z12" s="593"/>
      <c r="AA12" s="594"/>
      <c r="AB12" s="594"/>
      <c r="AC12" s="594"/>
      <c r="AD12" s="594"/>
      <c r="AE12" s="594"/>
      <c r="AF12" s="594"/>
      <c r="AG12" s="594"/>
      <c r="AH12" s="594" t="n">
        <v>1</v>
      </c>
      <c r="AI12" s="594" t="n">
        <v>1</v>
      </c>
      <c r="AJ12" s="594" t="n">
        <v>1</v>
      </c>
      <c r="AK12" s="595"/>
      <c r="AL12" s="593"/>
      <c r="AM12" s="594"/>
      <c r="AN12" s="594"/>
      <c r="AO12" s="594"/>
      <c r="AP12" s="594"/>
      <c r="AQ12" s="594"/>
      <c r="AR12" s="594"/>
      <c r="AS12" s="594"/>
      <c r="AT12" s="594"/>
      <c r="AU12" s="594"/>
      <c r="AV12" s="594"/>
      <c r="AW12" s="595"/>
      <c r="AX12" s="596" t="n">
        <f aca="false">SUM(B12,N12,Z12)</f>
        <v>0</v>
      </c>
      <c r="AY12" s="596" t="n">
        <f aca="false">SUM(C12,O12,AA12)</f>
        <v>0</v>
      </c>
      <c r="AZ12" s="596" t="n">
        <f aca="false">SUM(D12,P12,AB12)</f>
        <v>0</v>
      </c>
      <c r="BA12" s="596" t="n">
        <f aca="false">SUM(E12,Q12,AC12)</f>
        <v>0</v>
      </c>
      <c r="BB12" s="596" t="n">
        <f aca="false">SUM(F12,R12,AD12)</f>
        <v>0</v>
      </c>
      <c r="BC12" s="596" t="n">
        <f aca="false">SUM(G12,S12,AE12)</f>
        <v>0</v>
      </c>
      <c r="BD12" s="596" t="n">
        <f aca="false">SUM(H12,T12,AF12)</f>
        <v>0</v>
      </c>
      <c r="BE12" s="596" t="n">
        <f aca="false">SUM(I12,U12,AG12)</f>
        <v>0</v>
      </c>
      <c r="BF12" s="596" t="n">
        <f aca="false">SUM(J12,V12,AH12)</f>
        <v>2</v>
      </c>
      <c r="BG12" s="596" t="n">
        <f aca="false">SUM(K12,W12,AI12)</f>
        <v>3</v>
      </c>
      <c r="BH12" s="596" t="n">
        <f aca="false">SUM(L12,X12,AJ12)</f>
        <v>3</v>
      </c>
      <c r="BI12" s="596" t="n">
        <f aca="false">SUM(M12,Y12,AK12)</f>
        <v>1</v>
      </c>
      <c r="BJ12" s="581"/>
      <c r="BK12" s="581"/>
      <c r="BL12" s="581"/>
      <c r="BM12" s="581"/>
      <c r="BN12" s="581"/>
      <c r="BO12" s="581"/>
      <c r="BP12" s="581"/>
      <c r="BQ12" s="581"/>
      <c r="BR12" s="581"/>
      <c r="BS12" s="581"/>
      <c r="BT12" s="581"/>
      <c r="BU12" s="581"/>
      <c r="BV12" s="581"/>
      <c r="BW12" s="581"/>
      <c r="BX12" s="581"/>
      <c r="BY12" s="581"/>
      <c r="BZ12" s="581"/>
      <c r="CA12" s="581"/>
      <c r="CB12" s="581"/>
      <c r="CC12" s="581"/>
    </row>
    <row r="13" customFormat="false" ht="12" hidden="false" customHeight="true" outlineLevel="0" collapsed="false">
      <c r="A13" s="597" t="s">
        <v>876</v>
      </c>
      <c r="B13" s="593" t="n">
        <v>1</v>
      </c>
      <c r="C13" s="594"/>
      <c r="D13" s="594"/>
      <c r="E13" s="594"/>
      <c r="F13" s="594"/>
      <c r="G13" s="594"/>
      <c r="H13" s="594"/>
      <c r="I13" s="594"/>
      <c r="J13" s="594"/>
      <c r="K13" s="594"/>
      <c r="L13" s="594"/>
      <c r="M13" s="595" t="n">
        <v>1</v>
      </c>
      <c r="N13" s="593"/>
      <c r="O13" s="594"/>
      <c r="P13" s="594"/>
      <c r="Q13" s="594"/>
      <c r="R13" s="594"/>
      <c r="S13" s="594"/>
      <c r="T13" s="594"/>
      <c r="U13" s="594"/>
      <c r="V13" s="594"/>
      <c r="W13" s="594"/>
      <c r="X13" s="594" t="n">
        <v>1</v>
      </c>
      <c r="Y13" s="595" t="n">
        <v>1</v>
      </c>
      <c r="Z13" s="593"/>
      <c r="AA13" s="594"/>
      <c r="AB13" s="594"/>
      <c r="AC13" s="594"/>
      <c r="AD13" s="594"/>
      <c r="AE13" s="594"/>
      <c r="AF13" s="594"/>
      <c r="AG13" s="594"/>
      <c r="AH13" s="594"/>
      <c r="AI13" s="594"/>
      <c r="AJ13" s="594"/>
      <c r="AK13" s="595" t="n">
        <v>1</v>
      </c>
      <c r="AL13" s="593"/>
      <c r="AM13" s="594"/>
      <c r="AN13" s="594"/>
      <c r="AO13" s="594"/>
      <c r="AP13" s="594"/>
      <c r="AQ13" s="594"/>
      <c r="AR13" s="594"/>
      <c r="AS13" s="594"/>
      <c r="AT13" s="594"/>
      <c r="AU13" s="594"/>
      <c r="AV13" s="594"/>
      <c r="AW13" s="595"/>
      <c r="AX13" s="596" t="n">
        <f aca="false">SUM(B13,N13,Z13)</f>
        <v>1</v>
      </c>
      <c r="AY13" s="596" t="n">
        <f aca="false">SUM(C13,O13,AA13)</f>
        <v>0</v>
      </c>
      <c r="AZ13" s="596" t="n">
        <f aca="false">SUM(D13,P13,AB13)</f>
        <v>0</v>
      </c>
      <c r="BA13" s="596" t="n">
        <f aca="false">SUM(E13,Q13,AC13)</f>
        <v>0</v>
      </c>
      <c r="BB13" s="596" t="n">
        <f aca="false">SUM(F13,R13,AD13)</f>
        <v>0</v>
      </c>
      <c r="BC13" s="596" t="n">
        <f aca="false">SUM(G13,S13,AE13)</f>
        <v>0</v>
      </c>
      <c r="BD13" s="596" t="n">
        <f aca="false">SUM(H13,T13,AF13)</f>
        <v>0</v>
      </c>
      <c r="BE13" s="596" t="n">
        <f aca="false">SUM(I13,U13,AG13)</f>
        <v>0</v>
      </c>
      <c r="BF13" s="596" t="n">
        <f aca="false">SUM(J13,V13,AH13)</f>
        <v>0</v>
      </c>
      <c r="BG13" s="596" t="n">
        <f aca="false">SUM(K13,W13,AI13)</f>
        <v>0</v>
      </c>
      <c r="BH13" s="596" t="n">
        <f aca="false">SUM(L13,X13,AJ13)</f>
        <v>1</v>
      </c>
      <c r="BI13" s="596" t="n">
        <f aca="false">SUM(M13,Y13,AK13)</f>
        <v>3</v>
      </c>
      <c r="BJ13" s="581"/>
      <c r="BK13" s="581"/>
      <c r="BL13" s="581"/>
      <c r="BM13" s="581"/>
      <c r="BN13" s="581"/>
      <c r="BO13" s="581"/>
      <c r="BP13" s="581"/>
      <c r="BQ13" s="581"/>
      <c r="BR13" s="581"/>
      <c r="BS13" s="581"/>
      <c r="BT13" s="581"/>
      <c r="BU13" s="581"/>
      <c r="BV13" s="581"/>
      <c r="BW13" s="581"/>
      <c r="BX13" s="581"/>
      <c r="BY13" s="581"/>
      <c r="BZ13" s="581"/>
      <c r="CA13" s="581"/>
      <c r="CB13" s="581"/>
      <c r="CC13" s="581"/>
    </row>
    <row r="14" customFormat="false" ht="12" hidden="false" customHeight="true" outlineLevel="0" collapsed="false">
      <c r="A14" s="597" t="s">
        <v>877</v>
      </c>
      <c r="B14" s="593"/>
      <c r="C14" s="594"/>
      <c r="D14" s="594" t="n">
        <v>1</v>
      </c>
      <c r="E14" s="594" t="n">
        <v>1</v>
      </c>
      <c r="F14" s="594"/>
      <c r="G14" s="594"/>
      <c r="H14" s="594"/>
      <c r="I14" s="594"/>
      <c r="J14" s="594"/>
      <c r="K14" s="594"/>
      <c r="L14" s="594"/>
      <c r="M14" s="595"/>
      <c r="N14" s="593" t="n">
        <v>1</v>
      </c>
      <c r="O14" s="594" t="n">
        <v>1</v>
      </c>
      <c r="P14" s="594"/>
      <c r="Q14" s="594"/>
      <c r="R14" s="594"/>
      <c r="S14" s="594"/>
      <c r="T14" s="594"/>
      <c r="U14" s="594"/>
      <c r="V14" s="594"/>
      <c r="W14" s="594"/>
      <c r="X14" s="594"/>
      <c r="Y14" s="595"/>
      <c r="Z14" s="593"/>
      <c r="AA14" s="594" t="n">
        <v>1</v>
      </c>
      <c r="AB14" s="594" t="n">
        <v>1</v>
      </c>
      <c r="AC14" s="594"/>
      <c r="AD14" s="594"/>
      <c r="AE14" s="594"/>
      <c r="AF14" s="594"/>
      <c r="AG14" s="594"/>
      <c r="AH14" s="594"/>
      <c r="AI14" s="594"/>
      <c r="AJ14" s="594"/>
      <c r="AK14" s="595"/>
      <c r="AL14" s="593"/>
      <c r="AM14" s="594"/>
      <c r="AN14" s="594"/>
      <c r="AO14" s="594"/>
      <c r="AP14" s="594"/>
      <c r="AQ14" s="594"/>
      <c r="AR14" s="594"/>
      <c r="AS14" s="594"/>
      <c r="AT14" s="594"/>
      <c r="AU14" s="594"/>
      <c r="AV14" s="594"/>
      <c r="AW14" s="595"/>
      <c r="AX14" s="596" t="n">
        <f aca="false">SUM(B14,N14,Z14)</f>
        <v>1</v>
      </c>
      <c r="AY14" s="596" t="n">
        <f aca="false">SUM(C14,O14,AA14)</f>
        <v>2</v>
      </c>
      <c r="AZ14" s="596" t="n">
        <f aca="false">SUM(D14,P14,AB14)</f>
        <v>2</v>
      </c>
      <c r="BA14" s="596" t="n">
        <f aca="false">SUM(E14,Q14,AC14)</f>
        <v>1</v>
      </c>
      <c r="BB14" s="596" t="n">
        <f aca="false">SUM(F14,R14,AD14)</f>
        <v>0</v>
      </c>
      <c r="BC14" s="596" t="n">
        <f aca="false">SUM(G14,S14,AE14)</f>
        <v>0</v>
      </c>
      <c r="BD14" s="596" t="n">
        <f aca="false">SUM(H14,T14,AF14)</f>
        <v>0</v>
      </c>
      <c r="BE14" s="596" t="n">
        <f aca="false">SUM(I14,U14,AG14)</f>
        <v>0</v>
      </c>
      <c r="BF14" s="596" t="n">
        <f aca="false">SUM(J14,V14,AH14)</f>
        <v>0</v>
      </c>
      <c r="BG14" s="596" t="n">
        <f aca="false">SUM(K14,W14,AI14)</f>
        <v>0</v>
      </c>
      <c r="BH14" s="596" t="n">
        <f aca="false">SUM(L14,X14,AJ14)</f>
        <v>0</v>
      </c>
      <c r="BI14" s="596" t="n">
        <f aca="false">SUM(M14,Y14,AK14)</f>
        <v>0</v>
      </c>
      <c r="BJ14" s="581"/>
      <c r="BK14" s="581"/>
      <c r="BL14" s="581"/>
      <c r="BM14" s="581"/>
      <c r="BN14" s="581"/>
      <c r="BO14" s="581"/>
      <c r="BP14" s="581"/>
      <c r="BQ14" s="581"/>
      <c r="BR14" s="581"/>
      <c r="BS14" s="581"/>
      <c r="BT14" s="581"/>
      <c r="BU14" s="581"/>
      <c r="BV14" s="581"/>
      <c r="BW14" s="581"/>
      <c r="BX14" s="581"/>
      <c r="BY14" s="581"/>
      <c r="BZ14" s="581"/>
      <c r="CA14" s="581"/>
      <c r="CB14" s="581"/>
      <c r="CC14" s="581"/>
    </row>
    <row r="15" customFormat="false" ht="12" hidden="false" customHeight="true" outlineLevel="0" collapsed="false">
      <c r="A15" s="597" t="s">
        <v>878</v>
      </c>
      <c r="B15" s="593"/>
      <c r="C15" s="594"/>
      <c r="D15" s="594"/>
      <c r="E15" s="594" t="n">
        <v>1</v>
      </c>
      <c r="F15" s="594" t="n">
        <v>1</v>
      </c>
      <c r="G15" s="594"/>
      <c r="H15" s="594"/>
      <c r="I15" s="594"/>
      <c r="J15" s="594"/>
      <c r="K15" s="594"/>
      <c r="L15" s="594"/>
      <c r="M15" s="595"/>
      <c r="N15" s="593" t="n">
        <v>1</v>
      </c>
      <c r="O15" s="594" t="n">
        <v>1</v>
      </c>
      <c r="P15" s="594" t="n">
        <v>1</v>
      </c>
      <c r="Q15" s="594" t="n">
        <v>1</v>
      </c>
      <c r="R15" s="594"/>
      <c r="S15" s="594"/>
      <c r="T15" s="594"/>
      <c r="U15" s="594"/>
      <c r="V15" s="594"/>
      <c r="W15" s="594"/>
      <c r="X15" s="594"/>
      <c r="Y15" s="595"/>
      <c r="Z15" s="593"/>
      <c r="AA15" s="594"/>
      <c r="AB15" s="594"/>
      <c r="AC15" s="594" t="n">
        <v>1</v>
      </c>
      <c r="AD15" s="594" t="n">
        <v>1</v>
      </c>
      <c r="AE15" s="594"/>
      <c r="AF15" s="594"/>
      <c r="AG15" s="594"/>
      <c r="AH15" s="594"/>
      <c r="AI15" s="594"/>
      <c r="AJ15" s="594"/>
      <c r="AK15" s="595"/>
      <c r="AL15" s="593"/>
      <c r="AM15" s="594"/>
      <c r="AN15" s="594"/>
      <c r="AO15" s="594"/>
      <c r="AP15" s="594"/>
      <c r="AQ15" s="594"/>
      <c r="AR15" s="594"/>
      <c r="AS15" s="594"/>
      <c r="AT15" s="594"/>
      <c r="AU15" s="594"/>
      <c r="AV15" s="594"/>
      <c r="AW15" s="595"/>
      <c r="AX15" s="596" t="n">
        <f aca="false">SUM(B15,N15,Z15)</f>
        <v>1</v>
      </c>
      <c r="AY15" s="596" t="n">
        <f aca="false">SUM(C15,O15,AA15)</f>
        <v>1</v>
      </c>
      <c r="AZ15" s="596" t="n">
        <f aca="false">SUM(D15,P15,AB15)</f>
        <v>1</v>
      </c>
      <c r="BA15" s="596" t="n">
        <f aca="false">SUM(E15,Q15,AC15)</f>
        <v>3</v>
      </c>
      <c r="BB15" s="596" t="n">
        <f aca="false">SUM(F15,R15,AD15)</f>
        <v>2</v>
      </c>
      <c r="BC15" s="596" t="n">
        <f aca="false">SUM(G15,S15,AE15)</f>
        <v>0</v>
      </c>
      <c r="BD15" s="596" t="n">
        <f aca="false">SUM(H15,T15,AF15)</f>
        <v>0</v>
      </c>
      <c r="BE15" s="596" t="n">
        <f aca="false">SUM(I15,U15,AG15)</f>
        <v>0</v>
      </c>
      <c r="BF15" s="596" t="n">
        <f aca="false">SUM(J15,V15,AH15)</f>
        <v>0</v>
      </c>
      <c r="BG15" s="596" t="n">
        <f aca="false">SUM(K15,W15,AI15)</f>
        <v>0</v>
      </c>
      <c r="BH15" s="596" t="n">
        <f aca="false">SUM(L15,X15,AJ15)</f>
        <v>0</v>
      </c>
      <c r="BI15" s="596" t="n">
        <f aca="false">SUM(M15,Y15,AK15)</f>
        <v>0</v>
      </c>
      <c r="BJ15" s="581"/>
      <c r="BK15" s="581"/>
      <c r="BL15" s="581"/>
      <c r="BM15" s="581"/>
      <c r="BN15" s="581"/>
      <c r="BO15" s="581"/>
      <c r="BP15" s="581"/>
      <c r="BQ15" s="581"/>
      <c r="BR15" s="581"/>
      <c r="BS15" s="581"/>
      <c r="BT15" s="581"/>
      <c r="BU15" s="581"/>
      <c r="BV15" s="581"/>
      <c r="BW15" s="581"/>
      <c r="BX15" s="581"/>
      <c r="BY15" s="581"/>
      <c r="BZ15" s="581"/>
      <c r="CA15" s="581"/>
      <c r="CB15" s="581"/>
      <c r="CC15" s="581"/>
    </row>
    <row r="16" customFormat="false" ht="12" hidden="false" customHeight="true" outlineLevel="0" collapsed="false">
      <c r="A16" s="588" t="s">
        <v>726</v>
      </c>
      <c r="B16" s="589"/>
      <c r="C16" s="590"/>
      <c r="D16" s="590"/>
      <c r="E16" s="590"/>
      <c r="F16" s="590"/>
      <c r="G16" s="590"/>
      <c r="H16" s="590"/>
      <c r="I16" s="590"/>
      <c r="J16" s="590"/>
      <c r="K16" s="590"/>
      <c r="L16" s="590"/>
      <c r="M16" s="590"/>
      <c r="N16" s="590"/>
      <c r="O16" s="590"/>
      <c r="P16" s="590"/>
      <c r="Q16" s="590"/>
      <c r="R16" s="590"/>
      <c r="S16" s="590"/>
      <c r="T16" s="590"/>
      <c r="U16" s="590"/>
      <c r="V16" s="590"/>
      <c r="W16" s="590"/>
      <c r="X16" s="590"/>
      <c r="Y16" s="590"/>
      <c r="Z16" s="590"/>
      <c r="AA16" s="590"/>
      <c r="AB16" s="590"/>
      <c r="AC16" s="590"/>
      <c r="AD16" s="590"/>
      <c r="AE16" s="590"/>
      <c r="AF16" s="590"/>
      <c r="AG16" s="590"/>
      <c r="AH16" s="590"/>
      <c r="AI16" s="590"/>
      <c r="AJ16" s="590"/>
      <c r="AK16" s="590"/>
      <c r="AL16" s="590"/>
      <c r="AM16" s="590"/>
      <c r="AN16" s="590"/>
      <c r="AO16" s="590"/>
      <c r="AP16" s="590"/>
      <c r="AQ16" s="590"/>
      <c r="AR16" s="590"/>
      <c r="AS16" s="590"/>
      <c r="AT16" s="590"/>
      <c r="AU16" s="590"/>
      <c r="AV16" s="590"/>
      <c r="AW16" s="590"/>
      <c r="AX16" s="590"/>
      <c r="AY16" s="590"/>
      <c r="AZ16" s="590"/>
      <c r="BA16" s="590"/>
      <c r="BB16" s="590"/>
      <c r="BC16" s="590"/>
      <c r="BD16" s="590"/>
      <c r="BE16" s="590"/>
      <c r="BF16" s="590"/>
      <c r="BG16" s="590"/>
      <c r="BH16" s="590"/>
      <c r="BI16" s="591"/>
      <c r="BJ16" s="581"/>
      <c r="BK16" s="581"/>
      <c r="BL16" s="581"/>
      <c r="BM16" s="581"/>
      <c r="BN16" s="581"/>
      <c r="BO16" s="581"/>
      <c r="BP16" s="581"/>
      <c r="BQ16" s="581"/>
      <c r="BR16" s="581"/>
      <c r="BS16" s="581"/>
      <c r="BT16" s="581"/>
      <c r="BU16" s="581"/>
      <c r="BV16" s="581"/>
      <c r="BW16" s="581"/>
      <c r="BX16" s="581"/>
      <c r="BY16" s="581"/>
      <c r="BZ16" s="581"/>
      <c r="CA16" s="581"/>
      <c r="CB16" s="581"/>
      <c r="CC16" s="581"/>
    </row>
    <row r="17" customFormat="false" ht="12" hidden="false" customHeight="true" outlineLevel="0" collapsed="false">
      <c r="A17" s="597" t="s">
        <v>873</v>
      </c>
      <c r="B17" s="593"/>
      <c r="C17" s="594"/>
      <c r="D17" s="594"/>
      <c r="E17" s="594" t="n">
        <v>1</v>
      </c>
      <c r="F17" s="594" t="n">
        <v>1</v>
      </c>
      <c r="G17" s="594" t="n">
        <v>1</v>
      </c>
      <c r="H17" s="594"/>
      <c r="I17" s="594"/>
      <c r="J17" s="594"/>
      <c r="K17" s="594"/>
      <c r="L17" s="594"/>
      <c r="M17" s="595"/>
      <c r="N17" s="593" t="n">
        <v>1</v>
      </c>
      <c r="O17" s="594" t="n">
        <v>1</v>
      </c>
      <c r="P17" s="594" t="n">
        <v>1</v>
      </c>
      <c r="Q17" s="594" t="n">
        <v>1</v>
      </c>
      <c r="R17" s="594"/>
      <c r="S17" s="594"/>
      <c r="T17" s="594"/>
      <c r="U17" s="594"/>
      <c r="V17" s="594"/>
      <c r="W17" s="594"/>
      <c r="X17" s="594"/>
      <c r="Y17" s="595"/>
      <c r="Z17" s="593"/>
      <c r="AA17" s="594"/>
      <c r="AB17" s="594"/>
      <c r="AC17" s="594"/>
      <c r="AD17" s="594" t="n">
        <v>1</v>
      </c>
      <c r="AE17" s="594" t="n">
        <v>1</v>
      </c>
      <c r="AF17" s="594" t="n">
        <v>1</v>
      </c>
      <c r="AG17" s="594"/>
      <c r="AH17" s="594"/>
      <c r="AI17" s="594"/>
      <c r="AJ17" s="594"/>
      <c r="AK17" s="595"/>
      <c r="AL17" s="593"/>
      <c r="AM17" s="594"/>
      <c r="AN17" s="594"/>
      <c r="AO17" s="594"/>
      <c r="AP17" s="594"/>
      <c r="AQ17" s="594"/>
      <c r="AR17" s="594"/>
      <c r="AS17" s="594"/>
      <c r="AT17" s="594"/>
      <c r="AU17" s="594"/>
      <c r="AV17" s="594"/>
      <c r="AW17" s="595"/>
      <c r="AX17" s="596" t="n">
        <f aca="false">SUM(B17,N17,Z17)</f>
        <v>1</v>
      </c>
      <c r="AY17" s="596" t="n">
        <f aca="false">SUM(C17,O17,AA17)</f>
        <v>1</v>
      </c>
      <c r="AZ17" s="596" t="n">
        <f aca="false">SUM(D17,P17,AB17)</f>
        <v>1</v>
      </c>
      <c r="BA17" s="596" t="n">
        <f aca="false">SUM(E17,Q17,AC17)</f>
        <v>2</v>
      </c>
      <c r="BB17" s="596" t="n">
        <f aca="false">SUM(F17,R17,AD17)</f>
        <v>2</v>
      </c>
      <c r="BC17" s="596" t="n">
        <f aca="false">SUM(G17,S17,AE17)</f>
        <v>2</v>
      </c>
      <c r="BD17" s="596" t="n">
        <f aca="false">SUM(H17,T17,AF17)</f>
        <v>1</v>
      </c>
      <c r="BE17" s="596" t="n">
        <f aca="false">SUM(I17,U17,AG17)</f>
        <v>0</v>
      </c>
      <c r="BF17" s="596" t="n">
        <f aca="false">SUM(J17,V17,AH17)</f>
        <v>0</v>
      </c>
      <c r="BG17" s="596" t="n">
        <f aca="false">SUM(K17,W17,AI17)</f>
        <v>0</v>
      </c>
      <c r="BH17" s="596" t="n">
        <f aca="false">SUM(L17,X17,AJ17)</f>
        <v>0</v>
      </c>
      <c r="BI17" s="596" t="n">
        <f aca="false">SUM(M17,Y17,AK17)</f>
        <v>0</v>
      </c>
      <c r="BJ17" s="581"/>
      <c r="BK17" s="581"/>
      <c r="BL17" s="581"/>
      <c r="BM17" s="581"/>
      <c r="BN17" s="581"/>
      <c r="BO17" s="581"/>
      <c r="BP17" s="581"/>
      <c r="BQ17" s="581"/>
      <c r="BR17" s="581"/>
      <c r="BS17" s="581"/>
      <c r="BT17" s="581"/>
      <c r="BU17" s="581"/>
      <c r="BV17" s="581"/>
      <c r="BW17" s="581"/>
      <c r="BX17" s="581"/>
      <c r="BY17" s="581"/>
      <c r="BZ17" s="581"/>
      <c r="CA17" s="581"/>
      <c r="CB17" s="581"/>
      <c r="CC17" s="581"/>
    </row>
    <row r="18" customFormat="false" ht="12" hidden="false" customHeight="true" outlineLevel="0" collapsed="false">
      <c r="A18" s="597" t="s">
        <v>874</v>
      </c>
      <c r="B18" s="593"/>
      <c r="C18" s="594"/>
      <c r="D18" s="594"/>
      <c r="E18" s="594"/>
      <c r="F18" s="594"/>
      <c r="G18" s="594" t="n">
        <v>1</v>
      </c>
      <c r="H18" s="594" t="n">
        <v>1</v>
      </c>
      <c r="I18" s="594" t="n">
        <v>1</v>
      </c>
      <c r="J18" s="594"/>
      <c r="K18" s="594"/>
      <c r="L18" s="594"/>
      <c r="M18" s="595"/>
      <c r="N18" s="593"/>
      <c r="O18" s="594"/>
      <c r="P18" s="594"/>
      <c r="Q18" s="594"/>
      <c r="R18" s="594" t="n">
        <v>1</v>
      </c>
      <c r="S18" s="594" t="n">
        <v>1</v>
      </c>
      <c r="T18" s="594"/>
      <c r="U18" s="594"/>
      <c r="V18" s="594"/>
      <c r="W18" s="594"/>
      <c r="X18" s="594"/>
      <c r="Y18" s="595"/>
      <c r="Z18" s="593"/>
      <c r="AA18" s="594"/>
      <c r="AB18" s="594"/>
      <c r="AC18" s="594"/>
      <c r="AD18" s="594"/>
      <c r="AE18" s="594"/>
      <c r="AF18" s="594"/>
      <c r="AG18" s="594" t="n">
        <v>1</v>
      </c>
      <c r="AH18" s="594"/>
      <c r="AI18" s="594"/>
      <c r="AJ18" s="594"/>
      <c r="AK18" s="595"/>
      <c r="AL18" s="593"/>
      <c r="AM18" s="594"/>
      <c r="AN18" s="594"/>
      <c r="AO18" s="594"/>
      <c r="AP18" s="594"/>
      <c r="AQ18" s="594"/>
      <c r="AR18" s="594"/>
      <c r="AS18" s="594"/>
      <c r="AT18" s="594"/>
      <c r="AU18" s="594"/>
      <c r="AV18" s="594"/>
      <c r="AW18" s="595"/>
      <c r="AX18" s="596" t="n">
        <f aca="false">SUM(B18,N18,Z18)</f>
        <v>0</v>
      </c>
      <c r="AY18" s="596" t="n">
        <f aca="false">SUM(C18,O18,AA18)</f>
        <v>0</v>
      </c>
      <c r="AZ18" s="596" t="n">
        <f aca="false">SUM(D18,P18,AB18)</f>
        <v>0</v>
      </c>
      <c r="BA18" s="596" t="n">
        <f aca="false">SUM(E18,Q18,AC18)</f>
        <v>0</v>
      </c>
      <c r="BB18" s="596" t="n">
        <f aca="false">SUM(F18,R18,AD18)</f>
        <v>1</v>
      </c>
      <c r="BC18" s="596" t="n">
        <f aca="false">SUM(G18,S18,AE18)</f>
        <v>2</v>
      </c>
      <c r="BD18" s="596" t="n">
        <f aca="false">SUM(H18,T18,AF18)</f>
        <v>1</v>
      </c>
      <c r="BE18" s="596" t="n">
        <f aca="false">SUM(I18,U18,AG18)</f>
        <v>2</v>
      </c>
      <c r="BF18" s="596" t="n">
        <f aca="false">SUM(J18,V18,AH18)</f>
        <v>0</v>
      </c>
      <c r="BG18" s="596" t="n">
        <f aca="false">SUM(K18,W18,AI18)</f>
        <v>0</v>
      </c>
      <c r="BH18" s="596" t="n">
        <f aca="false">SUM(L18,X18,AJ18)</f>
        <v>0</v>
      </c>
      <c r="BI18" s="596" t="n">
        <f aca="false">SUM(M18,Y18,AK18)</f>
        <v>0</v>
      </c>
      <c r="BJ18" s="581"/>
      <c r="BK18" s="581"/>
      <c r="BL18" s="581"/>
      <c r="BM18" s="581"/>
      <c r="BN18" s="581"/>
      <c r="BO18" s="581"/>
      <c r="BP18" s="581"/>
      <c r="BQ18" s="581"/>
      <c r="BR18" s="581"/>
      <c r="BS18" s="581"/>
      <c r="BT18" s="581"/>
      <c r="BU18" s="581"/>
      <c r="BV18" s="581"/>
      <c r="BW18" s="581"/>
      <c r="BX18" s="581"/>
      <c r="BY18" s="581"/>
      <c r="BZ18" s="581"/>
      <c r="CA18" s="581"/>
      <c r="CB18" s="581"/>
      <c r="CC18" s="581"/>
    </row>
    <row r="19" customFormat="false" ht="12" hidden="false" customHeight="true" outlineLevel="0" collapsed="false">
      <c r="A19" s="597" t="s">
        <v>875</v>
      </c>
      <c r="B19" s="593"/>
      <c r="C19" s="594"/>
      <c r="D19" s="594"/>
      <c r="E19" s="594"/>
      <c r="F19" s="594"/>
      <c r="G19" s="594"/>
      <c r="H19" s="594"/>
      <c r="I19" s="594"/>
      <c r="J19" s="594" t="n">
        <v>1</v>
      </c>
      <c r="K19" s="594"/>
      <c r="L19" s="594"/>
      <c r="M19" s="595"/>
      <c r="N19" s="593"/>
      <c r="O19" s="594"/>
      <c r="P19" s="594"/>
      <c r="Q19" s="594"/>
      <c r="R19" s="594"/>
      <c r="S19" s="594"/>
      <c r="T19" s="594" t="n">
        <v>1</v>
      </c>
      <c r="U19" s="594" t="n">
        <v>1</v>
      </c>
      <c r="V19" s="594"/>
      <c r="W19" s="594"/>
      <c r="X19" s="594"/>
      <c r="Y19" s="595"/>
      <c r="Z19" s="593"/>
      <c r="AA19" s="594"/>
      <c r="AB19" s="594"/>
      <c r="AC19" s="594"/>
      <c r="AD19" s="594"/>
      <c r="AE19" s="594"/>
      <c r="AF19" s="594"/>
      <c r="AG19" s="594"/>
      <c r="AH19" s="594" t="n">
        <v>1</v>
      </c>
      <c r="AI19" s="594" t="n">
        <v>1</v>
      </c>
      <c r="AJ19" s="594" t="n">
        <v>1</v>
      </c>
      <c r="AK19" s="595"/>
      <c r="AL19" s="593"/>
      <c r="AM19" s="594"/>
      <c r="AN19" s="594"/>
      <c r="AO19" s="594"/>
      <c r="AP19" s="594"/>
      <c r="AQ19" s="594"/>
      <c r="AR19" s="594"/>
      <c r="AS19" s="594"/>
      <c r="AT19" s="594"/>
      <c r="AU19" s="594"/>
      <c r="AV19" s="594"/>
      <c r="AW19" s="595"/>
      <c r="AX19" s="596" t="n">
        <f aca="false">SUM(B19,N19,Z19)</f>
        <v>0</v>
      </c>
      <c r="AY19" s="596" t="n">
        <f aca="false">SUM(C19,O19,AA19)</f>
        <v>0</v>
      </c>
      <c r="AZ19" s="596" t="n">
        <f aca="false">SUM(D19,P19,AB19)</f>
        <v>0</v>
      </c>
      <c r="BA19" s="596" t="n">
        <f aca="false">SUM(E19,Q19,AC19)</f>
        <v>0</v>
      </c>
      <c r="BB19" s="596" t="n">
        <f aca="false">SUM(F19,R19,AD19)</f>
        <v>0</v>
      </c>
      <c r="BC19" s="596" t="n">
        <f aca="false">SUM(G19,S19,AE19)</f>
        <v>0</v>
      </c>
      <c r="BD19" s="596" t="n">
        <f aca="false">SUM(H19,T19,AF19)</f>
        <v>1</v>
      </c>
      <c r="BE19" s="596" t="n">
        <f aca="false">SUM(I19,U19,AG19)</f>
        <v>1</v>
      </c>
      <c r="BF19" s="596" t="n">
        <f aca="false">SUM(J19,V19,AH19)</f>
        <v>2</v>
      </c>
      <c r="BG19" s="596" t="n">
        <f aca="false">SUM(K19,W19,AI19)</f>
        <v>1</v>
      </c>
      <c r="BH19" s="596" t="n">
        <f aca="false">SUM(L19,X19,AJ19)</f>
        <v>1</v>
      </c>
      <c r="BI19" s="596" t="n">
        <f aca="false">SUM(M19,Y19,AK19)</f>
        <v>0</v>
      </c>
      <c r="BJ19" s="581"/>
      <c r="BK19" s="581"/>
      <c r="BL19" s="581"/>
      <c r="BM19" s="581"/>
      <c r="BN19" s="581"/>
      <c r="BO19" s="581"/>
      <c r="BP19" s="581"/>
      <c r="BQ19" s="581"/>
      <c r="BR19" s="581"/>
      <c r="BS19" s="581"/>
      <c r="BT19" s="581"/>
      <c r="BU19" s="581"/>
      <c r="BV19" s="581"/>
      <c r="BW19" s="581"/>
      <c r="BX19" s="581"/>
      <c r="BY19" s="581"/>
      <c r="BZ19" s="581"/>
      <c r="CA19" s="581"/>
      <c r="CB19" s="581"/>
      <c r="CC19" s="581"/>
    </row>
    <row r="20" customFormat="false" ht="12" hidden="false" customHeight="true" outlineLevel="0" collapsed="false">
      <c r="A20" s="597" t="s">
        <v>876</v>
      </c>
      <c r="B20" s="593"/>
      <c r="C20" s="594"/>
      <c r="D20" s="594"/>
      <c r="E20" s="594"/>
      <c r="F20" s="594"/>
      <c r="G20" s="594"/>
      <c r="H20" s="594"/>
      <c r="I20" s="594"/>
      <c r="J20" s="594"/>
      <c r="K20" s="594"/>
      <c r="L20" s="594"/>
      <c r="M20" s="595"/>
      <c r="N20" s="593"/>
      <c r="O20" s="594"/>
      <c r="P20" s="594"/>
      <c r="Q20" s="594"/>
      <c r="R20" s="594"/>
      <c r="S20" s="594"/>
      <c r="T20" s="594"/>
      <c r="U20" s="594"/>
      <c r="V20" s="594"/>
      <c r="W20" s="594"/>
      <c r="X20" s="594"/>
      <c r="Y20" s="595"/>
      <c r="Z20" s="593"/>
      <c r="AA20" s="594"/>
      <c r="AB20" s="594"/>
      <c r="AC20" s="594"/>
      <c r="AD20" s="594"/>
      <c r="AE20" s="594"/>
      <c r="AF20" s="594"/>
      <c r="AG20" s="594"/>
      <c r="AH20" s="594"/>
      <c r="AI20" s="594"/>
      <c r="AJ20" s="594"/>
      <c r="AK20" s="595"/>
      <c r="AL20" s="593"/>
      <c r="AM20" s="594"/>
      <c r="AN20" s="594"/>
      <c r="AO20" s="594"/>
      <c r="AP20" s="594"/>
      <c r="AQ20" s="594"/>
      <c r="AR20" s="594"/>
      <c r="AS20" s="594"/>
      <c r="AT20" s="594"/>
      <c r="AU20" s="594"/>
      <c r="AV20" s="594"/>
      <c r="AW20" s="595"/>
      <c r="AX20" s="596" t="n">
        <f aca="false">SUM(B20,N20,Z20)</f>
        <v>0</v>
      </c>
      <c r="AY20" s="596" t="n">
        <f aca="false">SUM(C20,O20,AA20)</f>
        <v>0</v>
      </c>
      <c r="AZ20" s="596" t="n">
        <f aca="false">SUM(D20,P20,AB20)</f>
        <v>0</v>
      </c>
      <c r="BA20" s="596" t="n">
        <f aca="false">SUM(E20,Q20,AC20)</f>
        <v>0</v>
      </c>
      <c r="BB20" s="596" t="n">
        <f aca="false">SUM(F20,R20,AD20)</f>
        <v>0</v>
      </c>
      <c r="BC20" s="596" t="n">
        <f aca="false">SUM(G20,S20,AE20)</f>
        <v>0</v>
      </c>
      <c r="BD20" s="596" t="n">
        <f aca="false">SUM(H20,T20,AF20)</f>
        <v>0</v>
      </c>
      <c r="BE20" s="596" t="n">
        <f aca="false">SUM(I20,U20,AG20)</f>
        <v>0</v>
      </c>
      <c r="BF20" s="596" t="n">
        <f aca="false">SUM(J20,V20,AH20)</f>
        <v>0</v>
      </c>
      <c r="BG20" s="596" t="n">
        <f aca="false">SUM(K20,W20,AI20)</f>
        <v>0</v>
      </c>
      <c r="BH20" s="596" t="n">
        <f aca="false">SUM(L20,X20,AJ20)</f>
        <v>0</v>
      </c>
      <c r="BI20" s="596" t="n">
        <f aca="false">SUM(M20,Y20,AK20)</f>
        <v>0</v>
      </c>
      <c r="BJ20" s="581"/>
      <c r="BK20" s="581"/>
      <c r="BL20" s="581"/>
      <c r="BM20" s="581"/>
      <c r="BN20" s="581"/>
      <c r="BO20" s="581"/>
      <c r="BP20" s="581"/>
      <c r="BQ20" s="581"/>
      <c r="BR20" s="581"/>
      <c r="BS20" s="581"/>
      <c r="BT20" s="581"/>
      <c r="BU20" s="581"/>
      <c r="BV20" s="581"/>
      <c r="BW20" s="581"/>
      <c r="BX20" s="581"/>
      <c r="BY20" s="581"/>
      <c r="BZ20" s="581"/>
      <c r="CA20" s="581"/>
      <c r="CB20" s="581"/>
      <c r="CC20" s="581"/>
    </row>
    <row r="21" customFormat="false" ht="12" hidden="false" customHeight="true" outlineLevel="0" collapsed="false">
      <c r="A21" s="597" t="s">
        <v>877</v>
      </c>
      <c r="B21" s="593"/>
      <c r="C21" s="594"/>
      <c r="D21" s="594"/>
      <c r="E21" s="594"/>
      <c r="F21" s="594"/>
      <c r="G21" s="594"/>
      <c r="H21" s="594"/>
      <c r="I21" s="594"/>
      <c r="J21" s="594"/>
      <c r="K21" s="594" t="n">
        <v>1</v>
      </c>
      <c r="L21" s="594" t="n">
        <v>1</v>
      </c>
      <c r="M21" s="595" t="n">
        <v>1</v>
      </c>
      <c r="N21" s="593" t="n">
        <v>1</v>
      </c>
      <c r="O21" s="594"/>
      <c r="P21" s="594"/>
      <c r="Q21" s="594"/>
      <c r="R21" s="594"/>
      <c r="S21" s="594"/>
      <c r="T21" s="594"/>
      <c r="U21" s="594"/>
      <c r="V21" s="594"/>
      <c r="W21" s="594"/>
      <c r="X21" s="594" t="n">
        <v>1</v>
      </c>
      <c r="Y21" s="595" t="n">
        <v>1</v>
      </c>
      <c r="Z21" s="593" t="n">
        <v>1</v>
      </c>
      <c r="AA21" s="594"/>
      <c r="AB21" s="594"/>
      <c r="AC21" s="594"/>
      <c r="AD21" s="594"/>
      <c r="AE21" s="594"/>
      <c r="AF21" s="594"/>
      <c r="AG21" s="594"/>
      <c r="AH21" s="594"/>
      <c r="AI21" s="594"/>
      <c r="AJ21" s="594" t="n">
        <v>1</v>
      </c>
      <c r="AK21" s="595"/>
      <c r="AL21" s="593"/>
      <c r="AM21" s="594"/>
      <c r="AN21" s="594"/>
      <c r="AO21" s="594"/>
      <c r="AP21" s="594"/>
      <c r="AQ21" s="594"/>
      <c r="AR21" s="594"/>
      <c r="AS21" s="594"/>
      <c r="AT21" s="594"/>
      <c r="AU21" s="594"/>
      <c r="AV21" s="594"/>
      <c r="AW21" s="595"/>
      <c r="AX21" s="596" t="n">
        <f aca="false">SUM(B21,N21,Z21)</f>
        <v>2</v>
      </c>
      <c r="AY21" s="596" t="n">
        <f aca="false">SUM(C21,O21,AA21)</f>
        <v>0</v>
      </c>
      <c r="AZ21" s="596" t="n">
        <f aca="false">SUM(D21,P21,AB21)</f>
        <v>0</v>
      </c>
      <c r="BA21" s="596" t="n">
        <f aca="false">SUM(E21,Q21,AC21)</f>
        <v>0</v>
      </c>
      <c r="BB21" s="596" t="n">
        <f aca="false">SUM(F21,R21,AD21)</f>
        <v>0</v>
      </c>
      <c r="BC21" s="596" t="n">
        <f aca="false">SUM(G21,S21,AE21)</f>
        <v>0</v>
      </c>
      <c r="BD21" s="596" t="n">
        <f aca="false">SUM(H21,T21,AF21)</f>
        <v>0</v>
      </c>
      <c r="BE21" s="596" t="n">
        <f aca="false">SUM(I21,U21,AG21)</f>
        <v>0</v>
      </c>
      <c r="BF21" s="596" t="n">
        <f aca="false">SUM(J21,V21,AH21)</f>
        <v>0</v>
      </c>
      <c r="BG21" s="596" t="n">
        <f aca="false">SUM(K21,W21,AI21)</f>
        <v>1</v>
      </c>
      <c r="BH21" s="596" t="n">
        <f aca="false">SUM(L21,X21,AJ21)</f>
        <v>3</v>
      </c>
      <c r="BI21" s="596" t="n">
        <f aca="false">SUM(M21,Y21,AK21)</f>
        <v>2</v>
      </c>
      <c r="BJ21" s="581"/>
      <c r="BK21" s="581"/>
      <c r="BL21" s="581"/>
      <c r="BM21" s="581"/>
      <c r="BN21" s="581"/>
      <c r="BO21" s="581"/>
      <c r="BP21" s="581"/>
      <c r="BQ21" s="581"/>
      <c r="BR21" s="581"/>
      <c r="BS21" s="581"/>
      <c r="BT21" s="581"/>
      <c r="BU21" s="581"/>
      <c r="BV21" s="581"/>
      <c r="BW21" s="581"/>
      <c r="BX21" s="581"/>
      <c r="BY21" s="581"/>
      <c r="BZ21" s="581"/>
      <c r="CA21" s="581"/>
      <c r="CB21" s="581"/>
      <c r="CC21" s="581"/>
    </row>
    <row r="22" customFormat="false" ht="12" hidden="false" customHeight="true" outlineLevel="0" collapsed="false">
      <c r="A22" s="597" t="s">
        <v>878</v>
      </c>
      <c r="B22" s="593"/>
      <c r="C22" s="594"/>
      <c r="D22" s="594"/>
      <c r="E22" s="594"/>
      <c r="F22" s="594"/>
      <c r="G22" s="594"/>
      <c r="H22" s="594"/>
      <c r="I22" s="594"/>
      <c r="J22" s="594"/>
      <c r="K22" s="594"/>
      <c r="L22" s="594"/>
      <c r="M22" s="595"/>
      <c r="N22" s="593"/>
      <c r="O22" s="594"/>
      <c r="P22" s="594"/>
      <c r="Q22" s="594"/>
      <c r="R22" s="594"/>
      <c r="S22" s="594"/>
      <c r="T22" s="594"/>
      <c r="U22" s="594"/>
      <c r="V22" s="594"/>
      <c r="W22" s="594"/>
      <c r="X22" s="594"/>
      <c r="Y22" s="595"/>
      <c r="Z22" s="593" t="n">
        <v>1</v>
      </c>
      <c r="AA22" s="594" t="n">
        <v>1</v>
      </c>
      <c r="AB22" s="594"/>
      <c r="AC22" s="594"/>
      <c r="AD22" s="594"/>
      <c r="AE22" s="594"/>
      <c r="AF22" s="594"/>
      <c r="AG22" s="594"/>
      <c r="AH22" s="594"/>
      <c r="AI22" s="594"/>
      <c r="AJ22" s="594"/>
      <c r="AK22" s="595"/>
      <c r="AL22" s="593"/>
      <c r="AM22" s="594"/>
      <c r="AN22" s="594"/>
      <c r="AO22" s="594"/>
      <c r="AP22" s="594"/>
      <c r="AQ22" s="594"/>
      <c r="AR22" s="594"/>
      <c r="AS22" s="594"/>
      <c r="AT22" s="594"/>
      <c r="AU22" s="594"/>
      <c r="AV22" s="594"/>
      <c r="AW22" s="595"/>
      <c r="AX22" s="596" t="n">
        <f aca="false">SUM(B22,N22,Z22)</f>
        <v>1</v>
      </c>
      <c r="AY22" s="596" t="n">
        <f aca="false">SUM(C22,O22,AA22)</f>
        <v>1</v>
      </c>
      <c r="AZ22" s="596" t="n">
        <f aca="false">SUM(D22,P22,AB22)</f>
        <v>0</v>
      </c>
      <c r="BA22" s="596" t="n">
        <f aca="false">SUM(E22,Q22,AC22)</f>
        <v>0</v>
      </c>
      <c r="BB22" s="596" t="n">
        <f aca="false">SUM(F22,R22,AD22)</f>
        <v>0</v>
      </c>
      <c r="BC22" s="596" t="n">
        <f aca="false">SUM(G22,S22,AE22)</f>
        <v>0</v>
      </c>
      <c r="BD22" s="596" t="n">
        <f aca="false">SUM(H22,T22,AF22)</f>
        <v>0</v>
      </c>
      <c r="BE22" s="596" t="n">
        <f aca="false">SUM(I22,U22,AG22)</f>
        <v>0</v>
      </c>
      <c r="BF22" s="596" t="n">
        <f aca="false">SUM(J22,V22,AH22)</f>
        <v>0</v>
      </c>
      <c r="BG22" s="596" t="n">
        <f aca="false">SUM(K22,W22,AI22)</f>
        <v>0</v>
      </c>
      <c r="BH22" s="596" t="n">
        <f aca="false">SUM(L22,X22,AJ22)</f>
        <v>0</v>
      </c>
      <c r="BI22" s="596" t="n">
        <f aca="false">SUM(M22,Y22,AK22)</f>
        <v>0</v>
      </c>
      <c r="BJ22" s="581"/>
      <c r="BK22" s="581"/>
      <c r="BL22" s="581"/>
      <c r="BM22" s="581"/>
      <c r="BN22" s="581"/>
      <c r="BO22" s="581"/>
      <c r="BP22" s="581"/>
      <c r="BQ22" s="581"/>
      <c r="BR22" s="581"/>
      <c r="BS22" s="581"/>
      <c r="BT22" s="581"/>
      <c r="BU22" s="581"/>
      <c r="BV22" s="581"/>
      <c r="BW22" s="581"/>
      <c r="BX22" s="581"/>
      <c r="BY22" s="581"/>
      <c r="BZ22" s="581"/>
      <c r="CA22" s="581"/>
      <c r="CB22" s="581"/>
      <c r="CC22" s="581"/>
    </row>
    <row r="23" customFormat="false" ht="12" hidden="false" customHeight="true" outlineLevel="0" collapsed="false">
      <c r="A23" s="588" t="s">
        <v>879</v>
      </c>
      <c r="B23" s="589"/>
      <c r="C23" s="590"/>
      <c r="D23" s="590"/>
      <c r="E23" s="590"/>
      <c r="F23" s="590"/>
      <c r="G23" s="590"/>
      <c r="H23" s="590"/>
      <c r="I23" s="590"/>
      <c r="J23" s="590"/>
      <c r="K23" s="590"/>
      <c r="L23" s="590"/>
      <c r="M23" s="590"/>
      <c r="N23" s="590"/>
      <c r="O23" s="590"/>
      <c r="P23" s="590"/>
      <c r="Q23" s="590"/>
      <c r="R23" s="590"/>
      <c r="S23" s="590"/>
      <c r="T23" s="590"/>
      <c r="U23" s="590"/>
      <c r="V23" s="590"/>
      <c r="W23" s="590"/>
      <c r="X23" s="590"/>
      <c r="Y23" s="590"/>
      <c r="Z23" s="590"/>
      <c r="AA23" s="590"/>
      <c r="AB23" s="590"/>
      <c r="AC23" s="590"/>
      <c r="AD23" s="590"/>
      <c r="AE23" s="590"/>
      <c r="AF23" s="590"/>
      <c r="AG23" s="590"/>
      <c r="AH23" s="590"/>
      <c r="AI23" s="590"/>
      <c r="AJ23" s="590"/>
      <c r="AK23" s="590"/>
      <c r="AL23" s="590"/>
      <c r="AM23" s="590"/>
      <c r="AN23" s="590"/>
      <c r="AO23" s="590"/>
      <c r="AP23" s="590"/>
      <c r="AQ23" s="590"/>
      <c r="AR23" s="590"/>
      <c r="AS23" s="590"/>
      <c r="AT23" s="590"/>
      <c r="AU23" s="590"/>
      <c r="AV23" s="590"/>
      <c r="AW23" s="590"/>
      <c r="AX23" s="596" t="n">
        <f aca="false">SUM(B23,N23,Z23)</f>
        <v>0</v>
      </c>
      <c r="AY23" s="596" t="n">
        <f aca="false">SUM(C23,O23,AA23)</f>
        <v>0</v>
      </c>
      <c r="AZ23" s="596" t="n">
        <f aca="false">SUM(D23,P23,AB23)</f>
        <v>0</v>
      </c>
      <c r="BA23" s="596" t="n">
        <f aca="false">SUM(E23,Q23,AC23)</f>
        <v>0</v>
      </c>
      <c r="BB23" s="596" t="n">
        <f aca="false">SUM(F23,R23,AD23)</f>
        <v>0</v>
      </c>
      <c r="BC23" s="596" t="n">
        <f aca="false">SUM(G23,S23,AE23)</f>
        <v>0</v>
      </c>
      <c r="BD23" s="596" t="n">
        <f aca="false">SUM(H23,T23,AF23)</f>
        <v>0</v>
      </c>
      <c r="BE23" s="596" t="n">
        <f aca="false">SUM(I23,U23,AG23)</f>
        <v>0</v>
      </c>
      <c r="BF23" s="596" t="n">
        <f aca="false">SUM(J23,V23,AH23)</f>
        <v>0</v>
      </c>
      <c r="BG23" s="596" t="n">
        <f aca="false">SUM(K23,W23,AI23)</f>
        <v>0</v>
      </c>
      <c r="BH23" s="596" t="n">
        <f aca="false">SUM(L23,X23,AJ23)</f>
        <v>0</v>
      </c>
      <c r="BI23" s="596" t="n">
        <f aca="false">SUM(M23,Y23,AK23)</f>
        <v>0</v>
      </c>
      <c r="BJ23" s="581"/>
      <c r="BK23" s="581"/>
      <c r="BL23" s="581"/>
      <c r="BM23" s="581"/>
      <c r="BN23" s="581"/>
      <c r="BO23" s="581"/>
      <c r="BP23" s="581"/>
      <c r="BQ23" s="581"/>
      <c r="BR23" s="581"/>
      <c r="BS23" s="581"/>
      <c r="BT23" s="581"/>
      <c r="BU23" s="581"/>
      <c r="BV23" s="581"/>
      <c r="BW23" s="581"/>
      <c r="BX23" s="581"/>
      <c r="BY23" s="581"/>
      <c r="BZ23" s="581"/>
      <c r="CA23" s="581"/>
      <c r="CB23" s="581"/>
      <c r="CC23" s="581"/>
    </row>
    <row r="24" customFormat="false" ht="12" hidden="false" customHeight="true" outlineLevel="0" collapsed="false">
      <c r="A24" s="597" t="s">
        <v>873</v>
      </c>
      <c r="B24" s="593"/>
      <c r="C24" s="594"/>
      <c r="D24" s="594"/>
      <c r="E24" s="594"/>
      <c r="F24" s="594" t="n">
        <v>1</v>
      </c>
      <c r="G24" s="594" t="n">
        <v>1</v>
      </c>
      <c r="H24" s="594" t="n">
        <v>1</v>
      </c>
      <c r="I24" s="594"/>
      <c r="J24" s="594"/>
      <c r="K24" s="594"/>
      <c r="L24" s="594"/>
      <c r="M24" s="595"/>
      <c r="N24" s="593"/>
      <c r="O24" s="594"/>
      <c r="P24" s="594"/>
      <c r="Q24" s="594" t="n">
        <v>1</v>
      </c>
      <c r="R24" s="594" t="n">
        <v>1</v>
      </c>
      <c r="S24" s="594" t="n">
        <v>1</v>
      </c>
      <c r="T24" s="594"/>
      <c r="U24" s="594"/>
      <c r="V24" s="594"/>
      <c r="W24" s="594"/>
      <c r="X24" s="594"/>
      <c r="Y24" s="595"/>
      <c r="Z24" s="593"/>
      <c r="AA24" s="594"/>
      <c r="AB24" s="594"/>
      <c r="AC24" s="594"/>
      <c r="AD24" s="594"/>
      <c r="AE24" s="594"/>
      <c r="AF24" s="594"/>
      <c r="AG24" s="594" t="n">
        <v>1</v>
      </c>
      <c r="AH24" s="594"/>
      <c r="AI24" s="594"/>
      <c r="AJ24" s="594"/>
      <c r="AK24" s="595"/>
      <c r="AL24" s="593"/>
      <c r="AM24" s="594"/>
      <c r="AN24" s="594"/>
      <c r="AO24" s="594"/>
      <c r="AP24" s="594"/>
      <c r="AQ24" s="594"/>
      <c r="AR24" s="594"/>
      <c r="AS24" s="594"/>
      <c r="AT24" s="594"/>
      <c r="AU24" s="594"/>
      <c r="AV24" s="594"/>
      <c r="AW24" s="595"/>
      <c r="AX24" s="596" t="n">
        <f aca="false">SUM(B24,N24,Z24)</f>
        <v>0</v>
      </c>
      <c r="AY24" s="596" t="n">
        <f aca="false">SUM(C24,O24,AA24)</f>
        <v>0</v>
      </c>
      <c r="AZ24" s="596" t="n">
        <f aca="false">SUM(D24,P24,AB24)</f>
        <v>0</v>
      </c>
      <c r="BA24" s="596" t="n">
        <f aca="false">SUM(E24,Q24,AC24)</f>
        <v>1</v>
      </c>
      <c r="BB24" s="596" t="n">
        <f aca="false">SUM(F24,R24,AD24)</f>
        <v>2</v>
      </c>
      <c r="BC24" s="596" t="n">
        <f aca="false">SUM(G24,S24,AE24)</f>
        <v>2</v>
      </c>
      <c r="BD24" s="596" t="n">
        <f aca="false">SUM(H24,T24,AF24)</f>
        <v>1</v>
      </c>
      <c r="BE24" s="596" t="n">
        <f aca="false">SUM(I24,U24,AG24)</f>
        <v>1</v>
      </c>
      <c r="BF24" s="596" t="n">
        <f aca="false">SUM(J24,V24,AH24)</f>
        <v>0</v>
      </c>
      <c r="BG24" s="596" t="n">
        <f aca="false">SUM(K24,W24,AI24)</f>
        <v>0</v>
      </c>
      <c r="BH24" s="596" t="n">
        <f aca="false">SUM(L24,X24,AJ24)</f>
        <v>0</v>
      </c>
      <c r="BI24" s="596" t="n">
        <f aca="false">SUM(M24,Y24,AK24)</f>
        <v>0</v>
      </c>
      <c r="BJ24" s="581"/>
      <c r="BK24" s="581"/>
      <c r="BL24" s="581"/>
      <c r="BM24" s="581"/>
      <c r="BN24" s="581"/>
      <c r="BO24" s="581"/>
      <c r="BP24" s="581"/>
      <c r="BQ24" s="581"/>
      <c r="BR24" s="581"/>
      <c r="BS24" s="581"/>
      <c r="BT24" s="581"/>
      <c r="BU24" s="581"/>
      <c r="BV24" s="581"/>
      <c r="BW24" s="581"/>
      <c r="BX24" s="581"/>
      <c r="BY24" s="581"/>
      <c r="BZ24" s="581"/>
      <c r="CA24" s="581"/>
      <c r="CB24" s="581"/>
      <c r="CC24" s="581"/>
    </row>
    <row r="25" customFormat="false" ht="12" hidden="false" customHeight="true" outlineLevel="0" collapsed="false">
      <c r="A25" s="597" t="s">
        <v>874</v>
      </c>
      <c r="B25" s="593"/>
      <c r="C25" s="594"/>
      <c r="D25" s="594"/>
      <c r="E25" s="594"/>
      <c r="F25" s="594"/>
      <c r="G25" s="594"/>
      <c r="H25" s="594"/>
      <c r="I25" s="594" t="n">
        <v>1</v>
      </c>
      <c r="J25" s="594" t="n">
        <v>1</v>
      </c>
      <c r="K25" s="594"/>
      <c r="L25" s="594"/>
      <c r="M25" s="595"/>
      <c r="N25" s="593"/>
      <c r="O25" s="594"/>
      <c r="P25" s="594"/>
      <c r="Q25" s="594"/>
      <c r="R25" s="594"/>
      <c r="S25" s="594"/>
      <c r="T25" s="594" t="n">
        <v>1</v>
      </c>
      <c r="U25" s="594" t="n">
        <v>1</v>
      </c>
      <c r="V25" s="594"/>
      <c r="W25" s="594"/>
      <c r="X25" s="594"/>
      <c r="Y25" s="595"/>
      <c r="Z25" s="593"/>
      <c r="AA25" s="594"/>
      <c r="AB25" s="594"/>
      <c r="AC25" s="594"/>
      <c r="AD25" s="594"/>
      <c r="AE25" s="594"/>
      <c r="AF25" s="594"/>
      <c r="AG25" s="594"/>
      <c r="AH25" s="594" t="n">
        <v>1</v>
      </c>
      <c r="AI25" s="594" t="n">
        <v>1</v>
      </c>
      <c r="AJ25" s="594" t="n">
        <v>1</v>
      </c>
      <c r="AK25" s="595"/>
      <c r="AL25" s="593"/>
      <c r="AM25" s="594"/>
      <c r="AN25" s="594"/>
      <c r="AO25" s="594"/>
      <c r="AP25" s="594"/>
      <c r="AQ25" s="594"/>
      <c r="AR25" s="594"/>
      <c r="AS25" s="594"/>
      <c r="AT25" s="594"/>
      <c r="AU25" s="594"/>
      <c r="AV25" s="594"/>
      <c r="AW25" s="595"/>
      <c r="AX25" s="596" t="n">
        <f aca="false">SUM(B25,N25,Z25)</f>
        <v>0</v>
      </c>
      <c r="AY25" s="596" t="n">
        <f aca="false">SUM(C25,O25,AA25)</f>
        <v>0</v>
      </c>
      <c r="AZ25" s="596" t="n">
        <f aca="false">SUM(D25,P25,AB25)</f>
        <v>0</v>
      </c>
      <c r="BA25" s="596" t="n">
        <f aca="false">SUM(E25,Q25,AC25)</f>
        <v>0</v>
      </c>
      <c r="BB25" s="596" t="n">
        <f aca="false">SUM(F25,R25,AD25)</f>
        <v>0</v>
      </c>
      <c r="BC25" s="596" t="n">
        <f aca="false">SUM(G25,S25,AE25)</f>
        <v>0</v>
      </c>
      <c r="BD25" s="596" t="n">
        <f aca="false">SUM(H25,T25,AF25)</f>
        <v>1</v>
      </c>
      <c r="BE25" s="596" t="n">
        <f aca="false">SUM(I25,U25,AG25)</f>
        <v>2</v>
      </c>
      <c r="BF25" s="596" t="n">
        <f aca="false">SUM(J25,V25,AH25)</f>
        <v>2</v>
      </c>
      <c r="BG25" s="596" t="n">
        <f aca="false">SUM(K25,W25,AI25)</f>
        <v>1</v>
      </c>
      <c r="BH25" s="596" t="n">
        <f aca="false">SUM(L25,X25,AJ25)</f>
        <v>1</v>
      </c>
      <c r="BI25" s="596" t="n">
        <f aca="false">SUM(M25,Y25,AK25)</f>
        <v>0</v>
      </c>
      <c r="BJ25" s="581"/>
      <c r="BK25" s="581"/>
      <c r="BL25" s="581"/>
      <c r="BM25" s="581"/>
      <c r="BN25" s="581"/>
      <c r="BO25" s="581"/>
      <c r="BP25" s="581"/>
      <c r="BQ25" s="581"/>
      <c r="BR25" s="581"/>
      <c r="BS25" s="581"/>
      <c r="BT25" s="581"/>
      <c r="BU25" s="581"/>
      <c r="BV25" s="581"/>
      <c r="BW25" s="581"/>
      <c r="BX25" s="581"/>
      <c r="BY25" s="581"/>
      <c r="BZ25" s="581"/>
      <c r="CA25" s="581"/>
      <c r="CB25" s="581"/>
      <c r="CC25" s="581"/>
    </row>
    <row r="26" customFormat="false" ht="12" hidden="false" customHeight="true" outlineLevel="0" collapsed="false">
      <c r="A26" s="597" t="s">
        <v>875</v>
      </c>
      <c r="B26" s="593"/>
      <c r="C26" s="594"/>
      <c r="D26" s="594"/>
      <c r="E26" s="594"/>
      <c r="F26" s="594"/>
      <c r="G26" s="594"/>
      <c r="H26" s="594"/>
      <c r="I26" s="594"/>
      <c r="J26" s="594"/>
      <c r="K26" s="594" t="n">
        <v>1</v>
      </c>
      <c r="L26" s="594" t="n">
        <v>1</v>
      </c>
      <c r="M26" s="595" t="n">
        <v>1</v>
      </c>
      <c r="N26" s="593"/>
      <c r="O26" s="594"/>
      <c r="P26" s="594"/>
      <c r="Q26" s="594"/>
      <c r="R26" s="594"/>
      <c r="S26" s="594"/>
      <c r="T26" s="594"/>
      <c r="U26" s="594" t="n">
        <v>1</v>
      </c>
      <c r="V26" s="594" t="n">
        <v>1</v>
      </c>
      <c r="W26" s="594" t="n">
        <v>1</v>
      </c>
      <c r="X26" s="594"/>
      <c r="Y26" s="595"/>
      <c r="Z26" s="593"/>
      <c r="AA26" s="594"/>
      <c r="AB26" s="594"/>
      <c r="AC26" s="594"/>
      <c r="AD26" s="594"/>
      <c r="AE26" s="594"/>
      <c r="AF26" s="594"/>
      <c r="AG26" s="594"/>
      <c r="AH26" s="594"/>
      <c r="AI26" s="594"/>
      <c r="AJ26" s="594"/>
      <c r="AK26" s="595" t="n">
        <v>1</v>
      </c>
      <c r="AL26" s="593"/>
      <c r="AM26" s="594"/>
      <c r="AN26" s="594"/>
      <c r="AO26" s="594"/>
      <c r="AP26" s="594"/>
      <c r="AQ26" s="594"/>
      <c r="AR26" s="594"/>
      <c r="AS26" s="594"/>
      <c r="AT26" s="594"/>
      <c r="AU26" s="594"/>
      <c r="AV26" s="594"/>
      <c r="AW26" s="595"/>
      <c r="AX26" s="596" t="n">
        <f aca="false">SUM(B26,N26,Z26)</f>
        <v>0</v>
      </c>
      <c r="AY26" s="596" t="n">
        <f aca="false">SUM(C26,O26,AA26)</f>
        <v>0</v>
      </c>
      <c r="AZ26" s="596" t="n">
        <f aca="false">SUM(D26,P26,AB26)</f>
        <v>0</v>
      </c>
      <c r="BA26" s="596" t="n">
        <f aca="false">SUM(E26,Q26,AC26)</f>
        <v>0</v>
      </c>
      <c r="BB26" s="596" t="n">
        <f aca="false">SUM(F26,R26,AD26)</f>
        <v>0</v>
      </c>
      <c r="BC26" s="596" t="n">
        <f aca="false">SUM(G26,S26,AE26)</f>
        <v>0</v>
      </c>
      <c r="BD26" s="596" t="n">
        <f aca="false">SUM(H26,T26,AF26)</f>
        <v>0</v>
      </c>
      <c r="BE26" s="596" t="n">
        <f aca="false">SUM(I26,U26,AG26)</f>
        <v>1</v>
      </c>
      <c r="BF26" s="596" t="n">
        <f aca="false">SUM(J26,V26,AH26)</f>
        <v>1</v>
      </c>
      <c r="BG26" s="596" t="n">
        <f aca="false">SUM(K26,W26,AI26)</f>
        <v>2</v>
      </c>
      <c r="BH26" s="596" t="n">
        <f aca="false">SUM(L26,X26,AJ26)</f>
        <v>1</v>
      </c>
      <c r="BI26" s="596" t="n">
        <f aca="false">SUM(M26,Y26,AK26)</f>
        <v>2</v>
      </c>
      <c r="BJ26" s="581"/>
      <c r="BK26" s="581"/>
      <c r="BL26" s="581"/>
      <c r="BM26" s="581"/>
      <c r="BN26" s="581"/>
      <c r="BO26" s="581"/>
      <c r="BP26" s="581"/>
      <c r="BQ26" s="581"/>
      <c r="BR26" s="581"/>
      <c r="BS26" s="581"/>
      <c r="BT26" s="581"/>
      <c r="BU26" s="581"/>
      <c r="BV26" s="581"/>
      <c r="BW26" s="581"/>
      <c r="BX26" s="581"/>
      <c r="BY26" s="581"/>
      <c r="BZ26" s="581"/>
      <c r="CA26" s="581"/>
      <c r="CB26" s="581"/>
      <c r="CC26" s="581"/>
    </row>
    <row r="27" customFormat="false" ht="12" hidden="false" customHeight="true" outlineLevel="0" collapsed="false">
      <c r="A27" s="597" t="s">
        <v>876</v>
      </c>
      <c r="B27" s="593" t="n">
        <v>1</v>
      </c>
      <c r="C27" s="594"/>
      <c r="D27" s="594"/>
      <c r="E27" s="594"/>
      <c r="F27" s="594"/>
      <c r="G27" s="594"/>
      <c r="H27" s="594"/>
      <c r="I27" s="594"/>
      <c r="J27" s="594"/>
      <c r="K27" s="594"/>
      <c r="L27" s="594"/>
      <c r="M27" s="595" t="n">
        <v>1</v>
      </c>
      <c r="N27" s="593"/>
      <c r="O27" s="594"/>
      <c r="P27" s="594"/>
      <c r="Q27" s="594"/>
      <c r="R27" s="594"/>
      <c r="S27" s="594"/>
      <c r="T27" s="594"/>
      <c r="U27" s="594"/>
      <c r="V27" s="594"/>
      <c r="W27" s="594"/>
      <c r="X27" s="594"/>
      <c r="Y27" s="595"/>
      <c r="Z27" s="593"/>
      <c r="AA27" s="594"/>
      <c r="AB27" s="594"/>
      <c r="AC27" s="594"/>
      <c r="AD27" s="594"/>
      <c r="AE27" s="594"/>
      <c r="AF27" s="594"/>
      <c r="AG27" s="594"/>
      <c r="AH27" s="594"/>
      <c r="AI27" s="594"/>
      <c r="AJ27" s="594"/>
      <c r="AK27" s="595"/>
      <c r="AL27" s="593"/>
      <c r="AM27" s="594"/>
      <c r="AN27" s="594"/>
      <c r="AO27" s="594"/>
      <c r="AP27" s="594"/>
      <c r="AQ27" s="594"/>
      <c r="AR27" s="594"/>
      <c r="AS27" s="594"/>
      <c r="AT27" s="594"/>
      <c r="AU27" s="594"/>
      <c r="AV27" s="594"/>
      <c r="AW27" s="595"/>
      <c r="AX27" s="596" t="n">
        <f aca="false">SUM(B27,N27,Z27)</f>
        <v>1</v>
      </c>
      <c r="AY27" s="596" t="n">
        <f aca="false">SUM(C27,O27,AA27)</f>
        <v>0</v>
      </c>
      <c r="AZ27" s="596" t="n">
        <f aca="false">SUM(D27,P27,AB27)</f>
        <v>0</v>
      </c>
      <c r="BA27" s="596" t="n">
        <f aca="false">SUM(E27,Q27,AC27)</f>
        <v>0</v>
      </c>
      <c r="BB27" s="596" t="n">
        <f aca="false">SUM(F27,R27,AD27)</f>
        <v>0</v>
      </c>
      <c r="BC27" s="596" t="n">
        <f aca="false">SUM(G27,S27,AE27)</f>
        <v>0</v>
      </c>
      <c r="BD27" s="596" t="n">
        <f aca="false">SUM(H27,T27,AF27)</f>
        <v>0</v>
      </c>
      <c r="BE27" s="596" t="n">
        <f aca="false">SUM(I27,U27,AG27)</f>
        <v>0</v>
      </c>
      <c r="BF27" s="596" t="n">
        <f aca="false">SUM(J27,V27,AH27)</f>
        <v>0</v>
      </c>
      <c r="BG27" s="596" t="n">
        <f aca="false">SUM(K27,W27,AI27)</f>
        <v>0</v>
      </c>
      <c r="BH27" s="596" t="n">
        <f aca="false">SUM(L27,X27,AJ27)</f>
        <v>0</v>
      </c>
      <c r="BI27" s="596" t="n">
        <f aca="false">SUM(M27,Y27,AK27)</f>
        <v>1</v>
      </c>
      <c r="BJ27" s="581"/>
      <c r="BK27" s="581"/>
      <c r="BL27" s="581"/>
      <c r="BM27" s="581"/>
      <c r="BN27" s="581"/>
      <c r="BO27" s="581"/>
      <c r="BP27" s="581"/>
      <c r="BQ27" s="581"/>
      <c r="BR27" s="581"/>
      <c r="BS27" s="581"/>
      <c r="BT27" s="581"/>
      <c r="BU27" s="581"/>
      <c r="BV27" s="581"/>
      <c r="BW27" s="581"/>
      <c r="BX27" s="581"/>
      <c r="BY27" s="581"/>
      <c r="BZ27" s="581"/>
      <c r="CA27" s="581"/>
      <c r="CB27" s="581"/>
      <c r="CC27" s="581"/>
    </row>
    <row r="28" customFormat="false" ht="12" hidden="false" customHeight="true" outlineLevel="0" collapsed="false">
      <c r="A28" s="597" t="s">
        <v>877</v>
      </c>
      <c r="B28" s="593"/>
      <c r="C28" s="594" t="n">
        <v>1</v>
      </c>
      <c r="D28" s="594" t="n">
        <v>1</v>
      </c>
      <c r="E28" s="594"/>
      <c r="F28" s="594"/>
      <c r="G28" s="594"/>
      <c r="H28" s="594"/>
      <c r="I28" s="594"/>
      <c r="J28" s="594"/>
      <c r="K28" s="594"/>
      <c r="L28" s="594"/>
      <c r="M28" s="595"/>
      <c r="N28" s="593"/>
      <c r="O28" s="594"/>
      <c r="P28" s="594" t="n">
        <v>1</v>
      </c>
      <c r="Q28" s="594" t="n">
        <v>1</v>
      </c>
      <c r="R28" s="594"/>
      <c r="S28" s="594"/>
      <c r="T28" s="594"/>
      <c r="U28" s="594"/>
      <c r="V28" s="594"/>
      <c r="W28" s="594"/>
      <c r="X28" s="594"/>
      <c r="Y28" s="595"/>
      <c r="Z28" s="593" t="n">
        <v>1</v>
      </c>
      <c r="AA28" s="594" t="n">
        <v>1</v>
      </c>
      <c r="AB28" s="594" t="n">
        <v>1</v>
      </c>
      <c r="AC28" s="594" t="n">
        <v>1</v>
      </c>
      <c r="AD28" s="594"/>
      <c r="AE28" s="594"/>
      <c r="AF28" s="594"/>
      <c r="AG28" s="594"/>
      <c r="AH28" s="594"/>
      <c r="AI28" s="594"/>
      <c r="AJ28" s="594"/>
      <c r="AK28" s="595"/>
      <c r="AL28" s="593"/>
      <c r="AM28" s="594"/>
      <c r="AN28" s="594"/>
      <c r="AO28" s="594"/>
      <c r="AP28" s="594"/>
      <c r="AQ28" s="594"/>
      <c r="AR28" s="594"/>
      <c r="AS28" s="594"/>
      <c r="AT28" s="594"/>
      <c r="AU28" s="594"/>
      <c r="AV28" s="594"/>
      <c r="AW28" s="595"/>
      <c r="AX28" s="596" t="n">
        <f aca="false">SUM(B28,N28,Z28)</f>
        <v>1</v>
      </c>
      <c r="AY28" s="596" t="n">
        <f aca="false">SUM(C28,O28,AA28)</f>
        <v>2</v>
      </c>
      <c r="AZ28" s="596" t="n">
        <f aca="false">SUM(D28,P28,AB28)</f>
        <v>3</v>
      </c>
      <c r="BA28" s="596" t="n">
        <f aca="false">SUM(E28,Q28,AC28)</f>
        <v>2</v>
      </c>
      <c r="BB28" s="596" t="n">
        <f aca="false">SUM(F28,R28,AD28)</f>
        <v>0</v>
      </c>
      <c r="BC28" s="596" t="n">
        <f aca="false">SUM(G28,S28,AE28)</f>
        <v>0</v>
      </c>
      <c r="BD28" s="596" t="n">
        <f aca="false">SUM(H28,T28,AF28)</f>
        <v>0</v>
      </c>
      <c r="BE28" s="596" t="n">
        <f aca="false">SUM(I28,U28,AG28)</f>
        <v>0</v>
      </c>
      <c r="BF28" s="596" t="n">
        <f aca="false">SUM(J28,V28,AH28)</f>
        <v>0</v>
      </c>
      <c r="BG28" s="596" t="n">
        <f aca="false">SUM(K28,W28,AI28)</f>
        <v>0</v>
      </c>
      <c r="BH28" s="596" t="n">
        <f aca="false">SUM(L28,X28,AJ28)</f>
        <v>0</v>
      </c>
      <c r="BI28" s="596" t="n">
        <f aca="false">SUM(M28,Y28,AK28)</f>
        <v>0</v>
      </c>
      <c r="BJ28" s="581"/>
      <c r="BK28" s="581"/>
      <c r="BL28" s="581"/>
      <c r="BM28" s="581"/>
      <c r="BN28" s="581"/>
      <c r="BO28" s="581"/>
      <c r="BP28" s="581"/>
      <c r="BQ28" s="581"/>
      <c r="BR28" s="581"/>
      <c r="BS28" s="581"/>
      <c r="BT28" s="581"/>
      <c r="BU28" s="581"/>
      <c r="BV28" s="581"/>
      <c r="BW28" s="581"/>
      <c r="BX28" s="581"/>
      <c r="BY28" s="581"/>
      <c r="BZ28" s="581"/>
      <c r="CA28" s="581"/>
      <c r="CB28" s="581"/>
      <c r="CC28" s="581"/>
    </row>
    <row r="29" customFormat="false" ht="12" hidden="false" customHeight="true" outlineLevel="0" collapsed="false">
      <c r="A29" s="597" t="s">
        <v>878</v>
      </c>
      <c r="B29" s="593"/>
      <c r="C29" s="594"/>
      <c r="D29" s="594"/>
      <c r="E29" s="594" t="n">
        <v>1</v>
      </c>
      <c r="F29" s="594" t="n">
        <v>1</v>
      </c>
      <c r="G29" s="594"/>
      <c r="H29" s="594"/>
      <c r="I29" s="594"/>
      <c r="J29" s="594"/>
      <c r="K29" s="594"/>
      <c r="L29" s="594"/>
      <c r="M29" s="595"/>
      <c r="N29" s="593"/>
      <c r="O29" s="594"/>
      <c r="P29" s="594"/>
      <c r="Q29" s="594"/>
      <c r="R29" s="594"/>
      <c r="S29" s="594"/>
      <c r="T29" s="594"/>
      <c r="U29" s="594"/>
      <c r="V29" s="594"/>
      <c r="W29" s="594"/>
      <c r="X29" s="594"/>
      <c r="Y29" s="595"/>
      <c r="Z29" s="593"/>
      <c r="AA29" s="594"/>
      <c r="AB29" s="594"/>
      <c r="AC29" s="594" t="n">
        <v>1</v>
      </c>
      <c r="AD29" s="594" t="n">
        <v>1</v>
      </c>
      <c r="AE29" s="594"/>
      <c r="AF29" s="594"/>
      <c r="AG29" s="594"/>
      <c r="AH29" s="594"/>
      <c r="AI29" s="594"/>
      <c r="AJ29" s="594"/>
      <c r="AK29" s="595"/>
      <c r="AL29" s="593"/>
      <c r="AM29" s="594"/>
      <c r="AN29" s="594"/>
      <c r="AO29" s="594"/>
      <c r="AP29" s="594"/>
      <c r="AQ29" s="594"/>
      <c r="AR29" s="594"/>
      <c r="AS29" s="594"/>
      <c r="AT29" s="594"/>
      <c r="AU29" s="594"/>
      <c r="AV29" s="594"/>
      <c r="AW29" s="595"/>
      <c r="AX29" s="596" t="n">
        <f aca="false">SUM(B29,N29,Z29)</f>
        <v>0</v>
      </c>
      <c r="AY29" s="596" t="n">
        <f aca="false">SUM(C29,O29,AA29)</f>
        <v>0</v>
      </c>
      <c r="AZ29" s="596" t="n">
        <f aca="false">SUM(D29,P29,AB29)</f>
        <v>0</v>
      </c>
      <c r="BA29" s="596" t="n">
        <f aca="false">SUM(E29,Q29,AC29)</f>
        <v>2</v>
      </c>
      <c r="BB29" s="596" t="n">
        <f aca="false">SUM(F29,R29,AD29)</f>
        <v>2</v>
      </c>
      <c r="BC29" s="596" t="n">
        <f aca="false">SUM(G29,S29,AE29)</f>
        <v>0</v>
      </c>
      <c r="BD29" s="596" t="n">
        <f aca="false">SUM(H29,T29,AF29)</f>
        <v>0</v>
      </c>
      <c r="BE29" s="596" t="n">
        <f aca="false">SUM(I29,U29,AG29)</f>
        <v>0</v>
      </c>
      <c r="BF29" s="596" t="n">
        <f aca="false">SUM(J29,V29,AH29)</f>
        <v>0</v>
      </c>
      <c r="BG29" s="596" t="n">
        <f aca="false">SUM(K29,W29,AI29)</f>
        <v>0</v>
      </c>
      <c r="BH29" s="596" t="n">
        <f aca="false">SUM(L29,X29,AJ29)</f>
        <v>0</v>
      </c>
      <c r="BI29" s="596" t="n">
        <f aca="false">SUM(M29,Y29,AK29)</f>
        <v>0</v>
      </c>
      <c r="BJ29" s="581"/>
      <c r="BK29" s="581"/>
      <c r="BL29" s="581"/>
      <c r="BM29" s="581"/>
      <c r="BN29" s="581"/>
      <c r="BO29" s="581"/>
      <c r="BP29" s="581"/>
      <c r="BQ29" s="581"/>
      <c r="BR29" s="581"/>
      <c r="BS29" s="581"/>
      <c r="BT29" s="581"/>
      <c r="BU29" s="581"/>
      <c r="BV29" s="581"/>
      <c r="BW29" s="581"/>
      <c r="BX29" s="581"/>
      <c r="BY29" s="581"/>
      <c r="BZ29" s="581"/>
      <c r="CA29" s="581"/>
      <c r="CB29" s="581"/>
      <c r="CC29" s="581"/>
    </row>
    <row r="30" customFormat="false" ht="12" hidden="false" customHeight="true" outlineLevel="0" collapsed="false">
      <c r="A30" s="588" t="s">
        <v>880</v>
      </c>
      <c r="B30" s="589"/>
      <c r="C30" s="590"/>
      <c r="D30" s="590"/>
      <c r="E30" s="590"/>
      <c r="F30" s="590"/>
      <c r="G30" s="590"/>
      <c r="H30" s="590"/>
      <c r="I30" s="590"/>
      <c r="J30" s="590"/>
      <c r="K30" s="590"/>
      <c r="L30" s="590"/>
      <c r="M30" s="590"/>
      <c r="N30" s="590"/>
      <c r="O30" s="590"/>
      <c r="P30" s="590"/>
      <c r="Q30" s="590"/>
      <c r="R30" s="590"/>
      <c r="S30" s="590"/>
      <c r="T30" s="590"/>
      <c r="U30" s="590"/>
      <c r="V30" s="590"/>
      <c r="W30" s="590"/>
      <c r="X30" s="590"/>
      <c r="Y30" s="590"/>
      <c r="Z30" s="590"/>
      <c r="AA30" s="590"/>
      <c r="AB30" s="590"/>
      <c r="AC30" s="590"/>
      <c r="AD30" s="590"/>
      <c r="AE30" s="590"/>
      <c r="AF30" s="590"/>
      <c r="AG30" s="590"/>
      <c r="AH30" s="590"/>
      <c r="AI30" s="590"/>
      <c r="AJ30" s="590"/>
      <c r="AK30" s="590"/>
      <c r="AL30" s="590"/>
      <c r="AM30" s="590"/>
      <c r="AN30" s="590"/>
      <c r="AO30" s="590"/>
      <c r="AP30" s="590"/>
      <c r="AQ30" s="590"/>
      <c r="AR30" s="590"/>
      <c r="AS30" s="590"/>
      <c r="AT30" s="590"/>
      <c r="AU30" s="590"/>
      <c r="AV30" s="590"/>
      <c r="AW30" s="590"/>
      <c r="AX30" s="590"/>
      <c r="AY30" s="590"/>
      <c r="AZ30" s="590"/>
      <c r="BA30" s="590"/>
      <c r="BB30" s="590"/>
      <c r="BC30" s="590"/>
      <c r="BD30" s="590"/>
      <c r="BE30" s="590"/>
      <c r="BF30" s="590"/>
      <c r="BG30" s="590"/>
      <c r="BH30" s="590"/>
      <c r="BI30" s="591"/>
      <c r="BJ30" s="581"/>
      <c r="BK30" s="581"/>
      <c r="BL30" s="581"/>
      <c r="BM30" s="581"/>
      <c r="BN30" s="581"/>
      <c r="BO30" s="581"/>
      <c r="BP30" s="581"/>
      <c r="BQ30" s="581"/>
      <c r="BR30" s="581"/>
      <c r="BS30" s="581"/>
      <c r="BT30" s="581"/>
      <c r="BU30" s="581"/>
      <c r="BV30" s="581"/>
      <c r="BW30" s="581"/>
      <c r="BX30" s="581"/>
      <c r="BY30" s="581"/>
      <c r="BZ30" s="581"/>
      <c r="CA30" s="581"/>
      <c r="CB30" s="581"/>
      <c r="CC30" s="581"/>
    </row>
    <row r="31" customFormat="false" ht="12" hidden="false" customHeight="true" outlineLevel="0" collapsed="false">
      <c r="A31" s="597" t="s">
        <v>873</v>
      </c>
      <c r="B31" s="593"/>
      <c r="C31" s="594"/>
      <c r="D31" s="594"/>
      <c r="E31" s="594"/>
      <c r="F31" s="594" t="n">
        <v>1</v>
      </c>
      <c r="G31" s="594" t="n">
        <v>1</v>
      </c>
      <c r="H31" s="594" t="n">
        <v>1</v>
      </c>
      <c r="I31" s="594"/>
      <c r="J31" s="594"/>
      <c r="K31" s="594"/>
      <c r="L31" s="594"/>
      <c r="M31" s="595"/>
      <c r="N31" s="593"/>
      <c r="O31" s="594"/>
      <c r="P31" s="594"/>
      <c r="Q31" s="594" t="n">
        <v>1</v>
      </c>
      <c r="R31" s="594" t="n">
        <v>1</v>
      </c>
      <c r="S31" s="594" t="n">
        <v>1</v>
      </c>
      <c r="T31" s="594" t="n">
        <v>1</v>
      </c>
      <c r="U31" s="594"/>
      <c r="V31" s="594"/>
      <c r="W31" s="594"/>
      <c r="X31" s="594"/>
      <c r="Y31" s="595"/>
      <c r="Z31" s="593"/>
      <c r="AA31" s="594"/>
      <c r="AB31" s="594"/>
      <c r="AC31" s="594"/>
      <c r="AD31" s="594" t="n">
        <v>1</v>
      </c>
      <c r="AE31" s="594" t="n">
        <v>1</v>
      </c>
      <c r="AF31" s="594" t="n">
        <v>1</v>
      </c>
      <c r="AG31" s="594"/>
      <c r="AH31" s="594"/>
      <c r="AI31" s="594"/>
      <c r="AJ31" s="594"/>
      <c r="AK31" s="595"/>
      <c r="AL31" s="593"/>
      <c r="AM31" s="594"/>
      <c r="AN31" s="594"/>
      <c r="AO31" s="594"/>
      <c r="AP31" s="594"/>
      <c r="AQ31" s="594"/>
      <c r="AR31" s="594"/>
      <c r="AS31" s="594"/>
      <c r="AT31" s="594"/>
      <c r="AU31" s="594"/>
      <c r="AV31" s="594"/>
      <c r="AW31" s="595"/>
      <c r="AX31" s="596" t="n">
        <f aca="false">SUM(B31,N31,Z31)</f>
        <v>0</v>
      </c>
      <c r="AY31" s="596" t="n">
        <f aca="false">SUM(C31,O31,AA31)</f>
        <v>0</v>
      </c>
      <c r="AZ31" s="596" t="n">
        <f aca="false">SUM(D31,P31,AB31)</f>
        <v>0</v>
      </c>
      <c r="BA31" s="596" t="n">
        <f aca="false">SUM(E31,Q31,AC31)</f>
        <v>1</v>
      </c>
      <c r="BB31" s="596" t="n">
        <f aca="false">SUM(F31,R31,AD31)</f>
        <v>3</v>
      </c>
      <c r="BC31" s="596" t="n">
        <f aca="false">SUM(G31,S31,AE31)</f>
        <v>3</v>
      </c>
      <c r="BD31" s="596" t="n">
        <f aca="false">SUM(H31,T31,AF31)</f>
        <v>3</v>
      </c>
      <c r="BE31" s="596" t="n">
        <f aca="false">SUM(I31,U31,AG31)</f>
        <v>0</v>
      </c>
      <c r="BF31" s="596" t="n">
        <f aca="false">SUM(J31,V31,AH31)</f>
        <v>0</v>
      </c>
      <c r="BG31" s="596" t="n">
        <f aca="false">SUM(K31,W31,AI31)</f>
        <v>0</v>
      </c>
      <c r="BH31" s="596" t="n">
        <f aca="false">SUM(L31,X31,AJ31)</f>
        <v>0</v>
      </c>
      <c r="BI31" s="596" t="n">
        <f aca="false">SUM(M31,Y31,AK31)</f>
        <v>0</v>
      </c>
      <c r="BJ31" s="581"/>
      <c r="BK31" s="581"/>
      <c r="BL31" s="581"/>
      <c r="BM31" s="581"/>
      <c r="BN31" s="581"/>
      <c r="BO31" s="581"/>
      <c r="BP31" s="581"/>
      <c r="BQ31" s="581"/>
      <c r="BR31" s="581"/>
      <c r="BS31" s="581"/>
      <c r="BT31" s="581"/>
      <c r="BU31" s="581"/>
      <c r="BV31" s="581"/>
      <c r="BW31" s="581"/>
      <c r="BX31" s="581"/>
      <c r="BY31" s="581"/>
      <c r="BZ31" s="581"/>
      <c r="CA31" s="581"/>
      <c r="CB31" s="581"/>
      <c r="CC31" s="581"/>
    </row>
    <row r="32" customFormat="false" ht="12" hidden="false" customHeight="true" outlineLevel="0" collapsed="false">
      <c r="A32" s="597" t="s">
        <v>874</v>
      </c>
      <c r="B32" s="593"/>
      <c r="C32" s="594"/>
      <c r="D32" s="594"/>
      <c r="E32" s="594"/>
      <c r="F32" s="594"/>
      <c r="G32" s="594"/>
      <c r="H32" s="594"/>
      <c r="I32" s="594" t="n">
        <v>1</v>
      </c>
      <c r="J32" s="594" t="n">
        <v>1</v>
      </c>
      <c r="K32" s="594"/>
      <c r="L32" s="594"/>
      <c r="M32" s="595"/>
      <c r="N32" s="593"/>
      <c r="O32" s="594"/>
      <c r="P32" s="594"/>
      <c r="Q32" s="594"/>
      <c r="R32" s="594"/>
      <c r="S32" s="594"/>
      <c r="T32" s="594"/>
      <c r="U32" s="594" t="n">
        <v>1</v>
      </c>
      <c r="V32" s="594" t="n">
        <v>1</v>
      </c>
      <c r="W32" s="594"/>
      <c r="X32" s="594"/>
      <c r="Y32" s="595"/>
      <c r="Z32" s="593"/>
      <c r="AA32" s="594"/>
      <c r="AB32" s="594"/>
      <c r="AC32" s="594"/>
      <c r="AD32" s="594"/>
      <c r="AE32" s="594"/>
      <c r="AF32" s="594"/>
      <c r="AG32" s="594" t="n">
        <v>1</v>
      </c>
      <c r="AH32" s="594"/>
      <c r="AI32" s="594"/>
      <c r="AJ32" s="594"/>
      <c r="AK32" s="595"/>
      <c r="AL32" s="593"/>
      <c r="AM32" s="594"/>
      <c r="AN32" s="594"/>
      <c r="AO32" s="594"/>
      <c r="AP32" s="594"/>
      <c r="AQ32" s="594"/>
      <c r="AR32" s="594"/>
      <c r="AS32" s="594"/>
      <c r="AT32" s="594"/>
      <c r="AU32" s="594"/>
      <c r="AV32" s="594"/>
      <c r="AW32" s="595"/>
      <c r="AX32" s="596" t="n">
        <f aca="false">SUM(B32,N32,Z32)</f>
        <v>0</v>
      </c>
      <c r="AY32" s="596" t="n">
        <f aca="false">SUM(C32,O32,AA32)</f>
        <v>0</v>
      </c>
      <c r="AZ32" s="596" t="n">
        <f aca="false">SUM(D32,P32,AB32)</f>
        <v>0</v>
      </c>
      <c r="BA32" s="596" t="n">
        <f aca="false">SUM(E32,Q32,AC32)</f>
        <v>0</v>
      </c>
      <c r="BB32" s="596" t="n">
        <f aca="false">SUM(F32,R32,AD32)</f>
        <v>0</v>
      </c>
      <c r="BC32" s="596" t="n">
        <f aca="false">SUM(G32,S32,AE32)</f>
        <v>0</v>
      </c>
      <c r="BD32" s="596" t="n">
        <f aca="false">SUM(H32,T32,AF32)</f>
        <v>0</v>
      </c>
      <c r="BE32" s="596" t="n">
        <f aca="false">SUM(I32,U32,AG32)</f>
        <v>3</v>
      </c>
      <c r="BF32" s="596" t="n">
        <f aca="false">SUM(J32,V32,AH32)</f>
        <v>2</v>
      </c>
      <c r="BG32" s="596" t="n">
        <f aca="false">SUM(K32,W32,AI32)</f>
        <v>0</v>
      </c>
      <c r="BH32" s="596" t="n">
        <f aca="false">SUM(L32,X32,AJ32)</f>
        <v>0</v>
      </c>
      <c r="BI32" s="596" t="n">
        <f aca="false">SUM(M32,Y32,AK32)</f>
        <v>0</v>
      </c>
      <c r="BJ32" s="581"/>
      <c r="BK32" s="581"/>
      <c r="BL32" s="581"/>
      <c r="BM32" s="581"/>
      <c r="BN32" s="581"/>
      <c r="BO32" s="581"/>
      <c r="BP32" s="581"/>
      <c r="BQ32" s="581"/>
      <c r="BR32" s="581"/>
      <c r="BS32" s="581"/>
      <c r="BT32" s="581"/>
      <c r="BU32" s="581"/>
      <c r="BV32" s="581"/>
      <c r="BW32" s="581"/>
      <c r="BX32" s="581"/>
      <c r="BY32" s="581"/>
      <c r="BZ32" s="581"/>
      <c r="CA32" s="581"/>
      <c r="CB32" s="581"/>
      <c r="CC32" s="581"/>
    </row>
    <row r="33" customFormat="false" ht="12" hidden="false" customHeight="true" outlineLevel="0" collapsed="false">
      <c r="A33" s="597" t="s">
        <v>875</v>
      </c>
      <c r="B33" s="593"/>
      <c r="C33" s="594"/>
      <c r="D33" s="594"/>
      <c r="E33" s="594"/>
      <c r="F33" s="594"/>
      <c r="G33" s="594"/>
      <c r="H33" s="594"/>
      <c r="I33" s="594"/>
      <c r="J33" s="594"/>
      <c r="K33" s="594" t="n">
        <v>1</v>
      </c>
      <c r="L33" s="594" t="n">
        <v>1</v>
      </c>
      <c r="M33" s="595" t="n">
        <v>1</v>
      </c>
      <c r="N33" s="593"/>
      <c r="O33" s="594"/>
      <c r="P33" s="594"/>
      <c r="Q33" s="594"/>
      <c r="R33" s="594"/>
      <c r="S33" s="594"/>
      <c r="T33" s="594"/>
      <c r="U33" s="594"/>
      <c r="V33" s="594" t="n">
        <v>1</v>
      </c>
      <c r="W33" s="594" t="n">
        <v>1</v>
      </c>
      <c r="X33" s="594" t="n">
        <v>1</v>
      </c>
      <c r="Y33" s="595"/>
      <c r="Z33" s="593"/>
      <c r="AA33" s="594"/>
      <c r="AB33" s="594"/>
      <c r="AC33" s="594"/>
      <c r="AD33" s="594"/>
      <c r="AE33" s="594"/>
      <c r="AF33" s="594"/>
      <c r="AG33" s="594"/>
      <c r="AH33" s="594" t="n">
        <v>1</v>
      </c>
      <c r="AI33" s="594" t="n">
        <v>1</v>
      </c>
      <c r="AJ33" s="594" t="n">
        <v>1</v>
      </c>
      <c r="AK33" s="595"/>
      <c r="AL33" s="593"/>
      <c r="AM33" s="594"/>
      <c r="AN33" s="594"/>
      <c r="AO33" s="594"/>
      <c r="AP33" s="594"/>
      <c r="AQ33" s="594"/>
      <c r="AR33" s="594"/>
      <c r="AS33" s="594"/>
      <c r="AT33" s="594"/>
      <c r="AU33" s="594"/>
      <c r="AV33" s="594"/>
      <c r="AW33" s="595"/>
      <c r="AX33" s="596" t="n">
        <f aca="false">SUM(B33,N33,Z33)</f>
        <v>0</v>
      </c>
      <c r="AY33" s="596" t="n">
        <f aca="false">SUM(C33,O33,AA33)</f>
        <v>0</v>
      </c>
      <c r="AZ33" s="596" t="n">
        <f aca="false">SUM(D33,P33,AB33)</f>
        <v>0</v>
      </c>
      <c r="BA33" s="596" t="n">
        <f aca="false">SUM(E33,Q33,AC33)</f>
        <v>0</v>
      </c>
      <c r="BB33" s="596" t="n">
        <f aca="false">SUM(F33,R33,AD33)</f>
        <v>0</v>
      </c>
      <c r="BC33" s="596" t="n">
        <f aca="false">SUM(G33,S33,AE33)</f>
        <v>0</v>
      </c>
      <c r="BD33" s="596" t="n">
        <f aca="false">SUM(H33,T33,AF33)</f>
        <v>0</v>
      </c>
      <c r="BE33" s="596" t="n">
        <f aca="false">SUM(I33,U33,AG33)</f>
        <v>0</v>
      </c>
      <c r="BF33" s="596" t="n">
        <f aca="false">SUM(J33,V33,AH33)</f>
        <v>2</v>
      </c>
      <c r="BG33" s="596" t="n">
        <f aca="false">SUM(K33,W33,AI33)</f>
        <v>3</v>
      </c>
      <c r="BH33" s="596" t="n">
        <f aca="false">SUM(L33,X33,AJ33)</f>
        <v>3</v>
      </c>
      <c r="BI33" s="596" t="n">
        <f aca="false">SUM(M33,Y33,AK33)</f>
        <v>1</v>
      </c>
      <c r="BJ33" s="581"/>
      <c r="BK33" s="581"/>
      <c r="BL33" s="581"/>
      <c r="BM33" s="581"/>
      <c r="BN33" s="581"/>
      <c r="BO33" s="581"/>
      <c r="BP33" s="581"/>
      <c r="BQ33" s="581"/>
      <c r="BR33" s="581"/>
      <c r="BS33" s="581"/>
      <c r="BT33" s="581"/>
      <c r="BU33" s="581"/>
      <c r="BV33" s="581"/>
      <c r="BW33" s="581"/>
      <c r="BX33" s="581"/>
      <c r="BY33" s="581"/>
      <c r="BZ33" s="581"/>
      <c r="CA33" s="581"/>
      <c r="CB33" s="581"/>
      <c r="CC33" s="581"/>
    </row>
    <row r="34" customFormat="false" ht="12" hidden="false" customHeight="true" outlineLevel="0" collapsed="false">
      <c r="A34" s="597" t="s">
        <v>876</v>
      </c>
      <c r="B34" s="593"/>
      <c r="C34" s="594"/>
      <c r="D34" s="594"/>
      <c r="E34" s="594"/>
      <c r="F34" s="594"/>
      <c r="G34" s="594"/>
      <c r="H34" s="594"/>
      <c r="I34" s="594"/>
      <c r="J34" s="594"/>
      <c r="K34" s="594"/>
      <c r="L34" s="594"/>
      <c r="M34" s="595" t="n">
        <v>1</v>
      </c>
      <c r="N34" s="593"/>
      <c r="O34" s="594"/>
      <c r="P34" s="594"/>
      <c r="Q34" s="594"/>
      <c r="R34" s="594"/>
      <c r="S34" s="594"/>
      <c r="T34" s="594"/>
      <c r="U34" s="594"/>
      <c r="V34" s="594"/>
      <c r="W34" s="594"/>
      <c r="X34" s="594"/>
      <c r="Y34" s="595"/>
      <c r="Z34" s="593"/>
      <c r="AA34" s="594"/>
      <c r="AB34" s="594"/>
      <c r="AC34" s="594"/>
      <c r="AD34" s="594"/>
      <c r="AE34" s="594"/>
      <c r="AF34" s="594"/>
      <c r="AG34" s="594"/>
      <c r="AH34" s="594"/>
      <c r="AI34" s="594"/>
      <c r="AJ34" s="594"/>
      <c r="AK34" s="595"/>
      <c r="AL34" s="593"/>
      <c r="AM34" s="594"/>
      <c r="AN34" s="594"/>
      <c r="AO34" s="594"/>
      <c r="AP34" s="594"/>
      <c r="AQ34" s="594"/>
      <c r="AR34" s="594"/>
      <c r="AS34" s="594"/>
      <c r="AT34" s="594"/>
      <c r="AU34" s="594"/>
      <c r="AV34" s="594"/>
      <c r="AW34" s="595"/>
      <c r="AX34" s="596" t="n">
        <f aca="false">SUM(B34,N34,Z34)</f>
        <v>0</v>
      </c>
      <c r="AY34" s="596" t="n">
        <f aca="false">SUM(C34,O34,AA34)</f>
        <v>0</v>
      </c>
      <c r="AZ34" s="596" t="n">
        <f aca="false">SUM(D34,P34,AB34)</f>
        <v>0</v>
      </c>
      <c r="BA34" s="596" t="n">
        <f aca="false">SUM(E34,Q34,AC34)</f>
        <v>0</v>
      </c>
      <c r="BB34" s="596" t="n">
        <f aca="false">SUM(F34,R34,AD34)</f>
        <v>0</v>
      </c>
      <c r="BC34" s="596" t="n">
        <f aca="false">SUM(G34,S34,AE34)</f>
        <v>0</v>
      </c>
      <c r="BD34" s="596" t="n">
        <f aca="false">SUM(H34,T34,AF34)</f>
        <v>0</v>
      </c>
      <c r="BE34" s="596" t="n">
        <f aca="false">SUM(I34,U34,AG34)</f>
        <v>0</v>
      </c>
      <c r="BF34" s="596" t="n">
        <f aca="false">SUM(J34,V34,AH34)</f>
        <v>0</v>
      </c>
      <c r="BG34" s="596" t="n">
        <f aca="false">SUM(K34,W34,AI34)</f>
        <v>0</v>
      </c>
      <c r="BH34" s="596" t="n">
        <f aca="false">SUM(L34,X34,AJ34)</f>
        <v>0</v>
      </c>
      <c r="BI34" s="596" t="n">
        <f aca="false">SUM(M34,Y34,AK34)</f>
        <v>1</v>
      </c>
      <c r="BJ34" s="581"/>
      <c r="BK34" s="581"/>
      <c r="BL34" s="581"/>
      <c r="BM34" s="581"/>
      <c r="BN34" s="581"/>
      <c r="BO34" s="581"/>
      <c r="BP34" s="581"/>
      <c r="BQ34" s="581"/>
      <c r="BR34" s="581"/>
      <c r="BS34" s="581"/>
      <c r="BT34" s="581"/>
      <c r="BU34" s="581"/>
      <c r="BV34" s="581"/>
      <c r="BW34" s="581"/>
      <c r="BX34" s="581"/>
      <c r="BY34" s="581"/>
      <c r="BZ34" s="581"/>
      <c r="CA34" s="581"/>
      <c r="CB34" s="581"/>
      <c r="CC34" s="581"/>
    </row>
    <row r="35" customFormat="false" ht="12" hidden="false" customHeight="true" outlineLevel="0" collapsed="false">
      <c r="A35" s="597" t="s">
        <v>877</v>
      </c>
      <c r="B35" s="593" t="n">
        <v>1</v>
      </c>
      <c r="C35" s="594" t="n">
        <v>1</v>
      </c>
      <c r="D35" s="594"/>
      <c r="E35" s="594"/>
      <c r="F35" s="594"/>
      <c r="G35" s="594"/>
      <c r="H35" s="594"/>
      <c r="I35" s="594"/>
      <c r="J35" s="594"/>
      <c r="K35" s="594"/>
      <c r="L35" s="594"/>
      <c r="M35" s="595"/>
      <c r="N35" s="593" t="n">
        <v>1</v>
      </c>
      <c r="O35" s="594" t="n">
        <v>1</v>
      </c>
      <c r="P35" s="594"/>
      <c r="Q35" s="594"/>
      <c r="R35" s="594"/>
      <c r="S35" s="594"/>
      <c r="T35" s="594"/>
      <c r="U35" s="594"/>
      <c r="V35" s="594"/>
      <c r="W35" s="594"/>
      <c r="X35" s="594"/>
      <c r="Y35" s="595"/>
      <c r="Z35" s="593" t="n">
        <v>1</v>
      </c>
      <c r="AA35" s="594" t="n">
        <v>1</v>
      </c>
      <c r="AB35" s="594" t="n">
        <v>1</v>
      </c>
      <c r="AC35" s="594"/>
      <c r="AD35" s="594"/>
      <c r="AE35" s="594"/>
      <c r="AF35" s="594"/>
      <c r="AG35" s="594"/>
      <c r="AH35" s="594"/>
      <c r="AI35" s="594"/>
      <c r="AJ35" s="594"/>
      <c r="AK35" s="595"/>
      <c r="AL35" s="593"/>
      <c r="AM35" s="594"/>
      <c r="AN35" s="594"/>
      <c r="AO35" s="594"/>
      <c r="AP35" s="594"/>
      <c r="AQ35" s="594"/>
      <c r="AR35" s="594"/>
      <c r="AS35" s="594"/>
      <c r="AT35" s="594"/>
      <c r="AU35" s="594"/>
      <c r="AV35" s="594"/>
      <c r="AW35" s="595"/>
      <c r="AX35" s="596" t="n">
        <f aca="false">SUM(B35,N35,Z35)</f>
        <v>3</v>
      </c>
      <c r="AY35" s="596" t="n">
        <f aca="false">SUM(C35,O35,AA35)</f>
        <v>3</v>
      </c>
      <c r="AZ35" s="596" t="n">
        <f aca="false">SUM(D35,P35,AB35)</f>
        <v>1</v>
      </c>
      <c r="BA35" s="596" t="n">
        <f aca="false">SUM(E35,Q35,AC35)</f>
        <v>0</v>
      </c>
      <c r="BB35" s="596" t="n">
        <f aca="false">SUM(F35,R35,AD35)</f>
        <v>0</v>
      </c>
      <c r="BC35" s="596" t="n">
        <f aca="false">SUM(G35,S35,AE35)</f>
        <v>0</v>
      </c>
      <c r="BD35" s="596" t="n">
        <f aca="false">SUM(H35,T35,AF35)</f>
        <v>0</v>
      </c>
      <c r="BE35" s="596" t="n">
        <f aca="false">SUM(I35,U35,AG35)</f>
        <v>0</v>
      </c>
      <c r="BF35" s="596" t="n">
        <f aca="false">SUM(J35,V35,AH35)</f>
        <v>0</v>
      </c>
      <c r="BG35" s="596" t="n">
        <f aca="false">SUM(K35,W35,AI35)</f>
        <v>0</v>
      </c>
      <c r="BH35" s="596" t="n">
        <f aca="false">SUM(L35,X35,AJ35)</f>
        <v>0</v>
      </c>
      <c r="BI35" s="596" t="n">
        <f aca="false">SUM(M35,Y35,AK35)</f>
        <v>0</v>
      </c>
      <c r="BJ35" s="581"/>
      <c r="BK35" s="581"/>
      <c r="BL35" s="581"/>
      <c r="BM35" s="581"/>
      <c r="BN35" s="581"/>
      <c r="BO35" s="581"/>
      <c r="BP35" s="581"/>
      <c r="BQ35" s="581"/>
      <c r="BR35" s="581"/>
      <c r="BS35" s="581"/>
      <c r="BT35" s="581"/>
      <c r="BU35" s="581"/>
      <c r="BV35" s="581"/>
      <c r="BW35" s="581"/>
      <c r="BX35" s="581"/>
      <c r="BY35" s="581"/>
      <c r="BZ35" s="581"/>
      <c r="CA35" s="581"/>
      <c r="CB35" s="581"/>
      <c r="CC35" s="581"/>
    </row>
    <row r="36" customFormat="false" ht="12" hidden="false" customHeight="true" outlineLevel="0" collapsed="false">
      <c r="A36" s="597" t="s">
        <v>878</v>
      </c>
      <c r="B36" s="593"/>
      <c r="C36" s="594"/>
      <c r="D36" s="594"/>
      <c r="E36" s="594"/>
      <c r="F36" s="594"/>
      <c r="G36" s="594"/>
      <c r="H36" s="594"/>
      <c r="I36" s="594"/>
      <c r="J36" s="594"/>
      <c r="K36" s="594"/>
      <c r="L36" s="594"/>
      <c r="M36" s="595"/>
      <c r="N36" s="593" t="n">
        <v>1</v>
      </c>
      <c r="O36" s="594" t="n">
        <v>1</v>
      </c>
      <c r="P36" s="594" t="n">
        <v>1</v>
      </c>
      <c r="Q36" s="594"/>
      <c r="R36" s="594"/>
      <c r="S36" s="594"/>
      <c r="T36" s="594"/>
      <c r="U36" s="594"/>
      <c r="V36" s="594"/>
      <c r="W36" s="594"/>
      <c r="X36" s="594"/>
      <c r="Y36" s="595"/>
      <c r="Z36" s="593" t="n">
        <v>1</v>
      </c>
      <c r="AA36" s="594" t="n">
        <v>1</v>
      </c>
      <c r="AB36" s="594" t="n">
        <v>1</v>
      </c>
      <c r="AC36" s="594"/>
      <c r="AD36" s="594"/>
      <c r="AE36" s="594"/>
      <c r="AF36" s="594"/>
      <c r="AG36" s="594"/>
      <c r="AH36" s="594"/>
      <c r="AI36" s="594"/>
      <c r="AJ36" s="594"/>
      <c r="AK36" s="595"/>
      <c r="AL36" s="593"/>
      <c r="AM36" s="594"/>
      <c r="AN36" s="594"/>
      <c r="AO36" s="594"/>
      <c r="AP36" s="594"/>
      <c r="AQ36" s="594"/>
      <c r="AR36" s="594"/>
      <c r="AS36" s="594"/>
      <c r="AT36" s="594"/>
      <c r="AU36" s="594"/>
      <c r="AV36" s="594"/>
      <c r="AW36" s="595"/>
      <c r="AX36" s="596" t="n">
        <f aca="false">SUM(B36,N36,Z36)</f>
        <v>2</v>
      </c>
      <c r="AY36" s="596" t="n">
        <f aca="false">SUM(C36,O36,AA36)</f>
        <v>2</v>
      </c>
      <c r="AZ36" s="596" t="n">
        <f aca="false">SUM(D36,P36,AB36)</f>
        <v>2</v>
      </c>
      <c r="BA36" s="596" t="n">
        <f aca="false">SUM(E36,Q36,AC36)</f>
        <v>0</v>
      </c>
      <c r="BB36" s="596" t="n">
        <f aca="false">SUM(F36,R36,AD36)</f>
        <v>0</v>
      </c>
      <c r="BC36" s="596" t="n">
        <f aca="false">SUM(G36,S36,AE36)</f>
        <v>0</v>
      </c>
      <c r="BD36" s="596" t="n">
        <f aca="false">SUM(H36,T36,AF36)</f>
        <v>0</v>
      </c>
      <c r="BE36" s="596" t="n">
        <f aca="false">SUM(I36,U36,AG36)</f>
        <v>0</v>
      </c>
      <c r="BF36" s="596" t="n">
        <f aca="false">SUM(J36,V36,AH36)</f>
        <v>0</v>
      </c>
      <c r="BG36" s="596" t="n">
        <f aca="false">SUM(K36,W36,AI36)</f>
        <v>0</v>
      </c>
      <c r="BH36" s="596" t="n">
        <f aca="false">SUM(L36,X36,AJ36)</f>
        <v>0</v>
      </c>
      <c r="BI36" s="596" t="n">
        <f aca="false">SUM(M36,Y36,AK36)</f>
        <v>0</v>
      </c>
      <c r="BJ36" s="581"/>
      <c r="BK36" s="581"/>
      <c r="BL36" s="581"/>
      <c r="BM36" s="581"/>
      <c r="BN36" s="581"/>
      <c r="BO36" s="581"/>
      <c r="BP36" s="581"/>
      <c r="BQ36" s="581"/>
      <c r="BR36" s="581"/>
      <c r="BS36" s="581"/>
      <c r="BT36" s="581"/>
      <c r="BU36" s="581"/>
      <c r="BV36" s="581"/>
      <c r="BW36" s="581"/>
      <c r="BX36" s="581"/>
      <c r="BY36" s="581"/>
      <c r="BZ36" s="581"/>
      <c r="CA36" s="581"/>
      <c r="CB36" s="581"/>
      <c r="CC36" s="581"/>
    </row>
    <row r="37" customFormat="false" ht="12" hidden="false" customHeight="true" outlineLevel="0" collapsed="false">
      <c r="A37" s="588" t="s">
        <v>881</v>
      </c>
      <c r="B37" s="589"/>
      <c r="C37" s="590"/>
      <c r="D37" s="590"/>
      <c r="E37" s="590"/>
      <c r="F37" s="590"/>
      <c r="G37" s="590"/>
      <c r="H37" s="590"/>
      <c r="I37" s="590"/>
      <c r="J37" s="590"/>
      <c r="K37" s="590"/>
      <c r="L37" s="590"/>
      <c r="M37" s="590"/>
      <c r="N37" s="590"/>
      <c r="O37" s="590"/>
      <c r="P37" s="590"/>
      <c r="Q37" s="590"/>
      <c r="R37" s="590"/>
      <c r="S37" s="590"/>
      <c r="T37" s="590"/>
      <c r="U37" s="590"/>
      <c r="V37" s="590"/>
      <c r="W37" s="590"/>
      <c r="X37" s="590"/>
      <c r="Y37" s="590"/>
      <c r="Z37" s="590"/>
      <c r="AA37" s="590"/>
      <c r="AB37" s="590"/>
      <c r="AC37" s="590"/>
      <c r="AD37" s="590"/>
      <c r="AE37" s="590"/>
      <c r="AF37" s="590"/>
      <c r="AG37" s="590"/>
      <c r="AH37" s="590"/>
      <c r="AI37" s="590"/>
      <c r="AJ37" s="590"/>
      <c r="AK37" s="590"/>
      <c r="AL37" s="590"/>
      <c r="AM37" s="590"/>
      <c r="AN37" s="590"/>
      <c r="AO37" s="590"/>
      <c r="AP37" s="590"/>
      <c r="AQ37" s="590"/>
      <c r="AR37" s="590"/>
      <c r="AS37" s="590"/>
      <c r="AT37" s="590"/>
      <c r="AU37" s="590"/>
      <c r="AV37" s="590"/>
      <c r="AW37" s="590"/>
      <c r="AX37" s="590"/>
      <c r="AY37" s="590"/>
      <c r="AZ37" s="590"/>
      <c r="BA37" s="590"/>
      <c r="BB37" s="590"/>
      <c r="BC37" s="590"/>
      <c r="BD37" s="590"/>
      <c r="BE37" s="590"/>
      <c r="BF37" s="590"/>
      <c r="BG37" s="590"/>
      <c r="BH37" s="590"/>
      <c r="BI37" s="591"/>
      <c r="BJ37" s="581"/>
      <c r="BK37" s="581"/>
      <c r="BL37" s="581"/>
      <c r="BM37" s="581"/>
      <c r="BN37" s="581"/>
      <c r="BO37" s="581"/>
      <c r="BP37" s="581"/>
      <c r="BQ37" s="581"/>
      <c r="BR37" s="581"/>
      <c r="BS37" s="581"/>
      <c r="BT37" s="581"/>
      <c r="BU37" s="581"/>
      <c r="BV37" s="581"/>
      <c r="BW37" s="581"/>
      <c r="BX37" s="581"/>
      <c r="BY37" s="581"/>
      <c r="BZ37" s="581"/>
      <c r="CA37" s="581"/>
      <c r="CB37" s="581"/>
      <c r="CC37" s="581"/>
    </row>
    <row r="38" customFormat="false" ht="12" hidden="false" customHeight="true" outlineLevel="0" collapsed="false">
      <c r="A38" s="597" t="s">
        <v>873</v>
      </c>
      <c r="B38" s="593"/>
      <c r="C38" s="594"/>
      <c r="D38" s="594"/>
      <c r="E38" s="594"/>
      <c r="F38" s="594" t="n">
        <v>1</v>
      </c>
      <c r="G38" s="594" t="n">
        <v>1</v>
      </c>
      <c r="H38" s="594" t="n">
        <v>1</v>
      </c>
      <c r="I38" s="594"/>
      <c r="J38" s="594"/>
      <c r="K38" s="594"/>
      <c r="L38" s="594"/>
      <c r="M38" s="595"/>
      <c r="N38" s="593"/>
      <c r="O38" s="594"/>
      <c r="P38" s="594"/>
      <c r="Q38" s="594"/>
      <c r="R38" s="594"/>
      <c r="S38" s="594"/>
      <c r="T38" s="594"/>
      <c r="U38" s="594"/>
      <c r="V38" s="594"/>
      <c r="W38" s="594" t="n">
        <v>1</v>
      </c>
      <c r="X38" s="594"/>
      <c r="Y38" s="595"/>
      <c r="Z38" s="593"/>
      <c r="AA38" s="594"/>
      <c r="AB38" s="594"/>
      <c r="AC38" s="594"/>
      <c r="AD38" s="594" t="n">
        <v>1</v>
      </c>
      <c r="AE38" s="594" t="n">
        <v>1</v>
      </c>
      <c r="AF38" s="594" t="n">
        <v>1</v>
      </c>
      <c r="AG38" s="594"/>
      <c r="AH38" s="594"/>
      <c r="AI38" s="594"/>
      <c r="AJ38" s="594"/>
      <c r="AK38" s="595"/>
      <c r="AL38" s="593"/>
      <c r="AM38" s="594"/>
      <c r="AN38" s="594"/>
      <c r="AO38" s="594"/>
      <c r="AP38" s="594"/>
      <c r="AQ38" s="594"/>
      <c r="AR38" s="594"/>
      <c r="AS38" s="594"/>
      <c r="AT38" s="594"/>
      <c r="AU38" s="594"/>
      <c r="AV38" s="594"/>
      <c r="AW38" s="595"/>
      <c r="AX38" s="596" t="n">
        <f aca="false">SUM(B38,N38,Z38)</f>
        <v>0</v>
      </c>
      <c r="AY38" s="596" t="n">
        <f aca="false">SUM(C38,O38,AA38)</f>
        <v>0</v>
      </c>
      <c r="AZ38" s="596" t="n">
        <f aca="false">SUM(D38,P38,AB38)</f>
        <v>0</v>
      </c>
      <c r="BA38" s="596" t="n">
        <f aca="false">SUM(E38,Q38,AC38)</f>
        <v>0</v>
      </c>
      <c r="BB38" s="596" t="n">
        <f aca="false">SUM(F38,R38,AD38)</f>
        <v>2</v>
      </c>
      <c r="BC38" s="596" t="n">
        <f aca="false">SUM(G38,S38,AE38)</f>
        <v>2</v>
      </c>
      <c r="BD38" s="596" t="n">
        <f aca="false">SUM(H38,T38,AF38)</f>
        <v>2</v>
      </c>
      <c r="BE38" s="596" t="n">
        <f aca="false">SUM(I38,U38,AG38)</f>
        <v>0</v>
      </c>
      <c r="BF38" s="596" t="n">
        <f aca="false">SUM(J38,V38,AH38)</f>
        <v>0</v>
      </c>
      <c r="BG38" s="596" t="n">
        <f aca="false">SUM(K38,W38,AI38)</f>
        <v>1</v>
      </c>
      <c r="BH38" s="596" t="n">
        <f aca="false">SUM(L38,X38,AJ38)</f>
        <v>0</v>
      </c>
      <c r="BI38" s="596" t="n">
        <f aca="false">SUM(M38,Y38,AK38)</f>
        <v>0</v>
      </c>
      <c r="BJ38" s="581"/>
      <c r="BK38" s="581"/>
      <c r="BL38" s="581"/>
      <c r="BM38" s="581"/>
      <c r="BN38" s="581"/>
      <c r="BO38" s="581"/>
      <c r="BP38" s="581"/>
      <c r="BQ38" s="581"/>
      <c r="BR38" s="581"/>
      <c r="BS38" s="581"/>
      <c r="BT38" s="581"/>
      <c r="BU38" s="581"/>
      <c r="BV38" s="581"/>
      <c r="BW38" s="581"/>
      <c r="BX38" s="581"/>
      <c r="BY38" s="581"/>
      <c r="BZ38" s="581"/>
      <c r="CA38" s="581"/>
      <c r="CB38" s="581"/>
      <c r="CC38" s="581"/>
    </row>
    <row r="39" customFormat="false" ht="12" hidden="false" customHeight="true" outlineLevel="0" collapsed="false">
      <c r="A39" s="597" t="s">
        <v>874</v>
      </c>
      <c r="B39" s="593"/>
      <c r="C39" s="594"/>
      <c r="D39" s="594"/>
      <c r="E39" s="594"/>
      <c r="F39" s="594"/>
      <c r="G39" s="594"/>
      <c r="H39" s="594"/>
      <c r="I39" s="594" t="n">
        <v>1</v>
      </c>
      <c r="J39" s="594" t="n">
        <v>1</v>
      </c>
      <c r="K39" s="594"/>
      <c r="L39" s="594"/>
      <c r="M39" s="595"/>
      <c r="N39" s="593"/>
      <c r="O39" s="594"/>
      <c r="P39" s="594"/>
      <c r="Q39" s="594"/>
      <c r="R39" s="594"/>
      <c r="S39" s="594"/>
      <c r="T39" s="594"/>
      <c r="U39" s="594"/>
      <c r="V39" s="594"/>
      <c r="W39" s="594" t="n">
        <v>1</v>
      </c>
      <c r="X39" s="594" t="n">
        <v>1</v>
      </c>
      <c r="Y39" s="595"/>
      <c r="Z39" s="593"/>
      <c r="AA39" s="594"/>
      <c r="AB39" s="594"/>
      <c r="AC39" s="594"/>
      <c r="AD39" s="594"/>
      <c r="AE39" s="594"/>
      <c r="AF39" s="594"/>
      <c r="AG39" s="594" t="n">
        <v>1</v>
      </c>
      <c r="AH39" s="594"/>
      <c r="AI39" s="594"/>
      <c r="AJ39" s="594"/>
      <c r="AK39" s="595"/>
      <c r="AL39" s="593"/>
      <c r="AM39" s="594"/>
      <c r="AN39" s="594"/>
      <c r="AO39" s="594"/>
      <c r="AP39" s="594"/>
      <c r="AQ39" s="594"/>
      <c r="AR39" s="594"/>
      <c r="AS39" s="594"/>
      <c r="AT39" s="594"/>
      <c r="AU39" s="594"/>
      <c r="AV39" s="594"/>
      <c r="AW39" s="595"/>
      <c r="AX39" s="596" t="n">
        <f aca="false">SUM(B39,N39,Z39)</f>
        <v>0</v>
      </c>
      <c r="AY39" s="596" t="n">
        <f aca="false">SUM(C39,O39,AA39)</f>
        <v>0</v>
      </c>
      <c r="AZ39" s="596" t="n">
        <f aca="false">SUM(D39,P39,AB39)</f>
        <v>0</v>
      </c>
      <c r="BA39" s="596" t="n">
        <f aca="false">SUM(E39,Q39,AC39)</f>
        <v>0</v>
      </c>
      <c r="BB39" s="596" t="n">
        <f aca="false">SUM(F39,R39,AD39)</f>
        <v>0</v>
      </c>
      <c r="BC39" s="596" t="n">
        <f aca="false">SUM(G39,S39,AE39)</f>
        <v>0</v>
      </c>
      <c r="BD39" s="596" t="n">
        <f aca="false">SUM(H39,T39,AF39)</f>
        <v>0</v>
      </c>
      <c r="BE39" s="596" t="n">
        <f aca="false">SUM(I39,U39,AG39)</f>
        <v>2</v>
      </c>
      <c r="BF39" s="596" t="n">
        <f aca="false">SUM(J39,V39,AH39)</f>
        <v>1</v>
      </c>
      <c r="BG39" s="596" t="n">
        <f aca="false">SUM(K39,W39,AI39)</f>
        <v>1</v>
      </c>
      <c r="BH39" s="596" t="n">
        <f aca="false">SUM(L39,X39,AJ39)</f>
        <v>1</v>
      </c>
      <c r="BI39" s="596" t="n">
        <f aca="false">SUM(M39,Y39,AK39)</f>
        <v>0</v>
      </c>
      <c r="BJ39" s="581"/>
      <c r="BK39" s="581"/>
      <c r="BL39" s="581"/>
      <c r="BM39" s="581"/>
      <c r="BN39" s="581"/>
      <c r="BO39" s="581"/>
      <c r="BP39" s="581"/>
      <c r="BQ39" s="581"/>
      <c r="BR39" s="581"/>
      <c r="BS39" s="581"/>
      <c r="BT39" s="581"/>
      <c r="BU39" s="581"/>
      <c r="BV39" s="581"/>
      <c r="BW39" s="581"/>
      <c r="BX39" s="581"/>
      <c r="BY39" s="581"/>
      <c r="BZ39" s="581"/>
      <c r="CA39" s="581"/>
      <c r="CB39" s="581"/>
      <c r="CC39" s="581"/>
    </row>
    <row r="40" customFormat="false" ht="12" hidden="false" customHeight="true" outlineLevel="0" collapsed="false">
      <c r="A40" s="597" t="s">
        <v>875</v>
      </c>
      <c r="B40" s="593"/>
      <c r="C40" s="594"/>
      <c r="D40" s="594"/>
      <c r="E40" s="594"/>
      <c r="F40" s="594"/>
      <c r="G40" s="594"/>
      <c r="H40" s="594"/>
      <c r="I40" s="594"/>
      <c r="J40" s="594"/>
      <c r="K40" s="594" t="n">
        <v>1</v>
      </c>
      <c r="L40" s="594" t="n">
        <v>1</v>
      </c>
      <c r="M40" s="595" t="n">
        <v>1</v>
      </c>
      <c r="N40" s="593"/>
      <c r="O40" s="594"/>
      <c r="P40" s="594"/>
      <c r="Q40" s="594"/>
      <c r="R40" s="594"/>
      <c r="S40" s="594"/>
      <c r="T40" s="594"/>
      <c r="U40" s="594"/>
      <c r="V40" s="594"/>
      <c r="W40" s="594"/>
      <c r="X40" s="594"/>
      <c r="Y40" s="595" t="n">
        <v>1</v>
      </c>
      <c r="Z40" s="593"/>
      <c r="AA40" s="594"/>
      <c r="AB40" s="594"/>
      <c r="AC40" s="594"/>
      <c r="AD40" s="594"/>
      <c r="AE40" s="594"/>
      <c r="AF40" s="594"/>
      <c r="AG40" s="594"/>
      <c r="AH40" s="594" t="n">
        <v>1</v>
      </c>
      <c r="AI40" s="594" t="n">
        <v>1</v>
      </c>
      <c r="AJ40" s="594" t="n">
        <v>1</v>
      </c>
      <c r="AK40" s="595"/>
      <c r="AL40" s="593"/>
      <c r="AM40" s="594"/>
      <c r="AN40" s="594"/>
      <c r="AO40" s="594"/>
      <c r="AP40" s="594"/>
      <c r="AQ40" s="594"/>
      <c r="AR40" s="594"/>
      <c r="AS40" s="594"/>
      <c r="AT40" s="594"/>
      <c r="AU40" s="594"/>
      <c r="AV40" s="594"/>
      <c r="AW40" s="595"/>
      <c r="AX40" s="596" t="n">
        <f aca="false">SUM(B40,N40,Z40)</f>
        <v>0</v>
      </c>
      <c r="AY40" s="596" t="n">
        <f aca="false">SUM(C40,O40,AA40)</f>
        <v>0</v>
      </c>
      <c r="AZ40" s="596" t="n">
        <f aca="false">SUM(D40,P40,AB40)</f>
        <v>0</v>
      </c>
      <c r="BA40" s="596" t="n">
        <f aca="false">SUM(E40,Q40,AC40)</f>
        <v>0</v>
      </c>
      <c r="BB40" s="596" t="n">
        <f aca="false">SUM(F40,R40,AD40)</f>
        <v>0</v>
      </c>
      <c r="BC40" s="596" t="n">
        <f aca="false">SUM(G40,S40,AE40)</f>
        <v>0</v>
      </c>
      <c r="BD40" s="596" t="n">
        <f aca="false">SUM(H40,T40,AF40)</f>
        <v>0</v>
      </c>
      <c r="BE40" s="596" t="n">
        <f aca="false">SUM(I40,U40,AG40)</f>
        <v>0</v>
      </c>
      <c r="BF40" s="596" t="n">
        <f aca="false">SUM(J40,V40,AH40)</f>
        <v>1</v>
      </c>
      <c r="BG40" s="596" t="n">
        <f aca="false">SUM(K40,W40,AI40)</f>
        <v>2</v>
      </c>
      <c r="BH40" s="596" t="n">
        <f aca="false">SUM(L40,X40,AJ40)</f>
        <v>2</v>
      </c>
      <c r="BI40" s="596" t="n">
        <f aca="false">SUM(M40,Y40,AK40)</f>
        <v>2</v>
      </c>
      <c r="BJ40" s="581"/>
      <c r="BK40" s="581"/>
      <c r="BL40" s="581"/>
      <c r="BM40" s="581"/>
      <c r="BN40" s="581"/>
      <c r="BO40" s="581"/>
      <c r="BP40" s="581"/>
      <c r="BQ40" s="581"/>
      <c r="BR40" s="581"/>
      <c r="BS40" s="581"/>
      <c r="BT40" s="581"/>
      <c r="BU40" s="581"/>
      <c r="BV40" s="581"/>
      <c r="BW40" s="581"/>
      <c r="BX40" s="581"/>
      <c r="BY40" s="581"/>
      <c r="BZ40" s="581"/>
      <c r="CA40" s="581"/>
      <c r="CB40" s="581"/>
      <c r="CC40" s="581"/>
    </row>
    <row r="41" customFormat="false" ht="12" hidden="false" customHeight="true" outlineLevel="0" collapsed="false">
      <c r="A41" s="597" t="s">
        <v>877</v>
      </c>
      <c r="B41" s="593" t="n">
        <v>1</v>
      </c>
      <c r="C41" s="594"/>
      <c r="D41" s="594"/>
      <c r="E41" s="594"/>
      <c r="F41" s="594"/>
      <c r="G41" s="594"/>
      <c r="H41" s="594"/>
      <c r="I41" s="594"/>
      <c r="J41" s="594"/>
      <c r="K41" s="594"/>
      <c r="L41" s="594"/>
      <c r="M41" s="595" t="n">
        <v>1</v>
      </c>
      <c r="N41" s="593"/>
      <c r="O41" s="594"/>
      <c r="P41" s="594"/>
      <c r="Q41" s="594"/>
      <c r="R41" s="594"/>
      <c r="S41" s="594"/>
      <c r="T41" s="594"/>
      <c r="U41" s="594"/>
      <c r="V41" s="594"/>
      <c r="W41" s="594"/>
      <c r="X41" s="594"/>
      <c r="Y41" s="595"/>
      <c r="Z41" s="593" t="n">
        <v>1</v>
      </c>
      <c r="AA41" s="594"/>
      <c r="AB41" s="594"/>
      <c r="AC41" s="594"/>
      <c r="AD41" s="594"/>
      <c r="AE41" s="594"/>
      <c r="AF41" s="594"/>
      <c r="AG41" s="594"/>
      <c r="AH41" s="594"/>
      <c r="AI41" s="594"/>
      <c r="AJ41" s="594"/>
      <c r="AK41" s="595"/>
      <c r="AL41" s="593"/>
      <c r="AM41" s="594"/>
      <c r="AN41" s="594"/>
      <c r="AO41" s="594"/>
      <c r="AP41" s="594"/>
      <c r="AQ41" s="594"/>
      <c r="AR41" s="594"/>
      <c r="AS41" s="594"/>
      <c r="AT41" s="594"/>
      <c r="AU41" s="594"/>
      <c r="AV41" s="594"/>
      <c r="AW41" s="595"/>
      <c r="AX41" s="596" t="n">
        <f aca="false">SUM(B41,N41,Z41)</f>
        <v>2</v>
      </c>
      <c r="AY41" s="596" t="n">
        <f aca="false">SUM(C41,O41,AA41)</f>
        <v>0</v>
      </c>
      <c r="AZ41" s="596" t="n">
        <f aca="false">SUM(D41,P41,AB41)</f>
        <v>0</v>
      </c>
      <c r="BA41" s="596" t="n">
        <f aca="false">SUM(E41,Q41,AC41)</f>
        <v>0</v>
      </c>
      <c r="BB41" s="596" t="n">
        <f aca="false">SUM(F41,R41,AD41)</f>
        <v>0</v>
      </c>
      <c r="BC41" s="596" t="n">
        <f aca="false">SUM(G41,S41,AE41)</f>
        <v>0</v>
      </c>
      <c r="BD41" s="596" t="n">
        <f aca="false">SUM(H41,T41,AF41)</f>
        <v>0</v>
      </c>
      <c r="BE41" s="596" t="n">
        <f aca="false">SUM(I41,U41,AG41)</f>
        <v>0</v>
      </c>
      <c r="BF41" s="596" t="n">
        <f aca="false">SUM(J41,V41,AH41)</f>
        <v>0</v>
      </c>
      <c r="BG41" s="596" t="n">
        <f aca="false">SUM(K41,W41,AI41)</f>
        <v>0</v>
      </c>
      <c r="BH41" s="596" t="n">
        <f aca="false">SUM(L41,X41,AJ41)</f>
        <v>0</v>
      </c>
      <c r="BI41" s="596" t="n">
        <f aca="false">SUM(M41,Y41,AK41)</f>
        <v>1</v>
      </c>
      <c r="BJ41" s="581"/>
      <c r="BK41" s="581"/>
      <c r="BL41" s="581"/>
      <c r="BM41" s="581"/>
      <c r="BN41" s="581"/>
      <c r="BO41" s="581"/>
      <c r="BP41" s="581"/>
      <c r="BQ41" s="581"/>
      <c r="BR41" s="581"/>
      <c r="BS41" s="581"/>
      <c r="BT41" s="581"/>
      <c r="BU41" s="581"/>
      <c r="BV41" s="581"/>
      <c r="BW41" s="581"/>
      <c r="BX41" s="581"/>
      <c r="BY41" s="581"/>
      <c r="BZ41" s="581"/>
      <c r="CA41" s="581"/>
      <c r="CB41" s="581"/>
      <c r="CC41" s="581"/>
    </row>
    <row r="42" customFormat="false" ht="12" hidden="false" customHeight="true" outlineLevel="0" collapsed="false">
      <c r="A42" s="597" t="s">
        <v>878</v>
      </c>
      <c r="B42" s="593"/>
      <c r="C42" s="594"/>
      <c r="D42" s="594"/>
      <c r="E42" s="594"/>
      <c r="F42" s="594"/>
      <c r="G42" s="594"/>
      <c r="H42" s="594"/>
      <c r="I42" s="594"/>
      <c r="J42" s="594"/>
      <c r="K42" s="594"/>
      <c r="L42" s="594"/>
      <c r="M42" s="595"/>
      <c r="N42" s="593" t="n">
        <v>1</v>
      </c>
      <c r="O42" s="594"/>
      <c r="P42" s="594"/>
      <c r="Q42" s="594"/>
      <c r="R42" s="594"/>
      <c r="S42" s="594"/>
      <c r="T42" s="594"/>
      <c r="U42" s="594"/>
      <c r="V42" s="594"/>
      <c r="W42" s="594"/>
      <c r="X42" s="594"/>
      <c r="Y42" s="595"/>
      <c r="Z42" s="593"/>
      <c r="AA42" s="594"/>
      <c r="AB42" s="594"/>
      <c r="AC42" s="594"/>
      <c r="AD42" s="594"/>
      <c r="AE42" s="594"/>
      <c r="AF42" s="594"/>
      <c r="AG42" s="594"/>
      <c r="AH42" s="594"/>
      <c r="AI42" s="594"/>
      <c r="AJ42" s="594"/>
      <c r="AK42" s="595"/>
      <c r="AL42" s="593"/>
      <c r="AM42" s="594"/>
      <c r="AN42" s="594"/>
      <c r="AO42" s="594"/>
      <c r="AP42" s="594"/>
      <c r="AQ42" s="594"/>
      <c r="AR42" s="594"/>
      <c r="AS42" s="594"/>
      <c r="AT42" s="594"/>
      <c r="AU42" s="594"/>
      <c r="AV42" s="594"/>
      <c r="AW42" s="595"/>
      <c r="AX42" s="596" t="n">
        <f aca="false">SUM(B42,N42,Z42)</f>
        <v>1</v>
      </c>
      <c r="AY42" s="596" t="n">
        <f aca="false">SUM(C42,O42,AA42)</f>
        <v>0</v>
      </c>
      <c r="AZ42" s="596" t="n">
        <f aca="false">SUM(D42,P42,AB42)</f>
        <v>0</v>
      </c>
      <c r="BA42" s="596" t="n">
        <f aca="false">SUM(E42,Q42,AC42)</f>
        <v>0</v>
      </c>
      <c r="BB42" s="596" t="n">
        <f aca="false">SUM(F42,R42,AD42)</f>
        <v>0</v>
      </c>
      <c r="BC42" s="596" t="n">
        <f aca="false">SUM(G42,S42,AE42)</f>
        <v>0</v>
      </c>
      <c r="BD42" s="596" t="n">
        <f aca="false">SUM(H42,T42,AF42)</f>
        <v>0</v>
      </c>
      <c r="BE42" s="596" t="n">
        <f aca="false">SUM(I42,U42,AG42)</f>
        <v>0</v>
      </c>
      <c r="BF42" s="596" t="n">
        <f aca="false">SUM(J42,V42,AH42)</f>
        <v>0</v>
      </c>
      <c r="BG42" s="596" t="n">
        <f aca="false">SUM(K42,W42,AI42)</f>
        <v>0</v>
      </c>
      <c r="BH42" s="596" t="n">
        <f aca="false">SUM(L42,X42,AJ42)</f>
        <v>0</v>
      </c>
      <c r="BI42" s="596" t="n">
        <f aca="false">SUM(M42,Y42,AK42)</f>
        <v>0</v>
      </c>
      <c r="BJ42" s="581"/>
      <c r="BK42" s="581"/>
      <c r="BL42" s="581"/>
      <c r="BM42" s="581"/>
      <c r="BN42" s="581"/>
      <c r="BO42" s="581"/>
      <c r="BP42" s="581"/>
      <c r="BQ42" s="581"/>
      <c r="BR42" s="581"/>
      <c r="BS42" s="581"/>
      <c r="BT42" s="581"/>
      <c r="BU42" s="581"/>
      <c r="BV42" s="581"/>
      <c r="BW42" s="581"/>
      <c r="BX42" s="581"/>
      <c r="BY42" s="581"/>
      <c r="BZ42" s="581"/>
      <c r="CA42" s="581"/>
      <c r="CB42" s="581"/>
      <c r="CC42" s="581"/>
    </row>
    <row r="43" customFormat="false" ht="12" hidden="false" customHeight="true" outlineLevel="0" collapsed="false">
      <c r="A43" s="588" t="s">
        <v>882</v>
      </c>
      <c r="B43" s="589"/>
      <c r="C43" s="590"/>
      <c r="D43" s="590"/>
      <c r="E43" s="590"/>
      <c r="F43" s="590"/>
      <c r="G43" s="590"/>
      <c r="H43" s="590"/>
      <c r="I43" s="590"/>
      <c r="J43" s="590"/>
      <c r="K43" s="590"/>
      <c r="L43" s="590"/>
      <c r="M43" s="590"/>
      <c r="N43" s="590"/>
      <c r="O43" s="590"/>
      <c r="P43" s="590"/>
      <c r="Q43" s="590"/>
      <c r="R43" s="590"/>
      <c r="S43" s="590"/>
      <c r="T43" s="590"/>
      <c r="U43" s="590"/>
      <c r="V43" s="590"/>
      <c r="W43" s="590"/>
      <c r="X43" s="590"/>
      <c r="Y43" s="590"/>
      <c r="Z43" s="590"/>
      <c r="AA43" s="590"/>
      <c r="AB43" s="590"/>
      <c r="AC43" s="590"/>
      <c r="AD43" s="590"/>
      <c r="AE43" s="590"/>
      <c r="AF43" s="590"/>
      <c r="AG43" s="590"/>
      <c r="AH43" s="590"/>
      <c r="AI43" s="590"/>
      <c r="AJ43" s="590"/>
      <c r="AK43" s="590"/>
      <c r="AL43" s="590"/>
      <c r="AM43" s="590"/>
      <c r="AN43" s="590"/>
      <c r="AO43" s="590"/>
      <c r="AP43" s="590"/>
      <c r="AQ43" s="590"/>
      <c r="AR43" s="590"/>
      <c r="AS43" s="590"/>
      <c r="AT43" s="590"/>
      <c r="AU43" s="590"/>
      <c r="AV43" s="590"/>
      <c r="AW43" s="590"/>
      <c r="AX43" s="590"/>
      <c r="AY43" s="590"/>
      <c r="AZ43" s="590"/>
      <c r="BA43" s="590"/>
      <c r="BB43" s="590"/>
      <c r="BC43" s="590"/>
      <c r="BD43" s="590"/>
      <c r="BE43" s="590"/>
      <c r="BF43" s="590"/>
      <c r="BG43" s="590"/>
      <c r="BH43" s="590"/>
      <c r="BI43" s="591"/>
      <c r="BJ43" s="581"/>
      <c r="BK43" s="581"/>
      <c r="BL43" s="581"/>
      <c r="BM43" s="581"/>
      <c r="BN43" s="581"/>
      <c r="BO43" s="581"/>
      <c r="BP43" s="581"/>
      <c r="BQ43" s="581"/>
      <c r="BR43" s="581"/>
      <c r="BS43" s="581"/>
      <c r="BT43" s="581"/>
      <c r="BU43" s="581"/>
      <c r="BV43" s="581"/>
      <c r="BW43" s="581"/>
      <c r="BX43" s="581"/>
      <c r="BY43" s="581"/>
      <c r="BZ43" s="581"/>
      <c r="CA43" s="581"/>
      <c r="CB43" s="581"/>
      <c r="CC43" s="581"/>
    </row>
    <row r="44" customFormat="false" ht="12" hidden="false" customHeight="true" outlineLevel="0" collapsed="false">
      <c r="A44" s="597" t="s">
        <v>873</v>
      </c>
      <c r="B44" s="593"/>
      <c r="C44" s="594"/>
      <c r="D44" s="594"/>
      <c r="E44" s="594" t="n">
        <v>1</v>
      </c>
      <c r="F44" s="594" t="n">
        <v>1</v>
      </c>
      <c r="G44" s="594" t="n">
        <v>1</v>
      </c>
      <c r="H44" s="594" t="n">
        <v>1</v>
      </c>
      <c r="I44" s="594"/>
      <c r="J44" s="594"/>
      <c r="K44" s="594"/>
      <c r="L44" s="594"/>
      <c r="M44" s="595"/>
      <c r="N44" s="593"/>
      <c r="O44" s="594"/>
      <c r="P44" s="594"/>
      <c r="Q44" s="594"/>
      <c r="R44" s="594"/>
      <c r="S44" s="594"/>
      <c r="T44" s="594"/>
      <c r="U44" s="594"/>
      <c r="V44" s="594"/>
      <c r="W44" s="594"/>
      <c r="X44" s="594"/>
      <c r="Y44" s="595"/>
      <c r="Z44" s="593"/>
      <c r="AA44" s="594"/>
      <c r="AB44" s="594"/>
      <c r="AC44" s="594"/>
      <c r="AD44" s="594"/>
      <c r="AE44" s="594"/>
      <c r="AF44" s="594"/>
      <c r="AG44" s="594"/>
      <c r="AH44" s="594"/>
      <c r="AI44" s="594"/>
      <c r="AJ44" s="594"/>
      <c r="AK44" s="595"/>
      <c r="AL44" s="593"/>
      <c r="AM44" s="594"/>
      <c r="AN44" s="594"/>
      <c r="AO44" s="594"/>
      <c r="AP44" s="594"/>
      <c r="AQ44" s="594"/>
      <c r="AR44" s="594"/>
      <c r="AS44" s="594"/>
      <c r="AT44" s="594"/>
      <c r="AU44" s="594"/>
      <c r="AV44" s="594"/>
      <c r="AW44" s="595"/>
      <c r="AX44" s="596" t="n">
        <f aca="false">SUM(B44,N44,Z44)</f>
        <v>0</v>
      </c>
      <c r="AY44" s="596" t="n">
        <f aca="false">SUM(C44,O44,AA44)</f>
        <v>0</v>
      </c>
      <c r="AZ44" s="596" t="n">
        <f aca="false">SUM(D44,P44,AB44)</f>
        <v>0</v>
      </c>
      <c r="BA44" s="596" t="n">
        <f aca="false">SUM(E44,Q44,AC44)</f>
        <v>1</v>
      </c>
      <c r="BB44" s="596" t="n">
        <f aca="false">SUM(F44,R44,AD44)</f>
        <v>1</v>
      </c>
      <c r="BC44" s="596" t="n">
        <f aca="false">SUM(G44,S44,AE44)</f>
        <v>1</v>
      </c>
      <c r="BD44" s="596" t="n">
        <f aca="false">SUM(H44,T44,AF44)</f>
        <v>1</v>
      </c>
      <c r="BE44" s="596" t="n">
        <f aca="false">SUM(I44,U44,AG44)</f>
        <v>0</v>
      </c>
      <c r="BF44" s="596" t="n">
        <f aca="false">SUM(J44,V44,AH44)</f>
        <v>0</v>
      </c>
      <c r="BG44" s="596" t="n">
        <f aca="false">SUM(K44,W44,AI44)</f>
        <v>0</v>
      </c>
      <c r="BH44" s="596" t="n">
        <f aca="false">SUM(L44,X44,AJ44)</f>
        <v>0</v>
      </c>
      <c r="BI44" s="596" t="n">
        <f aca="false">SUM(M44,Y44,AK44)</f>
        <v>0</v>
      </c>
      <c r="BJ44" s="581"/>
      <c r="BK44" s="581"/>
      <c r="BL44" s="581"/>
      <c r="BM44" s="581"/>
      <c r="BN44" s="581"/>
      <c r="BO44" s="581"/>
      <c r="BP44" s="581"/>
      <c r="BQ44" s="581"/>
      <c r="BR44" s="581"/>
      <c r="BS44" s="581"/>
      <c r="BT44" s="581"/>
      <c r="BU44" s="581"/>
      <c r="BV44" s="581"/>
      <c r="BW44" s="581"/>
      <c r="BX44" s="581"/>
      <c r="BY44" s="581"/>
      <c r="BZ44" s="581"/>
      <c r="CA44" s="581"/>
      <c r="CB44" s="581"/>
      <c r="CC44" s="581"/>
    </row>
    <row r="45" customFormat="false" ht="12" hidden="false" customHeight="true" outlineLevel="0" collapsed="false">
      <c r="A45" s="597" t="s">
        <v>874</v>
      </c>
      <c r="B45" s="593"/>
      <c r="C45" s="594"/>
      <c r="D45" s="594"/>
      <c r="E45" s="594"/>
      <c r="F45" s="594"/>
      <c r="G45" s="594"/>
      <c r="H45" s="594"/>
      <c r="I45" s="594" t="n">
        <v>1</v>
      </c>
      <c r="J45" s="594" t="n">
        <v>1</v>
      </c>
      <c r="K45" s="594" t="n">
        <v>1</v>
      </c>
      <c r="L45" s="594"/>
      <c r="M45" s="595"/>
      <c r="N45" s="593"/>
      <c r="O45" s="594"/>
      <c r="P45" s="594"/>
      <c r="Q45" s="594"/>
      <c r="R45" s="594"/>
      <c r="S45" s="594"/>
      <c r="T45" s="594"/>
      <c r="U45" s="594"/>
      <c r="V45" s="594"/>
      <c r="W45" s="594"/>
      <c r="X45" s="594"/>
      <c r="Y45" s="595"/>
      <c r="Z45" s="593"/>
      <c r="AA45" s="594"/>
      <c r="AB45" s="594"/>
      <c r="AC45" s="594"/>
      <c r="AD45" s="594"/>
      <c r="AE45" s="594"/>
      <c r="AF45" s="594"/>
      <c r="AG45" s="594"/>
      <c r="AH45" s="594"/>
      <c r="AI45" s="594"/>
      <c r="AJ45" s="594"/>
      <c r="AK45" s="595"/>
      <c r="AL45" s="593"/>
      <c r="AM45" s="594"/>
      <c r="AN45" s="594"/>
      <c r="AO45" s="594"/>
      <c r="AP45" s="594"/>
      <c r="AQ45" s="594"/>
      <c r="AR45" s="594"/>
      <c r="AS45" s="594"/>
      <c r="AT45" s="594"/>
      <c r="AU45" s="594"/>
      <c r="AV45" s="594"/>
      <c r="AW45" s="595"/>
      <c r="AX45" s="596" t="n">
        <f aca="false">SUM(B45,N45,Z45)</f>
        <v>0</v>
      </c>
      <c r="AY45" s="596" t="n">
        <f aca="false">SUM(C45,O45,AA45)</f>
        <v>0</v>
      </c>
      <c r="AZ45" s="596" t="n">
        <f aca="false">SUM(D45,P45,AB45)</f>
        <v>0</v>
      </c>
      <c r="BA45" s="596" t="n">
        <f aca="false">SUM(E45,Q45,AC45)</f>
        <v>0</v>
      </c>
      <c r="BB45" s="596" t="n">
        <f aca="false">SUM(F45,R45,AD45)</f>
        <v>0</v>
      </c>
      <c r="BC45" s="596" t="n">
        <f aca="false">SUM(G45,S45,AE45)</f>
        <v>0</v>
      </c>
      <c r="BD45" s="596" t="n">
        <f aca="false">SUM(H45,T45,AF45)</f>
        <v>0</v>
      </c>
      <c r="BE45" s="596" t="n">
        <f aca="false">SUM(I45,U45,AG45)</f>
        <v>1</v>
      </c>
      <c r="BF45" s="596" t="n">
        <f aca="false">SUM(J45,V45,AH45)</f>
        <v>1</v>
      </c>
      <c r="BG45" s="596" t="n">
        <f aca="false">SUM(K45,W45,AI45)</f>
        <v>1</v>
      </c>
      <c r="BH45" s="596" t="n">
        <f aca="false">SUM(L45,X45,AJ45)</f>
        <v>0</v>
      </c>
      <c r="BI45" s="596" t="n">
        <f aca="false">SUM(M45,Y45,AK45)</f>
        <v>0</v>
      </c>
      <c r="BJ45" s="581"/>
      <c r="BK45" s="581"/>
      <c r="BL45" s="581"/>
      <c r="BM45" s="581"/>
      <c r="BN45" s="581"/>
      <c r="BO45" s="581"/>
      <c r="BP45" s="581"/>
      <c r="BQ45" s="581"/>
      <c r="BR45" s="581"/>
      <c r="BS45" s="581"/>
      <c r="BT45" s="581"/>
      <c r="BU45" s="581"/>
      <c r="BV45" s="581"/>
      <c r="BW45" s="581"/>
      <c r="BX45" s="581"/>
      <c r="BY45" s="581"/>
      <c r="BZ45" s="581"/>
      <c r="CA45" s="581"/>
      <c r="CB45" s="581"/>
      <c r="CC45" s="581"/>
    </row>
    <row r="46" customFormat="false" ht="12" hidden="false" customHeight="true" outlineLevel="0" collapsed="false">
      <c r="A46" s="597" t="s">
        <v>875</v>
      </c>
      <c r="B46" s="593"/>
      <c r="C46" s="594"/>
      <c r="D46" s="594"/>
      <c r="E46" s="594"/>
      <c r="F46" s="594"/>
      <c r="G46" s="594"/>
      <c r="H46" s="594"/>
      <c r="I46" s="594"/>
      <c r="J46" s="594"/>
      <c r="K46" s="594" t="n">
        <v>1</v>
      </c>
      <c r="L46" s="594" t="n">
        <v>1</v>
      </c>
      <c r="M46" s="595" t="n">
        <v>1</v>
      </c>
      <c r="N46" s="593"/>
      <c r="O46" s="594"/>
      <c r="P46" s="594"/>
      <c r="Q46" s="594"/>
      <c r="R46" s="594"/>
      <c r="S46" s="594"/>
      <c r="T46" s="594"/>
      <c r="U46" s="594"/>
      <c r="V46" s="594"/>
      <c r="W46" s="594"/>
      <c r="X46" s="594"/>
      <c r="Y46" s="595"/>
      <c r="Z46" s="593"/>
      <c r="AA46" s="594"/>
      <c r="AB46" s="594"/>
      <c r="AC46" s="594"/>
      <c r="AD46" s="594"/>
      <c r="AE46" s="594"/>
      <c r="AF46" s="594"/>
      <c r="AG46" s="594"/>
      <c r="AH46" s="594"/>
      <c r="AI46" s="594"/>
      <c r="AJ46" s="594"/>
      <c r="AK46" s="595"/>
      <c r="AL46" s="593"/>
      <c r="AM46" s="594"/>
      <c r="AN46" s="594"/>
      <c r="AO46" s="594"/>
      <c r="AP46" s="594"/>
      <c r="AQ46" s="594"/>
      <c r="AR46" s="594"/>
      <c r="AS46" s="594"/>
      <c r="AT46" s="594"/>
      <c r="AU46" s="594"/>
      <c r="AV46" s="594"/>
      <c r="AW46" s="595"/>
      <c r="AX46" s="596" t="n">
        <f aca="false">SUM(B46,N46,Z46)</f>
        <v>0</v>
      </c>
      <c r="AY46" s="596" t="n">
        <f aca="false">SUM(C46,O46,AA46)</f>
        <v>0</v>
      </c>
      <c r="AZ46" s="596" t="n">
        <f aca="false">SUM(D46,P46,AB46)</f>
        <v>0</v>
      </c>
      <c r="BA46" s="596" t="n">
        <f aca="false">SUM(E46,Q46,AC46)</f>
        <v>0</v>
      </c>
      <c r="BB46" s="596" t="n">
        <f aca="false">SUM(F46,R46,AD46)</f>
        <v>0</v>
      </c>
      <c r="BC46" s="596" t="n">
        <f aca="false">SUM(G46,S46,AE46)</f>
        <v>0</v>
      </c>
      <c r="BD46" s="596" t="n">
        <f aca="false">SUM(H46,T46,AF46)</f>
        <v>0</v>
      </c>
      <c r="BE46" s="596" t="n">
        <f aca="false">SUM(I46,U46,AG46)</f>
        <v>0</v>
      </c>
      <c r="BF46" s="596" t="n">
        <f aca="false">SUM(J46,V46,AH46)</f>
        <v>0</v>
      </c>
      <c r="BG46" s="596" t="n">
        <f aca="false">SUM(K46,W46,AI46)</f>
        <v>1</v>
      </c>
      <c r="BH46" s="596" t="n">
        <f aca="false">SUM(L46,X46,AJ46)</f>
        <v>1</v>
      </c>
      <c r="BI46" s="596" t="n">
        <f aca="false">SUM(M46,Y46,AK46)</f>
        <v>1</v>
      </c>
      <c r="BJ46" s="581"/>
      <c r="BK46" s="581"/>
      <c r="BL46" s="581"/>
      <c r="BM46" s="581"/>
      <c r="BN46" s="581"/>
      <c r="BO46" s="581"/>
      <c r="BP46" s="581"/>
      <c r="BQ46" s="581"/>
      <c r="BR46" s="581"/>
      <c r="BS46" s="581"/>
      <c r="BT46" s="581"/>
      <c r="BU46" s="581"/>
      <c r="BV46" s="581"/>
      <c r="BW46" s="581"/>
      <c r="BX46" s="581"/>
      <c r="BY46" s="581"/>
      <c r="BZ46" s="581"/>
      <c r="CA46" s="581"/>
      <c r="CB46" s="581"/>
      <c r="CC46" s="581"/>
    </row>
    <row r="47" customFormat="false" ht="12" hidden="false" customHeight="true" outlineLevel="0" collapsed="false">
      <c r="A47" s="597" t="s">
        <v>877</v>
      </c>
      <c r="B47" s="593" t="n">
        <v>1</v>
      </c>
      <c r="C47" s="594" t="n">
        <v>1</v>
      </c>
      <c r="D47" s="594"/>
      <c r="E47" s="594"/>
      <c r="F47" s="594"/>
      <c r="G47" s="594"/>
      <c r="H47" s="594"/>
      <c r="I47" s="594"/>
      <c r="J47" s="594"/>
      <c r="K47" s="594"/>
      <c r="L47" s="594"/>
      <c r="M47" s="595"/>
      <c r="N47" s="593"/>
      <c r="O47" s="594"/>
      <c r="P47" s="594"/>
      <c r="Q47" s="594"/>
      <c r="R47" s="594"/>
      <c r="S47" s="594"/>
      <c r="T47" s="594"/>
      <c r="U47" s="594"/>
      <c r="V47" s="594"/>
      <c r="W47" s="594"/>
      <c r="X47" s="594"/>
      <c r="Y47" s="595"/>
      <c r="Z47" s="593"/>
      <c r="AA47" s="594"/>
      <c r="AB47" s="594"/>
      <c r="AC47" s="594"/>
      <c r="AD47" s="594"/>
      <c r="AE47" s="594"/>
      <c r="AF47" s="594"/>
      <c r="AG47" s="594"/>
      <c r="AH47" s="594"/>
      <c r="AI47" s="594"/>
      <c r="AJ47" s="594"/>
      <c r="AK47" s="595"/>
      <c r="AL47" s="593"/>
      <c r="AM47" s="594"/>
      <c r="AN47" s="594"/>
      <c r="AO47" s="594"/>
      <c r="AP47" s="594"/>
      <c r="AQ47" s="594"/>
      <c r="AR47" s="594"/>
      <c r="AS47" s="594"/>
      <c r="AT47" s="594"/>
      <c r="AU47" s="594"/>
      <c r="AV47" s="594"/>
      <c r="AW47" s="595"/>
      <c r="AX47" s="596" t="n">
        <f aca="false">SUM(B47,N47,Z47)</f>
        <v>1</v>
      </c>
      <c r="AY47" s="596" t="n">
        <f aca="false">SUM(C47,O47,AA47)</f>
        <v>1</v>
      </c>
      <c r="AZ47" s="596" t="n">
        <f aca="false">SUM(D47,P47,AB47)</f>
        <v>0</v>
      </c>
      <c r="BA47" s="596" t="n">
        <f aca="false">SUM(E47,Q47,AC47)</f>
        <v>0</v>
      </c>
      <c r="BB47" s="596" t="n">
        <f aca="false">SUM(F47,R47,AD47)</f>
        <v>0</v>
      </c>
      <c r="BC47" s="596" t="n">
        <f aca="false">SUM(G47,S47,AE47)</f>
        <v>0</v>
      </c>
      <c r="BD47" s="596" t="n">
        <f aca="false">SUM(H47,T47,AF47)</f>
        <v>0</v>
      </c>
      <c r="BE47" s="596" t="n">
        <f aca="false">SUM(I47,U47,AG47)</f>
        <v>0</v>
      </c>
      <c r="BF47" s="596" t="n">
        <f aca="false">SUM(J47,V47,AH47)</f>
        <v>0</v>
      </c>
      <c r="BG47" s="596" t="n">
        <f aca="false">SUM(K47,W47,AI47)</f>
        <v>0</v>
      </c>
      <c r="BH47" s="596" t="n">
        <f aca="false">SUM(L47,X47,AJ47)</f>
        <v>0</v>
      </c>
      <c r="BI47" s="596" t="n">
        <f aca="false">SUM(M47,Y47,AK47)</f>
        <v>0</v>
      </c>
      <c r="BJ47" s="581"/>
      <c r="BK47" s="581"/>
      <c r="BL47" s="581"/>
      <c r="BM47" s="581"/>
      <c r="BN47" s="581"/>
      <c r="BO47" s="581"/>
      <c r="BP47" s="581"/>
      <c r="BQ47" s="581"/>
      <c r="BR47" s="581"/>
      <c r="BS47" s="581"/>
      <c r="BT47" s="581"/>
      <c r="BU47" s="581"/>
      <c r="BV47" s="581"/>
      <c r="BW47" s="581"/>
      <c r="BX47" s="581"/>
      <c r="BY47" s="581"/>
      <c r="BZ47" s="581"/>
      <c r="CA47" s="581"/>
      <c r="CB47" s="581"/>
      <c r="CC47" s="581"/>
    </row>
    <row r="48" customFormat="false" ht="12" hidden="false" customHeight="true" outlineLevel="0" collapsed="false">
      <c r="A48" s="597" t="s">
        <v>878</v>
      </c>
      <c r="B48" s="593"/>
      <c r="C48" s="594"/>
      <c r="D48" s="594"/>
      <c r="E48" s="594"/>
      <c r="F48" s="594"/>
      <c r="G48" s="594"/>
      <c r="H48" s="594"/>
      <c r="I48" s="594"/>
      <c r="J48" s="594"/>
      <c r="K48" s="594"/>
      <c r="L48" s="594"/>
      <c r="M48" s="595"/>
      <c r="N48" s="593"/>
      <c r="O48" s="594"/>
      <c r="P48" s="594"/>
      <c r="Q48" s="594"/>
      <c r="R48" s="594"/>
      <c r="S48" s="594"/>
      <c r="T48" s="594"/>
      <c r="U48" s="594"/>
      <c r="V48" s="594"/>
      <c r="W48" s="594"/>
      <c r="X48" s="594"/>
      <c r="Y48" s="595"/>
      <c r="Z48" s="593"/>
      <c r="AA48" s="594"/>
      <c r="AB48" s="594"/>
      <c r="AC48" s="594"/>
      <c r="AD48" s="594"/>
      <c r="AE48" s="594"/>
      <c r="AF48" s="594"/>
      <c r="AG48" s="594"/>
      <c r="AH48" s="594"/>
      <c r="AI48" s="594"/>
      <c r="AJ48" s="594"/>
      <c r="AK48" s="595"/>
      <c r="AL48" s="593"/>
      <c r="AM48" s="594"/>
      <c r="AN48" s="594"/>
      <c r="AO48" s="594"/>
      <c r="AP48" s="594"/>
      <c r="AQ48" s="594"/>
      <c r="AR48" s="594"/>
      <c r="AS48" s="594"/>
      <c r="AT48" s="594"/>
      <c r="AU48" s="594"/>
      <c r="AV48" s="594"/>
      <c r="AW48" s="595"/>
      <c r="AX48" s="596" t="n">
        <f aca="false">SUM(B48,N48,Z48)</f>
        <v>0</v>
      </c>
      <c r="AY48" s="596" t="n">
        <f aca="false">SUM(C48,O48,AA48)</f>
        <v>0</v>
      </c>
      <c r="AZ48" s="596" t="n">
        <f aca="false">SUM(D48,P48,AB48)</f>
        <v>0</v>
      </c>
      <c r="BA48" s="596" t="n">
        <f aca="false">SUM(E48,Q48,AC48)</f>
        <v>0</v>
      </c>
      <c r="BB48" s="596" t="n">
        <f aca="false">SUM(F48,R48,AD48)</f>
        <v>0</v>
      </c>
      <c r="BC48" s="596" t="n">
        <f aca="false">SUM(G48,S48,AE48)</f>
        <v>0</v>
      </c>
      <c r="BD48" s="596" t="n">
        <f aca="false">SUM(H48,T48,AF48)</f>
        <v>0</v>
      </c>
      <c r="BE48" s="596" t="n">
        <f aca="false">SUM(I48,U48,AG48)</f>
        <v>0</v>
      </c>
      <c r="BF48" s="596" t="n">
        <f aca="false">SUM(J48,V48,AH48)</f>
        <v>0</v>
      </c>
      <c r="BG48" s="596" t="n">
        <f aca="false">SUM(K48,W48,AI48)</f>
        <v>0</v>
      </c>
      <c r="BH48" s="596" t="n">
        <f aca="false">SUM(L48,X48,AJ48)</f>
        <v>0</v>
      </c>
      <c r="BI48" s="596" t="n">
        <f aca="false">SUM(M48,Y48,AK48)</f>
        <v>0</v>
      </c>
      <c r="BJ48" s="581"/>
      <c r="BK48" s="581"/>
      <c r="BL48" s="581"/>
      <c r="BM48" s="581"/>
      <c r="BN48" s="581"/>
      <c r="BO48" s="581"/>
      <c r="BP48" s="581"/>
      <c r="BQ48" s="581"/>
      <c r="BR48" s="581"/>
      <c r="BS48" s="581"/>
      <c r="BT48" s="581"/>
      <c r="BU48" s="581"/>
      <c r="BV48" s="581"/>
      <c r="BW48" s="581"/>
      <c r="BX48" s="581"/>
      <c r="BY48" s="581"/>
      <c r="BZ48" s="581"/>
      <c r="CA48" s="581"/>
      <c r="CB48" s="581"/>
      <c r="CC48" s="581"/>
    </row>
    <row r="49" customFormat="false" ht="12" hidden="false" customHeight="true" outlineLevel="0" collapsed="false">
      <c r="A49" s="588" t="s">
        <v>883</v>
      </c>
      <c r="B49" s="589"/>
      <c r="C49" s="590"/>
      <c r="D49" s="590"/>
      <c r="E49" s="590"/>
      <c r="F49" s="590"/>
      <c r="G49" s="590"/>
      <c r="H49" s="590"/>
      <c r="I49" s="590"/>
      <c r="J49" s="590"/>
      <c r="K49" s="590"/>
      <c r="L49" s="590"/>
      <c r="M49" s="590"/>
      <c r="N49" s="590"/>
      <c r="O49" s="590"/>
      <c r="P49" s="590"/>
      <c r="Q49" s="590"/>
      <c r="R49" s="590"/>
      <c r="S49" s="590"/>
      <c r="T49" s="590"/>
      <c r="U49" s="590"/>
      <c r="V49" s="590"/>
      <c r="W49" s="590"/>
      <c r="X49" s="590"/>
      <c r="Y49" s="590"/>
      <c r="Z49" s="590"/>
      <c r="AA49" s="590"/>
      <c r="AB49" s="590"/>
      <c r="AC49" s="590"/>
      <c r="AD49" s="590"/>
      <c r="AE49" s="590"/>
      <c r="AF49" s="590"/>
      <c r="AG49" s="590"/>
      <c r="AH49" s="590"/>
      <c r="AI49" s="590"/>
      <c r="AJ49" s="590"/>
      <c r="AK49" s="590"/>
      <c r="AL49" s="590"/>
      <c r="AM49" s="590"/>
      <c r="AN49" s="590"/>
      <c r="AO49" s="590"/>
      <c r="AP49" s="590"/>
      <c r="AQ49" s="590"/>
      <c r="AR49" s="590"/>
      <c r="AS49" s="590"/>
      <c r="AT49" s="590"/>
      <c r="AU49" s="590"/>
      <c r="AV49" s="590"/>
      <c r="AW49" s="590"/>
      <c r="AX49" s="590"/>
      <c r="AY49" s="590"/>
      <c r="AZ49" s="590"/>
      <c r="BA49" s="590"/>
      <c r="BB49" s="590"/>
      <c r="BC49" s="590"/>
      <c r="BD49" s="590"/>
      <c r="BE49" s="590"/>
      <c r="BF49" s="590"/>
      <c r="BG49" s="590"/>
      <c r="BH49" s="590"/>
      <c r="BI49" s="591"/>
      <c r="BJ49" s="581"/>
      <c r="BK49" s="581"/>
      <c r="BL49" s="581"/>
      <c r="BM49" s="581"/>
      <c r="BN49" s="581"/>
      <c r="BO49" s="581"/>
      <c r="BP49" s="581"/>
      <c r="BQ49" s="581"/>
      <c r="BR49" s="581"/>
      <c r="BS49" s="581"/>
      <c r="BT49" s="581"/>
      <c r="BU49" s="581"/>
      <c r="BV49" s="581"/>
      <c r="BW49" s="581"/>
      <c r="BX49" s="581"/>
      <c r="BY49" s="581"/>
      <c r="BZ49" s="581"/>
      <c r="CA49" s="581"/>
      <c r="CB49" s="581"/>
      <c r="CC49" s="581"/>
    </row>
    <row r="50" customFormat="false" ht="12" hidden="false" customHeight="true" outlineLevel="0" collapsed="false">
      <c r="A50" s="597" t="s">
        <v>873</v>
      </c>
      <c r="B50" s="593"/>
      <c r="C50" s="594"/>
      <c r="D50" s="594"/>
      <c r="E50" s="594" t="n">
        <v>1</v>
      </c>
      <c r="F50" s="594" t="n">
        <v>1</v>
      </c>
      <c r="G50" s="594" t="n">
        <v>1</v>
      </c>
      <c r="H50" s="594"/>
      <c r="I50" s="594"/>
      <c r="J50" s="594"/>
      <c r="K50" s="594"/>
      <c r="L50" s="594"/>
      <c r="M50" s="595"/>
      <c r="N50" s="593"/>
      <c r="O50" s="594"/>
      <c r="P50" s="594"/>
      <c r="Q50" s="594"/>
      <c r="R50" s="594"/>
      <c r="S50" s="594"/>
      <c r="T50" s="594"/>
      <c r="U50" s="594"/>
      <c r="V50" s="594" t="n">
        <v>1</v>
      </c>
      <c r="W50" s="594" t="n">
        <v>1</v>
      </c>
      <c r="X50" s="594"/>
      <c r="Y50" s="595"/>
      <c r="Z50" s="593"/>
      <c r="AA50" s="594"/>
      <c r="AB50" s="594"/>
      <c r="AC50" s="594"/>
      <c r="AD50" s="594" t="n">
        <v>1</v>
      </c>
      <c r="AE50" s="594" t="n">
        <v>1</v>
      </c>
      <c r="AF50" s="594" t="n">
        <v>1</v>
      </c>
      <c r="AG50" s="594"/>
      <c r="AH50" s="594"/>
      <c r="AI50" s="594"/>
      <c r="AJ50" s="594"/>
      <c r="AK50" s="595"/>
      <c r="AL50" s="593"/>
      <c r="AM50" s="594"/>
      <c r="AN50" s="594"/>
      <c r="AO50" s="594"/>
      <c r="AP50" s="594"/>
      <c r="AQ50" s="594"/>
      <c r="AR50" s="594"/>
      <c r="AS50" s="594"/>
      <c r="AT50" s="594"/>
      <c r="AU50" s="594"/>
      <c r="AV50" s="594"/>
      <c r="AW50" s="595"/>
      <c r="AX50" s="596" t="n">
        <f aca="false">SUM(B50,N50,Z50)</f>
        <v>0</v>
      </c>
      <c r="AY50" s="596" t="n">
        <f aca="false">SUM(C50,O50,AA50)</f>
        <v>0</v>
      </c>
      <c r="AZ50" s="596" t="n">
        <f aca="false">SUM(D50,P50,AB50)</f>
        <v>0</v>
      </c>
      <c r="BA50" s="596" t="n">
        <f aca="false">SUM(E50,Q50,AC50)</f>
        <v>1</v>
      </c>
      <c r="BB50" s="596" t="n">
        <f aca="false">SUM(F50,R50,AD50)</f>
        <v>2</v>
      </c>
      <c r="BC50" s="596" t="n">
        <f aca="false">SUM(G50,S50,AE50)</f>
        <v>2</v>
      </c>
      <c r="BD50" s="596" t="n">
        <f aca="false">SUM(H50,T50,AF50)</f>
        <v>1</v>
      </c>
      <c r="BE50" s="596" t="n">
        <f aca="false">SUM(I50,U50,AG50)</f>
        <v>0</v>
      </c>
      <c r="BF50" s="596" t="n">
        <f aca="false">SUM(J50,V50,AH50)</f>
        <v>1</v>
      </c>
      <c r="BG50" s="596" t="n">
        <f aca="false">SUM(K50,W50,AI50)</f>
        <v>1</v>
      </c>
      <c r="BH50" s="596" t="n">
        <f aca="false">SUM(L50,X50,AJ50)</f>
        <v>0</v>
      </c>
      <c r="BI50" s="596" t="n">
        <f aca="false">SUM(M50,Y50,AK50)</f>
        <v>0</v>
      </c>
      <c r="BJ50" s="581"/>
      <c r="BK50" s="581"/>
      <c r="BL50" s="581"/>
      <c r="BM50" s="581"/>
      <c r="BN50" s="581"/>
      <c r="BO50" s="581"/>
      <c r="BP50" s="581"/>
      <c r="BQ50" s="581"/>
      <c r="BR50" s="581"/>
      <c r="BS50" s="581"/>
      <c r="BT50" s="581"/>
      <c r="BU50" s="581"/>
      <c r="BV50" s="581"/>
      <c r="BW50" s="581"/>
      <c r="BX50" s="581"/>
      <c r="BY50" s="581"/>
      <c r="BZ50" s="581"/>
      <c r="CA50" s="581"/>
      <c r="CB50" s="581"/>
      <c r="CC50" s="581"/>
    </row>
    <row r="51" customFormat="false" ht="12" hidden="false" customHeight="true" outlineLevel="0" collapsed="false">
      <c r="A51" s="597" t="s">
        <v>874</v>
      </c>
      <c r="B51" s="593"/>
      <c r="C51" s="594"/>
      <c r="D51" s="594"/>
      <c r="E51" s="594"/>
      <c r="F51" s="594"/>
      <c r="G51" s="594"/>
      <c r="H51" s="594"/>
      <c r="I51" s="594" t="n">
        <v>1</v>
      </c>
      <c r="J51" s="594" t="n">
        <v>1</v>
      </c>
      <c r="K51" s="594"/>
      <c r="L51" s="594"/>
      <c r="M51" s="595"/>
      <c r="N51" s="593"/>
      <c r="O51" s="594"/>
      <c r="P51" s="594"/>
      <c r="Q51" s="594"/>
      <c r="R51" s="594"/>
      <c r="S51" s="594"/>
      <c r="T51" s="594"/>
      <c r="U51" s="594"/>
      <c r="V51" s="594" t="n">
        <v>1</v>
      </c>
      <c r="W51" s="594" t="n">
        <v>1</v>
      </c>
      <c r="X51" s="594"/>
      <c r="Y51" s="595"/>
      <c r="Z51" s="593"/>
      <c r="AA51" s="594"/>
      <c r="AB51" s="594"/>
      <c r="AC51" s="594"/>
      <c r="AD51" s="594"/>
      <c r="AE51" s="594"/>
      <c r="AF51" s="594"/>
      <c r="AG51" s="594" t="n">
        <v>1</v>
      </c>
      <c r="AH51" s="594"/>
      <c r="AI51" s="594"/>
      <c r="AJ51" s="594"/>
      <c r="AK51" s="595"/>
      <c r="AL51" s="593"/>
      <c r="AM51" s="594"/>
      <c r="AN51" s="594"/>
      <c r="AO51" s="594"/>
      <c r="AP51" s="594"/>
      <c r="AQ51" s="594"/>
      <c r="AR51" s="594"/>
      <c r="AS51" s="594"/>
      <c r="AT51" s="594"/>
      <c r="AU51" s="594"/>
      <c r="AV51" s="594"/>
      <c r="AW51" s="595"/>
      <c r="AX51" s="596" t="n">
        <f aca="false">SUM(B51,N51,Z51)</f>
        <v>0</v>
      </c>
      <c r="AY51" s="596" t="n">
        <f aca="false">SUM(C51,O51,AA51)</f>
        <v>0</v>
      </c>
      <c r="AZ51" s="596" t="n">
        <f aca="false">SUM(D51,P51,AB51)</f>
        <v>0</v>
      </c>
      <c r="BA51" s="596" t="n">
        <f aca="false">SUM(E51,Q51,AC51)</f>
        <v>0</v>
      </c>
      <c r="BB51" s="596" t="n">
        <f aca="false">SUM(F51,R51,AD51)</f>
        <v>0</v>
      </c>
      <c r="BC51" s="596" t="n">
        <f aca="false">SUM(G51,S51,AE51)</f>
        <v>0</v>
      </c>
      <c r="BD51" s="596" t="n">
        <f aca="false">SUM(H51,T51,AF51)</f>
        <v>0</v>
      </c>
      <c r="BE51" s="596" t="n">
        <f aca="false">SUM(I51,U51,AG51)</f>
        <v>2</v>
      </c>
      <c r="BF51" s="596" t="n">
        <f aca="false">SUM(J51,V51,AH51)</f>
        <v>2</v>
      </c>
      <c r="BG51" s="596" t="n">
        <f aca="false">SUM(K51,W51,AI51)</f>
        <v>1</v>
      </c>
      <c r="BH51" s="596" t="n">
        <f aca="false">SUM(L51,X51,AJ51)</f>
        <v>0</v>
      </c>
      <c r="BI51" s="596" t="n">
        <f aca="false">SUM(M51,Y51,AK51)</f>
        <v>0</v>
      </c>
      <c r="BJ51" s="581"/>
      <c r="BK51" s="581"/>
      <c r="BL51" s="581"/>
      <c r="BM51" s="581"/>
      <c r="BN51" s="581"/>
      <c r="BO51" s="581"/>
      <c r="BP51" s="581"/>
      <c r="BQ51" s="581"/>
      <c r="BR51" s="581"/>
      <c r="BS51" s="581"/>
      <c r="BT51" s="581"/>
      <c r="BU51" s="581"/>
      <c r="BV51" s="581"/>
      <c r="BW51" s="581"/>
      <c r="BX51" s="581"/>
      <c r="BY51" s="581"/>
      <c r="BZ51" s="581"/>
      <c r="CA51" s="581"/>
      <c r="CB51" s="581"/>
      <c r="CC51" s="581"/>
    </row>
    <row r="52" customFormat="false" ht="12" hidden="false" customHeight="true" outlineLevel="0" collapsed="false">
      <c r="A52" s="597" t="s">
        <v>875</v>
      </c>
      <c r="B52" s="593"/>
      <c r="C52" s="594"/>
      <c r="D52" s="594"/>
      <c r="E52" s="594"/>
      <c r="F52" s="594"/>
      <c r="G52" s="594"/>
      <c r="H52" s="594"/>
      <c r="I52" s="594"/>
      <c r="J52" s="594"/>
      <c r="K52" s="594"/>
      <c r="L52" s="594"/>
      <c r="M52" s="595"/>
      <c r="N52" s="593"/>
      <c r="O52" s="594"/>
      <c r="P52" s="594"/>
      <c r="Q52" s="594"/>
      <c r="R52" s="594"/>
      <c r="S52" s="594"/>
      <c r="T52" s="594"/>
      <c r="U52" s="594"/>
      <c r="V52" s="594"/>
      <c r="W52" s="594"/>
      <c r="X52" s="594"/>
      <c r="Y52" s="595" t="n">
        <v>1</v>
      </c>
      <c r="Z52" s="593"/>
      <c r="AA52" s="594"/>
      <c r="AB52" s="594"/>
      <c r="AC52" s="594"/>
      <c r="AD52" s="594"/>
      <c r="AE52" s="594"/>
      <c r="AF52" s="594"/>
      <c r="AG52" s="594"/>
      <c r="AH52" s="594" t="n">
        <v>1</v>
      </c>
      <c r="AI52" s="594" t="n">
        <v>1</v>
      </c>
      <c r="AJ52" s="594" t="n">
        <v>1</v>
      </c>
      <c r="AK52" s="595"/>
      <c r="AL52" s="593"/>
      <c r="AM52" s="594"/>
      <c r="AN52" s="594"/>
      <c r="AO52" s="594"/>
      <c r="AP52" s="594"/>
      <c r="AQ52" s="594"/>
      <c r="AR52" s="594"/>
      <c r="AS52" s="594"/>
      <c r="AT52" s="594"/>
      <c r="AU52" s="594"/>
      <c r="AV52" s="594"/>
      <c r="AW52" s="595"/>
      <c r="AX52" s="596" t="n">
        <f aca="false">SUM(B52,N52,Z52)</f>
        <v>0</v>
      </c>
      <c r="AY52" s="596" t="n">
        <f aca="false">SUM(C52,O52,AA52)</f>
        <v>0</v>
      </c>
      <c r="AZ52" s="596" t="n">
        <f aca="false">SUM(D52,P52,AB52)</f>
        <v>0</v>
      </c>
      <c r="BA52" s="596" t="n">
        <f aca="false">SUM(E52,Q52,AC52)</f>
        <v>0</v>
      </c>
      <c r="BB52" s="596" t="n">
        <f aca="false">SUM(F52,R52,AD52)</f>
        <v>0</v>
      </c>
      <c r="BC52" s="596" t="n">
        <f aca="false">SUM(G52,S52,AE52)</f>
        <v>0</v>
      </c>
      <c r="BD52" s="596" t="n">
        <f aca="false">SUM(H52,T52,AF52)</f>
        <v>0</v>
      </c>
      <c r="BE52" s="596" t="n">
        <f aca="false">SUM(I52,U52,AG52)</f>
        <v>0</v>
      </c>
      <c r="BF52" s="596" t="n">
        <f aca="false">SUM(J52,V52,AH52)</f>
        <v>1</v>
      </c>
      <c r="BG52" s="596" t="n">
        <f aca="false">SUM(K52,W52,AI52)</f>
        <v>1</v>
      </c>
      <c r="BH52" s="596" t="n">
        <f aca="false">SUM(L52,X52,AJ52)</f>
        <v>1</v>
      </c>
      <c r="BI52" s="596" t="n">
        <f aca="false">SUM(M52,Y52,AK52)</f>
        <v>1</v>
      </c>
      <c r="BJ52" s="581"/>
      <c r="BK52" s="581"/>
      <c r="BL52" s="581"/>
      <c r="BM52" s="581"/>
      <c r="BN52" s="581"/>
      <c r="BO52" s="581"/>
      <c r="BP52" s="581"/>
      <c r="BQ52" s="581"/>
      <c r="BR52" s="581"/>
      <c r="BS52" s="581"/>
      <c r="BT52" s="581"/>
      <c r="BU52" s="581"/>
      <c r="BV52" s="581"/>
      <c r="BW52" s="581"/>
      <c r="BX52" s="581"/>
      <c r="BY52" s="581"/>
      <c r="BZ52" s="581"/>
      <c r="CA52" s="581"/>
      <c r="CB52" s="581"/>
      <c r="CC52" s="581"/>
    </row>
    <row r="53" customFormat="false" ht="12" hidden="false" customHeight="true" outlineLevel="0" collapsed="false">
      <c r="A53" s="597" t="s">
        <v>877</v>
      </c>
      <c r="B53" s="593"/>
      <c r="C53" s="594"/>
      <c r="D53" s="594"/>
      <c r="E53" s="594" t="n">
        <v>1</v>
      </c>
      <c r="F53" s="594" t="n">
        <v>1</v>
      </c>
      <c r="G53" s="594"/>
      <c r="H53" s="594"/>
      <c r="I53" s="594"/>
      <c r="J53" s="594"/>
      <c r="K53" s="594"/>
      <c r="L53" s="594"/>
      <c r="M53" s="595"/>
      <c r="N53" s="593" t="n">
        <v>1</v>
      </c>
      <c r="O53" s="594" t="n">
        <v>1</v>
      </c>
      <c r="P53" s="594" t="n">
        <v>1</v>
      </c>
      <c r="Q53" s="594"/>
      <c r="R53" s="594"/>
      <c r="S53" s="594"/>
      <c r="T53" s="594"/>
      <c r="U53" s="594"/>
      <c r="V53" s="594"/>
      <c r="W53" s="594"/>
      <c r="X53" s="594"/>
      <c r="Y53" s="595"/>
      <c r="Z53" s="593"/>
      <c r="AA53" s="594"/>
      <c r="AB53" s="594"/>
      <c r="AC53" s="594"/>
      <c r="AD53" s="594"/>
      <c r="AE53" s="594"/>
      <c r="AF53" s="594"/>
      <c r="AG53" s="594"/>
      <c r="AH53" s="594" t="n">
        <v>1</v>
      </c>
      <c r="AI53" s="594" t="n">
        <v>1</v>
      </c>
      <c r="AJ53" s="594" t="n">
        <v>1</v>
      </c>
      <c r="AK53" s="595" t="n">
        <v>1</v>
      </c>
      <c r="AL53" s="593"/>
      <c r="AM53" s="594"/>
      <c r="AN53" s="594"/>
      <c r="AO53" s="594"/>
      <c r="AP53" s="594"/>
      <c r="AQ53" s="594"/>
      <c r="AR53" s="594"/>
      <c r="AS53" s="594"/>
      <c r="AT53" s="594"/>
      <c r="AU53" s="594"/>
      <c r="AV53" s="594"/>
      <c r="AW53" s="595"/>
      <c r="AX53" s="596" t="n">
        <f aca="false">SUM(B53,N53,Z53)</f>
        <v>1</v>
      </c>
      <c r="AY53" s="596" t="n">
        <f aca="false">SUM(C53,O53,AA53)</f>
        <v>1</v>
      </c>
      <c r="AZ53" s="596" t="n">
        <f aca="false">SUM(D53,P53,AB53)</f>
        <v>1</v>
      </c>
      <c r="BA53" s="596" t="n">
        <f aca="false">SUM(E53,Q53,AC53)</f>
        <v>1</v>
      </c>
      <c r="BB53" s="596" t="n">
        <f aca="false">SUM(F53,R53,AD53)</f>
        <v>1</v>
      </c>
      <c r="BC53" s="596" t="n">
        <f aca="false">SUM(G53,S53,AE53)</f>
        <v>0</v>
      </c>
      <c r="BD53" s="596" t="n">
        <f aca="false">SUM(H53,T53,AF53)</f>
        <v>0</v>
      </c>
      <c r="BE53" s="596" t="n">
        <f aca="false">SUM(I53,U53,AG53)</f>
        <v>0</v>
      </c>
      <c r="BF53" s="596" t="n">
        <f aca="false">SUM(J53,V53,AH53)</f>
        <v>1</v>
      </c>
      <c r="BG53" s="596" t="n">
        <f aca="false">SUM(K53,W53,AI53)</f>
        <v>1</v>
      </c>
      <c r="BH53" s="596" t="n">
        <f aca="false">SUM(L53,X53,AJ53)</f>
        <v>1</v>
      </c>
      <c r="BI53" s="596" t="n">
        <f aca="false">SUM(M53,Y53,AK53)</f>
        <v>1</v>
      </c>
      <c r="BJ53" s="581"/>
      <c r="BK53" s="581"/>
      <c r="BL53" s="581"/>
      <c r="BM53" s="581"/>
      <c r="BN53" s="581"/>
      <c r="BO53" s="581"/>
      <c r="BP53" s="581"/>
      <c r="BQ53" s="581"/>
      <c r="BR53" s="581"/>
      <c r="BS53" s="581"/>
      <c r="BT53" s="581"/>
      <c r="BU53" s="581"/>
      <c r="BV53" s="581"/>
      <c r="BW53" s="581"/>
      <c r="BX53" s="581"/>
      <c r="BY53" s="581"/>
      <c r="BZ53" s="581"/>
      <c r="CA53" s="581"/>
      <c r="CB53" s="581"/>
      <c r="CC53" s="581"/>
    </row>
    <row r="54" customFormat="false" ht="12" hidden="false" customHeight="true" outlineLevel="0" collapsed="false">
      <c r="A54" s="597" t="s">
        <v>878</v>
      </c>
      <c r="B54" s="593"/>
      <c r="C54" s="594"/>
      <c r="D54" s="594"/>
      <c r="E54" s="594"/>
      <c r="F54" s="594"/>
      <c r="G54" s="594"/>
      <c r="H54" s="594"/>
      <c r="I54" s="594"/>
      <c r="J54" s="594"/>
      <c r="K54" s="594"/>
      <c r="L54" s="594"/>
      <c r="M54" s="595"/>
      <c r="N54" s="593"/>
      <c r="O54" s="594"/>
      <c r="P54" s="594"/>
      <c r="Q54" s="594"/>
      <c r="R54" s="594"/>
      <c r="S54" s="594"/>
      <c r="T54" s="594"/>
      <c r="U54" s="594"/>
      <c r="V54" s="594"/>
      <c r="W54" s="594"/>
      <c r="X54" s="594"/>
      <c r="Y54" s="595"/>
      <c r="Z54" s="593"/>
      <c r="AA54" s="594"/>
      <c r="AB54" s="594"/>
      <c r="AC54" s="594"/>
      <c r="AD54" s="594"/>
      <c r="AE54" s="594"/>
      <c r="AF54" s="594"/>
      <c r="AG54" s="594"/>
      <c r="AH54" s="594"/>
      <c r="AI54" s="594"/>
      <c r="AJ54" s="594"/>
      <c r="AK54" s="595"/>
      <c r="AL54" s="593"/>
      <c r="AM54" s="594"/>
      <c r="AN54" s="594"/>
      <c r="AO54" s="594"/>
      <c r="AP54" s="594"/>
      <c r="AQ54" s="594"/>
      <c r="AR54" s="594"/>
      <c r="AS54" s="594"/>
      <c r="AT54" s="594"/>
      <c r="AU54" s="594"/>
      <c r="AV54" s="594"/>
      <c r="AW54" s="595"/>
      <c r="AX54" s="596" t="n">
        <f aca="false">SUM(B54,N54,Z54)</f>
        <v>0</v>
      </c>
      <c r="AY54" s="596" t="n">
        <f aca="false">SUM(C54,O54,AA54)</f>
        <v>0</v>
      </c>
      <c r="AZ54" s="596" t="n">
        <f aca="false">SUM(D54,P54,AB54)</f>
        <v>0</v>
      </c>
      <c r="BA54" s="596" t="n">
        <f aca="false">SUM(E54,Q54,AC54)</f>
        <v>0</v>
      </c>
      <c r="BB54" s="596" t="n">
        <f aca="false">SUM(F54,R54,AD54)</f>
        <v>0</v>
      </c>
      <c r="BC54" s="596" t="n">
        <f aca="false">SUM(G54,S54,AE54)</f>
        <v>0</v>
      </c>
      <c r="BD54" s="596" t="n">
        <f aca="false">SUM(H54,T54,AF54)</f>
        <v>0</v>
      </c>
      <c r="BE54" s="596" t="n">
        <f aca="false">SUM(I54,U54,AG54)</f>
        <v>0</v>
      </c>
      <c r="BF54" s="596" t="n">
        <f aca="false">SUM(J54,V54,AH54)</f>
        <v>0</v>
      </c>
      <c r="BG54" s="596" t="n">
        <f aca="false">SUM(K54,W54,AI54)</f>
        <v>0</v>
      </c>
      <c r="BH54" s="596" t="n">
        <f aca="false">SUM(L54,X54,AJ54)</f>
        <v>0</v>
      </c>
      <c r="BI54" s="596" t="n">
        <f aca="false">SUM(M54,Y54,AK54)</f>
        <v>0</v>
      </c>
      <c r="BJ54" s="581"/>
      <c r="BK54" s="581"/>
      <c r="BL54" s="581"/>
      <c r="BM54" s="581"/>
      <c r="BN54" s="581"/>
      <c r="BO54" s="581"/>
      <c r="BP54" s="581"/>
      <c r="BQ54" s="581"/>
      <c r="BR54" s="581"/>
      <c r="BS54" s="581"/>
      <c r="BT54" s="581"/>
      <c r="BU54" s="581"/>
      <c r="BV54" s="581"/>
      <c r="BW54" s="581"/>
      <c r="BX54" s="581"/>
      <c r="BY54" s="581"/>
      <c r="BZ54" s="581"/>
      <c r="CA54" s="581"/>
      <c r="CB54" s="581"/>
      <c r="CC54" s="581"/>
    </row>
    <row r="55" customFormat="false" ht="12" hidden="false" customHeight="true" outlineLevel="0" collapsed="false">
      <c r="A55" s="588" t="s">
        <v>884</v>
      </c>
      <c r="B55" s="589"/>
      <c r="C55" s="590"/>
      <c r="D55" s="590"/>
      <c r="E55" s="590"/>
      <c r="F55" s="590"/>
      <c r="G55" s="590"/>
      <c r="H55" s="590"/>
      <c r="I55" s="590"/>
      <c r="J55" s="590"/>
      <c r="K55" s="590"/>
      <c r="L55" s="590"/>
      <c r="M55" s="590"/>
      <c r="N55" s="590"/>
      <c r="O55" s="590"/>
      <c r="P55" s="590"/>
      <c r="Q55" s="590"/>
      <c r="R55" s="590"/>
      <c r="S55" s="590"/>
      <c r="T55" s="590"/>
      <c r="U55" s="590"/>
      <c r="V55" s="590"/>
      <c r="W55" s="590"/>
      <c r="X55" s="590"/>
      <c r="Y55" s="590"/>
      <c r="Z55" s="590"/>
      <c r="AA55" s="590"/>
      <c r="AB55" s="590"/>
      <c r="AC55" s="590"/>
      <c r="AD55" s="590"/>
      <c r="AE55" s="590"/>
      <c r="AF55" s="590"/>
      <c r="AG55" s="590"/>
      <c r="AH55" s="590"/>
      <c r="AI55" s="590"/>
      <c r="AJ55" s="590"/>
      <c r="AK55" s="590"/>
      <c r="AL55" s="590"/>
      <c r="AM55" s="590"/>
      <c r="AN55" s="590"/>
      <c r="AO55" s="590"/>
      <c r="AP55" s="590"/>
      <c r="AQ55" s="590"/>
      <c r="AR55" s="590"/>
      <c r="AS55" s="590"/>
      <c r="AT55" s="590"/>
      <c r="AU55" s="590"/>
      <c r="AV55" s="590"/>
      <c r="AW55" s="590"/>
      <c r="AX55" s="590"/>
      <c r="AY55" s="590"/>
      <c r="AZ55" s="590"/>
      <c r="BA55" s="590"/>
      <c r="BB55" s="590"/>
      <c r="BC55" s="590"/>
      <c r="BD55" s="590"/>
      <c r="BE55" s="590"/>
      <c r="BF55" s="590"/>
      <c r="BG55" s="590"/>
      <c r="BH55" s="590"/>
      <c r="BI55" s="591"/>
      <c r="BJ55" s="581"/>
      <c r="BK55" s="581"/>
      <c r="BL55" s="581"/>
      <c r="BM55" s="581"/>
      <c r="BN55" s="581"/>
      <c r="BO55" s="581"/>
      <c r="BP55" s="581"/>
      <c r="BQ55" s="581"/>
      <c r="BR55" s="581"/>
      <c r="BS55" s="581"/>
      <c r="BT55" s="581"/>
      <c r="BU55" s="581"/>
      <c r="BV55" s="581"/>
      <c r="BW55" s="581"/>
      <c r="BX55" s="581"/>
      <c r="BY55" s="581"/>
      <c r="BZ55" s="581"/>
      <c r="CA55" s="581"/>
      <c r="CB55" s="581"/>
      <c r="CC55" s="581"/>
    </row>
    <row r="56" customFormat="false" ht="12" hidden="false" customHeight="true" outlineLevel="0" collapsed="false">
      <c r="A56" s="597" t="s">
        <v>873</v>
      </c>
      <c r="B56" s="593"/>
      <c r="C56" s="594"/>
      <c r="D56" s="594"/>
      <c r="E56" s="594" t="n">
        <v>1</v>
      </c>
      <c r="F56" s="594" t="n">
        <v>1</v>
      </c>
      <c r="G56" s="594" t="n">
        <v>1</v>
      </c>
      <c r="H56" s="594" t="n">
        <v>1</v>
      </c>
      <c r="I56" s="594"/>
      <c r="J56" s="594"/>
      <c r="K56" s="594"/>
      <c r="L56" s="594"/>
      <c r="M56" s="595"/>
      <c r="N56" s="593"/>
      <c r="O56" s="594"/>
      <c r="P56" s="594"/>
      <c r="Q56" s="594"/>
      <c r="R56" s="594"/>
      <c r="S56" s="594"/>
      <c r="T56" s="594"/>
      <c r="U56" s="594"/>
      <c r="V56" s="594" t="n">
        <v>1</v>
      </c>
      <c r="W56" s="594" t="n">
        <v>1</v>
      </c>
      <c r="X56" s="594" t="n">
        <v>1</v>
      </c>
      <c r="Y56" s="595"/>
      <c r="Z56" s="593"/>
      <c r="AA56" s="594"/>
      <c r="AB56" s="594"/>
      <c r="AC56" s="594"/>
      <c r="AD56" s="594" t="n">
        <v>1</v>
      </c>
      <c r="AE56" s="594" t="n">
        <v>1</v>
      </c>
      <c r="AF56" s="594" t="n">
        <v>1</v>
      </c>
      <c r="AG56" s="594"/>
      <c r="AH56" s="594"/>
      <c r="AI56" s="594"/>
      <c r="AJ56" s="594"/>
      <c r="AK56" s="595"/>
      <c r="AL56" s="593"/>
      <c r="AM56" s="594"/>
      <c r="AN56" s="594"/>
      <c r="AO56" s="594"/>
      <c r="AP56" s="594"/>
      <c r="AQ56" s="594"/>
      <c r="AR56" s="594"/>
      <c r="AS56" s="594"/>
      <c r="AT56" s="594"/>
      <c r="AU56" s="594"/>
      <c r="AV56" s="594"/>
      <c r="AW56" s="595"/>
      <c r="AX56" s="596" t="n">
        <f aca="false">SUM(B56,N56,Z56)</f>
        <v>0</v>
      </c>
      <c r="AY56" s="596" t="n">
        <f aca="false">SUM(C56,O56,AA56)</f>
        <v>0</v>
      </c>
      <c r="AZ56" s="596" t="n">
        <f aca="false">SUM(D56,P56,AB56)</f>
        <v>0</v>
      </c>
      <c r="BA56" s="596" t="n">
        <f aca="false">SUM(E56,Q56,AC56)</f>
        <v>1</v>
      </c>
      <c r="BB56" s="596" t="n">
        <f aca="false">SUM(F56,R56,AD56)</f>
        <v>2</v>
      </c>
      <c r="BC56" s="596" t="n">
        <f aca="false">SUM(G56,S56,AE56)</f>
        <v>2</v>
      </c>
      <c r="BD56" s="596" t="n">
        <f aca="false">SUM(H56,T56,AF56)</f>
        <v>2</v>
      </c>
      <c r="BE56" s="596" t="n">
        <f aca="false">SUM(I56,U56,AG56)</f>
        <v>0</v>
      </c>
      <c r="BF56" s="596" t="n">
        <f aca="false">SUM(J56,V56,AH56)</f>
        <v>1</v>
      </c>
      <c r="BG56" s="596" t="n">
        <f aca="false">SUM(K56,W56,AI56)</f>
        <v>1</v>
      </c>
      <c r="BH56" s="596" t="n">
        <f aca="false">SUM(L56,X56,AJ56)</f>
        <v>1</v>
      </c>
      <c r="BI56" s="596" t="n">
        <f aca="false">SUM(M56,Y56,AK56)</f>
        <v>0</v>
      </c>
      <c r="BJ56" s="581"/>
      <c r="BK56" s="581"/>
      <c r="BL56" s="581"/>
      <c r="BM56" s="581"/>
      <c r="BN56" s="581"/>
      <c r="BO56" s="581"/>
      <c r="BP56" s="581"/>
      <c r="BQ56" s="581"/>
      <c r="BR56" s="581"/>
      <c r="BS56" s="581"/>
      <c r="BT56" s="581"/>
      <c r="BU56" s="581"/>
      <c r="BV56" s="581"/>
      <c r="BW56" s="581"/>
      <c r="BX56" s="581"/>
      <c r="BY56" s="581"/>
      <c r="BZ56" s="581"/>
      <c r="CA56" s="581"/>
      <c r="CB56" s="581"/>
      <c r="CC56" s="581"/>
    </row>
    <row r="57" customFormat="false" ht="12" hidden="false" customHeight="true" outlineLevel="0" collapsed="false">
      <c r="A57" s="597" t="s">
        <v>874</v>
      </c>
      <c r="B57" s="593"/>
      <c r="C57" s="594"/>
      <c r="D57" s="594"/>
      <c r="E57" s="594"/>
      <c r="F57" s="594"/>
      <c r="G57" s="594"/>
      <c r="H57" s="594"/>
      <c r="I57" s="594" t="n">
        <v>1</v>
      </c>
      <c r="J57" s="594" t="n">
        <v>1</v>
      </c>
      <c r="K57" s="594"/>
      <c r="L57" s="594"/>
      <c r="M57" s="595"/>
      <c r="N57" s="593"/>
      <c r="O57" s="594"/>
      <c r="P57" s="594"/>
      <c r="Q57" s="594"/>
      <c r="R57" s="594"/>
      <c r="S57" s="594"/>
      <c r="T57" s="594"/>
      <c r="U57" s="594"/>
      <c r="V57" s="594" t="n">
        <v>1</v>
      </c>
      <c r="W57" s="594" t="n">
        <v>1</v>
      </c>
      <c r="X57" s="594"/>
      <c r="Y57" s="595"/>
      <c r="Z57" s="593"/>
      <c r="AA57" s="594"/>
      <c r="AB57" s="594"/>
      <c r="AC57" s="594"/>
      <c r="AD57" s="594"/>
      <c r="AE57" s="594"/>
      <c r="AF57" s="594"/>
      <c r="AG57" s="594" t="n">
        <v>1</v>
      </c>
      <c r="AH57" s="594"/>
      <c r="AI57" s="594"/>
      <c r="AJ57" s="594"/>
      <c r="AK57" s="595"/>
      <c r="AL57" s="593"/>
      <c r="AM57" s="594"/>
      <c r="AN57" s="594"/>
      <c r="AO57" s="594"/>
      <c r="AP57" s="594"/>
      <c r="AQ57" s="594"/>
      <c r="AR57" s="594"/>
      <c r="AS57" s="594"/>
      <c r="AT57" s="594"/>
      <c r="AU57" s="594"/>
      <c r="AV57" s="594"/>
      <c r="AW57" s="595"/>
      <c r="AX57" s="596" t="n">
        <f aca="false">SUM(B57,N57,Z57)</f>
        <v>0</v>
      </c>
      <c r="AY57" s="596" t="n">
        <f aca="false">SUM(C57,O57,AA57)</f>
        <v>0</v>
      </c>
      <c r="AZ57" s="596" t="n">
        <f aca="false">SUM(D57,P57,AB57)</f>
        <v>0</v>
      </c>
      <c r="BA57" s="596" t="n">
        <f aca="false">SUM(E57,Q57,AC57)</f>
        <v>0</v>
      </c>
      <c r="BB57" s="596" t="n">
        <f aca="false">SUM(F57,R57,AD57)</f>
        <v>0</v>
      </c>
      <c r="BC57" s="596" t="n">
        <f aca="false">SUM(G57,S57,AE57)</f>
        <v>0</v>
      </c>
      <c r="BD57" s="596" t="n">
        <f aca="false">SUM(H57,T57,AF57)</f>
        <v>0</v>
      </c>
      <c r="BE57" s="596" t="n">
        <f aca="false">SUM(I57,U57,AG57)</f>
        <v>2</v>
      </c>
      <c r="BF57" s="596" t="n">
        <f aca="false">SUM(J57,V57,AH57)</f>
        <v>2</v>
      </c>
      <c r="BG57" s="596" t="n">
        <f aca="false">SUM(K57,W57,AI57)</f>
        <v>1</v>
      </c>
      <c r="BH57" s="596" t="n">
        <f aca="false">SUM(L57,X57,AJ57)</f>
        <v>0</v>
      </c>
      <c r="BI57" s="596" t="n">
        <f aca="false">SUM(M57,Y57,AK57)</f>
        <v>0</v>
      </c>
      <c r="BJ57" s="581"/>
      <c r="BK57" s="581"/>
      <c r="BL57" s="581"/>
      <c r="BM57" s="581"/>
      <c r="BN57" s="581"/>
      <c r="BO57" s="581"/>
      <c r="BP57" s="581"/>
      <c r="BQ57" s="581"/>
      <c r="BR57" s="581"/>
      <c r="BS57" s="581"/>
      <c r="BT57" s="581"/>
      <c r="BU57" s="581"/>
      <c r="BV57" s="581"/>
      <c r="BW57" s="581"/>
      <c r="BX57" s="581"/>
      <c r="BY57" s="581"/>
      <c r="BZ57" s="581"/>
      <c r="CA57" s="581"/>
      <c r="CB57" s="581"/>
      <c r="CC57" s="581"/>
    </row>
    <row r="58" customFormat="false" ht="12" hidden="false" customHeight="true" outlineLevel="0" collapsed="false">
      <c r="A58" s="597" t="s">
        <v>875</v>
      </c>
      <c r="B58" s="593"/>
      <c r="C58" s="594"/>
      <c r="D58" s="594"/>
      <c r="E58" s="594"/>
      <c r="F58" s="594"/>
      <c r="G58" s="594"/>
      <c r="H58" s="594"/>
      <c r="I58" s="594"/>
      <c r="J58" s="594"/>
      <c r="K58" s="594" t="n">
        <v>1</v>
      </c>
      <c r="L58" s="594" t="n">
        <v>1</v>
      </c>
      <c r="M58" s="595"/>
      <c r="N58" s="593"/>
      <c r="O58" s="594"/>
      <c r="P58" s="594"/>
      <c r="Q58" s="594"/>
      <c r="R58" s="594"/>
      <c r="S58" s="594"/>
      <c r="T58" s="594"/>
      <c r="U58" s="594"/>
      <c r="V58" s="594"/>
      <c r="W58" s="594"/>
      <c r="X58" s="594"/>
      <c r="Y58" s="595" t="n">
        <v>1</v>
      </c>
      <c r="Z58" s="593"/>
      <c r="AA58" s="594"/>
      <c r="AB58" s="594"/>
      <c r="AC58" s="594"/>
      <c r="AD58" s="594"/>
      <c r="AE58" s="594"/>
      <c r="AF58" s="594"/>
      <c r="AG58" s="594"/>
      <c r="AH58" s="594" t="n">
        <v>1</v>
      </c>
      <c r="AI58" s="594" t="n">
        <v>1</v>
      </c>
      <c r="AJ58" s="594" t="n">
        <v>1</v>
      </c>
      <c r="AK58" s="595"/>
      <c r="AL58" s="593"/>
      <c r="AM58" s="594"/>
      <c r="AN58" s="594"/>
      <c r="AO58" s="594"/>
      <c r="AP58" s="594"/>
      <c r="AQ58" s="594"/>
      <c r="AR58" s="594"/>
      <c r="AS58" s="594"/>
      <c r="AT58" s="594"/>
      <c r="AU58" s="594"/>
      <c r="AV58" s="594"/>
      <c r="AW58" s="595"/>
      <c r="AX58" s="596" t="n">
        <f aca="false">SUM(B58,N58,Z58)</f>
        <v>0</v>
      </c>
      <c r="AY58" s="596" t="n">
        <f aca="false">SUM(C58,O58,AA58)</f>
        <v>0</v>
      </c>
      <c r="AZ58" s="596" t="n">
        <f aca="false">SUM(D58,P58,AB58)</f>
        <v>0</v>
      </c>
      <c r="BA58" s="596" t="n">
        <f aca="false">SUM(E58,Q58,AC58)</f>
        <v>0</v>
      </c>
      <c r="BB58" s="596" t="n">
        <f aca="false">SUM(F58,R58,AD58)</f>
        <v>0</v>
      </c>
      <c r="BC58" s="596" t="n">
        <f aca="false">SUM(G58,S58,AE58)</f>
        <v>0</v>
      </c>
      <c r="BD58" s="596" t="n">
        <f aca="false">SUM(H58,T58,AF58)</f>
        <v>0</v>
      </c>
      <c r="BE58" s="596" t="n">
        <f aca="false">SUM(I58,U58,AG58)</f>
        <v>0</v>
      </c>
      <c r="BF58" s="596" t="n">
        <f aca="false">SUM(J58,V58,AH58)</f>
        <v>1</v>
      </c>
      <c r="BG58" s="596" t="n">
        <f aca="false">SUM(K58,W58,AI58)</f>
        <v>2</v>
      </c>
      <c r="BH58" s="596" t="n">
        <f aca="false">SUM(L58,X58,AJ58)</f>
        <v>2</v>
      </c>
      <c r="BI58" s="596" t="n">
        <f aca="false">SUM(M58,Y58,AK58)</f>
        <v>1</v>
      </c>
      <c r="BJ58" s="581"/>
      <c r="BK58" s="581"/>
      <c r="BL58" s="581"/>
      <c r="BM58" s="581"/>
      <c r="BN58" s="581"/>
      <c r="BO58" s="581"/>
      <c r="BP58" s="581"/>
      <c r="BQ58" s="581"/>
      <c r="BR58" s="581"/>
      <c r="BS58" s="581"/>
      <c r="BT58" s="581"/>
      <c r="BU58" s="581"/>
      <c r="BV58" s="581"/>
      <c r="BW58" s="581"/>
      <c r="BX58" s="581"/>
      <c r="BY58" s="581"/>
      <c r="BZ58" s="581"/>
      <c r="CA58" s="581"/>
      <c r="CB58" s="581"/>
      <c r="CC58" s="581"/>
    </row>
    <row r="59" customFormat="false" ht="12" hidden="false" customHeight="true" outlineLevel="0" collapsed="false">
      <c r="A59" s="597" t="s">
        <v>877</v>
      </c>
      <c r="B59" s="593" t="n">
        <v>1</v>
      </c>
      <c r="C59" s="594" t="n">
        <v>1</v>
      </c>
      <c r="D59" s="594" t="n">
        <v>1</v>
      </c>
      <c r="E59" s="594"/>
      <c r="F59" s="594"/>
      <c r="G59" s="594"/>
      <c r="H59" s="594"/>
      <c r="I59" s="594"/>
      <c r="J59" s="594"/>
      <c r="K59" s="594"/>
      <c r="L59" s="594"/>
      <c r="M59" s="595"/>
      <c r="N59" s="593" t="n">
        <v>1</v>
      </c>
      <c r="O59" s="594" t="n">
        <v>1</v>
      </c>
      <c r="P59" s="594" t="n">
        <v>1</v>
      </c>
      <c r="Q59" s="594"/>
      <c r="R59" s="594"/>
      <c r="S59" s="594"/>
      <c r="T59" s="594"/>
      <c r="U59" s="594"/>
      <c r="V59" s="594"/>
      <c r="W59" s="594"/>
      <c r="X59" s="594"/>
      <c r="Y59" s="595"/>
      <c r="Z59" s="593"/>
      <c r="AA59" s="594"/>
      <c r="AB59" s="594"/>
      <c r="AC59" s="594"/>
      <c r="AD59" s="594"/>
      <c r="AE59" s="594"/>
      <c r="AF59" s="594"/>
      <c r="AG59" s="594"/>
      <c r="AH59" s="594"/>
      <c r="AI59" s="594" t="n">
        <v>1</v>
      </c>
      <c r="AJ59" s="594" t="n">
        <v>1</v>
      </c>
      <c r="AK59" s="595" t="n">
        <v>1</v>
      </c>
      <c r="AL59" s="593"/>
      <c r="AM59" s="594"/>
      <c r="AN59" s="594"/>
      <c r="AO59" s="594"/>
      <c r="AP59" s="594"/>
      <c r="AQ59" s="594"/>
      <c r="AR59" s="594"/>
      <c r="AS59" s="594"/>
      <c r="AT59" s="594"/>
      <c r="AU59" s="594"/>
      <c r="AV59" s="594"/>
      <c r="AW59" s="595"/>
      <c r="AX59" s="596" t="n">
        <f aca="false">SUM(B59,N59,Z59)</f>
        <v>2</v>
      </c>
      <c r="AY59" s="596" t="n">
        <f aca="false">SUM(C59,O59,AA59)</f>
        <v>2</v>
      </c>
      <c r="AZ59" s="596" t="n">
        <f aca="false">SUM(D59,P59,AB59)</f>
        <v>2</v>
      </c>
      <c r="BA59" s="596" t="n">
        <f aca="false">SUM(E59,Q59,AC59)</f>
        <v>0</v>
      </c>
      <c r="BB59" s="596" t="n">
        <f aca="false">SUM(F59,R59,AD59)</f>
        <v>0</v>
      </c>
      <c r="BC59" s="596" t="n">
        <f aca="false">SUM(G59,S59,AE59)</f>
        <v>0</v>
      </c>
      <c r="BD59" s="596" t="n">
        <f aca="false">SUM(H59,T59,AF59)</f>
        <v>0</v>
      </c>
      <c r="BE59" s="596" t="n">
        <f aca="false">SUM(I59,U59,AG59)</f>
        <v>0</v>
      </c>
      <c r="BF59" s="596" t="n">
        <f aca="false">SUM(J59,V59,AH59)</f>
        <v>0</v>
      </c>
      <c r="BG59" s="596" t="n">
        <f aca="false">SUM(K59,W59,AI59)</f>
        <v>1</v>
      </c>
      <c r="BH59" s="596" t="n">
        <f aca="false">SUM(L59,X59,AJ59)</f>
        <v>1</v>
      </c>
      <c r="BI59" s="596" t="n">
        <f aca="false">SUM(M59,Y59,AK59)</f>
        <v>1</v>
      </c>
      <c r="BJ59" s="581"/>
      <c r="BK59" s="581"/>
      <c r="BL59" s="581"/>
      <c r="BM59" s="581"/>
      <c r="BN59" s="581"/>
      <c r="BO59" s="581"/>
      <c r="BP59" s="581"/>
      <c r="BQ59" s="581"/>
      <c r="BR59" s="581"/>
      <c r="BS59" s="581"/>
      <c r="BT59" s="581"/>
      <c r="BU59" s="581"/>
      <c r="BV59" s="581"/>
      <c r="BW59" s="581"/>
      <c r="BX59" s="581"/>
      <c r="BY59" s="581"/>
      <c r="BZ59" s="581"/>
      <c r="CA59" s="581"/>
      <c r="CB59" s="581"/>
      <c r="CC59" s="581"/>
    </row>
    <row r="60" customFormat="false" ht="12" hidden="false" customHeight="true" outlineLevel="0" collapsed="false">
      <c r="A60" s="597" t="s">
        <v>878</v>
      </c>
      <c r="B60" s="593"/>
      <c r="C60" s="594"/>
      <c r="D60" s="594"/>
      <c r="E60" s="594"/>
      <c r="F60" s="594"/>
      <c r="G60" s="594"/>
      <c r="H60" s="594"/>
      <c r="I60" s="594"/>
      <c r="J60" s="594"/>
      <c r="K60" s="594"/>
      <c r="L60" s="594"/>
      <c r="M60" s="595"/>
      <c r="N60" s="593"/>
      <c r="O60" s="594"/>
      <c r="P60" s="594"/>
      <c r="Q60" s="594"/>
      <c r="R60" s="594"/>
      <c r="S60" s="594"/>
      <c r="T60" s="594"/>
      <c r="U60" s="594"/>
      <c r="V60" s="594"/>
      <c r="W60" s="594"/>
      <c r="X60" s="594"/>
      <c r="Y60" s="595"/>
      <c r="Z60" s="593"/>
      <c r="AA60" s="594"/>
      <c r="AB60" s="594"/>
      <c r="AC60" s="594"/>
      <c r="AD60" s="594"/>
      <c r="AE60" s="594"/>
      <c r="AF60" s="594"/>
      <c r="AG60" s="594"/>
      <c r="AH60" s="594"/>
      <c r="AI60" s="594"/>
      <c r="AJ60" s="594"/>
      <c r="AK60" s="595"/>
      <c r="AL60" s="593"/>
      <c r="AM60" s="594"/>
      <c r="AN60" s="594"/>
      <c r="AO60" s="594"/>
      <c r="AP60" s="594"/>
      <c r="AQ60" s="594"/>
      <c r="AR60" s="594"/>
      <c r="AS60" s="594"/>
      <c r="AT60" s="594"/>
      <c r="AU60" s="594"/>
      <c r="AV60" s="594"/>
      <c r="AW60" s="595"/>
      <c r="AX60" s="596" t="n">
        <f aca="false">SUM(B60,N60,Z60)</f>
        <v>0</v>
      </c>
      <c r="AY60" s="596" t="n">
        <f aca="false">SUM(C60,O60,AA60)</f>
        <v>0</v>
      </c>
      <c r="AZ60" s="596" t="n">
        <f aca="false">SUM(D60,P60,AB60)</f>
        <v>0</v>
      </c>
      <c r="BA60" s="596" t="n">
        <f aca="false">SUM(E60,Q60,AC60)</f>
        <v>0</v>
      </c>
      <c r="BB60" s="596" t="n">
        <f aca="false">SUM(F60,R60,AD60)</f>
        <v>0</v>
      </c>
      <c r="BC60" s="596" t="n">
        <f aca="false">SUM(G60,S60,AE60)</f>
        <v>0</v>
      </c>
      <c r="BD60" s="596" t="n">
        <f aca="false">SUM(H60,T60,AF60)</f>
        <v>0</v>
      </c>
      <c r="BE60" s="596" t="n">
        <f aca="false">SUM(I60,U60,AG60)</f>
        <v>0</v>
      </c>
      <c r="BF60" s="596" t="n">
        <f aca="false">SUM(J60,V60,AH60)</f>
        <v>0</v>
      </c>
      <c r="BG60" s="596" t="n">
        <f aca="false">SUM(K60,W60,AI60)</f>
        <v>0</v>
      </c>
      <c r="BH60" s="596" t="n">
        <f aca="false">SUM(L60,X60,AJ60)</f>
        <v>0</v>
      </c>
      <c r="BI60" s="596" t="n">
        <f aca="false">SUM(M60,Y60,AK60)</f>
        <v>0</v>
      </c>
      <c r="BJ60" s="581"/>
      <c r="BK60" s="581"/>
      <c r="BL60" s="581"/>
      <c r="BM60" s="581"/>
      <c r="BN60" s="581"/>
      <c r="BO60" s="581"/>
      <c r="BP60" s="581"/>
      <c r="BQ60" s="581"/>
      <c r="BR60" s="581"/>
      <c r="BS60" s="581"/>
      <c r="BT60" s="581"/>
      <c r="BU60" s="581"/>
      <c r="BV60" s="581"/>
      <c r="BW60" s="581"/>
      <c r="BX60" s="581"/>
      <c r="BY60" s="581"/>
      <c r="BZ60" s="581"/>
      <c r="CA60" s="581"/>
      <c r="CB60" s="581"/>
      <c r="CC60" s="581"/>
    </row>
    <row r="61" customFormat="false" ht="12" hidden="false" customHeight="true" outlineLevel="0" collapsed="false">
      <c r="A61" s="588" t="s">
        <v>885</v>
      </c>
      <c r="B61" s="589"/>
      <c r="C61" s="590"/>
      <c r="D61" s="590"/>
      <c r="E61" s="590"/>
      <c r="F61" s="590"/>
      <c r="G61" s="590"/>
      <c r="H61" s="590"/>
      <c r="I61" s="590"/>
      <c r="J61" s="590"/>
      <c r="K61" s="590"/>
      <c r="L61" s="590"/>
      <c r="M61" s="590"/>
      <c r="N61" s="590"/>
      <c r="O61" s="590"/>
      <c r="P61" s="590"/>
      <c r="Q61" s="590"/>
      <c r="R61" s="590"/>
      <c r="S61" s="590"/>
      <c r="T61" s="590"/>
      <c r="U61" s="590"/>
      <c r="V61" s="590"/>
      <c r="W61" s="590"/>
      <c r="X61" s="590"/>
      <c r="Y61" s="590"/>
      <c r="Z61" s="590"/>
      <c r="AA61" s="590"/>
      <c r="AB61" s="590"/>
      <c r="AC61" s="590"/>
      <c r="AD61" s="590"/>
      <c r="AE61" s="590"/>
      <c r="AF61" s="590"/>
      <c r="AG61" s="590"/>
      <c r="AH61" s="590"/>
      <c r="AI61" s="590"/>
      <c r="AJ61" s="590"/>
      <c r="AK61" s="590"/>
      <c r="AL61" s="590"/>
      <c r="AM61" s="590"/>
      <c r="AN61" s="590"/>
      <c r="AO61" s="590"/>
      <c r="AP61" s="590"/>
      <c r="AQ61" s="590"/>
      <c r="AR61" s="590"/>
      <c r="AS61" s="590"/>
      <c r="AT61" s="590"/>
      <c r="AU61" s="590"/>
      <c r="AV61" s="590"/>
      <c r="AW61" s="590"/>
      <c r="AX61" s="590"/>
      <c r="AY61" s="590"/>
      <c r="AZ61" s="590"/>
      <c r="BA61" s="590"/>
      <c r="BB61" s="590"/>
      <c r="BC61" s="590"/>
      <c r="BD61" s="590"/>
      <c r="BE61" s="590"/>
      <c r="BF61" s="590"/>
      <c r="BG61" s="590"/>
      <c r="BH61" s="590"/>
      <c r="BI61" s="591"/>
      <c r="BJ61" s="581"/>
      <c r="BK61" s="581"/>
      <c r="BL61" s="581"/>
      <c r="BM61" s="581"/>
      <c r="BN61" s="581"/>
      <c r="BO61" s="581"/>
      <c r="BP61" s="581"/>
      <c r="BQ61" s="581"/>
      <c r="BR61" s="581"/>
      <c r="BS61" s="581"/>
      <c r="BT61" s="581"/>
      <c r="BU61" s="581"/>
      <c r="BV61" s="581"/>
      <c r="BW61" s="581"/>
      <c r="BX61" s="581"/>
      <c r="BY61" s="581"/>
      <c r="BZ61" s="581"/>
      <c r="CA61" s="581"/>
      <c r="CB61" s="581"/>
      <c r="CC61" s="581"/>
    </row>
    <row r="62" customFormat="false" ht="12" hidden="false" customHeight="true" outlineLevel="0" collapsed="false">
      <c r="A62" s="597" t="s">
        <v>873</v>
      </c>
      <c r="B62" s="593" t="n">
        <v>1</v>
      </c>
      <c r="C62" s="594"/>
      <c r="D62" s="594"/>
      <c r="E62" s="594"/>
      <c r="F62" s="594"/>
      <c r="G62" s="594"/>
      <c r="H62" s="594"/>
      <c r="I62" s="594"/>
      <c r="J62" s="594"/>
      <c r="K62" s="594"/>
      <c r="L62" s="594"/>
      <c r="M62" s="595" t="n">
        <v>1</v>
      </c>
      <c r="N62" s="593" t="n">
        <v>1</v>
      </c>
      <c r="O62" s="594" t="n">
        <v>1</v>
      </c>
      <c r="P62" s="594"/>
      <c r="Q62" s="594"/>
      <c r="R62" s="594"/>
      <c r="S62" s="594"/>
      <c r="T62" s="594"/>
      <c r="U62" s="594"/>
      <c r="V62" s="594"/>
      <c r="W62" s="594"/>
      <c r="X62" s="594"/>
      <c r="Y62" s="595"/>
      <c r="Z62" s="593"/>
      <c r="AA62" s="594"/>
      <c r="AB62" s="594"/>
      <c r="AC62" s="594" t="n">
        <v>1</v>
      </c>
      <c r="AD62" s="594" t="n">
        <v>1</v>
      </c>
      <c r="AE62" s="594" t="n">
        <v>1</v>
      </c>
      <c r="AF62" s="594"/>
      <c r="AG62" s="594"/>
      <c r="AH62" s="594"/>
      <c r="AI62" s="594"/>
      <c r="AJ62" s="594"/>
      <c r="AK62" s="595" t="n">
        <v>1</v>
      </c>
      <c r="AL62" s="593"/>
      <c r="AM62" s="594"/>
      <c r="AN62" s="594"/>
      <c r="AO62" s="594"/>
      <c r="AP62" s="594"/>
      <c r="AQ62" s="594"/>
      <c r="AR62" s="594"/>
      <c r="AS62" s="594"/>
      <c r="AT62" s="594"/>
      <c r="AU62" s="594"/>
      <c r="AV62" s="594"/>
      <c r="AW62" s="595"/>
      <c r="AX62" s="596" t="n">
        <f aca="false">SUM(B62,N62,Z62)</f>
        <v>2</v>
      </c>
      <c r="AY62" s="596" t="n">
        <f aca="false">SUM(C62,O62,AA62)</f>
        <v>1</v>
      </c>
      <c r="AZ62" s="596" t="n">
        <f aca="false">SUM(D62,P62,AB62)</f>
        <v>0</v>
      </c>
      <c r="BA62" s="596" t="n">
        <f aca="false">SUM(E62,Q62,AC62)</f>
        <v>1</v>
      </c>
      <c r="BB62" s="596" t="n">
        <f aca="false">SUM(F62,R62,AD62)</f>
        <v>1</v>
      </c>
      <c r="BC62" s="596" t="n">
        <f aca="false">SUM(G62,S62,AE62)</f>
        <v>1</v>
      </c>
      <c r="BD62" s="596" t="n">
        <f aca="false">SUM(H62,T62,AF62)</f>
        <v>0</v>
      </c>
      <c r="BE62" s="596" t="n">
        <f aca="false">SUM(I62,U62,AG62)</f>
        <v>0</v>
      </c>
      <c r="BF62" s="596" t="n">
        <f aca="false">SUM(J62,V62,AH62)</f>
        <v>0</v>
      </c>
      <c r="BG62" s="596" t="n">
        <f aca="false">SUM(K62,W62,AI62)</f>
        <v>0</v>
      </c>
      <c r="BH62" s="596" t="n">
        <f aca="false">SUM(L62,X62,AJ62)</f>
        <v>0</v>
      </c>
      <c r="BI62" s="596" t="n">
        <f aca="false">SUM(M62,Y62,AK62)</f>
        <v>2</v>
      </c>
      <c r="BJ62" s="581"/>
      <c r="BK62" s="581"/>
      <c r="BL62" s="581"/>
      <c r="BM62" s="581"/>
      <c r="BN62" s="581"/>
      <c r="BO62" s="581"/>
      <c r="BP62" s="581"/>
      <c r="BQ62" s="581"/>
      <c r="BR62" s="581"/>
      <c r="BS62" s="581"/>
      <c r="BT62" s="581"/>
      <c r="BU62" s="581"/>
      <c r="BV62" s="581"/>
      <c r="BW62" s="581"/>
      <c r="BX62" s="581"/>
      <c r="BY62" s="581"/>
      <c r="BZ62" s="581"/>
      <c r="CA62" s="581"/>
      <c r="CB62" s="581"/>
      <c r="CC62" s="581"/>
    </row>
    <row r="63" customFormat="false" ht="12" hidden="false" customHeight="true" outlineLevel="0" collapsed="false">
      <c r="A63" s="597" t="s">
        <v>874</v>
      </c>
      <c r="B63" s="593" t="n">
        <v>1</v>
      </c>
      <c r="C63" s="594" t="n">
        <v>1</v>
      </c>
      <c r="D63" s="594"/>
      <c r="E63" s="594"/>
      <c r="F63" s="594"/>
      <c r="G63" s="594"/>
      <c r="H63" s="594"/>
      <c r="I63" s="594"/>
      <c r="J63" s="594"/>
      <c r="K63" s="594"/>
      <c r="L63" s="594"/>
      <c r="M63" s="595" t="n">
        <v>1</v>
      </c>
      <c r="N63" s="593" t="n">
        <v>1</v>
      </c>
      <c r="O63" s="594" t="n">
        <v>1</v>
      </c>
      <c r="P63" s="594" t="n">
        <v>1</v>
      </c>
      <c r="Q63" s="594"/>
      <c r="R63" s="594"/>
      <c r="S63" s="594"/>
      <c r="T63" s="594"/>
      <c r="U63" s="594"/>
      <c r="V63" s="594"/>
      <c r="W63" s="594"/>
      <c r="X63" s="594"/>
      <c r="Y63" s="595"/>
      <c r="Z63" s="593"/>
      <c r="AA63" s="594"/>
      <c r="AB63" s="594"/>
      <c r="AC63" s="594"/>
      <c r="AD63" s="594" t="n">
        <v>1</v>
      </c>
      <c r="AE63" s="594" t="n">
        <v>1</v>
      </c>
      <c r="AF63" s="594" t="n">
        <v>1</v>
      </c>
      <c r="AG63" s="594"/>
      <c r="AH63" s="594"/>
      <c r="AI63" s="594"/>
      <c r="AJ63" s="594"/>
      <c r="AK63" s="595"/>
      <c r="AL63" s="593"/>
      <c r="AM63" s="594"/>
      <c r="AN63" s="594"/>
      <c r="AO63" s="594"/>
      <c r="AP63" s="594"/>
      <c r="AQ63" s="594"/>
      <c r="AR63" s="594"/>
      <c r="AS63" s="594"/>
      <c r="AT63" s="594"/>
      <c r="AU63" s="594"/>
      <c r="AV63" s="594"/>
      <c r="AW63" s="595"/>
      <c r="AX63" s="596" t="n">
        <f aca="false">SUM(B63,N63,Z63)</f>
        <v>2</v>
      </c>
      <c r="AY63" s="596" t="n">
        <f aca="false">SUM(C63,O63,AA63)</f>
        <v>2</v>
      </c>
      <c r="AZ63" s="596" t="n">
        <f aca="false">SUM(D63,P63,AB63)</f>
        <v>1</v>
      </c>
      <c r="BA63" s="596" t="n">
        <f aca="false">SUM(E63,Q63,AC63)</f>
        <v>0</v>
      </c>
      <c r="BB63" s="596" t="n">
        <f aca="false">SUM(F63,R63,AD63)</f>
        <v>1</v>
      </c>
      <c r="BC63" s="596" t="n">
        <f aca="false">SUM(G63,S63,AE63)</f>
        <v>1</v>
      </c>
      <c r="BD63" s="596" t="n">
        <f aca="false">SUM(H63,T63,AF63)</f>
        <v>1</v>
      </c>
      <c r="BE63" s="596" t="n">
        <f aca="false">SUM(I63,U63,AG63)</f>
        <v>0</v>
      </c>
      <c r="BF63" s="596" t="n">
        <f aca="false">SUM(J63,V63,AH63)</f>
        <v>0</v>
      </c>
      <c r="BG63" s="596" t="n">
        <f aca="false">SUM(K63,W63,AI63)</f>
        <v>0</v>
      </c>
      <c r="BH63" s="596" t="n">
        <f aca="false">SUM(L63,X63,AJ63)</f>
        <v>0</v>
      </c>
      <c r="BI63" s="596" t="n">
        <f aca="false">SUM(M63,Y63,AK63)</f>
        <v>1</v>
      </c>
      <c r="BJ63" s="581"/>
      <c r="BK63" s="581"/>
      <c r="BL63" s="581"/>
      <c r="BM63" s="581"/>
      <c r="BN63" s="581"/>
      <c r="BO63" s="581"/>
      <c r="BP63" s="581"/>
      <c r="BQ63" s="581"/>
      <c r="BR63" s="581"/>
      <c r="BS63" s="581"/>
      <c r="BT63" s="581"/>
      <c r="BU63" s="581"/>
      <c r="BV63" s="581"/>
      <c r="BW63" s="581"/>
      <c r="BX63" s="581"/>
      <c r="BY63" s="581"/>
      <c r="BZ63" s="581"/>
      <c r="CA63" s="581"/>
      <c r="CB63" s="581"/>
      <c r="CC63" s="581"/>
    </row>
    <row r="64" customFormat="false" ht="12" hidden="false" customHeight="true" outlineLevel="0" collapsed="false">
      <c r="A64" s="597" t="s">
        <v>875</v>
      </c>
      <c r="B64" s="593" t="n">
        <v>1</v>
      </c>
      <c r="C64" s="594" t="n">
        <v>1</v>
      </c>
      <c r="D64" s="594"/>
      <c r="E64" s="594"/>
      <c r="F64" s="594"/>
      <c r="G64" s="594"/>
      <c r="H64" s="594"/>
      <c r="I64" s="594"/>
      <c r="J64" s="594"/>
      <c r="K64" s="594"/>
      <c r="L64" s="594"/>
      <c r="M64" s="595"/>
      <c r="N64" s="593"/>
      <c r="O64" s="594"/>
      <c r="P64" s="594" t="n">
        <v>1</v>
      </c>
      <c r="Q64" s="594" t="n">
        <v>1</v>
      </c>
      <c r="R64" s="594"/>
      <c r="S64" s="594"/>
      <c r="T64" s="594"/>
      <c r="U64" s="594"/>
      <c r="V64" s="594"/>
      <c r="W64" s="594"/>
      <c r="X64" s="594"/>
      <c r="Y64" s="595"/>
      <c r="Z64" s="593" t="n">
        <v>1</v>
      </c>
      <c r="AA64" s="594"/>
      <c r="AB64" s="594"/>
      <c r="AC64" s="594"/>
      <c r="AD64" s="594"/>
      <c r="AE64" s="594"/>
      <c r="AF64" s="594"/>
      <c r="AG64" s="594"/>
      <c r="AH64" s="594"/>
      <c r="AI64" s="594"/>
      <c r="AJ64" s="594"/>
      <c r="AK64" s="595"/>
      <c r="AL64" s="593"/>
      <c r="AM64" s="594"/>
      <c r="AN64" s="594"/>
      <c r="AO64" s="594"/>
      <c r="AP64" s="594"/>
      <c r="AQ64" s="594"/>
      <c r="AR64" s="594"/>
      <c r="AS64" s="594"/>
      <c r="AT64" s="594"/>
      <c r="AU64" s="594"/>
      <c r="AV64" s="594"/>
      <c r="AW64" s="595"/>
      <c r="AX64" s="596" t="n">
        <f aca="false">SUM(B64,N64,Z64)</f>
        <v>2</v>
      </c>
      <c r="AY64" s="596" t="n">
        <f aca="false">SUM(C64,O64,AA64)</f>
        <v>1</v>
      </c>
      <c r="AZ64" s="596" t="n">
        <f aca="false">SUM(D64,P64,AB64)</f>
        <v>1</v>
      </c>
      <c r="BA64" s="596" t="n">
        <f aca="false">SUM(E64,Q64,AC64)</f>
        <v>1</v>
      </c>
      <c r="BB64" s="596" t="n">
        <f aca="false">SUM(F64,R64,AD64)</f>
        <v>0</v>
      </c>
      <c r="BC64" s="596" t="n">
        <f aca="false">SUM(G64,S64,AE64)</f>
        <v>0</v>
      </c>
      <c r="BD64" s="596" t="n">
        <f aca="false">SUM(H64,T64,AF64)</f>
        <v>0</v>
      </c>
      <c r="BE64" s="596" t="n">
        <f aca="false">SUM(I64,U64,AG64)</f>
        <v>0</v>
      </c>
      <c r="BF64" s="596" t="n">
        <f aca="false">SUM(J64,V64,AH64)</f>
        <v>0</v>
      </c>
      <c r="BG64" s="596" t="n">
        <f aca="false">SUM(K64,W64,AI64)</f>
        <v>0</v>
      </c>
      <c r="BH64" s="596" t="n">
        <f aca="false">SUM(L64,X64,AJ64)</f>
        <v>0</v>
      </c>
      <c r="BI64" s="596" t="n">
        <f aca="false">SUM(M64,Y64,AK64)</f>
        <v>0</v>
      </c>
      <c r="BJ64" s="581"/>
      <c r="BK64" s="581"/>
      <c r="BL64" s="581"/>
      <c r="BM64" s="581"/>
      <c r="BN64" s="581"/>
      <c r="BO64" s="581"/>
      <c r="BP64" s="581"/>
      <c r="BQ64" s="581"/>
      <c r="BR64" s="581"/>
      <c r="BS64" s="581"/>
      <c r="BT64" s="581"/>
      <c r="BU64" s="581"/>
      <c r="BV64" s="581"/>
      <c r="BW64" s="581"/>
      <c r="BX64" s="581"/>
      <c r="BY64" s="581"/>
      <c r="BZ64" s="581"/>
      <c r="CA64" s="581"/>
      <c r="CB64" s="581"/>
      <c r="CC64" s="581"/>
    </row>
    <row r="65" customFormat="false" ht="12" hidden="false" customHeight="true" outlineLevel="0" collapsed="false">
      <c r="A65" s="597" t="s">
        <v>877</v>
      </c>
      <c r="B65" s="593"/>
      <c r="C65" s="594" t="n">
        <v>1</v>
      </c>
      <c r="D65" s="594" t="n">
        <v>1</v>
      </c>
      <c r="E65" s="594"/>
      <c r="F65" s="594" t="n">
        <v>1</v>
      </c>
      <c r="G65" s="594"/>
      <c r="H65" s="594"/>
      <c r="I65" s="594"/>
      <c r="J65" s="594"/>
      <c r="K65" s="594"/>
      <c r="L65" s="594"/>
      <c r="M65" s="595"/>
      <c r="N65" s="593"/>
      <c r="O65" s="594"/>
      <c r="P65" s="594"/>
      <c r="Q65" s="594"/>
      <c r="R65" s="594"/>
      <c r="S65" s="594" t="n">
        <v>1</v>
      </c>
      <c r="T65" s="594" t="n">
        <v>1</v>
      </c>
      <c r="U65" s="594"/>
      <c r="V65" s="594"/>
      <c r="W65" s="594"/>
      <c r="X65" s="594"/>
      <c r="Y65" s="595"/>
      <c r="Z65" s="593"/>
      <c r="AA65" s="594"/>
      <c r="AB65" s="594"/>
      <c r="AC65" s="594" t="n">
        <v>1</v>
      </c>
      <c r="AD65" s="594" t="n">
        <v>1</v>
      </c>
      <c r="AE65" s="594"/>
      <c r="AF65" s="594"/>
      <c r="AG65" s="594"/>
      <c r="AH65" s="594"/>
      <c r="AI65" s="594"/>
      <c r="AJ65" s="594"/>
      <c r="AK65" s="595"/>
      <c r="AL65" s="593"/>
      <c r="AM65" s="594"/>
      <c r="AN65" s="594"/>
      <c r="AO65" s="594"/>
      <c r="AP65" s="594"/>
      <c r="AQ65" s="594"/>
      <c r="AR65" s="594"/>
      <c r="AS65" s="594"/>
      <c r="AT65" s="594"/>
      <c r="AU65" s="594"/>
      <c r="AV65" s="594"/>
      <c r="AW65" s="595"/>
      <c r="AX65" s="596" t="n">
        <f aca="false">SUM(B65,N65,Z65)</f>
        <v>0</v>
      </c>
      <c r="AY65" s="596" t="n">
        <f aca="false">SUM(C65,O65,AA65)</f>
        <v>1</v>
      </c>
      <c r="AZ65" s="596" t="n">
        <f aca="false">SUM(D65,P65,AB65)</f>
        <v>1</v>
      </c>
      <c r="BA65" s="596" t="n">
        <f aca="false">SUM(E65,Q65,AC65)</f>
        <v>1</v>
      </c>
      <c r="BB65" s="596" t="n">
        <f aca="false">SUM(F65,R65,AD65)</f>
        <v>2</v>
      </c>
      <c r="BC65" s="596" t="n">
        <f aca="false">SUM(G65,S65,AE65)</f>
        <v>1</v>
      </c>
      <c r="BD65" s="596" t="n">
        <f aca="false">SUM(H65,T65,AF65)</f>
        <v>1</v>
      </c>
      <c r="BE65" s="596" t="n">
        <f aca="false">SUM(I65,U65,AG65)</f>
        <v>0</v>
      </c>
      <c r="BF65" s="596" t="n">
        <f aca="false">SUM(J65,V65,AH65)</f>
        <v>0</v>
      </c>
      <c r="BG65" s="596" t="n">
        <f aca="false">SUM(K65,W65,AI65)</f>
        <v>0</v>
      </c>
      <c r="BH65" s="596" t="n">
        <f aca="false">SUM(L65,X65,AJ65)</f>
        <v>0</v>
      </c>
      <c r="BI65" s="596" t="n">
        <f aca="false">SUM(M65,Y65,AK65)</f>
        <v>0</v>
      </c>
      <c r="BJ65" s="581"/>
      <c r="BK65" s="581"/>
      <c r="BL65" s="581"/>
      <c r="BM65" s="581"/>
      <c r="BN65" s="581"/>
      <c r="BO65" s="581"/>
      <c r="BP65" s="581"/>
      <c r="BQ65" s="581"/>
      <c r="BR65" s="581"/>
      <c r="BS65" s="581"/>
      <c r="BT65" s="581"/>
      <c r="BU65" s="581"/>
      <c r="BV65" s="581"/>
      <c r="BW65" s="581"/>
      <c r="BX65" s="581"/>
      <c r="BY65" s="581"/>
      <c r="BZ65" s="581"/>
      <c r="CA65" s="581"/>
      <c r="CB65" s="581"/>
      <c r="CC65" s="581"/>
    </row>
    <row r="66" customFormat="false" ht="12" hidden="false" customHeight="true" outlineLevel="0" collapsed="false">
      <c r="A66" s="597" t="s">
        <v>878</v>
      </c>
      <c r="B66" s="593"/>
      <c r="C66" s="594"/>
      <c r="D66" s="594"/>
      <c r="E66" s="594"/>
      <c r="F66" s="594"/>
      <c r="G66" s="594"/>
      <c r="H66" s="594"/>
      <c r="I66" s="594"/>
      <c r="J66" s="594"/>
      <c r="K66" s="594"/>
      <c r="L66" s="594"/>
      <c r="M66" s="595"/>
      <c r="N66" s="593"/>
      <c r="O66" s="594"/>
      <c r="P66" s="594"/>
      <c r="Q66" s="594"/>
      <c r="R66" s="594"/>
      <c r="S66" s="594"/>
      <c r="T66" s="594"/>
      <c r="U66" s="594"/>
      <c r="V66" s="594"/>
      <c r="W66" s="594"/>
      <c r="X66" s="594"/>
      <c r="Y66" s="595"/>
      <c r="Z66" s="593"/>
      <c r="AA66" s="594"/>
      <c r="AB66" s="594"/>
      <c r="AC66" s="594"/>
      <c r="AD66" s="594"/>
      <c r="AE66" s="594"/>
      <c r="AF66" s="594"/>
      <c r="AG66" s="594"/>
      <c r="AH66" s="594" t="n">
        <v>1</v>
      </c>
      <c r="AI66" s="594" t="n">
        <v>1</v>
      </c>
      <c r="AJ66" s="594"/>
      <c r="AK66" s="595"/>
      <c r="AL66" s="593"/>
      <c r="AM66" s="594"/>
      <c r="AN66" s="594"/>
      <c r="AO66" s="594"/>
      <c r="AP66" s="594"/>
      <c r="AQ66" s="594"/>
      <c r="AR66" s="594"/>
      <c r="AS66" s="594"/>
      <c r="AT66" s="594"/>
      <c r="AU66" s="594"/>
      <c r="AV66" s="594"/>
      <c r="AW66" s="595"/>
      <c r="AX66" s="596" t="n">
        <f aca="false">SUM(B66,N66,Z66)</f>
        <v>0</v>
      </c>
      <c r="AY66" s="596" t="n">
        <f aca="false">SUM(C66,O66,AA66)</f>
        <v>0</v>
      </c>
      <c r="AZ66" s="596" t="n">
        <f aca="false">SUM(D66,P66,AB66)</f>
        <v>0</v>
      </c>
      <c r="BA66" s="596" t="n">
        <f aca="false">SUM(E66,Q66,AC66)</f>
        <v>0</v>
      </c>
      <c r="BB66" s="596" t="n">
        <f aca="false">SUM(F66,R66,AD66)</f>
        <v>0</v>
      </c>
      <c r="BC66" s="596" t="n">
        <f aca="false">SUM(G66,S66,AE66)</f>
        <v>0</v>
      </c>
      <c r="BD66" s="596" t="n">
        <f aca="false">SUM(H66,T66,AF66)</f>
        <v>0</v>
      </c>
      <c r="BE66" s="596" t="n">
        <f aca="false">SUM(I66,U66,AG66)</f>
        <v>0</v>
      </c>
      <c r="BF66" s="596" t="n">
        <f aca="false">SUM(J66,V66,AH66)</f>
        <v>1</v>
      </c>
      <c r="BG66" s="596" t="n">
        <f aca="false">SUM(K66,W66,AI66)</f>
        <v>1</v>
      </c>
      <c r="BH66" s="596" t="n">
        <f aca="false">SUM(L66,X66,AJ66)</f>
        <v>0</v>
      </c>
      <c r="BI66" s="596" t="n">
        <f aca="false">SUM(M66,Y66,AK66)</f>
        <v>0</v>
      </c>
      <c r="BJ66" s="598"/>
      <c r="BK66" s="598"/>
      <c r="BL66" s="598"/>
      <c r="BM66" s="598"/>
      <c r="BN66" s="598"/>
      <c r="BO66" s="598"/>
      <c r="BP66" s="598"/>
      <c r="BQ66" s="598"/>
      <c r="BR66" s="598"/>
      <c r="BS66" s="598"/>
      <c r="BT66" s="598"/>
      <c r="BU66" s="598"/>
      <c r="BV66" s="598"/>
      <c r="BW66" s="598"/>
      <c r="BX66" s="598"/>
      <c r="BY66" s="598"/>
      <c r="BZ66" s="598"/>
      <c r="CA66" s="598"/>
      <c r="CB66" s="598"/>
      <c r="CC66" s="598"/>
    </row>
    <row r="67" customFormat="false" ht="12" hidden="false" customHeight="true" outlineLevel="0" collapsed="false">
      <c r="A67" s="588" t="s">
        <v>886</v>
      </c>
      <c r="B67" s="589"/>
      <c r="C67" s="590"/>
      <c r="D67" s="590"/>
      <c r="E67" s="590"/>
      <c r="F67" s="590"/>
      <c r="G67" s="590"/>
      <c r="H67" s="590"/>
      <c r="I67" s="590"/>
      <c r="J67" s="590"/>
      <c r="K67" s="590"/>
      <c r="L67" s="590"/>
      <c r="M67" s="590"/>
      <c r="N67" s="590"/>
      <c r="O67" s="590"/>
      <c r="P67" s="590"/>
      <c r="Q67" s="590"/>
      <c r="R67" s="590"/>
      <c r="S67" s="590"/>
      <c r="T67" s="590"/>
      <c r="U67" s="590"/>
      <c r="V67" s="590"/>
      <c r="W67" s="590"/>
      <c r="X67" s="590"/>
      <c r="Y67" s="590"/>
      <c r="Z67" s="590"/>
      <c r="AA67" s="590"/>
      <c r="AB67" s="590"/>
      <c r="AC67" s="590"/>
      <c r="AD67" s="590"/>
      <c r="AE67" s="590"/>
      <c r="AF67" s="590"/>
      <c r="AG67" s="590"/>
      <c r="AH67" s="590"/>
      <c r="AI67" s="590"/>
      <c r="AJ67" s="590"/>
      <c r="AK67" s="590"/>
      <c r="AL67" s="590"/>
      <c r="AM67" s="590"/>
      <c r="AN67" s="590"/>
      <c r="AO67" s="590"/>
      <c r="AP67" s="590"/>
      <c r="AQ67" s="590"/>
      <c r="AR67" s="590"/>
      <c r="AS67" s="590"/>
      <c r="AT67" s="590"/>
      <c r="AU67" s="590"/>
      <c r="AV67" s="590"/>
      <c r="AW67" s="590"/>
      <c r="AX67" s="590"/>
      <c r="AY67" s="590"/>
      <c r="AZ67" s="590"/>
      <c r="BA67" s="590"/>
      <c r="BB67" s="590"/>
      <c r="BC67" s="590"/>
      <c r="BD67" s="590"/>
      <c r="BE67" s="590"/>
      <c r="BF67" s="590"/>
      <c r="BG67" s="590"/>
      <c r="BH67" s="590"/>
      <c r="BI67" s="591"/>
      <c r="BJ67" s="598"/>
      <c r="BK67" s="598"/>
      <c r="BL67" s="598"/>
      <c r="BM67" s="598"/>
      <c r="BN67" s="598"/>
      <c r="BO67" s="598"/>
      <c r="BP67" s="598"/>
      <c r="BQ67" s="598"/>
      <c r="BR67" s="598"/>
      <c r="BS67" s="598"/>
      <c r="BT67" s="598"/>
      <c r="BU67" s="598"/>
      <c r="BV67" s="598"/>
      <c r="BW67" s="598"/>
      <c r="BX67" s="598"/>
      <c r="BY67" s="598"/>
      <c r="BZ67" s="598"/>
      <c r="CA67" s="598"/>
      <c r="CB67" s="598"/>
      <c r="CC67" s="598"/>
    </row>
    <row r="68" customFormat="false" ht="12" hidden="false" customHeight="true" outlineLevel="0" collapsed="false">
      <c r="A68" s="597" t="s">
        <v>887</v>
      </c>
      <c r="B68" s="599"/>
      <c r="C68" s="600"/>
      <c r="D68" s="600"/>
      <c r="E68" s="600"/>
      <c r="F68" s="600"/>
      <c r="G68" s="600"/>
      <c r="H68" s="600"/>
      <c r="I68" s="600"/>
      <c r="J68" s="600"/>
      <c r="K68" s="600"/>
      <c r="L68" s="600"/>
      <c r="M68" s="601"/>
      <c r="N68" s="599"/>
      <c r="O68" s="600"/>
      <c r="P68" s="600"/>
      <c r="Q68" s="600"/>
      <c r="R68" s="600"/>
      <c r="S68" s="600"/>
      <c r="T68" s="600"/>
      <c r="U68" s="600"/>
      <c r="V68" s="600"/>
      <c r="W68" s="600"/>
      <c r="X68" s="600"/>
      <c r="Y68" s="601"/>
      <c r="Z68" s="599"/>
      <c r="AA68" s="600"/>
      <c r="AB68" s="600"/>
      <c r="AC68" s="600"/>
      <c r="AD68" s="600"/>
      <c r="AE68" s="600"/>
      <c r="AF68" s="600"/>
      <c r="AG68" s="600"/>
      <c r="AH68" s="600"/>
      <c r="AI68" s="600"/>
      <c r="AJ68" s="600"/>
      <c r="AK68" s="601"/>
      <c r="AL68" s="599"/>
      <c r="AM68" s="600"/>
      <c r="AN68" s="600"/>
      <c r="AO68" s="600"/>
      <c r="AP68" s="600"/>
      <c r="AQ68" s="600"/>
      <c r="AR68" s="600"/>
      <c r="AS68" s="600"/>
      <c r="AT68" s="600"/>
      <c r="AU68" s="600"/>
      <c r="AV68" s="600"/>
      <c r="AW68" s="601"/>
      <c r="AX68" s="596" t="n">
        <f aca="false">SUM(B68,N68,Z68)</f>
        <v>0</v>
      </c>
      <c r="AY68" s="596" t="n">
        <f aca="false">SUM(C68,O68,AA68)</f>
        <v>0</v>
      </c>
      <c r="AZ68" s="596" t="n">
        <f aca="false">SUM(D68,P68,AB68)</f>
        <v>0</v>
      </c>
      <c r="BA68" s="596" t="n">
        <f aca="false">SUM(E68,Q68,AC68)</f>
        <v>0</v>
      </c>
      <c r="BB68" s="596" t="n">
        <f aca="false">SUM(F68,R68,AD68)</f>
        <v>0</v>
      </c>
      <c r="BC68" s="596" t="n">
        <f aca="false">SUM(G68,S68,AE68)</f>
        <v>0</v>
      </c>
      <c r="BD68" s="596" t="n">
        <f aca="false">SUM(H68,T68,AF68)</f>
        <v>0</v>
      </c>
      <c r="BE68" s="596" t="n">
        <f aca="false">SUM(I68,U68,AG68)</f>
        <v>0</v>
      </c>
      <c r="BF68" s="596" t="n">
        <f aca="false">SUM(J68,V68,AH68)</f>
        <v>0</v>
      </c>
      <c r="BG68" s="596" t="n">
        <f aca="false">SUM(K68,W68,AI68)</f>
        <v>0</v>
      </c>
      <c r="BH68" s="596" t="n">
        <f aca="false">SUM(L68,X68,AJ68)</f>
        <v>0</v>
      </c>
      <c r="BI68" s="596" t="n">
        <f aca="false">SUM(M68,Y68,AK68)</f>
        <v>0</v>
      </c>
      <c r="BJ68" s="598"/>
      <c r="BK68" s="598"/>
      <c r="BL68" s="598"/>
      <c r="BM68" s="598"/>
      <c r="BN68" s="598"/>
      <c r="BO68" s="598"/>
      <c r="BP68" s="598"/>
      <c r="BQ68" s="598"/>
      <c r="BR68" s="598"/>
      <c r="BS68" s="598"/>
      <c r="BT68" s="598"/>
      <c r="BU68" s="598"/>
      <c r="BV68" s="598"/>
      <c r="BW68" s="598"/>
      <c r="BX68" s="598"/>
      <c r="BY68" s="598"/>
      <c r="BZ68" s="598"/>
      <c r="CA68" s="598"/>
      <c r="CB68" s="598"/>
      <c r="CC68" s="598"/>
    </row>
    <row r="69" customFormat="false" ht="12" hidden="false" customHeight="true" outlineLevel="0" collapsed="false">
      <c r="A69" s="597" t="s">
        <v>888</v>
      </c>
      <c r="B69" s="599"/>
      <c r="C69" s="600"/>
      <c r="D69" s="600"/>
      <c r="E69" s="600"/>
      <c r="F69" s="600"/>
      <c r="G69" s="600"/>
      <c r="H69" s="600"/>
      <c r="I69" s="600"/>
      <c r="J69" s="600"/>
      <c r="K69" s="600"/>
      <c r="L69" s="600"/>
      <c r="M69" s="601"/>
      <c r="N69" s="599"/>
      <c r="O69" s="600"/>
      <c r="P69" s="600"/>
      <c r="Q69" s="600"/>
      <c r="R69" s="600"/>
      <c r="S69" s="600"/>
      <c r="T69" s="600"/>
      <c r="U69" s="600"/>
      <c r="V69" s="600"/>
      <c r="W69" s="600"/>
      <c r="X69" s="600"/>
      <c r="Y69" s="601"/>
      <c r="Z69" s="599"/>
      <c r="AA69" s="600"/>
      <c r="AB69" s="600"/>
      <c r="AC69" s="600"/>
      <c r="AD69" s="600"/>
      <c r="AE69" s="600"/>
      <c r="AF69" s="600"/>
      <c r="AG69" s="600"/>
      <c r="AH69" s="600"/>
      <c r="AI69" s="600"/>
      <c r="AJ69" s="600"/>
      <c r="AK69" s="601"/>
      <c r="AL69" s="599"/>
      <c r="AM69" s="600"/>
      <c r="AN69" s="600"/>
      <c r="AO69" s="600"/>
      <c r="AP69" s="600"/>
      <c r="AQ69" s="600"/>
      <c r="AR69" s="600"/>
      <c r="AS69" s="600"/>
      <c r="AT69" s="600"/>
      <c r="AU69" s="600"/>
      <c r="AV69" s="600"/>
      <c r="AW69" s="601"/>
      <c r="AX69" s="596" t="n">
        <f aca="false">SUM(B69,N69,Z69)</f>
        <v>0</v>
      </c>
      <c r="AY69" s="596" t="n">
        <f aca="false">SUM(C69,O69,AA69)</f>
        <v>0</v>
      </c>
      <c r="AZ69" s="596" t="n">
        <f aca="false">SUM(D69,P69,AB69)</f>
        <v>0</v>
      </c>
      <c r="BA69" s="596" t="n">
        <f aca="false">SUM(E69,Q69,AC69)</f>
        <v>0</v>
      </c>
      <c r="BB69" s="596" t="n">
        <f aca="false">SUM(F69,R69,AD69)</f>
        <v>0</v>
      </c>
      <c r="BC69" s="596" t="n">
        <f aca="false">SUM(G69,S69,AE69)</f>
        <v>0</v>
      </c>
      <c r="BD69" s="596" t="n">
        <f aca="false">SUM(H69,T69,AF69)</f>
        <v>0</v>
      </c>
      <c r="BE69" s="596" t="n">
        <f aca="false">SUM(I69,U69,AG69)</f>
        <v>0</v>
      </c>
      <c r="BF69" s="596" t="n">
        <f aca="false">SUM(J69,V69,AH69)</f>
        <v>0</v>
      </c>
      <c r="BG69" s="596" t="n">
        <f aca="false">SUM(K69,W69,AI69)</f>
        <v>0</v>
      </c>
      <c r="BH69" s="596" t="n">
        <f aca="false">SUM(L69,X69,AJ69)</f>
        <v>0</v>
      </c>
      <c r="BI69" s="596" t="n">
        <f aca="false">SUM(M69,Y69,AK69)</f>
        <v>0</v>
      </c>
      <c r="BJ69" s="598"/>
      <c r="BK69" s="598"/>
      <c r="BL69" s="598"/>
      <c r="BM69" s="598"/>
      <c r="BN69" s="598"/>
      <c r="BO69" s="598"/>
      <c r="BP69" s="598"/>
      <c r="BQ69" s="598"/>
      <c r="BR69" s="598"/>
      <c r="BS69" s="598"/>
      <c r="BT69" s="598"/>
      <c r="BU69" s="598"/>
      <c r="BV69" s="598"/>
      <c r="BW69" s="598"/>
      <c r="BX69" s="598"/>
      <c r="BY69" s="598"/>
      <c r="BZ69" s="598"/>
      <c r="CA69" s="598"/>
      <c r="CB69" s="598"/>
      <c r="CC69" s="598"/>
    </row>
    <row r="70" customFormat="false" ht="12" hidden="false" customHeight="true" outlineLevel="0" collapsed="false">
      <c r="A70" s="597" t="s">
        <v>889</v>
      </c>
      <c r="B70" s="599"/>
      <c r="C70" s="600"/>
      <c r="D70" s="600"/>
      <c r="E70" s="600"/>
      <c r="F70" s="600"/>
      <c r="G70" s="600"/>
      <c r="H70" s="600"/>
      <c r="I70" s="600"/>
      <c r="J70" s="600"/>
      <c r="K70" s="600"/>
      <c r="L70" s="600"/>
      <c r="M70" s="601"/>
      <c r="N70" s="599"/>
      <c r="O70" s="600"/>
      <c r="P70" s="600"/>
      <c r="Q70" s="600"/>
      <c r="R70" s="600"/>
      <c r="S70" s="600"/>
      <c r="T70" s="600"/>
      <c r="U70" s="600"/>
      <c r="V70" s="600"/>
      <c r="W70" s="600"/>
      <c r="X70" s="600"/>
      <c r="Y70" s="601"/>
      <c r="Z70" s="599"/>
      <c r="AA70" s="600"/>
      <c r="AB70" s="600"/>
      <c r="AC70" s="600"/>
      <c r="AD70" s="600"/>
      <c r="AE70" s="600"/>
      <c r="AF70" s="600"/>
      <c r="AG70" s="600"/>
      <c r="AH70" s="600"/>
      <c r="AI70" s="600"/>
      <c r="AJ70" s="600"/>
      <c r="AK70" s="601"/>
      <c r="AL70" s="599"/>
      <c r="AM70" s="600"/>
      <c r="AN70" s="600"/>
      <c r="AO70" s="600"/>
      <c r="AP70" s="600"/>
      <c r="AQ70" s="600"/>
      <c r="AR70" s="600"/>
      <c r="AS70" s="600"/>
      <c r="AT70" s="600"/>
      <c r="AU70" s="600"/>
      <c r="AV70" s="600"/>
      <c r="AW70" s="601"/>
      <c r="AX70" s="596" t="n">
        <f aca="false">SUM(B70,N70,Z70)</f>
        <v>0</v>
      </c>
      <c r="AY70" s="596" t="n">
        <f aca="false">SUM(C70,O70,AA70)</f>
        <v>0</v>
      </c>
      <c r="AZ70" s="596" t="n">
        <f aca="false">SUM(D70,P70,AB70)</f>
        <v>0</v>
      </c>
      <c r="BA70" s="596" t="n">
        <f aca="false">SUM(E70,Q70,AC70)</f>
        <v>0</v>
      </c>
      <c r="BB70" s="596" t="n">
        <f aca="false">SUM(F70,R70,AD70)</f>
        <v>0</v>
      </c>
      <c r="BC70" s="596" t="n">
        <f aca="false">SUM(G70,S70,AE70)</f>
        <v>0</v>
      </c>
      <c r="BD70" s="596" t="n">
        <f aca="false">SUM(H70,T70,AF70)</f>
        <v>0</v>
      </c>
      <c r="BE70" s="596" t="n">
        <f aca="false">SUM(I70,U70,AG70)</f>
        <v>0</v>
      </c>
      <c r="BF70" s="596" t="n">
        <f aca="false">SUM(J70,V70,AH70)</f>
        <v>0</v>
      </c>
      <c r="BG70" s="596" t="n">
        <f aca="false">SUM(K70,W70,AI70)</f>
        <v>0</v>
      </c>
      <c r="BH70" s="596" t="n">
        <f aca="false">SUM(L70,X70,AJ70)</f>
        <v>0</v>
      </c>
      <c r="BI70" s="596" t="n">
        <f aca="false">SUM(M70,Y70,AK70)</f>
        <v>0</v>
      </c>
      <c r="BJ70" s="598"/>
      <c r="BK70" s="598"/>
      <c r="BL70" s="598"/>
      <c r="BM70" s="598"/>
      <c r="BN70" s="598"/>
      <c r="BO70" s="598"/>
      <c r="BP70" s="598"/>
      <c r="BQ70" s="598"/>
      <c r="BR70" s="598"/>
      <c r="BS70" s="598"/>
      <c r="BT70" s="598"/>
      <c r="BU70" s="598"/>
      <c r="BV70" s="598"/>
      <c r="BW70" s="598"/>
      <c r="BX70" s="598"/>
      <c r="BY70" s="598"/>
      <c r="BZ70" s="598"/>
      <c r="CA70" s="598"/>
      <c r="CB70" s="598"/>
      <c r="CC70" s="598"/>
    </row>
    <row r="71" customFormat="false" ht="12" hidden="false" customHeight="true" outlineLevel="0" collapsed="false">
      <c r="A71" s="597" t="s">
        <v>890</v>
      </c>
      <c r="B71" s="599"/>
      <c r="C71" s="600"/>
      <c r="D71" s="600"/>
      <c r="E71" s="600"/>
      <c r="F71" s="600"/>
      <c r="G71" s="600"/>
      <c r="H71" s="600"/>
      <c r="I71" s="600"/>
      <c r="J71" s="600"/>
      <c r="K71" s="600"/>
      <c r="L71" s="600"/>
      <c r="M71" s="601"/>
      <c r="N71" s="599"/>
      <c r="O71" s="600"/>
      <c r="P71" s="600"/>
      <c r="Q71" s="600"/>
      <c r="R71" s="600"/>
      <c r="S71" s="600"/>
      <c r="T71" s="600"/>
      <c r="U71" s="600"/>
      <c r="V71" s="600"/>
      <c r="W71" s="600"/>
      <c r="X71" s="600"/>
      <c r="Y71" s="601"/>
      <c r="Z71" s="599"/>
      <c r="AA71" s="600"/>
      <c r="AB71" s="600"/>
      <c r="AC71" s="600"/>
      <c r="AD71" s="600"/>
      <c r="AE71" s="600"/>
      <c r="AF71" s="600"/>
      <c r="AG71" s="600"/>
      <c r="AH71" s="600"/>
      <c r="AI71" s="600"/>
      <c r="AJ71" s="600"/>
      <c r="AK71" s="601"/>
      <c r="AL71" s="599"/>
      <c r="AM71" s="600"/>
      <c r="AN71" s="600"/>
      <c r="AO71" s="600"/>
      <c r="AP71" s="600"/>
      <c r="AQ71" s="600"/>
      <c r="AR71" s="600"/>
      <c r="AS71" s="600"/>
      <c r="AT71" s="600"/>
      <c r="AU71" s="600"/>
      <c r="AV71" s="600"/>
      <c r="AW71" s="601"/>
      <c r="AX71" s="596" t="n">
        <f aca="false">SUM(B71,N71,Z71)</f>
        <v>0</v>
      </c>
      <c r="AY71" s="596" t="n">
        <f aca="false">SUM(C71,O71,AA71)</f>
        <v>0</v>
      </c>
      <c r="AZ71" s="596" t="n">
        <f aca="false">SUM(D71,P71,AB71)</f>
        <v>0</v>
      </c>
      <c r="BA71" s="596" t="n">
        <f aca="false">SUM(E71,Q71,AC71)</f>
        <v>0</v>
      </c>
      <c r="BB71" s="596" t="n">
        <f aca="false">SUM(F71,R71,AD71)</f>
        <v>0</v>
      </c>
      <c r="BC71" s="596" t="n">
        <f aca="false">SUM(G71,S71,AE71)</f>
        <v>0</v>
      </c>
      <c r="BD71" s="596" t="n">
        <f aca="false">SUM(H71,T71,AF71)</f>
        <v>0</v>
      </c>
      <c r="BE71" s="596" t="n">
        <f aca="false">SUM(I71,U71,AG71)</f>
        <v>0</v>
      </c>
      <c r="BF71" s="596" t="n">
        <f aca="false">SUM(J71,V71,AH71)</f>
        <v>0</v>
      </c>
      <c r="BG71" s="596" t="n">
        <f aca="false">SUM(K71,W71,AI71)</f>
        <v>0</v>
      </c>
      <c r="BH71" s="596" t="n">
        <f aca="false">SUM(L71,X71,AJ71)</f>
        <v>0</v>
      </c>
      <c r="BI71" s="596" t="n">
        <f aca="false">SUM(M71,Y71,AK71)</f>
        <v>0</v>
      </c>
      <c r="BJ71" s="598"/>
      <c r="BK71" s="598"/>
      <c r="BL71" s="598"/>
      <c r="BM71" s="598"/>
      <c r="BN71" s="598"/>
      <c r="BO71" s="598"/>
      <c r="BP71" s="598"/>
      <c r="BQ71" s="598"/>
      <c r="BR71" s="598"/>
      <c r="BS71" s="598"/>
      <c r="BT71" s="598"/>
      <c r="BU71" s="598"/>
      <c r="BV71" s="598"/>
      <c r="BW71" s="598"/>
      <c r="BX71" s="598"/>
      <c r="BY71" s="598"/>
      <c r="BZ71" s="598"/>
      <c r="CA71" s="598"/>
      <c r="CB71" s="598"/>
      <c r="CC71" s="598"/>
    </row>
    <row r="72" customFormat="false" ht="12" hidden="false" customHeight="true" outlineLevel="0" collapsed="false">
      <c r="A72" s="588" t="s">
        <v>738</v>
      </c>
      <c r="B72" s="589"/>
      <c r="C72" s="590"/>
      <c r="D72" s="590"/>
      <c r="E72" s="590"/>
      <c r="F72" s="590"/>
      <c r="G72" s="590"/>
      <c r="H72" s="590"/>
      <c r="I72" s="590"/>
      <c r="J72" s="590"/>
      <c r="K72" s="590"/>
      <c r="L72" s="590"/>
      <c r="M72" s="590"/>
      <c r="N72" s="590"/>
      <c r="O72" s="590"/>
      <c r="P72" s="590"/>
      <c r="Q72" s="590"/>
      <c r="R72" s="590"/>
      <c r="S72" s="590"/>
      <c r="T72" s="590"/>
      <c r="U72" s="590"/>
      <c r="V72" s="590"/>
      <c r="W72" s="590"/>
      <c r="X72" s="590"/>
      <c r="Y72" s="590"/>
      <c r="Z72" s="590"/>
      <c r="AA72" s="590"/>
      <c r="AB72" s="590"/>
      <c r="AC72" s="590"/>
      <c r="AD72" s="590"/>
      <c r="AE72" s="590"/>
      <c r="AF72" s="590"/>
      <c r="AG72" s="590"/>
      <c r="AH72" s="590"/>
      <c r="AI72" s="590"/>
      <c r="AJ72" s="590"/>
      <c r="AK72" s="590"/>
      <c r="AL72" s="590"/>
      <c r="AM72" s="590"/>
      <c r="AN72" s="590"/>
      <c r="AO72" s="590"/>
      <c r="AP72" s="590"/>
      <c r="AQ72" s="590"/>
      <c r="AR72" s="590"/>
      <c r="AS72" s="590"/>
      <c r="AT72" s="590"/>
      <c r="AU72" s="590"/>
      <c r="AV72" s="590"/>
      <c r="AW72" s="590"/>
      <c r="AX72" s="590"/>
      <c r="AY72" s="590"/>
      <c r="AZ72" s="590"/>
      <c r="BA72" s="590"/>
      <c r="BB72" s="590"/>
      <c r="BC72" s="590"/>
      <c r="BD72" s="590"/>
      <c r="BE72" s="590"/>
      <c r="BF72" s="590"/>
      <c r="BG72" s="590"/>
      <c r="BH72" s="590"/>
      <c r="BI72" s="591"/>
      <c r="BJ72" s="598"/>
      <c r="BK72" s="598"/>
      <c r="BL72" s="598"/>
      <c r="BM72" s="598"/>
      <c r="BN72" s="598"/>
      <c r="BO72" s="598"/>
      <c r="BP72" s="598"/>
      <c r="BQ72" s="598"/>
      <c r="BR72" s="598"/>
      <c r="BS72" s="598"/>
      <c r="BT72" s="598"/>
      <c r="BU72" s="598"/>
      <c r="BV72" s="598"/>
      <c r="BW72" s="598"/>
      <c r="BX72" s="598"/>
      <c r="BY72" s="598"/>
      <c r="BZ72" s="598"/>
      <c r="CA72" s="598"/>
      <c r="CB72" s="598"/>
      <c r="CC72" s="598"/>
    </row>
    <row r="73" customFormat="false" ht="12" hidden="false" customHeight="true" outlineLevel="0" collapsed="false">
      <c r="A73" s="597" t="s">
        <v>887</v>
      </c>
      <c r="B73" s="599"/>
      <c r="C73" s="600" t="n">
        <v>1</v>
      </c>
      <c r="D73" s="600" t="n">
        <v>1</v>
      </c>
      <c r="E73" s="600"/>
      <c r="F73" s="600"/>
      <c r="G73" s="600"/>
      <c r="H73" s="600"/>
      <c r="I73" s="600"/>
      <c r="J73" s="600"/>
      <c r="K73" s="600"/>
      <c r="L73" s="600"/>
      <c r="M73" s="601"/>
      <c r="N73" s="599"/>
      <c r="O73" s="600"/>
      <c r="P73" s="600"/>
      <c r="Q73" s="600"/>
      <c r="R73" s="600"/>
      <c r="S73" s="600"/>
      <c r="T73" s="600" t="n">
        <v>1</v>
      </c>
      <c r="U73" s="600" t="n">
        <v>1</v>
      </c>
      <c r="V73" s="600" t="n">
        <v>1</v>
      </c>
      <c r="W73" s="600"/>
      <c r="X73" s="600"/>
      <c r="Y73" s="601"/>
      <c r="Z73" s="599"/>
      <c r="AA73" s="600"/>
      <c r="AB73" s="600" t="n">
        <v>1</v>
      </c>
      <c r="AC73" s="600" t="n">
        <v>1</v>
      </c>
      <c r="AD73" s="600" t="n">
        <v>1</v>
      </c>
      <c r="AE73" s="600"/>
      <c r="AF73" s="600"/>
      <c r="AG73" s="600"/>
      <c r="AH73" s="600"/>
      <c r="AI73" s="600"/>
      <c r="AJ73" s="600"/>
      <c r="AK73" s="601"/>
      <c r="AL73" s="599"/>
      <c r="AM73" s="600"/>
      <c r="AN73" s="600"/>
      <c r="AO73" s="600"/>
      <c r="AP73" s="600"/>
      <c r="AQ73" s="600"/>
      <c r="AR73" s="600"/>
      <c r="AS73" s="600"/>
      <c r="AT73" s="600"/>
      <c r="AU73" s="600"/>
      <c r="AV73" s="600"/>
      <c r="AW73" s="601"/>
      <c r="AX73" s="596" t="n">
        <f aca="false">SUM(B73,N73,Z73)</f>
        <v>0</v>
      </c>
      <c r="AY73" s="596" t="n">
        <f aca="false">SUM(C73,O73,AA73)</f>
        <v>1</v>
      </c>
      <c r="AZ73" s="596" t="n">
        <f aca="false">SUM(D73,P73,AB73)</f>
        <v>2</v>
      </c>
      <c r="BA73" s="596" t="n">
        <f aca="false">SUM(E73,Q73,AC73)</f>
        <v>1</v>
      </c>
      <c r="BB73" s="596" t="n">
        <f aca="false">SUM(F73,R73,AD73)</f>
        <v>1</v>
      </c>
      <c r="BC73" s="596" t="n">
        <f aca="false">SUM(G73,S73,AE73)</f>
        <v>0</v>
      </c>
      <c r="BD73" s="596" t="n">
        <f aca="false">SUM(H73,T73,AF73)</f>
        <v>1</v>
      </c>
      <c r="BE73" s="596" t="n">
        <f aca="false">SUM(I73,U73,AG73)</f>
        <v>1</v>
      </c>
      <c r="BF73" s="596" t="n">
        <f aca="false">SUM(J73,V73,AH73)</f>
        <v>1</v>
      </c>
      <c r="BG73" s="596" t="n">
        <f aca="false">SUM(K73,W73,AI73)</f>
        <v>0</v>
      </c>
      <c r="BH73" s="596" t="n">
        <f aca="false">SUM(L73,X73,AJ73)</f>
        <v>0</v>
      </c>
      <c r="BI73" s="596" t="n">
        <f aca="false">SUM(M73,Y73,AK73)</f>
        <v>0</v>
      </c>
      <c r="BJ73" s="598"/>
      <c r="BK73" s="598"/>
      <c r="BL73" s="598"/>
      <c r="BM73" s="598"/>
      <c r="BN73" s="598"/>
      <c r="BO73" s="598"/>
      <c r="BP73" s="598"/>
      <c r="BQ73" s="598"/>
      <c r="BR73" s="598"/>
      <c r="BS73" s="598"/>
      <c r="BT73" s="598"/>
      <c r="BU73" s="598"/>
      <c r="BV73" s="598"/>
      <c r="BW73" s="598"/>
      <c r="BX73" s="598"/>
      <c r="BY73" s="598"/>
      <c r="BZ73" s="598"/>
      <c r="CA73" s="598"/>
      <c r="CB73" s="598"/>
      <c r="CC73" s="598"/>
    </row>
    <row r="74" customFormat="false" ht="12" hidden="false" customHeight="true" outlineLevel="0" collapsed="false">
      <c r="A74" s="597" t="s">
        <v>888</v>
      </c>
      <c r="B74" s="599"/>
      <c r="C74" s="600"/>
      <c r="D74" s="600"/>
      <c r="E74" s="600"/>
      <c r="F74" s="600"/>
      <c r="G74" s="600"/>
      <c r="H74" s="600"/>
      <c r="I74" s="600"/>
      <c r="J74" s="600"/>
      <c r="K74" s="600"/>
      <c r="L74" s="600" t="n">
        <v>1</v>
      </c>
      <c r="M74" s="601" t="n">
        <v>1</v>
      </c>
      <c r="N74" s="599"/>
      <c r="O74" s="600"/>
      <c r="P74" s="600"/>
      <c r="Q74" s="600"/>
      <c r="R74" s="600"/>
      <c r="S74" s="600"/>
      <c r="T74" s="600" t="n">
        <v>1</v>
      </c>
      <c r="U74" s="600" t="n">
        <v>1</v>
      </c>
      <c r="V74" s="600" t="n">
        <v>1</v>
      </c>
      <c r="W74" s="600"/>
      <c r="X74" s="600"/>
      <c r="Y74" s="601"/>
      <c r="Z74" s="599" t="n">
        <v>1</v>
      </c>
      <c r="AA74" s="600" t="n">
        <v>1</v>
      </c>
      <c r="AB74" s="600" t="n">
        <v>1</v>
      </c>
      <c r="AC74" s="600"/>
      <c r="AD74" s="600"/>
      <c r="AE74" s="600"/>
      <c r="AF74" s="600"/>
      <c r="AG74" s="600"/>
      <c r="AH74" s="600"/>
      <c r="AI74" s="600"/>
      <c r="AJ74" s="600"/>
      <c r="AK74" s="601"/>
      <c r="AL74" s="599"/>
      <c r="AM74" s="600"/>
      <c r="AN74" s="600"/>
      <c r="AO74" s="600"/>
      <c r="AP74" s="600"/>
      <c r="AQ74" s="600"/>
      <c r="AR74" s="600"/>
      <c r="AS74" s="600"/>
      <c r="AT74" s="600"/>
      <c r="AU74" s="600"/>
      <c r="AV74" s="600"/>
      <c r="AW74" s="601"/>
      <c r="AX74" s="596" t="n">
        <f aca="false">SUM(B74,N74,Z74)</f>
        <v>1</v>
      </c>
      <c r="AY74" s="596" t="n">
        <f aca="false">SUM(C74,O74,AA74)</f>
        <v>1</v>
      </c>
      <c r="AZ74" s="596" t="n">
        <f aca="false">SUM(D74,P74,AB74)</f>
        <v>1</v>
      </c>
      <c r="BA74" s="596" t="n">
        <f aca="false">SUM(E74,Q74,AC74)</f>
        <v>0</v>
      </c>
      <c r="BB74" s="596" t="n">
        <f aca="false">SUM(F74,R74,AD74)</f>
        <v>0</v>
      </c>
      <c r="BC74" s="596" t="n">
        <f aca="false">SUM(G74,S74,AE74)</f>
        <v>0</v>
      </c>
      <c r="BD74" s="596" t="n">
        <f aca="false">SUM(H74,T74,AF74)</f>
        <v>1</v>
      </c>
      <c r="BE74" s="596" t="n">
        <f aca="false">SUM(I74,U74,AG74)</f>
        <v>1</v>
      </c>
      <c r="BF74" s="596" t="n">
        <f aca="false">SUM(J74,V74,AH74)</f>
        <v>1</v>
      </c>
      <c r="BG74" s="596" t="n">
        <f aca="false">SUM(K74,W74,AI74)</f>
        <v>0</v>
      </c>
      <c r="BH74" s="596" t="n">
        <f aca="false">SUM(L74,X74,AJ74)</f>
        <v>1</v>
      </c>
      <c r="BI74" s="596" t="n">
        <f aca="false">SUM(M74,Y74,AK74)</f>
        <v>1</v>
      </c>
      <c r="BJ74" s="598"/>
      <c r="BK74" s="598"/>
      <c r="BL74" s="598"/>
      <c r="BM74" s="598"/>
      <c r="BN74" s="598"/>
      <c r="BO74" s="598"/>
      <c r="BP74" s="598"/>
      <c r="BQ74" s="598"/>
      <c r="BR74" s="598"/>
      <c r="BS74" s="598"/>
      <c r="BT74" s="598"/>
      <c r="BU74" s="598"/>
      <c r="BV74" s="598"/>
      <c r="BW74" s="598"/>
      <c r="BX74" s="598"/>
      <c r="BY74" s="598"/>
      <c r="BZ74" s="598"/>
      <c r="CA74" s="598"/>
      <c r="CB74" s="598"/>
      <c r="CC74" s="598"/>
    </row>
    <row r="75" customFormat="false" ht="12" hidden="false" customHeight="true" outlineLevel="0" collapsed="false">
      <c r="A75" s="597" t="s">
        <v>889</v>
      </c>
      <c r="B75" s="599"/>
      <c r="C75" s="600" t="n">
        <v>1</v>
      </c>
      <c r="D75" s="600" t="n">
        <v>1</v>
      </c>
      <c r="E75" s="600"/>
      <c r="F75" s="600"/>
      <c r="G75" s="600"/>
      <c r="H75" s="600"/>
      <c r="I75" s="600"/>
      <c r="J75" s="600"/>
      <c r="K75" s="600"/>
      <c r="L75" s="600"/>
      <c r="M75" s="601"/>
      <c r="N75" s="599" t="n">
        <v>1</v>
      </c>
      <c r="O75" s="600"/>
      <c r="P75" s="600"/>
      <c r="Q75" s="600"/>
      <c r="R75" s="600"/>
      <c r="S75" s="600"/>
      <c r="T75" s="600" t="n">
        <v>1</v>
      </c>
      <c r="U75" s="600" t="n">
        <v>1</v>
      </c>
      <c r="V75" s="600" t="n">
        <v>1</v>
      </c>
      <c r="W75" s="600" t="n">
        <v>1</v>
      </c>
      <c r="X75" s="600" t="n">
        <v>1</v>
      </c>
      <c r="Y75" s="601" t="n">
        <v>1</v>
      </c>
      <c r="Z75" s="599"/>
      <c r="AA75" s="600"/>
      <c r="AB75" s="600"/>
      <c r="AC75" s="600"/>
      <c r="AD75" s="600"/>
      <c r="AE75" s="600"/>
      <c r="AF75" s="600"/>
      <c r="AG75" s="600"/>
      <c r="AH75" s="600"/>
      <c r="AI75" s="600"/>
      <c r="AJ75" s="600"/>
      <c r="AK75" s="601"/>
      <c r="AL75" s="599"/>
      <c r="AM75" s="600"/>
      <c r="AN75" s="600"/>
      <c r="AO75" s="600"/>
      <c r="AP75" s="600"/>
      <c r="AQ75" s="600"/>
      <c r="AR75" s="600"/>
      <c r="AS75" s="600"/>
      <c r="AT75" s="600"/>
      <c r="AU75" s="600"/>
      <c r="AV75" s="600"/>
      <c r="AW75" s="601"/>
      <c r="AX75" s="596" t="n">
        <f aca="false">SUM(B75,N75,Z75)</f>
        <v>1</v>
      </c>
      <c r="AY75" s="596" t="n">
        <f aca="false">SUM(C75,O75,AA75)</f>
        <v>1</v>
      </c>
      <c r="AZ75" s="596" t="n">
        <f aca="false">SUM(D75,P75,AB75)</f>
        <v>1</v>
      </c>
      <c r="BA75" s="596" t="n">
        <f aca="false">SUM(E75,Q75,AC75)</f>
        <v>0</v>
      </c>
      <c r="BB75" s="596" t="n">
        <f aca="false">SUM(F75,R75,AD75)</f>
        <v>0</v>
      </c>
      <c r="BC75" s="596" t="n">
        <f aca="false">SUM(G75,S75,AE75)</f>
        <v>0</v>
      </c>
      <c r="BD75" s="596" t="n">
        <f aca="false">SUM(H75,T75,AF75)</f>
        <v>1</v>
      </c>
      <c r="BE75" s="596" t="n">
        <f aca="false">SUM(I75,U75,AG75)</f>
        <v>1</v>
      </c>
      <c r="BF75" s="596" t="n">
        <f aca="false">SUM(J75,V75,AH75)</f>
        <v>1</v>
      </c>
      <c r="BG75" s="596" t="n">
        <f aca="false">SUM(K75,W75,AI75)</f>
        <v>1</v>
      </c>
      <c r="BH75" s="596" t="n">
        <f aca="false">SUM(L75,X75,AJ75)</f>
        <v>1</v>
      </c>
      <c r="BI75" s="596" t="n">
        <f aca="false">SUM(M75,Y75,AK75)</f>
        <v>1</v>
      </c>
      <c r="BJ75" s="598"/>
      <c r="BK75" s="598"/>
      <c r="BL75" s="598"/>
      <c r="BM75" s="598"/>
      <c r="BN75" s="598"/>
      <c r="BO75" s="598"/>
      <c r="BP75" s="598"/>
      <c r="BQ75" s="598"/>
      <c r="BR75" s="598"/>
      <c r="BS75" s="598"/>
      <c r="BT75" s="598"/>
      <c r="BU75" s="598"/>
      <c r="BV75" s="598"/>
      <c r="BW75" s="598"/>
      <c r="BX75" s="598"/>
      <c r="BY75" s="598"/>
      <c r="BZ75" s="598"/>
      <c r="CA75" s="598"/>
      <c r="CB75" s="598"/>
      <c r="CC75" s="598"/>
    </row>
    <row r="76" customFormat="false" ht="12" hidden="false" customHeight="true" outlineLevel="0" collapsed="false">
      <c r="A76" s="597" t="s">
        <v>890</v>
      </c>
      <c r="B76" s="599"/>
      <c r="C76" s="600"/>
      <c r="D76" s="600"/>
      <c r="E76" s="600" t="n">
        <v>1</v>
      </c>
      <c r="F76" s="600" t="n">
        <v>1</v>
      </c>
      <c r="G76" s="600"/>
      <c r="H76" s="600"/>
      <c r="I76" s="600"/>
      <c r="J76" s="600"/>
      <c r="K76" s="600"/>
      <c r="L76" s="600"/>
      <c r="M76" s="601"/>
      <c r="N76" s="599" t="n">
        <v>1</v>
      </c>
      <c r="O76" s="600" t="n">
        <v>1</v>
      </c>
      <c r="P76" s="600" t="n">
        <v>1</v>
      </c>
      <c r="Q76" s="600" t="n">
        <v>1</v>
      </c>
      <c r="R76" s="600"/>
      <c r="S76" s="600"/>
      <c r="T76" s="600"/>
      <c r="U76" s="600"/>
      <c r="V76" s="600"/>
      <c r="W76" s="600"/>
      <c r="X76" s="600"/>
      <c r="Y76" s="601"/>
      <c r="Z76" s="599" t="n">
        <v>1</v>
      </c>
      <c r="AA76" s="600" t="n">
        <v>1</v>
      </c>
      <c r="AB76" s="600" t="n">
        <v>1</v>
      </c>
      <c r="AC76" s="600" t="n">
        <v>1</v>
      </c>
      <c r="AD76" s="600" t="n">
        <v>1</v>
      </c>
      <c r="AE76" s="600" t="n">
        <v>1</v>
      </c>
      <c r="AF76" s="600"/>
      <c r="AG76" s="600"/>
      <c r="AH76" s="600"/>
      <c r="AI76" s="600"/>
      <c r="AJ76" s="600"/>
      <c r="AK76" s="601"/>
      <c r="AL76" s="599"/>
      <c r="AM76" s="600"/>
      <c r="AN76" s="600"/>
      <c r="AO76" s="600"/>
      <c r="AP76" s="600"/>
      <c r="AQ76" s="600"/>
      <c r="AR76" s="600"/>
      <c r="AS76" s="600"/>
      <c r="AT76" s="600"/>
      <c r="AU76" s="600"/>
      <c r="AV76" s="600"/>
      <c r="AW76" s="601"/>
      <c r="AX76" s="596" t="n">
        <f aca="false">SUM(B76,N76,Z76)</f>
        <v>2</v>
      </c>
      <c r="AY76" s="596" t="n">
        <f aca="false">SUM(C76,O76,AA76)</f>
        <v>2</v>
      </c>
      <c r="AZ76" s="596" t="n">
        <f aca="false">SUM(D76,P76,AB76)</f>
        <v>2</v>
      </c>
      <c r="BA76" s="596" t="n">
        <f aca="false">SUM(E76,Q76,AC76)</f>
        <v>3</v>
      </c>
      <c r="BB76" s="596" t="n">
        <f aca="false">SUM(F76,R76,AD76)</f>
        <v>2</v>
      </c>
      <c r="BC76" s="596" t="n">
        <f aca="false">SUM(G76,S76,AE76)</f>
        <v>1</v>
      </c>
      <c r="BD76" s="596" t="n">
        <f aca="false">SUM(H76,T76,AF76)</f>
        <v>0</v>
      </c>
      <c r="BE76" s="596" t="n">
        <f aca="false">SUM(I76,U76,AG76)</f>
        <v>0</v>
      </c>
      <c r="BF76" s="596" t="n">
        <f aca="false">SUM(J76,V76,AH76)</f>
        <v>0</v>
      </c>
      <c r="BG76" s="596" t="n">
        <f aca="false">SUM(K76,W76,AI76)</f>
        <v>0</v>
      </c>
      <c r="BH76" s="596" t="n">
        <f aca="false">SUM(L76,X76,AJ76)</f>
        <v>0</v>
      </c>
      <c r="BI76" s="596" t="n">
        <f aca="false">SUM(M76,Y76,AK76)</f>
        <v>0</v>
      </c>
      <c r="BJ76" s="598"/>
      <c r="BK76" s="598"/>
      <c r="BL76" s="598"/>
      <c r="BM76" s="598"/>
      <c r="BN76" s="598"/>
      <c r="BO76" s="598"/>
      <c r="BP76" s="598"/>
      <c r="BQ76" s="598"/>
      <c r="BR76" s="598"/>
      <c r="BS76" s="598"/>
      <c r="BT76" s="598"/>
      <c r="BU76" s="598"/>
      <c r="BV76" s="598"/>
      <c r="BW76" s="598"/>
      <c r="BX76" s="598"/>
      <c r="BY76" s="598"/>
      <c r="BZ76" s="598"/>
      <c r="CA76" s="598"/>
      <c r="CB76" s="598"/>
      <c r="CC76" s="598"/>
    </row>
    <row r="77" customFormat="false" ht="12" hidden="false" customHeight="true" outlineLevel="0" collapsed="false">
      <c r="A77" s="588" t="s">
        <v>891</v>
      </c>
      <c r="B77" s="589"/>
      <c r="C77" s="590"/>
      <c r="D77" s="590"/>
      <c r="E77" s="590"/>
      <c r="F77" s="590"/>
      <c r="G77" s="590"/>
      <c r="H77" s="590"/>
      <c r="I77" s="590"/>
      <c r="J77" s="590"/>
      <c r="K77" s="590"/>
      <c r="L77" s="590"/>
      <c r="M77" s="590"/>
      <c r="N77" s="590"/>
      <c r="O77" s="590"/>
      <c r="P77" s="590"/>
      <c r="Q77" s="590"/>
      <c r="R77" s="590"/>
      <c r="S77" s="590"/>
      <c r="T77" s="590"/>
      <c r="U77" s="590"/>
      <c r="V77" s="590"/>
      <c r="W77" s="590"/>
      <c r="X77" s="590"/>
      <c r="Y77" s="590"/>
      <c r="Z77" s="590"/>
      <c r="AA77" s="590"/>
      <c r="AB77" s="590"/>
      <c r="AC77" s="590"/>
      <c r="AD77" s="590"/>
      <c r="AE77" s="590"/>
      <c r="AF77" s="590"/>
      <c r="AG77" s="590"/>
      <c r="AH77" s="590"/>
      <c r="AI77" s="590"/>
      <c r="AJ77" s="590"/>
      <c r="AK77" s="590"/>
      <c r="AL77" s="590"/>
      <c r="AM77" s="590"/>
      <c r="AN77" s="590"/>
      <c r="AO77" s="590"/>
      <c r="AP77" s="590"/>
      <c r="AQ77" s="590"/>
      <c r="AR77" s="590"/>
      <c r="AS77" s="590"/>
      <c r="AT77" s="590"/>
      <c r="AU77" s="590"/>
      <c r="AV77" s="590"/>
      <c r="AW77" s="590"/>
      <c r="AX77" s="590"/>
      <c r="AY77" s="590"/>
      <c r="AZ77" s="590"/>
      <c r="BA77" s="590"/>
      <c r="BB77" s="590"/>
      <c r="BC77" s="590"/>
      <c r="BD77" s="590"/>
      <c r="BE77" s="590"/>
      <c r="BF77" s="590"/>
      <c r="BG77" s="590"/>
      <c r="BH77" s="590"/>
      <c r="BI77" s="591"/>
      <c r="BJ77" s="598"/>
      <c r="BK77" s="598"/>
      <c r="BL77" s="598"/>
      <c r="BM77" s="598"/>
      <c r="BN77" s="598"/>
      <c r="BO77" s="598"/>
      <c r="BP77" s="598"/>
      <c r="BQ77" s="598"/>
      <c r="BR77" s="598"/>
      <c r="BS77" s="598"/>
      <c r="BT77" s="598"/>
      <c r="BU77" s="598"/>
      <c r="BV77" s="598"/>
      <c r="BW77" s="598"/>
      <c r="BX77" s="598"/>
      <c r="BY77" s="598"/>
      <c r="BZ77" s="598"/>
      <c r="CA77" s="598"/>
      <c r="CB77" s="598"/>
      <c r="CC77" s="598"/>
    </row>
    <row r="78" customFormat="false" ht="12" hidden="false" customHeight="true" outlineLevel="0" collapsed="false">
      <c r="A78" s="597" t="s">
        <v>887</v>
      </c>
      <c r="B78" s="599" t="n">
        <v>1</v>
      </c>
      <c r="C78" s="600" t="n">
        <v>1</v>
      </c>
      <c r="D78" s="600"/>
      <c r="E78" s="600"/>
      <c r="F78" s="600"/>
      <c r="G78" s="600"/>
      <c r="H78" s="600"/>
      <c r="I78" s="600"/>
      <c r="J78" s="600"/>
      <c r="K78" s="600"/>
      <c r="L78" s="600"/>
      <c r="M78" s="601"/>
      <c r="N78" s="599"/>
      <c r="O78" s="600"/>
      <c r="P78" s="600"/>
      <c r="Q78" s="600"/>
      <c r="R78" s="600"/>
      <c r="S78" s="600"/>
      <c r="T78" s="600" t="n">
        <v>1</v>
      </c>
      <c r="U78" s="600" t="n">
        <v>1</v>
      </c>
      <c r="V78" s="600"/>
      <c r="W78" s="600"/>
      <c r="X78" s="600"/>
      <c r="Y78" s="601"/>
      <c r="Z78" s="599"/>
      <c r="AA78" s="600" t="n">
        <v>1</v>
      </c>
      <c r="AB78" s="600" t="n">
        <v>1</v>
      </c>
      <c r="AC78" s="600"/>
      <c r="AD78" s="600" t="n">
        <v>1</v>
      </c>
      <c r="AE78" s="600" t="n">
        <v>1</v>
      </c>
      <c r="AF78" s="600" t="n">
        <v>1</v>
      </c>
      <c r="AG78" s="600"/>
      <c r="AH78" s="600"/>
      <c r="AI78" s="600"/>
      <c r="AJ78" s="600"/>
      <c r="AK78" s="601"/>
      <c r="AL78" s="599"/>
      <c r="AM78" s="600"/>
      <c r="AN78" s="600"/>
      <c r="AO78" s="600"/>
      <c r="AP78" s="600"/>
      <c r="AQ78" s="600"/>
      <c r="AR78" s="600"/>
      <c r="AS78" s="600"/>
      <c r="AT78" s="600"/>
      <c r="AU78" s="600"/>
      <c r="AV78" s="600"/>
      <c r="AW78" s="601"/>
      <c r="AX78" s="596" t="n">
        <f aca="false">SUM(B78,N78,Z78)</f>
        <v>1</v>
      </c>
      <c r="AY78" s="596" t="n">
        <f aca="false">SUM(C78,O78,AA78)</f>
        <v>2</v>
      </c>
      <c r="AZ78" s="596" t="n">
        <f aca="false">SUM(D78,P78,AB78)</f>
        <v>1</v>
      </c>
      <c r="BA78" s="596" t="n">
        <f aca="false">SUM(E78,Q78,AC78)</f>
        <v>0</v>
      </c>
      <c r="BB78" s="596" t="n">
        <f aca="false">SUM(F78,R78,AD78)</f>
        <v>1</v>
      </c>
      <c r="BC78" s="596" t="n">
        <f aca="false">SUM(G78,S78,AE78)</f>
        <v>1</v>
      </c>
      <c r="BD78" s="596" t="n">
        <f aca="false">SUM(H78,T78,AF78)</f>
        <v>2</v>
      </c>
      <c r="BE78" s="596" t="n">
        <f aca="false">SUM(I78,U78,AG78)</f>
        <v>1</v>
      </c>
      <c r="BF78" s="596" t="n">
        <f aca="false">SUM(J78,V78,AH78)</f>
        <v>0</v>
      </c>
      <c r="BG78" s="596" t="n">
        <f aca="false">SUM(K78,W78,AI78)</f>
        <v>0</v>
      </c>
      <c r="BH78" s="596" t="n">
        <f aca="false">SUM(L78,X78,AJ78)</f>
        <v>0</v>
      </c>
      <c r="BI78" s="596" t="n">
        <f aca="false">SUM(M78,Y78,AK78)</f>
        <v>0</v>
      </c>
      <c r="BJ78" s="598"/>
      <c r="BK78" s="598"/>
      <c r="BL78" s="598"/>
      <c r="BM78" s="598"/>
      <c r="BN78" s="598"/>
      <c r="BO78" s="598"/>
      <c r="BP78" s="598"/>
      <c r="BQ78" s="598"/>
      <c r="BR78" s="598"/>
      <c r="BS78" s="598"/>
      <c r="BT78" s="598"/>
      <c r="BU78" s="598"/>
      <c r="BV78" s="598"/>
      <c r="BW78" s="598"/>
      <c r="BX78" s="598"/>
      <c r="BY78" s="598"/>
      <c r="BZ78" s="598"/>
      <c r="CA78" s="598"/>
      <c r="CB78" s="598"/>
      <c r="CC78" s="598"/>
    </row>
    <row r="79" customFormat="false" ht="12" hidden="false" customHeight="true" outlineLevel="0" collapsed="false">
      <c r="A79" s="597" t="s">
        <v>888</v>
      </c>
      <c r="B79" s="599"/>
      <c r="C79" s="600"/>
      <c r="D79" s="600"/>
      <c r="E79" s="600"/>
      <c r="F79" s="600"/>
      <c r="G79" s="600"/>
      <c r="H79" s="600" t="n">
        <v>1</v>
      </c>
      <c r="I79" s="600" t="n">
        <v>1</v>
      </c>
      <c r="J79" s="600"/>
      <c r="K79" s="600"/>
      <c r="L79" s="600"/>
      <c r="M79" s="601"/>
      <c r="N79" s="599" t="n">
        <v>1</v>
      </c>
      <c r="O79" s="600" t="n">
        <v>1</v>
      </c>
      <c r="P79" s="600"/>
      <c r="Q79" s="600"/>
      <c r="R79" s="600"/>
      <c r="S79" s="600"/>
      <c r="T79" s="600"/>
      <c r="U79" s="600"/>
      <c r="V79" s="600" t="n">
        <v>1</v>
      </c>
      <c r="W79" s="600" t="n">
        <v>1</v>
      </c>
      <c r="X79" s="600"/>
      <c r="Y79" s="601"/>
      <c r="Z79" s="599" t="n">
        <v>1</v>
      </c>
      <c r="AA79" s="600" t="n">
        <v>1</v>
      </c>
      <c r="AB79" s="600" t="n">
        <v>1</v>
      </c>
      <c r="AC79" s="600"/>
      <c r="AD79" s="600"/>
      <c r="AE79" s="600"/>
      <c r="AF79" s="600"/>
      <c r="AG79" s="600"/>
      <c r="AH79" s="600"/>
      <c r="AI79" s="600"/>
      <c r="AJ79" s="600"/>
      <c r="AK79" s="601"/>
      <c r="AL79" s="599"/>
      <c r="AM79" s="600"/>
      <c r="AN79" s="600"/>
      <c r="AO79" s="600"/>
      <c r="AP79" s="600"/>
      <c r="AQ79" s="600"/>
      <c r="AR79" s="600"/>
      <c r="AS79" s="600"/>
      <c r="AT79" s="600"/>
      <c r="AU79" s="600"/>
      <c r="AV79" s="600"/>
      <c r="AW79" s="601"/>
      <c r="AX79" s="596" t="n">
        <f aca="false">SUM(B79,N79,Z79)</f>
        <v>2</v>
      </c>
      <c r="AY79" s="596" t="n">
        <f aca="false">SUM(C79,O79,AA79)</f>
        <v>2</v>
      </c>
      <c r="AZ79" s="596" t="n">
        <f aca="false">SUM(D79,P79,AB79)</f>
        <v>1</v>
      </c>
      <c r="BA79" s="596" t="n">
        <f aca="false">SUM(E79,Q79,AC79)</f>
        <v>0</v>
      </c>
      <c r="BB79" s="596" t="n">
        <f aca="false">SUM(F79,R79,AD79)</f>
        <v>0</v>
      </c>
      <c r="BC79" s="596" t="n">
        <f aca="false">SUM(G79,S79,AE79)</f>
        <v>0</v>
      </c>
      <c r="BD79" s="596" t="n">
        <f aca="false">SUM(H79,T79,AF79)</f>
        <v>1</v>
      </c>
      <c r="BE79" s="596" t="n">
        <f aca="false">SUM(I79,U79,AG79)</f>
        <v>1</v>
      </c>
      <c r="BF79" s="596" t="n">
        <f aca="false">SUM(J79,V79,AH79)</f>
        <v>1</v>
      </c>
      <c r="BG79" s="596" t="n">
        <f aca="false">SUM(K79,W79,AI79)</f>
        <v>1</v>
      </c>
      <c r="BH79" s="596" t="n">
        <f aca="false">SUM(L79,X79,AJ79)</f>
        <v>0</v>
      </c>
      <c r="BI79" s="596" t="n">
        <f aca="false">SUM(M79,Y79,AK79)</f>
        <v>0</v>
      </c>
      <c r="BJ79" s="598"/>
      <c r="BK79" s="598"/>
      <c r="BL79" s="598"/>
      <c r="BM79" s="598"/>
      <c r="BN79" s="598"/>
      <c r="BO79" s="598"/>
      <c r="BP79" s="598"/>
      <c r="BQ79" s="598"/>
      <c r="BR79" s="598"/>
      <c r="BS79" s="598"/>
      <c r="BT79" s="598"/>
      <c r="BU79" s="598"/>
      <c r="BV79" s="598"/>
      <c r="BW79" s="598"/>
      <c r="BX79" s="598"/>
      <c r="BY79" s="598"/>
      <c r="BZ79" s="598"/>
      <c r="CA79" s="598"/>
      <c r="CB79" s="598"/>
      <c r="CC79" s="598"/>
    </row>
    <row r="80" customFormat="false" ht="12" hidden="false" customHeight="true" outlineLevel="0" collapsed="false">
      <c r="A80" s="597" t="s">
        <v>889</v>
      </c>
      <c r="B80" s="599"/>
      <c r="C80" s="600"/>
      <c r="D80" s="600"/>
      <c r="E80" s="600"/>
      <c r="F80" s="600"/>
      <c r="G80" s="600"/>
      <c r="H80" s="600"/>
      <c r="I80" s="600"/>
      <c r="J80" s="600" t="n">
        <v>1</v>
      </c>
      <c r="K80" s="600" t="n">
        <v>1</v>
      </c>
      <c r="L80" s="600"/>
      <c r="M80" s="601"/>
      <c r="N80" s="599"/>
      <c r="O80" s="600"/>
      <c r="P80" s="600"/>
      <c r="Q80" s="600"/>
      <c r="R80" s="600"/>
      <c r="S80" s="600"/>
      <c r="T80" s="600"/>
      <c r="U80" s="600"/>
      <c r="V80" s="600"/>
      <c r="W80" s="600"/>
      <c r="X80" s="600"/>
      <c r="Y80" s="601"/>
      <c r="Z80" s="599"/>
      <c r="AA80" s="600"/>
      <c r="AB80" s="600"/>
      <c r="AC80" s="600"/>
      <c r="AD80" s="600"/>
      <c r="AE80" s="600"/>
      <c r="AF80" s="600"/>
      <c r="AG80" s="600"/>
      <c r="AH80" s="600"/>
      <c r="AI80" s="600"/>
      <c r="AJ80" s="600"/>
      <c r="AK80" s="601"/>
      <c r="AL80" s="599"/>
      <c r="AM80" s="600"/>
      <c r="AN80" s="600"/>
      <c r="AO80" s="600"/>
      <c r="AP80" s="600"/>
      <c r="AQ80" s="600"/>
      <c r="AR80" s="600"/>
      <c r="AS80" s="600"/>
      <c r="AT80" s="600"/>
      <c r="AU80" s="600"/>
      <c r="AV80" s="600"/>
      <c r="AW80" s="601"/>
      <c r="AX80" s="596" t="n">
        <f aca="false">SUM(B80,N80,Z80)</f>
        <v>0</v>
      </c>
      <c r="AY80" s="596" t="n">
        <f aca="false">SUM(C80,O80,AA80)</f>
        <v>0</v>
      </c>
      <c r="AZ80" s="596" t="n">
        <f aca="false">SUM(D80,P80,AB80)</f>
        <v>0</v>
      </c>
      <c r="BA80" s="596" t="n">
        <f aca="false">SUM(E80,Q80,AC80)</f>
        <v>0</v>
      </c>
      <c r="BB80" s="596" t="n">
        <f aca="false">SUM(F80,R80,AD80)</f>
        <v>0</v>
      </c>
      <c r="BC80" s="596" t="n">
        <f aca="false">SUM(G80,S80,AE80)</f>
        <v>0</v>
      </c>
      <c r="BD80" s="596" t="n">
        <f aca="false">SUM(H80,T80,AF80)</f>
        <v>0</v>
      </c>
      <c r="BE80" s="596" t="n">
        <f aca="false">SUM(I80,U80,AG80)</f>
        <v>0</v>
      </c>
      <c r="BF80" s="596" t="n">
        <f aca="false">SUM(J80,V80,AH80)</f>
        <v>1</v>
      </c>
      <c r="BG80" s="596" t="n">
        <f aca="false">SUM(K80,W80,AI80)</f>
        <v>1</v>
      </c>
      <c r="BH80" s="596" t="n">
        <f aca="false">SUM(L80,X80,AJ80)</f>
        <v>0</v>
      </c>
      <c r="BI80" s="596" t="n">
        <f aca="false">SUM(M80,Y80,AK80)</f>
        <v>0</v>
      </c>
      <c r="BJ80" s="598"/>
      <c r="BK80" s="598"/>
      <c r="BL80" s="598"/>
      <c r="BM80" s="598"/>
      <c r="BN80" s="598"/>
      <c r="BO80" s="598"/>
      <c r="BP80" s="598"/>
      <c r="BQ80" s="598"/>
      <c r="BR80" s="598"/>
      <c r="BS80" s="598"/>
      <c r="BT80" s="598"/>
      <c r="BU80" s="598"/>
      <c r="BV80" s="598"/>
      <c r="BW80" s="598"/>
      <c r="BX80" s="598"/>
      <c r="BY80" s="598"/>
      <c r="BZ80" s="598"/>
      <c r="CA80" s="598"/>
      <c r="CB80" s="598"/>
      <c r="CC80" s="598"/>
    </row>
    <row r="81" customFormat="false" ht="12" hidden="false" customHeight="true" outlineLevel="0" collapsed="false">
      <c r="A81" s="597" t="s">
        <v>890</v>
      </c>
      <c r="B81" s="599"/>
      <c r="C81" s="600"/>
      <c r="D81" s="600"/>
      <c r="E81" s="600" t="n">
        <v>1</v>
      </c>
      <c r="F81" s="600" t="n">
        <v>1</v>
      </c>
      <c r="G81" s="600"/>
      <c r="H81" s="600"/>
      <c r="I81" s="600"/>
      <c r="J81" s="600"/>
      <c r="K81" s="600"/>
      <c r="L81" s="600"/>
      <c r="M81" s="601"/>
      <c r="N81" s="599"/>
      <c r="O81" s="600" t="n">
        <v>1</v>
      </c>
      <c r="P81" s="600" t="n">
        <v>1</v>
      </c>
      <c r="Q81" s="600" t="n">
        <v>1</v>
      </c>
      <c r="R81" s="600"/>
      <c r="S81" s="600"/>
      <c r="T81" s="600"/>
      <c r="U81" s="600"/>
      <c r="V81" s="600"/>
      <c r="W81" s="600"/>
      <c r="X81" s="600"/>
      <c r="Y81" s="601"/>
      <c r="Z81" s="599" t="n">
        <v>1</v>
      </c>
      <c r="AA81" s="600" t="n">
        <v>1</v>
      </c>
      <c r="AB81" s="600" t="n">
        <v>1</v>
      </c>
      <c r="AC81" s="600" t="n">
        <v>1</v>
      </c>
      <c r="AD81" s="600" t="n">
        <v>1</v>
      </c>
      <c r="AE81" s="600" t="n">
        <v>1</v>
      </c>
      <c r="AF81" s="600"/>
      <c r="AG81" s="600"/>
      <c r="AH81" s="600" t="n">
        <v>1</v>
      </c>
      <c r="AI81" s="600" t="n">
        <v>1</v>
      </c>
      <c r="AJ81" s="600" t="n">
        <v>1</v>
      </c>
      <c r="AK81" s="601"/>
      <c r="AL81" s="599"/>
      <c r="AM81" s="600"/>
      <c r="AN81" s="600"/>
      <c r="AO81" s="600"/>
      <c r="AP81" s="600"/>
      <c r="AQ81" s="600"/>
      <c r="AR81" s="600"/>
      <c r="AS81" s="600"/>
      <c r="AT81" s="600"/>
      <c r="AU81" s="600"/>
      <c r="AV81" s="600"/>
      <c r="AW81" s="601"/>
      <c r="AX81" s="596" t="n">
        <f aca="false">SUM(B81,N81,Z81)</f>
        <v>1</v>
      </c>
      <c r="AY81" s="596" t="n">
        <f aca="false">SUM(C81,O81,AA81)</f>
        <v>2</v>
      </c>
      <c r="AZ81" s="596" t="n">
        <f aca="false">SUM(D81,P81,AB81)</f>
        <v>2</v>
      </c>
      <c r="BA81" s="596" t="n">
        <f aca="false">SUM(E81,Q81,AC81)</f>
        <v>3</v>
      </c>
      <c r="BB81" s="596" t="n">
        <f aca="false">SUM(F81,R81,AD81)</f>
        <v>2</v>
      </c>
      <c r="BC81" s="596" t="n">
        <f aca="false">SUM(G81,S81,AE81)</f>
        <v>1</v>
      </c>
      <c r="BD81" s="596" t="n">
        <f aca="false">SUM(H81,T81,AF81)</f>
        <v>0</v>
      </c>
      <c r="BE81" s="596" t="n">
        <f aca="false">SUM(I81,U81,AG81)</f>
        <v>0</v>
      </c>
      <c r="BF81" s="596" t="n">
        <f aca="false">SUM(J81,V81,AH81)</f>
        <v>1</v>
      </c>
      <c r="BG81" s="596" t="n">
        <f aca="false">SUM(K81,W81,AI81)</f>
        <v>1</v>
      </c>
      <c r="BH81" s="596" t="n">
        <f aca="false">SUM(L81,X81,AJ81)</f>
        <v>1</v>
      </c>
      <c r="BI81" s="596" t="n">
        <f aca="false">SUM(M81,Y81,AK81)</f>
        <v>0</v>
      </c>
      <c r="BJ81" s="598"/>
      <c r="BK81" s="598"/>
      <c r="BL81" s="598"/>
      <c r="BM81" s="598"/>
      <c r="BN81" s="598"/>
      <c r="BO81" s="598"/>
      <c r="BP81" s="598"/>
      <c r="BQ81" s="598"/>
      <c r="BR81" s="598"/>
      <c r="BS81" s="598"/>
      <c r="BT81" s="598"/>
      <c r="BU81" s="598"/>
      <c r="BV81" s="598"/>
      <c r="BW81" s="598"/>
      <c r="BX81" s="598"/>
      <c r="BY81" s="598"/>
      <c r="BZ81" s="598"/>
      <c r="CA81" s="598"/>
      <c r="CB81" s="598"/>
      <c r="CC81" s="598"/>
    </row>
    <row r="82" customFormat="false" ht="12" hidden="false" customHeight="true" outlineLevel="0" collapsed="false">
      <c r="A82" s="588" t="s">
        <v>892</v>
      </c>
      <c r="B82" s="589"/>
      <c r="C82" s="590"/>
      <c r="D82" s="590"/>
      <c r="E82" s="590"/>
      <c r="F82" s="590"/>
      <c r="G82" s="590"/>
      <c r="H82" s="590"/>
      <c r="I82" s="590"/>
      <c r="J82" s="590"/>
      <c r="K82" s="590"/>
      <c r="L82" s="590"/>
      <c r="M82" s="590"/>
      <c r="N82" s="590"/>
      <c r="O82" s="590"/>
      <c r="P82" s="590"/>
      <c r="Q82" s="590"/>
      <c r="R82" s="590"/>
      <c r="S82" s="590"/>
      <c r="T82" s="590"/>
      <c r="U82" s="590"/>
      <c r="V82" s="590"/>
      <c r="W82" s="590"/>
      <c r="X82" s="590"/>
      <c r="Y82" s="590"/>
      <c r="Z82" s="590"/>
      <c r="AA82" s="590"/>
      <c r="AB82" s="590"/>
      <c r="AC82" s="590"/>
      <c r="AD82" s="590"/>
      <c r="AE82" s="590"/>
      <c r="AF82" s="590"/>
      <c r="AG82" s="590"/>
      <c r="AH82" s="590"/>
      <c r="AI82" s="590"/>
      <c r="AJ82" s="590"/>
      <c r="AK82" s="590"/>
      <c r="AL82" s="590"/>
      <c r="AM82" s="590"/>
      <c r="AN82" s="590"/>
      <c r="AO82" s="590"/>
      <c r="AP82" s="590"/>
      <c r="AQ82" s="590"/>
      <c r="AR82" s="590"/>
      <c r="AS82" s="590"/>
      <c r="AT82" s="590"/>
      <c r="AU82" s="590"/>
      <c r="AV82" s="590"/>
      <c r="AW82" s="590"/>
      <c r="AX82" s="590"/>
      <c r="AY82" s="590"/>
      <c r="AZ82" s="590"/>
      <c r="BA82" s="590"/>
      <c r="BB82" s="590"/>
      <c r="BC82" s="590"/>
      <c r="BD82" s="590"/>
      <c r="BE82" s="590"/>
      <c r="BF82" s="590"/>
      <c r="BG82" s="590"/>
      <c r="BH82" s="590"/>
      <c r="BI82" s="591"/>
      <c r="BJ82" s="598"/>
      <c r="BK82" s="598"/>
      <c r="BL82" s="598"/>
      <c r="BM82" s="598"/>
      <c r="BN82" s="598"/>
      <c r="BO82" s="598"/>
      <c r="BP82" s="598"/>
      <c r="BQ82" s="598"/>
      <c r="BR82" s="598"/>
      <c r="BS82" s="598"/>
      <c r="BT82" s="598"/>
      <c r="BU82" s="598"/>
      <c r="BV82" s="598"/>
      <c r="BW82" s="598"/>
      <c r="BX82" s="598"/>
      <c r="BY82" s="598"/>
      <c r="BZ82" s="598"/>
      <c r="CA82" s="598"/>
      <c r="CB82" s="598"/>
      <c r="CC82" s="598"/>
    </row>
    <row r="83" customFormat="false" ht="12" hidden="false" customHeight="true" outlineLevel="0" collapsed="false">
      <c r="A83" s="597" t="s">
        <v>887</v>
      </c>
      <c r="B83" s="599"/>
      <c r="C83" s="600"/>
      <c r="D83" s="600"/>
      <c r="E83" s="600"/>
      <c r="F83" s="600"/>
      <c r="G83" s="600"/>
      <c r="H83" s="600"/>
      <c r="I83" s="600"/>
      <c r="J83" s="600"/>
      <c r="K83" s="600"/>
      <c r="L83" s="600"/>
      <c r="M83" s="601"/>
      <c r="N83" s="599"/>
      <c r="O83" s="600"/>
      <c r="P83" s="600"/>
      <c r="Q83" s="600"/>
      <c r="R83" s="600"/>
      <c r="S83" s="600"/>
      <c r="T83" s="600"/>
      <c r="U83" s="600"/>
      <c r="V83" s="600"/>
      <c r="W83" s="600"/>
      <c r="X83" s="600"/>
      <c r="Y83" s="601"/>
      <c r="Z83" s="599"/>
      <c r="AA83" s="600"/>
      <c r="AB83" s="600"/>
      <c r="AC83" s="600"/>
      <c r="AD83" s="600"/>
      <c r="AE83" s="600"/>
      <c r="AF83" s="600"/>
      <c r="AG83" s="600"/>
      <c r="AH83" s="600"/>
      <c r="AI83" s="600"/>
      <c r="AJ83" s="600"/>
      <c r="AK83" s="601"/>
      <c r="AL83" s="599"/>
      <c r="AM83" s="600"/>
      <c r="AN83" s="600"/>
      <c r="AO83" s="600"/>
      <c r="AP83" s="600"/>
      <c r="AQ83" s="600"/>
      <c r="AR83" s="600"/>
      <c r="AS83" s="600"/>
      <c r="AT83" s="600"/>
      <c r="AU83" s="600"/>
      <c r="AV83" s="600"/>
      <c r="AW83" s="601"/>
      <c r="AX83" s="596" t="n">
        <f aca="false">SUM(B83,N83,Z83)</f>
        <v>0</v>
      </c>
      <c r="AY83" s="596" t="n">
        <f aca="false">SUM(C83,O83,AA83)</f>
        <v>0</v>
      </c>
      <c r="AZ83" s="596" t="n">
        <f aca="false">SUM(D83,P83,AB83)</f>
        <v>0</v>
      </c>
      <c r="BA83" s="596" t="n">
        <f aca="false">SUM(E83,Q83,AC83)</f>
        <v>0</v>
      </c>
      <c r="BB83" s="596" t="n">
        <f aca="false">SUM(F83,R83,AD83)</f>
        <v>0</v>
      </c>
      <c r="BC83" s="596" t="n">
        <f aca="false">SUM(G83,S83,AE83)</f>
        <v>0</v>
      </c>
      <c r="BD83" s="596" t="n">
        <f aca="false">SUM(H83,T83,AF83)</f>
        <v>0</v>
      </c>
      <c r="BE83" s="596" t="n">
        <f aca="false">SUM(I83,U83,AG83)</f>
        <v>0</v>
      </c>
      <c r="BF83" s="596" t="n">
        <f aca="false">SUM(J83,V83,AH83)</f>
        <v>0</v>
      </c>
      <c r="BG83" s="596" t="n">
        <f aca="false">SUM(K83,W83,AI83)</f>
        <v>0</v>
      </c>
      <c r="BH83" s="596" t="n">
        <f aca="false">SUM(L83,X83,AJ83)</f>
        <v>0</v>
      </c>
      <c r="BI83" s="596" t="n">
        <f aca="false">SUM(M83,Y83,AK83)</f>
        <v>0</v>
      </c>
      <c r="BJ83" s="598"/>
      <c r="BK83" s="598"/>
      <c r="BL83" s="598"/>
      <c r="BM83" s="598"/>
      <c r="BN83" s="598"/>
      <c r="BO83" s="598"/>
      <c r="BP83" s="598"/>
      <c r="BQ83" s="598"/>
      <c r="BR83" s="598"/>
      <c r="BS83" s="598"/>
      <c r="BT83" s="598"/>
      <c r="BU83" s="598"/>
      <c r="BV83" s="598"/>
      <c r="BW83" s="598"/>
      <c r="BX83" s="598"/>
      <c r="BY83" s="598"/>
      <c r="BZ83" s="598"/>
      <c r="CA83" s="598"/>
      <c r="CB83" s="598"/>
      <c r="CC83" s="598"/>
    </row>
    <row r="84" customFormat="false" ht="12" hidden="false" customHeight="true" outlineLevel="0" collapsed="false">
      <c r="A84" s="597" t="s">
        <v>888</v>
      </c>
      <c r="B84" s="599"/>
      <c r="C84" s="600"/>
      <c r="D84" s="600"/>
      <c r="E84" s="600"/>
      <c r="F84" s="600"/>
      <c r="G84" s="600"/>
      <c r="H84" s="600"/>
      <c r="I84" s="600"/>
      <c r="J84" s="600"/>
      <c r="K84" s="600"/>
      <c r="L84" s="600"/>
      <c r="M84" s="601"/>
      <c r="N84" s="599"/>
      <c r="O84" s="600"/>
      <c r="P84" s="600"/>
      <c r="Q84" s="600"/>
      <c r="R84" s="600"/>
      <c r="S84" s="600"/>
      <c r="T84" s="600"/>
      <c r="U84" s="600"/>
      <c r="V84" s="600"/>
      <c r="W84" s="600"/>
      <c r="X84" s="600"/>
      <c r="Y84" s="601"/>
      <c r="Z84" s="599"/>
      <c r="AA84" s="600"/>
      <c r="AB84" s="600"/>
      <c r="AC84" s="600"/>
      <c r="AD84" s="600"/>
      <c r="AE84" s="600"/>
      <c r="AF84" s="600"/>
      <c r="AG84" s="600"/>
      <c r="AH84" s="600"/>
      <c r="AI84" s="600"/>
      <c r="AJ84" s="600"/>
      <c r="AK84" s="601"/>
      <c r="AL84" s="599"/>
      <c r="AM84" s="600"/>
      <c r="AN84" s="600"/>
      <c r="AO84" s="600"/>
      <c r="AP84" s="600"/>
      <c r="AQ84" s="600"/>
      <c r="AR84" s="600"/>
      <c r="AS84" s="600"/>
      <c r="AT84" s="600"/>
      <c r="AU84" s="600"/>
      <c r="AV84" s="600"/>
      <c r="AW84" s="601"/>
      <c r="AX84" s="596" t="n">
        <f aca="false">SUM(B84,N84,Z84)</f>
        <v>0</v>
      </c>
      <c r="AY84" s="596" t="n">
        <f aca="false">SUM(C84,O84,AA84)</f>
        <v>0</v>
      </c>
      <c r="AZ84" s="596" t="n">
        <f aca="false">SUM(D84,P84,AB84)</f>
        <v>0</v>
      </c>
      <c r="BA84" s="596" t="n">
        <f aca="false">SUM(E84,Q84,AC84)</f>
        <v>0</v>
      </c>
      <c r="BB84" s="596" t="n">
        <f aca="false">SUM(F84,R84,AD84)</f>
        <v>0</v>
      </c>
      <c r="BC84" s="596" t="n">
        <f aca="false">SUM(G84,S84,AE84)</f>
        <v>0</v>
      </c>
      <c r="BD84" s="596" t="n">
        <f aca="false">SUM(H84,T84,AF84)</f>
        <v>0</v>
      </c>
      <c r="BE84" s="596" t="n">
        <f aca="false">SUM(I84,U84,AG84)</f>
        <v>0</v>
      </c>
      <c r="BF84" s="596" t="n">
        <f aca="false">SUM(J84,V84,AH84)</f>
        <v>0</v>
      </c>
      <c r="BG84" s="596" t="n">
        <f aca="false">SUM(K84,W84,AI84)</f>
        <v>0</v>
      </c>
      <c r="BH84" s="596" t="n">
        <f aca="false">SUM(L84,X84,AJ84)</f>
        <v>0</v>
      </c>
      <c r="BI84" s="596" t="n">
        <f aca="false">SUM(M84,Y84,AK84)</f>
        <v>0</v>
      </c>
      <c r="BJ84" s="598"/>
      <c r="BK84" s="598"/>
      <c r="BL84" s="598"/>
      <c r="BM84" s="598"/>
      <c r="BN84" s="598"/>
      <c r="BO84" s="598"/>
      <c r="BP84" s="598"/>
      <c r="BQ84" s="598"/>
      <c r="BR84" s="598"/>
      <c r="BS84" s="598"/>
      <c r="BT84" s="598"/>
      <c r="BU84" s="598"/>
      <c r="BV84" s="598"/>
      <c r="BW84" s="598"/>
      <c r="BX84" s="598"/>
      <c r="BY84" s="598"/>
      <c r="BZ84" s="598"/>
      <c r="CA84" s="598"/>
      <c r="CB84" s="598"/>
      <c r="CC84" s="598"/>
    </row>
    <row r="85" customFormat="false" ht="12" hidden="false" customHeight="true" outlineLevel="0" collapsed="false">
      <c r="A85" s="597" t="s">
        <v>889</v>
      </c>
      <c r="B85" s="599"/>
      <c r="C85" s="600"/>
      <c r="D85" s="600"/>
      <c r="E85" s="600"/>
      <c r="F85" s="600"/>
      <c r="G85" s="600"/>
      <c r="H85" s="600"/>
      <c r="I85" s="600"/>
      <c r="J85" s="600"/>
      <c r="K85" s="600"/>
      <c r="L85" s="600"/>
      <c r="M85" s="601"/>
      <c r="N85" s="599"/>
      <c r="O85" s="600"/>
      <c r="P85" s="600"/>
      <c r="Q85" s="600"/>
      <c r="R85" s="600"/>
      <c r="S85" s="600"/>
      <c r="T85" s="600"/>
      <c r="U85" s="600"/>
      <c r="V85" s="600"/>
      <c r="W85" s="600"/>
      <c r="X85" s="600"/>
      <c r="Y85" s="601"/>
      <c r="Z85" s="599"/>
      <c r="AA85" s="600"/>
      <c r="AB85" s="600"/>
      <c r="AC85" s="600"/>
      <c r="AD85" s="600"/>
      <c r="AE85" s="600"/>
      <c r="AF85" s="600"/>
      <c r="AG85" s="600"/>
      <c r="AH85" s="600"/>
      <c r="AI85" s="600"/>
      <c r="AJ85" s="600"/>
      <c r="AK85" s="601"/>
      <c r="AL85" s="599"/>
      <c r="AM85" s="600"/>
      <c r="AN85" s="600"/>
      <c r="AO85" s="600"/>
      <c r="AP85" s="600"/>
      <c r="AQ85" s="600"/>
      <c r="AR85" s="600"/>
      <c r="AS85" s="600"/>
      <c r="AT85" s="600"/>
      <c r="AU85" s="600"/>
      <c r="AV85" s="600"/>
      <c r="AW85" s="601"/>
      <c r="AX85" s="596" t="n">
        <f aca="false">SUM(B85,N85,Z85)</f>
        <v>0</v>
      </c>
      <c r="AY85" s="596" t="n">
        <f aca="false">SUM(C85,O85,AA85)</f>
        <v>0</v>
      </c>
      <c r="AZ85" s="596" t="n">
        <f aca="false">SUM(D85,P85,AB85)</f>
        <v>0</v>
      </c>
      <c r="BA85" s="596" t="n">
        <f aca="false">SUM(E85,Q85,AC85)</f>
        <v>0</v>
      </c>
      <c r="BB85" s="596" t="n">
        <f aca="false">SUM(F85,R85,AD85)</f>
        <v>0</v>
      </c>
      <c r="BC85" s="596" t="n">
        <f aca="false">SUM(G85,S85,AE85)</f>
        <v>0</v>
      </c>
      <c r="BD85" s="596" t="n">
        <f aca="false">SUM(H85,T85,AF85)</f>
        <v>0</v>
      </c>
      <c r="BE85" s="596" t="n">
        <f aca="false">SUM(I85,U85,AG85)</f>
        <v>0</v>
      </c>
      <c r="BF85" s="596" t="n">
        <f aca="false">SUM(J85,V85,AH85)</f>
        <v>0</v>
      </c>
      <c r="BG85" s="596" t="n">
        <f aca="false">SUM(K85,W85,AI85)</f>
        <v>0</v>
      </c>
      <c r="BH85" s="596" t="n">
        <f aca="false">SUM(L85,X85,AJ85)</f>
        <v>0</v>
      </c>
      <c r="BI85" s="596" t="n">
        <f aca="false">SUM(M85,Y85,AK85)</f>
        <v>0</v>
      </c>
      <c r="BJ85" s="598"/>
      <c r="BK85" s="598"/>
      <c r="BL85" s="598"/>
      <c r="BM85" s="598"/>
      <c r="BN85" s="598"/>
      <c r="BO85" s="598"/>
      <c r="BP85" s="598"/>
      <c r="BQ85" s="598"/>
      <c r="BR85" s="598"/>
      <c r="BS85" s="598"/>
      <c r="BT85" s="598"/>
      <c r="BU85" s="598"/>
      <c r="BV85" s="598"/>
      <c r="BW85" s="598"/>
      <c r="BX85" s="598"/>
      <c r="BY85" s="598"/>
      <c r="BZ85" s="598"/>
      <c r="CA85" s="598"/>
      <c r="CB85" s="598"/>
      <c r="CC85" s="598"/>
    </row>
    <row r="86" customFormat="false" ht="12" hidden="false" customHeight="true" outlineLevel="0" collapsed="false">
      <c r="A86" s="597" t="s">
        <v>890</v>
      </c>
      <c r="B86" s="599"/>
      <c r="C86" s="600"/>
      <c r="D86" s="600"/>
      <c r="E86" s="600"/>
      <c r="F86" s="600"/>
      <c r="G86" s="600"/>
      <c r="H86" s="600"/>
      <c r="I86" s="600"/>
      <c r="J86" s="600"/>
      <c r="K86" s="600"/>
      <c r="L86" s="600"/>
      <c r="M86" s="601"/>
      <c r="N86" s="599"/>
      <c r="O86" s="600"/>
      <c r="P86" s="600"/>
      <c r="Q86" s="600"/>
      <c r="R86" s="600"/>
      <c r="S86" s="600"/>
      <c r="T86" s="600"/>
      <c r="U86" s="600"/>
      <c r="V86" s="600"/>
      <c r="W86" s="600"/>
      <c r="X86" s="600"/>
      <c r="Y86" s="601"/>
      <c r="Z86" s="599"/>
      <c r="AA86" s="600"/>
      <c r="AB86" s="600"/>
      <c r="AC86" s="600"/>
      <c r="AD86" s="600"/>
      <c r="AE86" s="600"/>
      <c r="AF86" s="600"/>
      <c r="AG86" s="600"/>
      <c r="AH86" s="600"/>
      <c r="AI86" s="600"/>
      <c r="AJ86" s="600"/>
      <c r="AK86" s="601"/>
      <c r="AL86" s="599"/>
      <c r="AM86" s="600"/>
      <c r="AN86" s="600"/>
      <c r="AO86" s="600"/>
      <c r="AP86" s="600"/>
      <c r="AQ86" s="600"/>
      <c r="AR86" s="600"/>
      <c r="AS86" s="600"/>
      <c r="AT86" s="600"/>
      <c r="AU86" s="600"/>
      <c r="AV86" s="600"/>
      <c r="AW86" s="601"/>
      <c r="AX86" s="596" t="n">
        <f aca="false">SUM(B86,N86,Z86)</f>
        <v>0</v>
      </c>
      <c r="AY86" s="596" t="n">
        <f aca="false">SUM(C86,O86,AA86)</f>
        <v>0</v>
      </c>
      <c r="AZ86" s="596" t="n">
        <f aca="false">SUM(D86,P86,AB86)</f>
        <v>0</v>
      </c>
      <c r="BA86" s="596" t="n">
        <f aca="false">SUM(E86,Q86,AC86)</f>
        <v>0</v>
      </c>
      <c r="BB86" s="596" t="n">
        <f aca="false">SUM(F86,R86,AD86)</f>
        <v>0</v>
      </c>
      <c r="BC86" s="596" t="n">
        <f aca="false">SUM(G86,S86,AE86)</f>
        <v>0</v>
      </c>
      <c r="BD86" s="596" t="n">
        <f aca="false">SUM(H86,T86,AF86)</f>
        <v>0</v>
      </c>
      <c r="BE86" s="596" t="n">
        <f aca="false">SUM(I86,U86,AG86)</f>
        <v>0</v>
      </c>
      <c r="BF86" s="596" t="n">
        <f aca="false">SUM(J86,V86,AH86)</f>
        <v>0</v>
      </c>
      <c r="BG86" s="596" t="n">
        <f aca="false">SUM(K86,W86,AI86)</f>
        <v>0</v>
      </c>
      <c r="BH86" s="596" t="n">
        <f aca="false">SUM(L86,X86,AJ86)</f>
        <v>0</v>
      </c>
      <c r="BI86" s="596" t="n">
        <f aca="false">SUM(M86,Y86,AK86)</f>
        <v>0</v>
      </c>
      <c r="BJ86" s="598"/>
      <c r="BK86" s="598"/>
      <c r="BL86" s="598"/>
      <c r="BM86" s="598"/>
      <c r="BN86" s="598"/>
      <c r="BO86" s="598"/>
      <c r="BP86" s="598"/>
      <c r="BQ86" s="598"/>
      <c r="BR86" s="598"/>
      <c r="BS86" s="598"/>
      <c r="BT86" s="598"/>
      <c r="BU86" s="598"/>
      <c r="BV86" s="598"/>
      <c r="BW86" s="598"/>
      <c r="BX86" s="598"/>
      <c r="BY86" s="598"/>
      <c r="BZ86" s="598"/>
      <c r="CA86" s="598"/>
      <c r="CB86" s="598"/>
      <c r="CC86" s="598"/>
    </row>
    <row r="87" customFormat="false" ht="12" hidden="false" customHeight="true" outlineLevel="0" collapsed="false">
      <c r="A87" s="592" t="s">
        <v>893</v>
      </c>
      <c r="B87" s="599"/>
      <c r="C87" s="600"/>
      <c r="D87" s="600"/>
      <c r="E87" s="600"/>
      <c r="F87" s="600"/>
      <c r="G87" s="600"/>
      <c r="H87" s="600"/>
      <c r="I87" s="600"/>
      <c r="J87" s="600"/>
      <c r="K87" s="600"/>
      <c r="L87" s="600"/>
      <c r="M87" s="601"/>
      <c r="N87" s="599"/>
      <c r="O87" s="600"/>
      <c r="P87" s="600"/>
      <c r="Q87" s="600"/>
      <c r="R87" s="600"/>
      <c r="S87" s="600"/>
      <c r="T87" s="600"/>
      <c r="U87" s="600"/>
      <c r="V87" s="600"/>
      <c r="W87" s="600"/>
      <c r="X87" s="600"/>
      <c r="Y87" s="601"/>
      <c r="Z87" s="599"/>
      <c r="AA87" s="600"/>
      <c r="AB87" s="600"/>
      <c r="AC87" s="600"/>
      <c r="AD87" s="600"/>
      <c r="AE87" s="600"/>
      <c r="AF87" s="600"/>
      <c r="AG87" s="600"/>
      <c r="AH87" s="600"/>
      <c r="AI87" s="600"/>
      <c r="AJ87" s="600"/>
      <c r="AK87" s="601"/>
      <c r="AL87" s="599"/>
      <c r="AM87" s="600"/>
      <c r="AN87" s="600"/>
      <c r="AO87" s="600"/>
      <c r="AP87" s="600"/>
      <c r="AQ87" s="600"/>
      <c r="AR87" s="600"/>
      <c r="AS87" s="600"/>
      <c r="AT87" s="600"/>
      <c r="AU87" s="600"/>
      <c r="AV87" s="600"/>
      <c r="AW87" s="601"/>
      <c r="AX87" s="596" t="n">
        <f aca="false">SUM(B87,N87,Z87)</f>
        <v>0</v>
      </c>
      <c r="AY87" s="596" t="n">
        <f aca="false">SUM(C87,O87,AA87)</f>
        <v>0</v>
      </c>
      <c r="AZ87" s="596" t="n">
        <f aca="false">SUM(D87,P87,AB87)</f>
        <v>0</v>
      </c>
      <c r="BA87" s="596" t="n">
        <f aca="false">SUM(E87,Q87,AC87)</f>
        <v>0</v>
      </c>
      <c r="BB87" s="596" t="n">
        <f aca="false">SUM(F87,R87,AD87)</f>
        <v>0</v>
      </c>
      <c r="BC87" s="596" t="n">
        <f aca="false">SUM(G87,S87,AE87)</f>
        <v>0</v>
      </c>
      <c r="BD87" s="596" t="n">
        <f aca="false">SUM(H87,T87,AF87)</f>
        <v>0</v>
      </c>
      <c r="BE87" s="596" t="n">
        <f aca="false">SUM(I87,U87,AG87)</f>
        <v>0</v>
      </c>
      <c r="BF87" s="596" t="n">
        <f aca="false">SUM(J87,V87,AH87)</f>
        <v>0</v>
      </c>
      <c r="BG87" s="596" t="n">
        <f aca="false">SUM(K87,W87,AI87)</f>
        <v>0</v>
      </c>
      <c r="BH87" s="596" t="n">
        <f aca="false">SUM(L87,X87,AJ87)</f>
        <v>0</v>
      </c>
      <c r="BI87" s="596" t="n">
        <f aca="false">SUM(M87,Y87,AK87)</f>
        <v>0</v>
      </c>
      <c r="BJ87" s="598"/>
      <c r="BK87" s="598"/>
      <c r="BL87" s="598"/>
      <c r="BM87" s="598"/>
      <c r="BN87" s="598"/>
      <c r="BO87" s="598"/>
      <c r="BP87" s="598"/>
      <c r="BQ87" s="598"/>
      <c r="BR87" s="598"/>
      <c r="BS87" s="598"/>
      <c r="BT87" s="598"/>
      <c r="BU87" s="598"/>
      <c r="BV87" s="598"/>
      <c r="BW87" s="598"/>
      <c r="BX87" s="598"/>
      <c r="BY87" s="598"/>
      <c r="BZ87" s="598"/>
      <c r="CA87" s="598"/>
      <c r="CB87" s="598"/>
      <c r="CC87" s="598"/>
    </row>
    <row r="88" customFormat="false" ht="12" hidden="false" customHeight="true" outlineLevel="0" collapsed="false">
      <c r="A88" s="592" t="s">
        <v>894</v>
      </c>
      <c r="B88" s="599" t="n">
        <v>1</v>
      </c>
      <c r="C88" s="600" t="n">
        <v>1</v>
      </c>
      <c r="D88" s="600" t="n">
        <v>1</v>
      </c>
      <c r="E88" s="600"/>
      <c r="F88" s="600"/>
      <c r="G88" s="600"/>
      <c r="H88" s="600"/>
      <c r="I88" s="600" t="n">
        <v>1</v>
      </c>
      <c r="J88" s="600" t="n">
        <v>1</v>
      </c>
      <c r="K88" s="600" t="n">
        <v>1</v>
      </c>
      <c r="L88" s="600" t="n">
        <v>1</v>
      </c>
      <c r="M88" s="601" t="n">
        <v>1</v>
      </c>
      <c r="N88" s="599"/>
      <c r="O88" s="600"/>
      <c r="P88" s="600"/>
      <c r="Q88" s="600" t="n">
        <v>1</v>
      </c>
      <c r="R88" s="600" t="n">
        <v>1</v>
      </c>
      <c r="S88" s="600" t="n">
        <v>1</v>
      </c>
      <c r="T88" s="600" t="n">
        <v>1</v>
      </c>
      <c r="U88" s="600" t="n">
        <v>1</v>
      </c>
      <c r="V88" s="600" t="n">
        <v>1</v>
      </c>
      <c r="W88" s="600"/>
      <c r="X88" s="600"/>
      <c r="Y88" s="601"/>
      <c r="Z88" s="599" t="n">
        <v>1</v>
      </c>
      <c r="AA88" s="600" t="n">
        <v>1</v>
      </c>
      <c r="AB88" s="600" t="n">
        <v>1</v>
      </c>
      <c r="AC88" s="600" t="n">
        <v>1</v>
      </c>
      <c r="AD88" s="600" t="n">
        <v>1</v>
      </c>
      <c r="AE88" s="600" t="n">
        <v>1</v>
      </c>
      <c r="AF88" s="600" t="n">
        <v>1</v>
      </c>
      <c r="AG88" s="600" t="n">
        <v>1</v>
      </c>
      <c r="AH88" s="600" t="n">
        <v>1</v>
      </c>
      <c r="AI88" s="600"/>
      <c r="AJ88" s="600"/>
      <c r="AK88" s="601"/>
      <c r="AL88" s="599"/>
      <c r="AM88" s="600"/>
      <c r="AN88" s="600"/>
      <c r="AO88" s="600"/>
      <c r="AP88" s="600"/>
      <c r="AQ88" s="600"/>
      <c r="AR88" s="600"/>
      <c r="AS88" s="600"/>
      <c r="AT88" s="600"/>
      <c r="AU88" s="600"/>
      <c r="AV88" s="600"/>
      <c r="AW88" s="601"/>
      <c r="AX88" s="596" t="n">
        <f aca="false">SUM(B88,N88,Z88)</f>
        <v>2</v>
      </c>
      <c r="AY88" s="596" t="n">
        <f aca="false">SUM(C88,O88,AA88)</f>
        <v>2</v>
      </c>
      <c r="AZ88" s="596" t="n">
        <f aca="false">SUM(D88,P88,AB88)</f>
        <v>2</v>
      </c>
      <c r="BA88" s="596" t="n">
        <f aca="false">SUM(E88,Q88,AC88)</f>
        <v>2</v>
      </c>
      <c r="BB88" s="596" t="n">
        <f aca="false">SUM(F88,R88,AD88)</f>
        <v>2</v>
      </c>
      <c r="BC88" s="596" t="n">
        <f aca="false">SUM(G88,S88,AE88)</f>
        <v>2</v>
      </c>
      <c r="BD88" s="596" t="n">
        <f aca="false">SUM(H88,T88,AF88)</f>
        <v>2</v>
      </c>
      <c r="BE88" s="596" t="n">
        <f aca="false">SUM(I88,U88,AG88)</f>
        <v>3</v>
      </c>
      <c r="BF88" s="596" t="n">
        <f aca="false">SUM(J88,V88,AH88)</f>
        <v>3</v>
      </c>
      <c r="BG88" s="596" t="n">
        <f aca="false">SUM(K88,W88,AI88)</f>
        <v>1</v>
      </c>
      <c r="BH88" s="596" t="n">
        <f aca="false">SUM(L88,X88,AJ88)</f>
        <v>1</v>
      </c>
      <c r="BI88" s="596" t="n">
        <f aca="false">SUM(M88,Y88,AK88)</f>
        <v>1</v>
      </c>
      <c r="BJ88" s="598"/>
      <c r="BK88" s="598"/>
      <c r="BL88" s="598"/>
      <c r="BM88" s="598"/>
      <c r="BN88" s="598"/>
      <c r="BO88" s="598"/>
      <c r="BP88" s="598"/>
      <c r="BQ88" s="598"/>
      <c r="BR88" s="598"/>
      <c r="BS88" s="598"/>
      <c r="BT88" s="598"/>
      <c r="BU88" s="598"/>
      <c r="BV88" s="598"/>
      <c r="BW88" s="598"/>
      <c r="BX88" s="598"/>
      <c r="BY88" s="598"/>
      <c r="BZ88" s="598"/>
      <c r="CA88" s="598"/>
      <c r="CB88" s="598"/>
      <c r="CC88" s="598"/>
    </row>
    <row r="89" customFormat="false" ht="12" hidden="false" customHeight="true" outlineLevel="0" collapsed="false">
      <c r="A89" s="592" t="s">
        <v>895</v>
      </c>
      <c r="B89" s="599"/>
      <c r="C89" s="600"/>
      <c r="D89" s="600"/>
      <c r="E89" s="600"/>
      <c r="F89" s="600"/>
      <c r="G89" s="600"/>
      <c r="H89" s="600"/>
      <c r="I89" s="600" t="n">
        <v>1</v>
      </c>
      <c r="J89" s="600" t="n">
        <v>1</v>
      </c>
      <c r="K89" s="600"/>
      <c r="L89" s="600"/>
      <c r="M89" s="601"/>
      <c r="N89" s="599" t="n">
        <v>1</v>
      </c>
      <c r="O89" s="600" t="n">
        <v>1</v>
      </c>
      <c r="P89" s="600" t="n">
        <v>1</v>
      </c>
      <c r="Q89" s="600" t="n">
        <v>1</v>
      </c>
      <c r="R89" s="600"/>
      <c r="S89" s="600"/>
      <c r="T89" s="600"/>
      <c r="U89" s="600"/>
      <c r="V89" s="600"/>
      <c r="W89" s="600"/>
      <c r="X89" s="600"/>
      <c r="Y89" s="601"/>
      <c r="Z89" s="599"/>
      <c r="AA89" s="600"/>
      <c r="AB89" s="600"/>
      <c r="AC89" s="600" t="n">
        <v>1</v>
      </c>
      <c r="AD89" s="600"/>
      <c r="AE89" s="600" t="n">
        <v>1</v>
      </c>
      <c r="AF89" s="600" t="n">
        <v>1</v>
      </c>
      <c r="AG89" s="600"/>
      <c r="AH89" s="600"/>
      <c r="AI89" s="600"/>
      <c r="AJ89" s="600"/>
      <c r="AK89" s="601"/>
      <c r="AL89" s="599"/>
      <c r="AM89" s="600"/>
      <c r="AN89" s="600"/>
      <c r="AO89" s="600"/>
      <c r="AP89" s="600"/>
      <c r="AQ89" s="600"/>
      <c r="AR89" s="600"/>
      <c r="AS89" s="600"/>
      <c r="AT89" s="600"/>
      <c r="AU89" s="600"/>
      <c r="AV89" s="600"/>
      <c r="AW89" s="601"/>
      <c r="AX89" s="596" t="n">
        <f aca="false">SUM(B89,N89,Z89)</f>
        <v>1</v>
      </c>
      <c r="AY89" s="596" t="n">
        <f aca="false">SUM(C89,O89,AA89)</f>
        <v>1</v>
      </c>
      <c r="AZ89" s="596" t="n">
        <f aca="false">SUM(D89,P89,AB89)</f>
        <v>1</v>
      </c>
      <c r="BA89" s="596" t="n">
        <f aca="false">SUM(E89,Q89,AC89)</f>
        <v>2</v>
      </c>
      <c r="BB89" s="596" t="n">
        <f aca="false">SUM(F89,R89,AD89)</f>
        <v>0</v>
      </c>
      <c r="BC89" s="596" t="n">
        <f aca="false">SUM(G89,S89,AE89)</f>
        <v>1</v>
      </c>
      <c r="BD89" s="596" t="n">
        <f aca="false">SUM(H89,T89,AF89)</f>
        <v>1</v>
      </c>
      <c r="BE89" s="596" t="n">
        <f aca="false">SUM(I89,U89,AG89)</f>
        <v>1</v>
      </c>
      <c r="BF89" s="596" t="n">
        <f aca="false">SUM(J89,V89,AH89)</f>
        <v>1</v>
      </c>
      <c r="BG89" s="596" t="n">
        <f aca="false">SUM(K89,W89,AI89)</f>
        <v>0</v>
      </c>
      <c r="BH89" s="596" t="n">
        <f aca="false">SUM(L89,X89,AJ89)</f>
        <v>0</v>
      </c>
      <c r="BI89" s="596" t="n">
        <f aca="false">SUM(M89,Y89,AK89)</f>
        <v>0</v>
      </c>
      <c r="BJ89" s="598"/>
      <c r="BK89" s="598"/>
      <c r="BL89" s="598"/>
      <c r="BM89" s="598"/>
      <c r="BN89" s="598"/>
      <c r="BO89" s="598"/>
      <c r="BP89" s="598"/>
      <c r="BQ89" s="598"/>
      <c r="BR89" s="598"/>
      <c r="BS89" s="598"/>
      <c r="BT89" s="598"/>
      <c r="BU89" s="598"/>
      <c r="BV89" s="598"/>
      <c r="BW89" s="598"/>
      <c r="BX89" s="598"/>
      <c r="BY89" s="598"/>
      <c r="BZ89" s="598"/>
      <c r="CA89" s="598"/>
      <c r="CB89" s="598"/>
      <c r="CC89" s="598"/>
    </row>
    <row r="90" customFormat="false" ht="12" hidden="false" customHeight="true" outlineLevel="0" collapsed="false">
      <c r="A90" s="592" t="s">
        <v>896</v>
      </c>
      <c r="B90" s="599"/>
      <c r="C90" s="600"/>
      <c r="D90" s="600"/>
      <c r="E90" s="600"/>
      <c r="F90" s="600"/>
      <c r="G90" s="600"/>
      <c r="H90" s="600"/>
      <c r="I90" s="600"/>
      <c r="J90" s="600" t="n">
        <v>1</v>
      </c>
      <c r="K90" s="600" t="n">
        <v>1</v>
      </c>
      <c r="L90" s="600" t="n">
        <v>1</v>
      </c>
      <c r="M90" s="601" t="n">
        <v>1</v>
      </c>
      <c r="N90" s="599" t="n">
        <v>1</v>
      </c>
      <c r="O90" s="600" t="n">
        <v>1</v>
      </c>
      <c r="P90" s="600" t="n">
        <v>1</v>
      </c>
      <c r="Q90" s="600" t="n">
        <v>1</v>
      </c>
      <c r="R90" s="600"/>
      <c r="S90" s="600"/>
      <c r="T90" s="600"/>
      <c r="U90" s="600" t="n">
        <v>1</v>
      </c>
      <c r="V90" s="600" t="n">
        <v>1</v>
      </c>
      <c r="W90" s="600"/>
      <c r="X90" s="600"/>
      <c r="Y90" s="601"/>
      <c r="Z90" s="599" t="n">
        <v>1</v>
      </c>
      <c r="AA90" s="600" t="n">
        <v>1</v>
      </c>
      <c r="AB90" s="600" t="n">
        <v>1</v>
      </c>
      <c r="AC90" s="600" t="n">
        <v>1</v>
      </c>
      <c r="AD90" s="600" t="n">
        <v>1</v>
      </c>
      <c r="AE90" s="600" t="n">
        <v>1</v>
      </c>
      <c r="AF90" s="600" t="n">
        <v>1</v>
      </c>
      <c r="AG90" s="600" t="n">
        <v>1</v>
      </c>
      <c r="AH90" s="600" t="n">
        <v>1</v>
      </c>
      <c r="AI90" s="600" t="n">
        <v>1</v>
      </c>
      <c r="AJ90" s="600"/>
      <c r="AK90" s="601"/>
      <c r="AL90" s="599"/>
      <c r="AM90" s="600"/>
      <c r="AN90" s="600"/>
      <c r="AO90" s="600"/>
      <c r="AP90" s="600"/>
      <c r="AQ90" s="600"/>
      <c r="AR90" s="600"/>
      <c r="AS90" s="600"/>
      <c r="AT90" s="600"/>
      <c r="AU90" s="600"/>
      <c r="AV90" s="600"/>
      <c r="AW90" s="601"/>
      <c r="AX90" s="596" t="n">
        <f aca="false">SUM(B90,N90,Z90)</f>
        <v>2</v>
      </c>
      <c r="AY90" s="596" t="n">
        <f aca="false">SUM(C90,O90,AA90)</f>
        <v>2</v>
      </c>
      <c r="AZ90" s="596" t="n">
        <f aca="false">SUM(D90,P90,AB90)</f>
        <v>2</v>
      </c>
      <c r="BA90" s="596" t="n">
        <f aca="false">SUM(E90,Q90,AC90)</f>
        <v>2</v>
      </c>
      <c r="BB90" s="596" t="n">
        <f aca="false">SUM(F90,R90,AD90)</f>
        <v>1</v>
      </c>
      <c r="BC90" s="596" t="n">
        <f aca="false">SUM(G90,S90,AE90)</f>
        <v>1</v>
      </c>
      <c r="BD90" s="596" t="n">
        <f aca="false">SUM(H90,T90,AF90)</f>
        <v>1</v>
      </c>
      <c r="BE90" s="596" t="n">
        <f aca="false">SUM(I90,U90,AG90)</f>
        <v>2</v>
      </c>
      <c r="BF90" s="596" t="n">
        <f aca="false">SUM(J90,V90,AH90)</f>
        <v>3</v>
      </c>
      <c r="BG90" s="596" t="n">
        <f aca="false">SUM(K90,W90,AI90)</f>
        <v>2</v>
      </c>
      <c r="BH90" s="596" t="n">
        <f aca="false">SUM(L90,X90,AJ90)</f>
        <v>1</v>
      </c>
      <c r="BI90" s="596" t="n">
        <f aca="false">SUM(M90,Y90,AK90)</f>
        <v>1</v>
      </c>
      <c r="BJ90" s="598"/>
      <c r="BK90" s="598"/>
      <c r="BL90" s="598"/>
      <c r="BM90" s="598"/>
      <c r="BN90" s="598"/>
      <c r="BO90" s="598"/>
      <c r="BP90" s="598"/>
      <c r="BQ90" s="598"/>
      <c r="BR90" s="598"/>
      <c r="BS90" s="598"/>
      <c r="BT90" s="598"/>
      <c r="BU90" s="598"/>
      <c r="BV90" s="598"/>
      <c r="BW90" s="598"/>
      <c r="BX90" s="598"/>
      <c r="BY90" s="598"/>
      <c r="BZ90" s="598"/>
      <c r="CA90" s="598"/>
      <c r="CB90" s="598"/>
      <c r="CC90" s="598"/>
    </row>
    <row r="91" customFormat="false" ht="12" hidden="false" customHeight="true" outlineLevel="0" collapsed="false">
      <c r="A91" s="588" t="s">
        <v>411</v>
      </c>
      <c r="B91" s="589"/>
      <c r="C91" s="590"/>
      <c r="D91" s="590"/>
      <c r="E91" s="590"/>
      <c r="F91" s="590"/>
      <c r="G91" s="590"/>
      <c r="H91" s="590"/>
      <c r="I91" s="590"/>
      <c r="J91" s="590"/>
      <c r="K91" s="590"/>
      <c r="L91" s="590"/>
      <c r="M91" s="590"/>
      <c r="N91" s="590"/>
      <c r="O91" s="590"/>
      <c r="P91" s="590"/>
      <c r="Q91" s="590"/>
      <c r="R91" s="590"/>
      <c r="S91" s="590"/>
      <c r="T91" s="590"/>
      <c r="U91" s="590"/>
      <c r="V91" s="590"/>
      <c r="W91" s="590"/>
      <c r="X91" s="590"/>
      <c r="Y91" s="590"/>
      <c r="Z91" s="590"/>
      <c r="AA91" s="590"/>
      <c r="AB91" s="590"/>
      <c r="AC91" s="590"/>
      <c r="AD91" s="590"/>
      <c r="AE91" s="590"/>
      <c r="AF91" s="590"/>
      <c r="AG91" s="590"/>
      <c r="AH91" s="590"/>
      <c r="AI91" s="590"/>
      <c r="AJ91" s="590"/>
      <c r="AK91" s="590"/>
      <c r="AL91" s="590"/>
      <c r="AM91" s="590"/>
      <c r="AN91" s="590"/>
      <c r="AO91" s="590"/>
      <c r="AP91" s="590"/>
      <c r="AQ91" s="590"/>
      <c r="AR91" s="590"/>
      <c r="AS91" s="590"/>
      <c r="AT91" s="590"/>
      <c r="AU91" s="590"/>
      <c r="AV91" s="590"/>
      <c r="AW91" s="590"/>
      <c r="AX91" s="590"/>
      <c r="AY91" s="590"/>
      <c r="AZ91" s="590"/>
      <c r="BA91" s="590"/>
      <c r="BB91" s="590"/>
      <c r="BC91" s="590"/>
      <c r="BD91" s="590"/>
      <c r="BE91" s="590"/>
      <c r="BF91" s="590"/>
      <c r="BG91" s="590"/>
      <c r="BH91" s="590"/>
      <c r="BI91" s="591"/>
      <c r="BJ91" s="581"/>
      <c r="BK91" s="581"/>
      <c r="BL91" s="581"/>
      <c r="BM91" s="581"/>
      <c r="BN91" s="581"/>
      <c r="BO91" s="581"/>
      <c r="BP91" s="581"/>
      <c r="BQ91" s="581"/>
      <c r="BR91" s="581"/>
      <c r="BS91" s="581"/>
      <c r="BT91" s="581"/>
      <c r="BU91" s="581"/>
      <c r="BV91" s="581"/>
      <c r="BW91" s="581"/>
      <c r="BX91" s="581"/>
      <c r="BY91" s="581"/>
      <c r="BZ91" s="581"/>
      <c r="CA91" s="581"/>
      <c r="CB91" s="581"/>
      <c r="CC91" s="581"/>
    </row>
    <row r="92" customFormat="false" ht="12" hidden="false" customHeight="true" outlineLevel="0" collapsed="false">
      <c r="A92" s="592" t="s">
        <v>897</v>
      </c>
      <c r="B92" s="593"/>
      <c r="C92" s="594"/>
      <c r="D92" s="594"/>
      <c r="E92" s="594"/>
      <c r="F92" s="594"/>
      <c r="G92" s="594"/>
      <c r="H92" s="594"/>
      <c r="I92" s="594"/>
      <c r="J92" s="594" t="n">
        <v>1</v>
      </c>
      <c r="K92" s="594" t="n">
        <v>1</v>
      </c>
      <c r="L92" s="594" t="n">
        <v>1</v>
      </c>
      <c r="M92" s="595" t="n">
        <v>1</v>
      </c>
      <c r="N92" s="593"/>
      <c r="O92" s="594"/>
      <c r="P92" s="594"/>
      <c r="Q92" s="594"/>
      <c r="R92" s="594"/>
      <c r="S92" s="594"/>
      <c r="T92" s="594"/>
      <c r="U92" s="594"/>
      <c r="V92" s="594" t="n">
        <v>1</v>
      </c>
      <c r="W92" s="594" t="n">
        <v>1</v>
      </c>
      <c r="X92" s="594" t="n">
        <v>1</v>
      </c>
      <c r="Y92" s="595"/>
      <c r="Z92" s="593"/>
      <c r="AA92" s="594"/>
      <c r="AB92" s="594"/>
      <c r="AC92" s="594"/>
      <c r="AD92" s="594"/>
      <c r="AE92" s="594"/>
      <c r="AF92" s="594"/>
      <c r="AG92" s="594"/>
      <c r="AH92" s="594" t="n">
        <v>1</v>
      </c>
      <c r="AI92" s="594" t="n">
        <v>1</v>
      </c>
      <c r="AJ92" s="594" t="n">
        <v>1</v>
      </c>
      <c r="AK92" s="595" t="n">
        <v>1</v>
      </c>
      <c r="AL92" s="593"/>
      <c r="AM92" s="594"/>
      <c r="AN92" s="594"/>
      <c r="AO92" s="594"/>
      <c r="AP92" s="594"/>
      <c r="AQ92" s="594"/>
      <c r="AR92" s="594"/>
      <c r="AS92" s="594"/>
      <c r="AT92" s="594"/>
      <c r="AU92" s="594"/>
      <c r="AV92" s="594"/>
      <c r="AW92" s="595"/>
      <c r="AX92" s="596" t="n">
        <f aca="false">SUM(B92,N92,Z92)</f>
        <v>0</v>
      </c>
      <c r="AY92" s="596" t="n">
        <f aca="false">SUM(C92,O92,AA92)</f>
        <v>0</v>
      </c>
      <c r="AZ92" s="596" t="n">
        <f aca="false">SUM(D92,P92,AB92)</f>
        <v>0</v>
      </c>
      <c r="BA92" s="596" t="n">
        <f aca="false">SUM(E92,Q92,AC92)</f>
        <v>0</v>
      </c>
      <c r="BB92" s="596" t="n">
        <f aca="false">SUM(F92,R92,AD92)</f>
        <v>0</v>
      </c>
      <c r="BC92" s="596" t="n">
        <f aca="false">SUM(G92,S92,AE92)</f>
        <v>0</v>
      </c>
      <c r="BD92" s="596" t="n">
        <f aca="false">SUM(H92,T92,AF92)</f>
        <v>0</v>
      </c>
      <c r="BE92" s="596" t="n">
        <f aca="false">SUM(I92,U92,AG92)</f>
        <v>0</v>
      </c>
      <c r="BF92" s="596" t="n">
        <f aca="false">SUM(J92,V92,AH92)</f>
        <v>3</v>
      </c>
      <c r="BG92" s="596" t="n">
        <f aca="false">SUM(K92,W92,AI92)</f>
        <v>3</v>
      </c>
      <c r="BH92" s="596" t="n">
        <f aca="false">SUM(L92,X92,AJ92)</f>
        <v>3</v>
      </c>
      <c r="BI92" s="596" t="n">
        <f aca="false">SUM(M92,Y92,AK92)</f>
        <v>2</v>
      </c>
      <c r="BJ92" s="581"/>
      <c r="BK92" s="581"/>
      <c r="BL92" s="581"/>
      <c r="BM92" s="581"/>
      <c r="BN92" s="581"/>
      <c r="BO92" s="581"/>
      <c r="BP92" s="581"/>
      <c r="BQ92" s="581"/>
      <c r="BR92" s="581"/>
      <c r="BS92" s="581"/>
      <c r="BT92" s="581"/>
      <c r="BU92" s="581"/>
      <c r="BV92" s="581"/>
      <c r="BW92" s="581"/>
      <c r="BX92" s="581"/>
      <c r="BY92" s="581"/>
      <c r="BZ92" s="581"/>
      <c r="CA92" s="581"/>
      <c r="CB92" s="581"/>
      <c r="CC92" s="581"/>
    </row>
    <row r="93" customFormat="false" ht="12" hidden="false" customHeight="true" outlineLevel="0" collapsed="false">
      <c r="A93" s="592" t="s">
        <v>898</v>
      </c>
      <c r="B93" s="593"/>
      <c r="C93" s="594" t="n">
        <v>1</v>
      </c>
      <c r="D93" s="594" t="n">
        <v>1</v>
      </c>
      <c r="E93" s="594" t="n">
        <v>1</v>
      </c>
      <c r="F93" s="594" t="n">
        <v>1</v>
      </c>
      <c r="G93" s="594" t="n">
        <v>1</v>
      </c>
      <c r="H93" s="594"/>
      <c r="I93" s="594"/>
      <c r="J93" s="594"/>
      <c r="K93" s="594"/>
      <c r="L93" s="594"/>
      <c r="M93" s="595"/>
      <c r="N93" s="593" t="n">
        <v>1</v>
      </c>
      <c r="O93" s="594" t="n">
        <v>1</v>
      </c>
      <c r="P93" s="594" t="n">
        <v>1</v>
      </c>
      <c r="Q93" s="594"/>
      <c r="R93" s="594"/>
      <c r="S93" s="594"/>
      <c r="T93" s="594"/>
      <c r="U93" s="594"/>
      <c r="V93" s="594"/>
      <c r="W93" s="594"/>
      <c r="X93" s="594"/>
      <c r="Y93" s="595"/>
      <c r="Z93" s="593" t="n">
        <v>1</v>
      </c>
      <c r="AA93" s="594" t="n">
        <v>1</v>
      </c>
      <c r="AB93" s="594" t="n">
        <v>1</v>
      </c>
      <c r="AC93" s="594" t="n">
        <v>1</v>
      </c>
      <c r="AD93" s="594" t="n">
        <v>1</v>
      </c>
      <c r="AE93" s="594"/>
      <c r="AF93" s="594"/>
      <c r="AG93" s="594"/>
      <c r="AH93" s="594"/>
      <c r="AI93" s="594"/>
      <c r="AJ93" s="594"/>
      <c r="AK93" s="595"/>
      <c r="AL93" s="593"/>
      <c r="AM93" s="594"/>
      <c r="AN93" s="594"/>
      <c r="AO93" s="594"/>
      <c r="AP93" s="594"/>
      <c r="AQ93" s="594"/>
      <c r="AR93" s="594"/>
      <c r="AS93" s="594"/>
      <c r="AT93" s="594"/>
      <c r="AU93" s="594"/>
      <c r="AV93" s="594"/>
      <c r="AW93" s="595"/>
      <c r="AX93" s="596" t="n">
        <f aca="false">SUM(B93,N93,Z93)</f>
        <v>2</v>
      </c>
      <c r="AY93" s="596" t="n">
        <f aca="false">SUM(C93,O93,AA93)</f>
        <v>3</v>
      </c>
      <c r="AZ93" s="596" t="n">
        <f aca="false">SUM(D93,P93,AB93)</f>
        <v>3</v>
      </c>
      <c r="BA93" s="596" t="n">
        <f aca="false">SUM(E93,Q93,AC93)</f>
        <v>2</v>
      </c>
      <c r="BB93" s="596" t="n">
        <f aca="false">SUM(F93,R93,AD93)</f>
        <v>2</v>
      </c>
      <c r="BC93" s="596" t="n">
        <f aca="false">SUM(G93,S93,AE93)</f>
        <v>1</v>
      </c>
      <c r="BD93" s="596" t="n">
        <f aca="false">SUM(H93,T93,AF93)</f>
        <v>0</v>
      </c>
      <c r="BE93" s="596" t="n">
        <f aca="false">SUM(I93,U93,AG93)</f>
        <v>0</v>
      </c>
      <c r="BF93" s="596" t="n">
        <f aca="false">SUM(J93,V93,AH93)</f>
        <v>0</v>
      </c>
      <c r="BG93" s="596" t="n">
        <f aca="false">SUM(K93,W93,AI93)</f>
        <v>0</v>
      </c>
      <c r="BH93" s="596" t="n">
        <f aca="false">SUM(L93,X93,AJ93)</f>
        <v>0</v>
      </c>
      <c r="BI93" s="596" t="n">
        <f aca="false">SUM(M93,Y93,AK93)</f>
        <v>0</v>
      </c>
      <c r="BJ93" s="581"/>
      <c r="BK93" s="581"/>
      <c r="BL93" s="581"/>
      <c r="BM93" s="581"/>
      <c r="BN93" s="581"/>
      <c r="BO93" s="581"/>
      <c r="BP93" s="581"/>
      <c r="BQ93" s="581"/>
      <c r="BR93" s="581"/>
      <c r="BS93" s="581"/>
      <c r="BT93" s="581"/>
      <c r="BU93" s="581"/>
      <c r="BV93" s="581"/>
      <c r="BW93" s="581"/>
      <c r="BX93" s="581"/>
      <c r="BY93" s="581"/>
      <c r="BZ93" s="581"/>
      <c r="CA93" s="581"/>
      <c r="CB93" s="581"/>
      <c r="CC93" s="581"/>
    </row>
    <row r="94" customFormat="false" ht="12" hidden="false" customHeight="true" outlineLevel="0" collapsed="false">
      <c r="A94" s="592" t="s">
        <v>899</v>
      </c>
      <c r="B94" s="593"/>
      <c r="C94" s="594"/>
      <c r="D94" s="594"/>
      <c r="E94" s="594"/>
      <c r="F94" s="594"/>
      <c r="G94" s="594"/>
      <c r="H94" s="594"/>
      <c r="I94" s="594" t="n">
        <v>1</v>
      </c>
      <c r="J94" s="594" t="n">
        <v>1</v>
      </c>
      <c r="K94" s="594" t="n">
        <v>1</v>
      </c>
      <c r="L94" s="594" t="n">
        <v>1</v>
      </c>
      <c r="M94" s="595"/>
      <c r="N94" s="593"/>
      <c r="O94" s="594"/>
      <c r="P94" s="594"/>
      <c r="Q94" s="594"/>
      <c r="R94" s="594"/>
      <c r="S94" s="594"/>
      <c r="T94" s="594"/>
      <c r="U94" s="594"/>
      <c r="V94" s="594" t="n">
        <v>1</v>
      </c>
      <c r="W94" s="594" t="n">
        <v>1</v>
      </c>
      <c r="X94" s="594"/>
      <c r="Y94" s="595"/>
      <c r="Z94" s="593"/>
      <c r="AA94" s="594"/>
      <c r="AB94" s="594"/>
      <c r="AC94" s="594"/>
      <c r="AD94" s="594"/>
      <c r="AE94" s="594" t="n">
        <v>1</v>
      </c>
      <c r="AF94" s="594" t="n">
        <v>1</v>
      </c>
      <c r="AG94" s="594" t="n">
        <v>1</v>
      </c>
      <c r="AH94" s="594" t="n">
        <v>1</v>
      </c>
      <c r="AI94" s="594" t="n">
        <v>1</v>
      </c>
      <c r="AJ94" s="594" t="n">
        <v>1</v>
      </c>
      <c r="AK94" s="595" t="n">
        <v>1</v>
      </c>
      <c r="AL94" s="593"/>
      <c r="AM94" s="594"/>
      <c r="AN94" s="594"/>
      <c r="AO94" s="594"/>
      <c r="AP94" s="594"/>
      <c r="AQ94" s="594"/>
      <c r="AR94" s="594"/>
      <c r="AS94" s="594"/>
      <c r="AT94" s="594"/>
      <c r="AU94" s="594"/>
      <c r="AV94" s="594"/>
      <c r="AW94" s="595"/>
      <c r="AX94" s="596" t="n">
        <f aca="false">SUM(B94,N94,Z94)</f>
        <v>0</v>
      </c>
      <c r="AY94" s="596" t="n">
        <f aca="false">SUM(C94,O94,AA94)</f>
        <v>0</v>
      </c>
      <c r="AZ94" s="596" t="n">
        <f aca="false">SUM(D94,P94,AB94)</f>
        <v>0</v>
      </c>
      <c r="BA94" s="596" t="n">
        <f aca="false">SUM(E94,Q94,AC94)</f>
        <v>0</v>
      </c>
      <c r="BB94" s="596" t="n">
        <f aca="false">SUM(F94,R94,AD94)</f>
        <v>0</v>
      </c>
      <c r="BC94" s="596" t="n">
        <f aca="false">SUM(G94,S94,AE94)</f>
        <v>1</v>
      </c>
      <c r="BD94" s="596" t="n">
        <f aca="false">SUM(H94,T94,AF94)</f>
        <v>1</v>
      </c>
      <c r="BE94" s="596" t="n">
        <f aca="false">SUM(I94,U94,AG94)</f>
        <v>2</v>
      </c>
      <c r="BF94" s="596" t="n">
        <f aca="false">SUM(J94,V94,AH94)</f>
        <v>3</v>
      </c>
      <c r="BG94" s="596" t="n">
        <f aca="false">SUM(K94,W94,AI94)</f>
        <v>3</v>
      </c>
      <c r="BH94" s="596" t="n">
        <f aca="false">SUM(L94,X94,AJ94)</f>
        <v>2</v>
      </c>
      <c r="BI94" s="596" t="n">
        <f aca="false">SUM(M94,Y94,AK94)</f>
        <v>1</v>
      </c>
      <c r="BJ94" s="581"/>
      <c r="BK94" s="581"/>
      <c r="BL94" s="581"/>
      <c r="BM94" s="581"/>
      <c r="BN94" s="581"/>
      <c r="BO94" s="581"/>
      <c r="BP94" s="581"/>
      <c r="BQ94" s="581"/>
      <c r="BR94" s="581"/>
      <c r="BS94" s="581"/>
      <c r="BT94" s="581"/>
      <c r="BU94" s="581"/>
      <c r="BV94" s="581"/>
      <c r="BW94" s="581"/>
      <c r="BX94" s="581"/>
      <c r="BY94" s="581"/>
      <c r="BZ94" s="581"/>
      <c r="CA94" s="581"/>
      <c r="CB94" s="581"/>
      <c r="CC94" s="581"/>
    </row>
    <row r="95" customFormat="false" ht="12" hidden="false" customHeight="true" outlineLevel="0" collapsed="false">
      <c r="A95" s="592" t="s">
        <v>900</v>
      </c>
      <c r="B95" s="593"/>
      <c r="C95" s="594"/>
      <c r="D95" s="594"/>
      <c r="E95" s="594" t="n">
        <v>1</v>
      </c>
      <c r="F95" s="594" t="n">
        <v>1</v>
      </c>
      <c r="G95" s="594" t="n">
        <v>1</v>
      </c>
      <c r="H95" s="594"/>
      <c r="I95" s="594"/>
      <c r="J95" s="594"/>
      <c r="K95" s="594"/>
      <c r="L95" s="594"/>
      <c r="M95" s="595"/>
      <c r="N95" s="593"/>
      <c r="O95" s="594"/>
      <c r="P95" s="594"/>
      <c r="Q95" s="594"/>
      <c r="R95" s="594"/>
      <c r="S95" s="594"/>
      <c r="T95" s="594"/>
      <c r="U95" s="594"/>
      <c r="V95" s="594" t="n">
        <v>1</v>
      </c>
      <c r="W95" s="594" t="n">
        <v>1</v>
      </c>
      <c r="X95" s="594"/>
      <c r="Y95" s="595"/>
      <c r="Z95" s="593"/>
      <c r="AA95" s="594"/>
      <c r="AB95" s="594"/>
      <c r="AC95" s="594"/>
      <c r="AD95" s="594" t="n">
        <v>1</v>
      </c>
      <c r="AE95" s="594" t="n">
        <v>1</v>
      </c>
      <c r="AF95" s="594" t="n">
        <v>1</v>
      </c>
      <c r="AG95" s="594" t="n">
        <v>1</v>
      </c>
      <c r="AH95" s="594" t="n">
        <v>1</v>
      </c>
      <c r="AI95" s="594" t="n">
        <v>1</v>
      </c>
      <c r="AJ95" s="594" t="n">
        <v>1</v>
      </c>
      <c r="AK95" s="595" t="n">
        <v>1</v>
      </c>
      <c r="AL95" s="593"/>
      <c r="AM95" s="594"/>
      <c r="AN95" s="594"/>
      <c r="AO95" s="594"/>
      <c r="AP95" s="594"/>
      <c r="AQ95" s="594"/>
      <c r="AR95" s="594"/>
      <c r="AS95" s="594"/>
      <c r="AT95" s="594"/>
      <c r="AU95" s="594"/>
      <c r="AV95" s="594"/>
      <c r="AW95" s="595"/>
      <c r="AX95" s="596" t="n">
        <f aca="false">SUM(B95,N95,Z95)</f>
        <v>0</v>
      </c>
      <c r="AY95" s="596" t="n">
        <f aca="false">SUM(C95,O95,AA95)</f>
        <v>0</v>
      </c>
      <c r="AZ95" s="596" t="n">
        <f aca="false">SUM(D95,P95,AB95)</f>
        <v>0</v>
      </c>
      <c r="BA95" s="596" t="n">
        <f aca="false">SUM(E95,Q95,AC95)</f>
        <v>1</v>
      </c>
      <c r="BB95" s="596" t="n">
        <f aca="false">SUM(F95,R95,AD95)</f>
        <v>2</v>
      </c>
      <c r="BC95" s="596" t="n">
        <f aca="false">SUM(G95,S95,AE95)</f>
        <v>2</v>
      </c>
      <c r="BD95" s="596" t="n">
        <f aca="false">SUM(H95,T95,AF95)</f>
        <v>1</v>
      </c>
      <c r="BE95" s="596" t="n">
        <f aca="false">SUM(I95,U95,AG95)</f>
        <v>1</v>
      </c>
      <c r="BF95" s="596" t="n">
        <f aca="false">SUM(J95,V95,AH95)</f>
        <v>2</v>
      </c>
      <c r="BG95" s="596" t="n">
        <f aca="false">SUM(K95,W95,AI95)</f>
        <v>2</v>
      </c>
      <c r="BH95" s="596" t="n">
        <f aca="false">SUM(L95,X95,AJ95)</f>
        <v>1</v>
      </c>
      <c r="BI95" s="596" t="n">
        <f aca="false">SUM(M95,Y95,AK95)</f>
        <v>1</v>
      </c>
      <c r="BJ95" s="581"/>
      <c r="BK95" s="581"/>
      <c r="BL95" s="581"/>
      <c r="BM95" s="581"/>
      <c r="BN95" s="581"/>
      <c r="BO95" s="581"/>
      <c r="BP95" s="581"/>
      <c r="BQ95" s="581"/>
      <c r="BR95" s="581"/>
      <c r="BS95" s="581"/>
      <c r="BT95" s="581"/>
      <c r="BU95" s="581"/>
      <c r="BV95" s="581"/>
      <c r="BW95" s="581"/>
      <c r="BX95" s="581"/>
      <c r="BY95" s="581"/>
      <c r="BZ95" s="581"/>
      <c r="CA95" s="581"/>
      <c r="CB95" s="581"/>
      <c r="CC95" s="581"/>
    </row>
    <row r="96" customFormat="false" ht="12" hidden="false" customHeight="true" outlineLevel="0" collapsed="false">
      <c r="A96" s="592" t="s">
        <v>901</v>
      </c>
      <c r="B96" s="593"/>
      <c r="C96" s="594"/>
      <c r="D96" s="594"/>
      <c r="E96" s="594"/>
      <c r="F96" s="594"/>
      <c r="G96" s="594"/>
      <c r="H96" s="594"/>
      <c r="I96" s="594"/>
      <c r="J96" s="594"/>
      <c r="K96" s="594" t="n">
        <v>1</v>
      </c>
      <c r="L96" s="594" t="n">
        <v>1</v>
      </c>
      <c r="M96" s="595"/>
      <c r="N96" s="593"/>
      <c r="O96" s="594"/>
      <c r="P96" s="594"/>
      <c r="Q96" s="594"/>
      <c r="R96" s="594"/>
      <c r="S96" s="594"/>
      <c r="T96" s="594"/>
      <c r="U96" s="594"/>
      <c r="V96" s="594" t="n">
        <v>1</v>
      </c>
      <c r="W96" s="594" t="n">
        <v>1</v>
      </c>
      <c r="X96" s="594"/>
      <c r="Y96" s="595"/>
      <c r="Z96" s="593"/>
      <c r="AA96" s="594"/>
      <c r="AB96" s="594"/>
      <c r="AC96" s="594"/>
      <c r="AD96" s="594" t="n">
        <v>1</v>
      </c>
      <c r="AE96" s="594" t="n">
        <v>1</v>
      </c>
      <c r="AF96" s="594" t="n">
        <v>1</v>
      </c>
      <c r="AG96" s="594" t="n">
        <v>1</v>
      </c>
      <c r="AH96" s="594" t="n">
        <v>1</v>
      </c>
      <c r="AI96" s="594" t="n">
        <v>1</v>
      </c>
      <c r="AJ96" s="594" t="n">
        <v>1</v>
      </c>
      <c r="AK96" s="595" t="n">
        <v>1</v>
      </c>
      <c r="AL96" s="593"/>
      <c r="AM96" s="594"/>
      <c r="AN96" s="594"/>
      <c r="AO96" s="594"/>
      <c r="AP96" s="594"/>
      <c r="AQ96" s="594"/>
      <c r="AR96" s="594"/>
      <c r="AS96" s="594"/>
      <c r="AT96" s="594"/>
      <c r="AU96" s="594"/>
      <c r="AV96" s="594"/>
      <c r="AW96" s="595"/>
      <c r="AX96" s="596" t="n">
        <f aca="false">SUM(B96,N96,Z96)</f>
        <v>0</v>
      </c>
      <c r="AY96" s="596" t="n">
        <f aca="false">SUM(C96,O96,AA96)</f>
        <v>0</v>
      </c>
      <c r="AZ96" s="596" t="n">
        <f aca="false">SUM(D96,P96,AB96)</f>
        <v>0</v>
      </c>
      <c r="BA96" s="596" t="n">
        <f aca="false">SUM(E96,Q96,AC96)</f>
        <v>0</v>
      </c>
      <c r="BB96" s="596" t="n">
        <f aca="false">SUM(F96,R96,AD96)</f>
        <v>1</v>
      </c>
      <c r="BC96" s="596" t="n">
        <f aca="false">SUM(G96,S96,AE96)</f>
        <v>1</v>
      </c>
      <c r="BD96" s="596" t="n">
        <f aca="false">SUM(H96,T96,AF96)</f>
        <v>1</v>
      </c>
      <c r="BE96" s="596" t="n">
        <f aca="false">SUM(I96,U96,AG96)</f>
        <v>1</v>
      </c>
      <c r="BF96" s="596" t="n">
        <f aca="false">SUM(J96,V96,AH96)</f>
        <v>2</v>
      </c>
      <c r="BG96" s="596" t="n">
        <f aca="false">SUM(K96,W96,AI96)</f>
        <v>3</v>
      </c>
      <c r="BH96" s="596" t="n">
        <f aca="false">SUM(L96,X96,AJ96)</f>
        <v>2</v>
      </c>
      <c r="BI96" s="596" t="n">
        <f aca="false">SUM(M96,Y96,AK96)</f>
        <v>1</v>
      </c>
      <c r="BJ96" s="581"/>
      <c r="BK96" s="581"/>
      <c r="BL96" s="581"/>
      <c r="BM96" s="581"/>
      <c r="BN96" s="581"/>
      <c r="BO96" s="581"/>
      <c r="BP96" s="581"/>
      <c r="BQ96" s="581"/>
      <c r="BR96" s="581"/>
      <c r="BS96" s="581"/>
      <c r="BT96" s="581"/>
      <c r="BU96" s="581"/>
      <c r="BV96" s="581"/>
      <c r="BW96" s="581"/>
      <c r="BX96" s="581"/>
      <c r="BY96" s="581"/>
      <c r="BZ96" s="581"/>
      <c r="CA96" s="581"/>
      <c r="CB96" s="581"/>
      <c r="CC96" s="581"/>
    </row>
    <row r="97" customFormat="false" ht="12" hidden="false" customHeight="true" outlineLevel="0" collapsed="false">
      <c r="A97" s="592" t="s">
        <v>902</v>
      </c>
      <c r="B97" s="593"/>
      <c r="C97" s="594"/>
      <c r="D97" s="594" t="n">
        <v>1</v>
      </c>
      <c r="E97" s="594" t="n">
        <v>1</v>
      </c>
      <c r="F97" s="594" t="n">
        <v>1</v>
      </c>
      <c r="G97" s="594" t="n">
        <v>1</v>
      </c>
      <c r="H97" s="594" t="n">
        <v>1</v>
      </c>
      <c r="I97" s="594" t="n">
        <v>1</v>
      </c>
      <c r="J97" s="594"/>
      <c r="K97" s="594"/>
      <c r="L97" s="594"/>
      <c r="M97" s="595"/>
      <c r="N97" s="593" t="n">
        <v>1</v>
      </c>
      <c r="O97" s="594" t="n">
        <v>1</v>
      </c>
      <c r="P97" s="594" t="n">
        <v>1</v>
      </c>
      <c r="Q97" s="594"/>
      <c r="R97" s="594"/>
      <c r="S97" s="594"/>
      <c r="T97" s="594"/>
      <c r="U97" s="594"/>
      <c r="V97" s="594"/>
      <c r="W97" s="594"/>
      <c r="X97" s="594"/>
      <c r="Y97" s="595"/>
      <c r="Z97" s="593" t="n">
        <v>1</v>
      </c>
      <c r="AA97" s="594" t="n">
        <v>1</v>
      </c>
      <c r="AB97" s="594"/>
      <c r="AC97" s="594" t="n">
        <v>1</v>
      </c>
      <c r="AD97" s="594"/>
      <c r="AE97" s="594"/>
      <c r="AF97" s="594"/>
      <c r="AG97" s="594"/>
      <c r="AH97" s="594"/>
      <c r="AI97" s="594"/>
      <c r="AJ97" s="594"/>
      <c r="AK97" s="595"/>
      <c r="AL97" s="593"/>
      <c r="AM97" s="594"/>
      <c r="AN97" s="594"/>
      <c r="AO97" s="594"/>
      <c r="AP97" s="594"/>
      <c r="AQ97" s="594"/>
      <c r="AR97" s="594"/>
      <c r="AS97" s="594"/>
      <c r="AT97" s="594"/>
      <c r="AU97" s="594"/>
      <c r="AV97" s="594"/>
      <c r="AW97" s="595"/>
      <c r="AX97" s="596" t="n">
        <f aca="false">SUM(B97,N97,Z97)</f>
        <v>2</v>
      </c>
      <c r="AY97" s="596" t="n">
        <f aca="false">SUM(C97,O97,AA97)</f>
        <v>2</v>
      </c>
      <c r="AZ97" s="596" t="n">
        <f aca="false">SUM(D97,P97,AB97)</f>
        <v>2</v>
      </c>
      <c r="BA97" s="596" t="n">
        <f aca="false">SUM(E97,Q97,AC97)</f>
        <v>2</v>
      </c>
      <c r="BB97" s="596" t="n">
        <f aca="false">SUM(F97,R97,AD97)</f>
        <v>1</v>
      </c>
      <c r="BC97" s="596" t="n">
        <f aca="false">SUM(G97,S97,AE97)</f>
        <v>1</v>
      </c>
      <c r="BD97" s="596" t="n">
        <f aca="false">SUM(H97,T97,AF97)</f>
        <v>1</v>
      </c>
      <c r="BE97" s="596" t="n">
        <f aca="false">SUM(I97,U97,AG97)</f>
        <v>1</v>
      </c>
      <c r="BF97" s="596" t="n">
        <f aca="false">SUM(J97,V97,AH97)</f>
        <v>0</v>
      </c>
      <c r="BG97" s="596" t="n">
        <f aca="false">SUM(K97,W97,AI97)</f>
        <v>0</v>
      </c>
      <c r="BH97" s="596" t="n">
        <f aca="false">SUM(L97,X97,AJ97)</f>
        <v>0</v>
      </c>
      <c r="BI97" s="596" t="n">
        <f aca="false">SUM(M97,Y97,AK97)</f>
        <v>0</v>
      </c>
      <c r="BJ97" s="581"/>
      <c r="BK97" s="581"/>
      <c r="BL97" s="581"/>
      <c r="BM97" s="581"/>
      <c r="BN97" s="581"/>
      <c r="BO97" s="581"/>
      <c r="BP97" s="581"/>
      <c r="BQ97" s="581"/>
      <c r="BR97" s="581"/>
      <c r="BS97" s="581"/>
      <c r="BT97" s="581"/>
      <c r="BU97" s="581"/>
      <c r="BV97" s="581"/>
      <c r="BW97" s="581"/>
      <c r="BX97" s="581"/>
      <c r="BY97" s="581"/>
      <c r="BZ97" s="581"/>
      <c r="CA97" s="581"/>
      <c r="CB97" s="581"/>
      <c r="CC97" s="581"/>
    </row>
    <row r="98" customFormat="false" ht="12" hidden="false" customHeight="true" outlineLevel="0" collapsed="false">
      <c r="A98" s="592" t="s">
        <v>903</v>
      </c>
      <c r="B98" s="593"/>
      <c r="C98" s="594"/>
      <c r="D98" s="594"/>
      <c r="E98" s="594"/>
      <c r="F98" s="594"/>
      <c r="G98" s="594"/>
      <c r="H98" s="594"/>
      <c r="I98" s="594"/>
      <c r="J98" s="594"/>
      <c r="K98" s="594" t="n">
        <v>1</v>
      </c>
      <c r="L98" s="594" t="n">
        <v>1</v>
      </c>
      <c r="M98" s="595" t="n">
        <v>1</v>
      </c>
      <c r="N98" s="593"/>
      <c r="O98" s="594"/>
      <c r="P98" s="594"/>
      <c r="Q98" s="594"/>
      <c r="R98" s="594"/>
      <c r="S98" s="594"/>
      <c r="T98" s="594"/>
      <c r="U98" s="594"/>
      <c r="V98" s="594" t="n">
        <v>1</v>
      </c>
      <c r="W98" s="594" t="n">
        <v>1</v>
      </c>
      <c r="X98" s="594" t="n">
        <v>1</v>
      </c>
      <c r="Y98" s="595"/>
      <c r="Z98" s="593"/>
      <c r="AA98" s="594"/>
      <c r="AB98" s="594"/>
      <c r="AC98" s="594"/>
      <c r="AD98" s="594"/>
      <c r="AE98" s="594"/>
      <c r="AF98" s="594"/>
      <c r="AG98" s="594"/>
      <c r="AH98" s="594" t="n">
        <v>1</v>
      </c>
      <c r="AI98" s="594" t="n">
        <v>1</v>
      </c>
      <c r="AJ98" s="594" t="n">
        <v>1</v>
      </c>
      <c r="AK98" s="595" t="n">
        <v>1</v>
      </c>
      <c r="AL98" s="593"/>
      <c r="AM98" s="594"/>
      <c r="AN98" s="594"/>
      <c r="AO98" s="594"/>
      <c r="AP98" s="594"/>
      <c r="AQ98" s="594"/>
      <c r="AR98" s="594"/>
      <c r="AS98" s="594"/>
      <c r="AT98" s="594"/>
      <c r="AU98" s="594"/>
      <c r="AV98" s="594"/>
      <c r="AW98" s="595"/>
      <c r="AX98" s="596" t="n">
        <f aca="false">SUM(B98,N98,Z98)</f>
        <v>0</v>
      </c>
      <c r="AY98" s="596" t="n">
        <f aca="false">SUM(C98,O98,AA98)</f>
        <v>0</v>
      </c>
      <c r="AZ98" s="596" t="n">
        <f aca="false">SUM(D98,P98,AB98)</f>
        <v>0</v>
      </c>
      <c r="BA98" s="596" t="n">
        <f aca="false">SUM(E98,Q98,AC98)</f>
        <v>0</v>
      </c>
      <c r="BB98" s="596" t="n">
        <f aca="false">SUM(F98,R98,AD98)</f>
        <v>0</v>
      </c>
      <c r="BC98" s="596" t="n">
        <f aca="false">SUM(G98,S98,AE98)</f>
        <v>0</v>
      </c>
      <c r="BD98" s="596" t="n">
        <f aca="false">SUM(H98,T98,AF98)</f>
        <v>0</v>
      </c>
      <c r="BE98" s="596" t="n">
        <f aca="false">SUM(I98,U98,AG98)</f>
        <v>0</v>
      </c>
      <c r="BF98" s="596" t="n">
        <f aca="false">SUM(J98,V98,AH98)</f>
        <v>2</v>
      </c>
      <c r="BG98" s="596" t="n">
        <f aca="false">SUM(K98,W98,AI98)</f>
        <v>3</v>
      </c>
      <c r="BH98" s="596" t="n">
        <f aca="false">SUM(L98,X98,AJ98)</f>
        <v>3</v>
      </c>
      <c r="BI98" s="596" t="n">
        <f aca="false">SUM(M98,Y98,AK98)</f>
        <v>2</v>
      </c>
      <c r="BJ98" s="581"/>
      <c r="BK98" s="581"/>
      <c r="BL98" s="581"/>
      <c r="BM98" s="581"/>
      <c r="BN98" s="581"/>
      <c r="BO98" s="581"/>
      <c r="BP98" s="581"/>
      <c r="BQ98" s="581"/>
      <c r="BR98" s="581"/>
      <c r="BS98" s="581"/>
      <c r="BT98" s="581"/>
      <c r="BU98" s="581"/>
      <c r="BV98" s="581"/>
      <c r="BW98" s="581"/>
      <c r="BX98" s="581"/>
      <c r="BY98" s="581"/>
      <c r="BZ98" s="581"/>
      <c r="CA98" s="581"/>
      <c r="CB98" s="581"/>
      <c r="CC98" s="581"/>
    </row>
    <row r="99" customFormat="false" ht="12" hidden="false" customHeight="true" outlineLevel="0" collapsed="false">
      <c r="A99" s="592" t="s">
        <v>904</v>
      </c>
      <c r="B99" s="593"/>
      <c r="C99" s="594"/>
      <c r="D99" s="594"/>
      <c r="E99" s="594" t="n">
        <v>1</v>
      </c>
      <c r="F99" s="594" t="n">
        <v>1</v>
      </c>
      <c r="G99" s="594" t="n">
        <v>1</v>
      </c>
      <c r="H99" s="594"/>
      <c r="I99" s="594"/>
      <c r="J99" s="594"/>
      <c r="K99" s="594"/>
      <c r="L99" s="594"/>
      <c r="M99" s="595"/>
      <c r="N99" s="593"/>
      <c r="O99" s="594"/>
      <c r="P99" s="594" t="n">
        <v>1</v>
      </c>
      <c r="Q99" s="594" t="n">
        <v>1</v>
      </c>
      <c r="R99" s="594" t="n">
        <v>1</v>
      </c>
      <c r="S99" s="594"/>
      <c r="T99" s="594"/>
      <c r="U99" s="594"/>
      <c r="V99" s="594"/>
      <c r="W99" s="594"/>
      <c r="X99" s="594"/>
      <c r="Y99" s="595"/>
      <c r="Z99" s="593"/>
      <c r="AA99" s="594"/>
      <c r="AB99" s="594"/>
      <c r="AC99" s="594" t="n">
        <v>1</v>
      </c>
      <c r="AD99" s="594" t="n">
        <v>1</v>
      </c>
      <c r="AE99" s="594" t="n">
        <v>1</v>
      </c>
      <c r="AF99" s="594" t="n">
        <v>1</v>
      </c>
      <c r="AG99" s="594" t="n">
        <v>1</v>
      </c>
      <c r="AH99" s="594"/>
      <c r="AI99" s="594"/>
      <c r="AJ99" s="594"/>
      <c r="AK99" s="595"/>
      <c r="AL99" s="593"/>
      <c r="AM99" s="594"/>
      <c r="AN99" s="594"/>
      <c r="AO99" s="594"/>
      <c r="AP99" s="594"/>
      <c r="AQ99" s="594"/>
      <c r="AR99" s="594"/>
      <c r="AS99" s="594"/>
      <c r="AT99" s="594"/>
      <c r="AU99" s="594"/>
      <c r="AV99" s="594"/>
      <c r="AW99" s="595"/>
      <c r="AX99" s="596" t="n">
        <f aca="false">SUM(B99,N99,Z99)</f>
        <v>0</v>
      </c>
      <c r="AY99" s="596" t="n">
        <f aca="false">SUM(C99,O99,AA99)</f>
        <v>0</v>
      </c>
      <c r="AZ99" s="596" t="n">
        <f aca="false">SUM(D99,P99,AB99)</f>
        <v>1</v>
      </c>
      <c r="BA99" s="596" t="n">
        <f aca="false">SUM(E99,Q99,AC99)</f>
        <v>3</v>
      </c>
      <c r="BB99" s="596" t="n">
        <f aca="false">SUM(F99,R99,AD99)</f>
        <v>3</v>
      </c>
      <c r="BC99" s="596" t="n">
        <f aca="false">SUM(G99,S99,AE99)</f>
        <v>2</v>
      </c>
      <c r="BD99" s="596" t="n">
        <f aca="false">SUM(H99,T99,AF99)</f>
        <v>1</v>
      </c>
      <c r="BE99" s="596" t="n">
        <f aca="false">SUM(I99,U99,AG99)</f>
        <v>1</v>
      </c>
      <c r="BF99" s="596" t="n">
        <f aca="false">SUM(J99,V99,AH99)</f>
        <v>0</v>
      </c>
      <c r="BG99" s="596" t="n">
        <f aca="false">SUM(K99,W99,AI99)</f>
        <v>0</v>
      </c>
      <c r="BH99" s="596" t="n">
        <f aca="false">SUM(L99,X99,AJ99)</f>
        <v>0</v>
      </c>
      <c r="BI99" s="596" t="n">
        <f aca="false">SUM(M99,Y99,AK99)</f>
        <v>0</v>
      </c>
      <c r="BJ99" s="581"/>
      <c r="BK99" s="581"/>
      <c r="BL99" s="581"/>
      <c r="BM99" s="581"/>
      <c r="BN99" s="581"/>
      <c r="BO99" s="581"/>
      <c r="BP99" s="581"/>
      <c r="BQ99" s="581"/>
      <c r="BR99" s="581"/>
      <c r="BS99" s="581"/>
      <c r="BT99" s="581"/>
      <c r="BU99" s="581"/>
      <c r="BV99" s="581"/>
      <c r="BW99" s="581"/>
      <c r="BX99" s="581"/>
      <c r="BY99" s="581"/>
      <c r="BZ99" s="581"/>
      <c r="CA99" s="581"/>
      <c r="CB99" s="581"/>
      <c r="CC99" s="581"/>
    </row>
    <row r="100" customFormat="false" ht="12" hidden="false" customHeight="true" outlineLevel="0" collapsed="false">
      <c r="A100" s="592" t="s">
        <v>905</v>
      </c>
      <c r="B100" s="593"/>
      <c r="C100" s="594"/>
      <c r="D100" s="594"/>
      <c r="E100" s="594"/>
      <c r="F100" s="594"/>
      <c r="G100" s="594"/>
      <c r="H100" s="594"/>
      <c r="I100" s="594"/>
      <c r="J100" s="594"/>
      <c r="K100" s="594"/>
      <c r="L100" s="594"/>
      <c r="M100" s="595"/>
      <c r="N100" s="593"/>
      <c r="O100" s="594"/>
      <c r="P100" s="594"/>
      <c r="Q100" s="594"/>
      <c r="R100" s="594"/>
      <c r="S100" s="594"/>
      <c r="T100" s="594"/>
      <c r="U100" s="594"/>
      <c r="V100" s="594"/>
      <c r="W100" s="594"/>
      <c r="X100" s="594"/>
      <c r="Y100" s="595"/>
      <c r="Z100" s="593"/>
      <c r="AA100" s="594"/>
      <c r="AB100" s="594"/>
      <c r="AC100" s="594"/>
      <c r="AD100" s="594"/>
      <c r="AE100" s="594"/>
      <c r="AF100" s="594"/>
      <c r="AG100" s="594"/>
      <c r="AH100" s="594"/>
      <c r="AI100" s="594"/>
      <c r="AJ100" s="594"/>
      <c r="AK100" s="595"/>
      <c r="AL100" s="593"/>
      <c r="AM100" s="594"/>
      <c r="AN100" s="594"/>
      <c r="AO100" s="594"/>
      <c r="AP100" s="594"/>
      <c r="AQ100" s="594"/>
      <c r="AR100" s="594"/>
      <c r="AS100" s="594"/>
      <c r="AT100" s="594"/>
      <c r="AU100" s="594"/>
      <c r="AV100" s="594"/>
      <c r="AW100" s="595"/>
      <c r="AX100" s="596" t="n">
        <f aca="false">SUM(B100,N100,Z100)</f>
        <v>0</v>
      </c>
      <c r="AY100" s="596" t="n">
        <f aca="false">SUM(C100,O100,AA100)</f>
        <v>0</v>
      </c>
      <c r="AZ100" s="596" t="n">
        <f aca="false">SUM(D100,P100,AB100)</f>
        <v>0</v>
      </c>
      <c r="BA100" s="596" t="n">
        <f aca="false">SUM(E100,Q100,AC100)</f>
        <v>0</v>
      </c>
      <c r="BB100" s="596" t="n">
        <f aca="false">SUM(F100,R100,AD100)</f>
        <v>0</v>
      </c>
      <c r="BC100" s="596" t="n">
        <f aca="false">SUM(G100,S100,AE100)</f>
        <v>0</v>
      </c>
      <c r="BD100" s="596" t="n">
        <f aca="false">SUM(H100,T100,AF100)</f>
        <v>0</v>
      </c>
      <c r="BE100" s="596" t="n">
        <f aca="false">SUM(I100,U100,AG100)</f>
        <v>0</v>
      </c>
      <c r="BF100" s="596" t="n">
        <f aca="false">SUM(J100,V100,AH100)</f>
        <v>0</v>
      </c>
      <c r="BG100" s="596" t="n">
        <f aca="false">SUM(K100,W100,AI100)</f>
        <v>0</v>
      </c>
      <c r="BH100" s="596" t="n">
        <f aca="false">SUM(L100,X100,AJ100)</f>
        <v>0</v>
      </c>
      <c r="BI100" s="596" t="n">
        <f aca="false">SUM(M100,Y100,AK100)</f>
        <v>0</v>
      </c>
      <c r="BJ100" s="581"/>
      <c r="BK100" s="581"/>
      <c r="BL100" s="581"/>
      <c r="BM100" s="581"/>
      <c r="BN100" s="581"/>
      <c r="BO100" s="581"/>
      <c r="BP100" s="581"/>
      <c r="BQ100" s="581"/>
      <c r="BR100" s="581"/>
      <c r="BS100" s="581"/>
      <c r="BT100" s="581"/>
      <c r="BU100" s="581"/>
      <c r="BV100" s="581"/>
      <c r="BW100" s="581"/>
      <c r="BX100" s="581"/>
      <c r="BY100" s="581"/>
      <c r="BZ100" s="581"/>
      <c r="CA100" s="581"/>
      <c r="CB100" s="581"/>
      <c r="CC100" s="581"/>
    </row>
    <row r="101" customFormat="false" ht="12" hidden="false" customHeight="true" outlineLevel="0" collapsed="false">
      <c r="A101" s="592" t="s">
        <v>906</v>
      </c>
      <c r="B101" s="593"/>
      <c r="C101" s="594"/>
      <c r="D101" s="594"/>
      <c r="E101" s="594"/>
      <c r="F101" s="594"/>
      <c r="G101" s="594"/>
      <c r="H101" s="594"/>
      <c r="I101" s="594" t="n">
        <v>1</v>
      </c>
      <c r="J101" s="594" t="n">
        <v>1</v>
      </c>
      <c r="K101" s="594" t="n">
        <v>1</v>
      </c>
      <c r="L101" s="594" t="n">
        <v>1</v>
      </c>
      <c r="M101" s="595" t="n">
        <v>1</v>
      </c>
      <c r="N101" s="593"/>
      <c r="O101" s="594"/>
      <c r="P101" s="594"/>
      <c r="Q101" s="594"/>
      <c r="R101" s="594"/>
      <c r="S101" s="594"/>
      <c r="T101" s="594"/>
      <c r="U101" s="594"/>
      <c r="V101" s="594" t="n">
        <v>1</v>
      </c>
      <c r="W101" s="594" t="n">
        <v>1</v>
      </c>
      <c r="X101" s="594" t="n">
        <v>1</v>
      </c>
      <c r="Y101" s="595" t="n">
        <v>1</v>
      </c>
      <c r="Z101" s="593"/>
      <c r="AA101" s="594"/>
      <c r="AB101" s="594" t="n">
        <v>1</v>
      </c>
      <c r="AC101" s="594" t="n">
        <v>1</v>
      </c>
      <c r="AD101" s="594" t="n">
        <v>1</v>
      </c>
      <c r="AE101" s="594"/>
      <c r="AF101" s="594"/>
      <c r="AG101" s="594" t="n">
        <v>1</v>
      </c>
      <c r="AH101" s="594" t="n">
        <v>1</v>
      </c>
      <c r="AI101" s="594" t="n">
        <v>1</v>
      </c>
      <c r="AJ101" s="594"/>
      <c r="AK101" s="595"/>
      <c r="AL101" s="593"/>
      <c r="AM101" s="594"/>
      <c r="AN101" s="594"/>
      <c r="AO101" s="594"/>
      <c r="AP101" s="594"/>
      <c r="AQ101" s="594"/>
      <c r="AR101" s="594"/>
      <c r="AS101" s="594"/>
      <c r="AT101" s="594"/>
      <c r="AU101" s="594"/>
      <c r="AV101" s="594"/>
      <c r="AW101" s="595"/>
      <c r="AX101" s="596" t="n">
        <f aca="false">SUM(B101,N101,Z101)</f>
        <v>0</v>
      </c>
      <c r="AY101" s="596" t="n">
        <f aca="false">SUM(C101,O101,AA101)</f>
        <v>0</v>
      </c>
      <c r="AZ101" s="596" t="n">
        <f aca="false">SUM(D101,P101,AB101)</f>
        <v>1</v>
      </c>
      <c r="BA101" s="596" t="n">
        <f aca="false">SUM(E101,Q101,AC101)</f>
        <v>1</v>
      </c>
      <c r="BB101" s="596" t="n">
        <f aca="false">SUM(F101,R101,AD101)</f>
        <v>1</v>
      </c>
      <c r="BC101" s="596" t="n">
        <f aca="false">SUM(G101,S101,AE101)</f>
        <v>0</v>
      </c>
      <c r="BD101" s="596" t="n">
        <f aca="false">SUM(H101,T101,AF101)</f>
        <v>0</v>
      </c>
      <c r="BE101" s="596" t="n">
        <f aca="false">SUM(I101,U101,AG101)</f>
        <v>2</v>
      </c>
      <c r="BF101" s="596" t="n">
        <f aca="false">SUM(J101,V101,AH101)</f>
        <v>3</v>
      </c>
      <c r="BG101" s="596" t="n">
        <f aca="false">SUM(K101,W101,AI101)</f>
        <v>3</v>
      </c>
      <c r="BH101" s="596" t="n">
        <f aca="false">SUM(L101,X101,AJ101)</f>
        <v>2</v>
      </c>
      <c r="BI101" s="596" t="n">
        <f aca="false">SUM(M101,Y101,AK101)</f>
        <v>2</v>
      </c>
      <c r="BJ101" s="581"/>
      <c r="BK101" s="581"/>
      <c r="BL101" s="581"/>
      <c r="BM101" s="581"/>
      <c r="BN101" s="581"/>
      <c r="BO101" s="581"/>
      <c r="BP101" s="581"/>
      <c r="BQ101" s="581"/>
      <c r="BR101" s="581"/>
      <c r="BS101" s="581"/>
      <c r="BT101" s="581"/>
      <c r="BU101" s="581"/>
      <c r="BV101" s="581"/>
      <c r="BW101" s="581"/>
      <c r="BX101" s="581"/>
      <c r="BY101" s="581"/>
      <c r="BZ101" s="581"/>
      <c r="CA101" s="581"/>
      <c r="CB101" s="581"/>
      <c r="CC101" s="581"/>
    </row>
    <row r="102" customFormat="false" ht="12" hidden="false" customHeight="true" outlineLevel="0" collapsed="false">
      <c r="A102" s="592" t="s">
        <v>907</v>
      </c>
      <c r="B102" s="593"/>
      <c r="C102" s="594" t="n">
        <v>1</v>
      </c>
      <c r="D102" s="594" t="n">
        <v>1</v>
      </c>
      <c r="E102" s="594" t="n">
        <v>1</v>
      </c>
      <c r="F102" s="594" t="n">
        <v>1</v>
      </c>
      <c r="G102" s="594" t="n">
        <v>1</v>
      </c>
      <c r="H102" s="594" t="n">
        <v>1</v>
      </c>
      <c r="I102" s="594" t="n">
        <v>1</v>
      </c>
      <c r="J102" s="594" t="n">
        <v>1</v>
      </c>
      <c r="K102" s="594"/>
      <c r="L102" s="594"/>
      <c r="M102" s="595"/>
      <c r="N102" s="593"/>
      <c r="O102" s="594"/>
      <c r="P102" s="594"/>
      <c r="Q102" s="594" t="n">
        <v>1</v>
      </c>
      <c r="R102" s="594" t="n">
        <v>1</v>
      </c>
      <c r="S102" s="594" t="n">
        <v>1</v>
      </c>
      <c r="T102" s="594" t="n">
        <v>1</v>
      </c>
      <c r="U102" s="594"/>
      <c r="V102" s="594"/>
      <c r="W102" s="594"/>
      <c r="X102" s="594"/>
      <c r="Y102" s="595"/>
      <c r="Z102" s="593"/>
      <c r="AA102" s="594"/>
      <c r="AB102" s="594" t="n">
        <v>1</v>
      </c>
      <c r="AC102" s="594" t="n">
        <v>1</v>
      </c>
      <c r="AD102" s="594" t="n">
        <v>1</v>
      </c>
      <c r="AE102" s="594" t="n">
        <v>1</v>
      </c>
      <c r="AF102" s="594" t="n">
        <v>1</v>
      </c>
      <c r="AG102" s="594"/>
      <c r="AH102" s="594"/>
      <c r="AI102" s="594"/>
      <c r="AJ102" s="594"/>
      <c r="AK102" s="595"/>
      <c r="AL102" s="593"/>
      <c r="AM102" s="594"/>
      <c r="AN102" s="594"/>
      <c r="AO102" s="594"/>
      <c r="AP102" s="594"/>
      <c r="AQ102" s="594"/>
      <c r="AR102" s="594"/>
      <c r="AS102" s="594"/>
      <c r="AT102" s="594"/>
      <c r="AU102" s="594"/>
      <c r="AV102" s="594"/>
      <c r="AW102" s="595"/>
      <c r="AX102" s="596" t="n">
        <f aca="false">SUM(B102,N102,Z102)</f>
        <v>0</v>
      </c>
      <c r="AY102" s="596" t="n">
        <f aca="false">SUM(C102,O102,AA102)</f>
        <v>1</v>
      </c>
      <c r="AZ102" s="596" t="n">
        <f aca="false">SUM(D102,P102,AB102)</f>
        <v>2</v>
      </c>
      <c r="BA102" s="596" t="n">
        <f aca="false">SUM(E102,Q102,AC102)</f>
        <v>3</v>
      </c>
      <c r="BB102" s="596" t="n">
        <f aca="false">SUM(F102,R102,AD102)</f>
        <v>3</v>
      </c>
      <c r="BC102" s="596" t="n">
        <f aca="false">SUM(G102,S102,AE102)</f>
        <v>3</v>
      </c>
      <c r="BD102" s="596" t="n">
        <f aca="false">SUM(H102,T102,AF102)</f>
        <v>3</v>
      </c>
      <c r="BE102" s="596" t="n">
        <f aca="false">SUM(I102,U102,AG102)</f>
        <v>1</v>
      </c>
      <c r="BF102" s="596" t="n">
        <f aca="false">SUM(J102,V102,AH102)</f>
        <v>1</v>
      </c>
      <c r="BG102" s="596" t="n">
        <f aca="false">SUM(K102,W102,AI102)</f>
        <v>0</v>
      </c>
      <c r="BH102" s="596" t="n">
        <f aca="false">SUM(L102,X102,AJ102)</f>
        <v>0</v>
      </c>
      <c r="BI102" s="596" t="n">
        <f aca="false">SUM(M102,Y102,AK102)</f>
        <v>0</v>
      </c>
      <c r="BJ102" s="581"/>
      <c r="BK102" s="581"/>
      <c r="BL102" s="581"/>
      <c r="BM102" s="581"/>
      <c r="BN102" s="581"/>
      <c r="BO102" s="581"/>
      <c r="BP102" s="581"/>
      <c r="BQ102" s="581"/>
      <c r="BR102" s="581"/>
      <c r="BS102" s="581"/>
      <c r="BT102" s="581"/>
      <c r="BU102" s="581"/>
      <c r="BV102" s="581"/>
      <c r="BW102" s="581"/>
      <c r="BX102" s="581"/>
      <c r="BY102" s="581"/>
      <c r="BZ102" s="581"/>
      <c r="CA102" s="581"/>
      <c r="CB102" s="581"/>
      <c r="CC102" s="581"/>
    </row>
    <row r="103" customFormat="false" ht="12" hidden="false" customHeight="true" outlineLevel="0" collapsed="false">
      <c r="A103" s="592" t="s">
        <v>908</v>
      </c>
      <c r="B103" s="593"/>
      <c r="C103" s="594"/>
      <c r="D103" s="594"/>
      <c r="E103" s="594"/>
      <c r="F103" s="594"/>
      <c r="G103" s="594"/>
      <c r="H103" s="594"/>
      <c r="I103" s="594"/>
      <c r="J103" s="594"/>
      <c r="K103" s="594"/>
      <c r="L103" s="594"/>
      <c r="M103" s="595"/>
      <c r="N103" s="593"/>
      <c r="O103" s="594"/>
      <c r="P103" s="594"/>
      <c r="Q103" s="594" t="n">
        <v>1</v>
      </c>
      <c r="R103" s="594" t="n">
        <v>1</v>
      </c>
      <c r="S103" s="594" t="n">
        <v>1</v>
      </c>
      <c r="T103" s="594"/>
      <c r="U103" s="594"/>
      <c r="V103" s="594"/>
      <c r="W103" s="594"/>
      <c r="X103" s="594"/>
      <c r="Y103" s="595"/>
      <c r="Z103" s="593"/>
      <c r="AA103" s="594"/>
      <c r="AB103" s="594"/>
      <c r="AC103" s="594"/>
      <c r="AD103" s="594"/>
      <c r="AE103" s="594"/>
      <c r="AF103" s="594"/>
      <c r="AG103" s="594"/>
      <c r="AH103" s="594"/>
      <c r="AI103" s="594"/>
      <c r="AJ103" s="594"/>
      <c r="AK103" s="595"/>
      <c r="AL103" s="593"/>
      <c r="AM103" s="594"/>
      <c r="AN103" s="594"/>
      <c r="AO103" s="594"/>
      <c r="AP103" s="594"/>
      <c r="AQ103" s="594"/>
      <c r="AR103" s="594"/>
      <c r="AS103" s="594"/>
      <c r="AT103" s="594"/>
      <c r="AU103" s="594"/>
      <c r="AV103" s="594"/>
      <c r="AW103" s="595"/>
      <c r="AX103" s="596" t="n">
        <f aca="false">SUM(B103,N103,Z103)</f>
        <v>0</v>
      </c>
      <c r="AY103" s="596" t="n">
        <f aca="false">SUM(C103,O103,AA103)</f>
        <v>0</v>
      </c>
      <c r="AZ103" s="596" t="n">
        <f aca="false">SUM(D103,P103,AB103)</f>
        <v>0</v>
      </c>
      <c r="BA103" s="596" t="n">
        <f aca="false">SUM(E103,Q103,AC103)</f>
        <v>1</v>
      </c>
      <c r="BB103" s="596" t="n">
        <f aca="false">SUM(F103,R103,AD103)</f>
        <v>1</v>
      </c>
      <c r="BC103" s="596" t="n">
        <f aca="false">SUM(G103,S103,AE103)</f>
        <v>1</v>
      </c>
      <c r="BD103" s="596" t="n">
        <f aca="false">SUM(H103,T103,AF103)</f>
        <v>0</v>
      </c>
      <c r="BE103" s="596" t="n">
        <f aca="false">SUM(I103,U103,AG103)</f>
        <v>0</v>
      </c>
      <c r="BF103" s="596" t="n">
        <f aca="false">SUM(J103,V103,AH103)</f>
        <v>0</v>
      </c>
      <c r="BG103" s="596" t="n">
        <f aca="false">SUM(K103,W103,AI103)</f>
        <v>0</v>
      </c>
      <c r="BH103" s="596" t="n">
        <f aca="false">SUM(L103,X103,AJ103)</f>
        <v>0</v>
      </c>
      <c r="BI103" s="596" t="n">
        <f aca="false">SUM(M103,Y103,AK103)</f>
        <v>0</v>
      </c>
      <c r="BJ103" s="581"/>
      <c r="BK103" s="581"/>
      <c r="BL103" s="581"/>
      <c r="BM103" s="581"/>
      <c r="BN103" s="581"/>
      <c r="BO103" s="581"/>
      <c r="BP103" s="581"/>
      <c r="BQ103" s="581"/>
      <c r="BR103" s="581"/>
      <c r="BS103" s="581"/>
      <c r="BT103" s="581"/>
      <c r="BU103" s="581"/>
      <c r="BV103" s="581"/>
      <c r="BW103" s="581"/>
      <c r="BX103" s="581"/>
      <c r="BY103" s="581"/>
      <c r="BZ103" s="581"/>
      <c r="CA103" s="581"/>
      <c r="CB103" s="581"/>
      <c r="CC103" s="581"/>
    </row>
    <row r="104" customFormat="false" ht="12" hidden="false" customHeight="true" outlineLevel="0" collapsed="false">
      <c r="A104" s="592" t="s">
        <v>909</v>
      </c>
      <c r="B104" s="593"/>
      <c r="C104" s="594"/>
      <c r="D104" s="594"/>
      <c r="E104" s="594"/>
      <c r="F104" s="594"/>
      <c r="G104" s="594"/>
      <c r="H104" s="594"/>
      <c r="I104" s="594"/>
      <c r="J104" s="594"/>
      <c r="K104" s="594"/>
      <c r="L104" s="594"/>
      <c r="M104" s="595"/>
      <c r="N104" s="593"/>
      <c r="O104" s="594"/>
      <c r="P104" s="594"/>
      <c r="Q104" s="594"/>
      <c r="R104" s="594"/>
      <c r="S104" s="594"/>
      <c r="T104" s="594"/>
      <c r="U104" s="594"/>
      <c r="V104" s="594"/>
      <c r="W104" s="594"/>
      <c r="X104" s="594"/>
      <c r="Y104" s="595"/>
      <c r="Z104" s="593"/>
      <c r="AA104" s="594"/>
      <c r="AB104" s="594"/>
      <c r="AC104" s="594"/>
      <c r="AD104" s="594"/>
      <c r="AE104" s="594"/>
      <c r="AF104" s="594"/>
      <c r="AG104" s="594"/>
      <c r="AH104" s="594"/>
      <c r="AI104" s="594"/>
      <c r="AJ104" s="594"/>
      <c r="AK104" s="595"/>
      <c r="AL104" s="593"/>
      <c r="AM104" s="594"/>
      <c r="AN104" s="594"/>
      <c r="AO104" s="594"/>
      <c r="AP104" s="594"/>
      <c r="AQ104" s="594"/>
      <c r="AR104" s="594"/>
      <c r="AS104" s="594"/>
      <c r="AT104" s="594"/>
      <c r="AU104" s="594"/>
      <c r="AV104" s="594"/>
      <c r="AW104" s="595"/>
      <c r="AX104" s="596" t="n">
        <f aca="false">SUM(B104,N104,Z104)</f>
        <v>0</v>
      </c>
      <c r="AY104" s="596" t="n">
        <f aca="false">SUM(C104,O104,AA104)</f>
        <v>0</v>
      </c>
      <c r="AZ104" s="596" t="n">
        <f aca="false">SUM(D104,P104,AB104)</f>
        <v>0</v>
      </c>
      <c r="BA104" s="596" t="n">
        <f aca="false">SUM(E104,Q104,AC104)</f>
        <v>0</v>
      </c>
      <c r="BB104" s="596" t="n">
        <f aca="false">SUM(F104,R104,AD104)</f>
        <v>0</v>
      </c>
      <c r="BC104" s="596" t="n">
        <f aca="false">SUM(G104,S104,AE104)</f>
        <v>0</v>
      </c>
      <c r="BD104" s="596" t="n">
        <f aca="false">SUM(H104,T104,AF104)</f>
        <v>0</v>
      </c>
      <c r="BE104" s="596" t="n">
        <f aca="false">SUM(I104,U104,AG104)</f>
        <v>0</v>
      </c>
      <c r="BF104" s="596" t="n">
        <f aca="false">SUM(J104,V104,AH104)</f>
        <v>0</v>
      </c>
      <c r="BG104" s="596" t="n">
        <f aca="false">SUM(K104,W104,AI104)</f>
        <v>0</v>
      </c>
      <c r="BH104" s="596" t="n">
        <f aca="false">SUM(L104,X104,AJ104)</f>
        <v>0</v>
      </c>
      <c r="BI104" s="596" t="n">
        <f aca="false">SUM(M104,Y104,AK104)</f>
        <v>0</v>
      </c>
      <c r="BJ104" s="581"/>
      <c r="BK104" s="581"/>
      <c r="BL104" s="581"/>
      <c r="BM104" s="581"/>
      <c r="BN104" s="581"/>
      <c r="BO104" s="581"/>
      <c r="BP104" s="581"/>
      <c r="BQ104" s="581"/>
      <c r="BR104" s="581"/>
      <c r="BS104" s="581"/>
      <c r="BT104" s="581"/>
      <c r="BU104" s="581"/>
      <c r="BV104" s="581"/>
      <c r="BW104" s="581"/>
      <c r="BX104" s="581"/>
      <c r="BY104" s="581"/>
      <c r="BZ104" s="581"/>
      <c r="CA104" s="581"/>
      <c r="CB104" s="581"/>
      <c r="CC104" s="581"/>
    </row>
    <row r="105" customFormat="false" ht="12" hidden="false" customHeight="true" outlineLevel="0" collapsed="false">
      <c r="A105" s="592" t="s">
        <v>178</v>
      </c>
      <c r="B105" s="593"/>
      <c r="C105" s="594"/>
      <c r="D105" s="594"/>
      <c r="E105" s="594"/>
      <c r="F105" s="594"/>
      <c r="G105" s="594"/>
      <c r="H105" s="594"/>
      <c r="I105" s="594"/>
      <c r="J105" s="594"/>
      <c r="K105" s="594"/>
      <c r="L105" s="594"/>
      <c r="M105" s="595"/>
      <c r="N105" s="602"/>
      <c r="O105" s="594"/>
      <c r="P105" s="594"/>
      <c r="Q105" s="594"/>
      <c r="R105" s="594"/>
      <c r="S105" s="594"/>
      <c r="T105" s="594"/>
      <c r="U105" s="594"/>
      <c r="V105" s="594"/>
      <c r="W105" s="594"/>
      <c r="X105" s="594"/>
      <c r="Y105" s="595"/>
      <c r="Z105" s="593"/>
      <c r="AA105" s="594"/>
      <c r="AB105" s="594"/>
      <c r="AC105" s="594"/>
      <c r="AD105" s="594"/>
      <c r="AE105" s="594"/>
      <c r="AF105" s="594"/>
      <c r="AG105" s="594"/>
      <c r="AH105" s="594"/>
      <c r="AI105" s="594"/>
      <c r="AJ105" s="594"/>
      <c r="AK105" s="595"/>
      <c r="AL105" s="593"/>
      <c r="AM105" s="594"/>
      <c r="AN105" s="594"/>
      <c r="AO105" s="594"/>
      <c r="AP105" s="594"/>
      <c r="AQ105" s="594"/>
      <c r="AR105" s="594"/>
      <c r="AS105" s="594"/>
      <c r="AT105" s="594"/>
      <c r="AU105" s="594"/>
      <c r="AV105" s="594"/>
      <c r="AW105" s="595"/>
      <c r="AX105" s="596" t="n">
        <f aca="false">SUM(B105,N105,Z105)</f>
        <v>0</v>
      </c>
      <c r="AY105" s="596" t="n">
        <f aca="false">SUM(C105,O105,AA105)</f>
        <v>0</v>
      </c>
      <c r="AZ105" s="596" t="n">
        <f aca="false">SUM(D105,P105,AB105)</f>
        <v>0</v>
      </c>
      <c r="BA105" s="596" t="n">
        <f aca="false">SUM(E105,Q105,AC105)</f>
        <v>0</v>
      </c>
      <c r="BB105" s="596" t="n">
        <f aca="false">SUM(F105,R105,AD105)</f>
        <v>0</v>
      </c>
      <c r="BC105" s="596" t="n">
        <f aca="false">SUM(G105,S105,AE105)</f>
        <v>0</v>
      </c>
      <c r="BD105" s="596" t="n">
        <f aca="false">SUM(H105,T105,AF105)</f>
        <v>0</v>
      </c>
      <c r="BE105" s="596" t="n">
        <f aca="false">SUM(I105,U105,AG105)</f>
        <v>0</v>
      </c>
      <c r="BF105" s="596" t="n">
        <f aca="false">SUM(J105,V105,AH105)</f>
        <v>0</v>
      </c>
      <c r="BG105" s="596" t="n">
        <f aca="false">SUM(K105,W105,AI105)</f>
        <v>0</v>
      </c>
      <c r="BH105" s="596" t="n">
        <f aca="false">SUM(L105,X105,AJ105)</f>
        <v>0</v>
      </c>
      <c r="BI105" s="596" t="n">
        <f aca="false">SUM(M105,Y105,AK105)</f>
        <v>0</v>
      </c>
      <c r="BJ105" s="581"/>
      <c r="BK105" s="581"/>
      <c r="BL105" s="581"/>
      <c r="BM105" s="581"/>
      <c r="BN105" s="581"/>
      <c r="BO105" s="581"/>
      <c r="BP105" s="581"/>
      <c r="BQ105" s="581"/>
      <c r="BR105" s="581"/>
      <c r="BS105" s="581"/>
      <c r="BT105" s="581"/>
      <c r="BU105" s="581"/>
      <c r="BV105" s="581"/>
      <c r="BW105" s="581"/>
      <c r="BX105" s="581"/>
      <c r="BY105" s="581"/>
      <c r="BZ105" s="581"/>
      <c r="CA105" s="581"/>
      <c r="CB105" s="581"/>
      <c r="CC105" s="581"/>
    </row>
    <row r="106" customFormat="false" ht="12" hidden="false" customHeight="true" outlineLevel="0" collapsed="false">
      <c r="A106" s="592" t="s">
        <v>178</v>
      </c>
      <c r="B106" s="593"/>
      <c r="C106" s="594"/>
      <c r="D106" s="594"/>
      <c r="E106" s="594"/>
      <c r="F106" s="594"/>
      <c r="G106" s="594"/>
      <c r="H106" s="594"/>
      <c r="I106" s="594"/>
      <c r="J106" s="594"/>
      <c r="K106" s="594"/>
      <c r="L106" s="594"/>
      <c r="M106" s="595"/>
      <c r="N106" s="593"/>
      <c r="O106" s="594"/>
      <c r="P106" s="594"/>
      <c r="Q106" s="594"/>
      <c r="R106" s="594"/>
      <c r="S106" s="594"/>
      <c r="T106" s="594"/>
      <c r="U106" s="594"/>
      <c r="V106" s="594"/>
      <c r="W106" s="594"/>
      <c r="X106" s="594"/>
      <c r="Y106" s="595"/>
      <c r="Z106" s="593"/>
      <c r="AA106" s="594"/>
      <c r="AB106" s="594"/>
      <c r="AC106" s="594"/>
      <c r="AD106" s="594"/>
      <c r="AE106" s="594"/>
      <c r="AF106" s="594"/>
      <c r="AG106" s="594"/>
      <c r="AH106" s="594"/>
      <c r="AI106" s="594"/>
      <c r="AJ106" s="594"/>
      <c r="AK106" s="595"/>
      <c r="AL106" s="593"/>
      <c r="AM106" s="594"/>
      <c r="AN106" s="594"/>
      <c r="AO106" s="594"/>
      <c r="AP106" s="594"/>
      <c r="AQ106" s="594"/>
      <c r="AR106" s="594"/>
      <c r="AS106" s="594"/>
      <c r="AT106" s="594"/>
      <c r="AU106" s="594"/>
      <c r="AV106" s="594"/>
      <c r="AW106" s="595"/>
      <c r="AX106" s="596" t="n">
        <f aca="false">SUM(B106,N106,Z106)</f>
        <v>0</v>
      </c>
      <c r="AY106" s="596" t="n">
        <f aca="false">SUM(C106,O106,AA106)</f>
        <v>0</v>
      </c>
      <c r="AZ106" s="596" t="n">
        <f aca="false">SUM(D106,P106,AB106)</f>
        <v>0</v>
      </c>
      <c r="BA106" s="596" t="n">
        <f aca="false">SUM(E106,Q106,AC106)</f>
        <v>0</v>
      </c>
      <c r="BB106" s="596" t="n">
        <f aca="false">SUM(F106,R106,AD106)</f>
        <v>0</v>
      </c>
      <c r="BC106" s="596" t="n">
        <f aca="false">SUM(G106,S106,AE106)</f>
        <v>0</v>
      </c>
      <c r="BD106" s="596" t="n">
        <f aca="false">SUM(H106,T106,AF106)</f>
        <v>0</v>
      </c>
      <c r="BE106" s="596" t="n">
        <f aca="false">SUM(I106,U106,AG106)</f>
        <v>0</v>
      </c>
      <c r="BF106" s="596" t="n">
        <f aca="false">SUM(J106,V106,AH106)</f>
        <v>0</v>
      </c>
      <c r="BG106" s="596" t="n">
        <f aca="false">SUM(K106,W106,AI106)</f>
        <v>0</v>
      </c>
      <c r="BH106" s="596" t="n">
        <f aca="false">SUM(L106,X106,AJ106)</f>
        <v>0</v>
      </c>
      <c r="BI106" s="596" t="n">
        <f aca="false">SUM(M106,Y106,AK106)</f>
        <v>0</v>
      </c>
      <c r="BJ106" s="581"/>
      <c r="BK106" s="581"/>
      <c r="BL106" s="581"/>
      <c r="BM106" s="581"/>
      <c r="BN106" s="581"/>
      <c r="BO106" s="581"/>
      <c r="BP106" s="581"/>
      <c r="BQ106" s="581"/>
      <c r="BR106" s="581"/>
      <c r="BS106" s="581"/>
      <c r="BT106" s="581"/>
      <c r="BU106" s="581"/>
      <c r="BV106" s="581"/>
      <c r="BW106" s="581"/>
      <c r="BX106" s="581"/>
      <c r="BY106" s="581"/>
      <c r="BZ106" s="581"/>
      <c r="CA106" s="581"/>
      <c r="CB106" s="581"/>
      <c r="CC106" s="581"/>
    </row>
    <row r="107" customFormat="false" ht="12" hidden="false" customHeight="true" outlineLevel="0" collapsed="false">
      <c r="A107" s="592" t="s">
        <v>178</v>
      </c>
      <c r="B107" s="593"/>
      <c r="C107" s="594"/>
      <c r="D107" s="594"/>
      <c r="E107" s="594"/>
      <c r="F107" s="594"/>
      <c r="G107" s="594"/>
      <c r="H107" s="594"/>
      <c r="I107" s="594"/>
      <c r="J107" s="594"/>
      <c r="K107" s="594"/>
      <c r="L107" s="594"/>
      <c r="M107" s="595"/>
      <c r="N107" s="593"/>
      <c r="O107" s="594"/>
      <c r="P107" s="594"/>
      <c r="Q107" s="594"/>
      <c r="R107" s="594"/>
      <c r="S107" s="594"/>
      <c r="T107" s="594"/>
      <c r="U107" s="594"/>
      <c r="V107" s="594"/>
      <c r="W107" s="594"/>
      <c r="X107" s="594"/>
      <c r="Y107" s="595"/>
      <c r="Z107" s="593"/>
      <c r="AA107" s="594"/>
      <c r="AB107" s="594"/>
      <c r="AC107" s="594"/>
      <c r="AD107" s="594"/>
      <c r="AE107" s="594"/>
      <c r="AF107" s="594"/>
      <c r="AG107" s="594"/>
      <c r="AH107" s="594"/>
      <c r="AI107" s="594"/>
      <c r="AJ107" s="594"/>
      <c r="AK107" s="595"/>
      <c r="AL107" s="593"/>
      <c r="AM107" s="594"/>
      <c r="AN107" s="594"/>
      <c r="AO107" s="594"/>
      <c r="AP107" s="594"/>
      <c r="AQ107" s="594"/>
      <c r="AR107" s="594"/>
      <c r="AS107" s="594"/>
      <c r="AT107" s="594"/>
      <c r="AU107" s="594"/>
      <c r="AV107" s="594"/>
      <c r="AW107" s="595"/>
      <c r="AX107" s="596" t="n">
        <f aca="false">SUM(B107,N107,Z107)</f>
        <v>0</v>
      </c>
      <c r="AY107" s="596" t="n">
        <f aca="false">SUM(C107,O107,AA107)</f>
        <v>0</v>
      </c>
      <c r="AZ107" s="596" t="n">
        <f aca="false">SUM(D107,P107,AB107)</f>
        <v>0</v>
      </c>
      <c r="BA107" s="596" t="n">
        <f aca="false">SUM(E107,Q107,AC107)</f>
        <v>0</v>
      </c>
      <c r="BB107" s="596" t="n">
        <f aca="false">SUM(F107,R107,AD107)</f>
        <v>0</v>
      </c>
      <c r="BC107" s="596" t="n">
        <f aca="false">SUM(G107,S107,AE107)</f>
        <v>0</v>
      </c>
      <c r="BD107" s="596" t="n">
        <f aca="false">SUM(H107,T107,AF107)</f>
        <v>0</v>
      </c>
      <c r="BE107" s="596" t="n">
        <f aca="false">SUM(I107,U107,AG107)</f>
        <v>0</v>
      </c>
      <c r="BF107" s="596" t="n">
        <f aca="false">SUM(J107,V107,AH107)</f>
        <v>0</v>
      </c>
      <c r="BG107" s="596" t="n">
        <f aca="false">SUM(K107,W107,AI107)</f>
        <v>0</v>
      </c>
      <c r="BH107" s="596" t="n">
        <f aca="false">SUM(L107,X107,AJ107)</f>
        <v>0</v>
      </c>
      <c r="BI107" s="596" t="n">
        <f aca="false">SUM(M107,Y107,AK107)</f>
        <v>0</v>
      </c>
      <c r="BJ107" s="581"/>
      <c r="BK107" s="581"/>
      <c r="BL107" s="581"/>
      <c r="BM107" s="581"/>
      <c r="BN107" s="581"/>
      <c r="BO107" s="581"/>
      <c r="BP107" s="581"/>
      <c r="BQ107" s="581"/>
      <c r="BR107" s="581"/>
      <c r="BS107" s="581"/>
      <c r="BT107" s="581"/>
      <c r="BU107" s="581"/>
      <c r="BV107" s="581"/>
      <c r="BW107" s="581"/>
      <c r="BX107" s="581"/>
      <c r="BY107" s="581"/>
      <c r="BZ107" s="581"/>
      <c r="CA107" s="581"/>
      <c r="CB107" s="581"/>
      <c r="CC107" s="581"/>
    </row>
    <row r="108" customFormat="false" ht="12" hidden="false" customHeight="true" outlineLevel="0" collapsed="false">
      <c r="A108" s="592" t="s">
        <v>178</v>
      </c>
      <c r="B108" s="593"/>
      <c r="C108" s="594"/>
      <c r="D108" s="594"/>
      <c r="E108" s="594"/>
      <c r="F108" s="594"/>
      <c r="G108" s="594"/>
      <c r="H108" s="594"/>
      <c r="I108" s="594"/>
      <c r="J108" s="594"/>
      <c r="K108" s="594"/>
      <c r="L108" s="594"/>
      <c r="M108" s="595"/>
      <c r="N108" s="593"/>
      <c r="O108" s="594"/>
      <c r="P108" s="594"/>
      <c r="Q108" s="594"/>
      <c r="R108" s="594"/>
      <c r="S108" s="594"/>
      <c r="T108" s="594"/>
      <c r="U108" s="594"/>
      <c r="V108" s="594"/>
      <c r="W108" s="594"/>
      <c r="X108" s="594"/>
      <c r="Y108" s="595"/>
      <c r="Z108" s="593"/>
      <c r="AA108" s="594"/>
      <c r="AB108" s="594"/>
      <c r="AC108" s="594"/>
      <c r="AD108" s="594"/>
      <c r="AE108" s="594"/>
      <c r="AF108" s="594"/>
      <c r="AG108" s="594"/>
      <c r="AH108" s="594"/>
      <c r="AI108" s="594"/>
      <c r="AJ108" s="594"/>
      <c r="AK108" s="595"/>
      <c r="AL108" s="593"/>
      <c r="AM108" s="594"/>
      <c r="AN108" s="594"/>
      <c r="AO108" s="594"/>
      <c r="AP108" s="594"/>
      <c r="AQ108" s="594"/>
      <c r="AR108" s="594"/>
      <c r="AS108" s="594"/>
      <c r="AT108" s="594"/>
      <c r="AU108" s="594"/>
      <c r="AV108" s="594"/>
      <c r="AW108" s="595"/>
      <c r="AX108" s="596" t="n">
        <f aca="false">SUM(B108,N108,Z108)</f>
        <v>0</v>
      </c>
      <c r="AY108" s="596" t="n">
        <f aca="false">SUM(C108,O108,AA108)</f>
        <v>0</v>
      </c>
      <c r="AZ108" s="596" t="n">
        <f aca="false">SUM(D108,P108,AB108)</f>
        <v>0</v>
      </c>
      <c r="BA108" s="596" t="n">
        <f aca="false">SUM(E108,Q108,AC108)</f>
        <v>0</v>
      </c>
      <c r="BB108" s="596" t="n">
        <f aca="false">SUM(F108,R108,AD108)</f>
        <v>0</v>
      </c>
      <c r="BC108" s="596" t="n">
        <f aca="false">SUM(G108,S108,AE108)</f>
        <v>0</v>
      </c>
      <c r="BD108" s="596" t="n">
        <f aca="false">SUM(H108,T108,AF108)</f>
        <v>0</v>
      </c>
      <c r="BE108" s="596" t="n">
        <f aca="false">SUM(I108,U108,AG108)</f>
        <v>0</v>
      </c>
      <c r="BF108" s="596" t="n">
        <f aca="false">SUM(J108,V108,AH108)</f>
        <v>0</v>
      </c>
      <c r="BG108" s="596" t="n">
        <f aca="false">SUM(K108,W108,AI108)</f>
        <v>0</v>
      </c>
      <c r="BH108" s="596" t="n">
        <f aca="false">SUM(L108,X108,AJ108)</f>
        <v>0</v>
      </c>
      <c r="BI108" s="596" t="n">
        <f aca="false">SUM(M108,Y108,AK108)</f>
        <v>0</v>
      </c>
      <c r="BJ108" s="581"/>
      <c r="BK108" s="581"/>
      <c r="BL108" s="581"/>
      <c r="BM108" s="581"/>
      <c r="BN108" s="581"/>
      <c r="BO108" s="581"/>
      <c r="BP108" s="581"/>
      <c r="BQ108" s="581"/>
      <c r="BR108" s="581"/>
      <c r="BS108" s="581"/>
      <c r="BT108" s="581"/>
      <c r="BU108" s="581"/>
      <c r="BV108" s="581"/>
      <c r="BW108" s="581"/>
      <c r="BX108" s="581"/>
      <c r="BY108" s="581"/>
      <c r="BZ108" s="581"/>
      <c r="CA108" s="581"/>
      <c r="CB108" s="581"/>
      <c r="CC108" s="581"/>
    </row>
    <row r="109" customFormat="false" ht="12" hidden="false" customHeight="true" outlineLevel="0" collapsed="false">
      <c r="A109" s="592" t="s">
        <v>178</v>
      </c>
      <c r="B109" s="593"/>
      <c r="C109" s="594"/>
      <c r="D109" s="594"/>
      <c r="E109" s="594"/>
      <c r="F109" s="594"/>
      <c r="G109" s="594"/>
      <c r="H109" s="594"/>
      <c r="I109" s="594"/>
      <c r="J109" s="594"/>
      <c r="K109" s="594"/>
      <c r="L109" s="594"/>
      <c r="M109" s="595"/>
      <c r="N109" s="593"/>
      <c r="O109" s="594"/>
      <c r="P109" s="594"/>
      <c r="Q109" s="594"/>
      <c r="R109" s="594"/>
      <c r="S109" s="594"/>
      <c r="T109" s="594"/>
      <c r="U109" s="594"/>
      <c r="V109" s="594"/>
      <c r="W109" s="594"/>
      <c r="X109" s="594"/>
      <c r="Y109" s="595"/>
      <c r="Z109" s="593"/>
      <c r="AA109" s="594"/>
      <c r="AB109" s="594"/>
      <c r="AC109" s="594"/>
      <c r="AD109" s="594"/>
      <c r="AE109" s="594"/>
      <c r="AF109" s="594"/>
      <c r="AG109" s="594"/>
      <c r="AH109" s="594"/>
      <c r="AI109" s="594"/>
      <c r="AJ109" s="594"/>
      <c r="AK109" s="595"/>
      <c r="AL109" s="593"/>
      <c r="AM109" s="594"/>
      <c r="AN109" s="594"/>
      <c r="AO109" s="594"/>
      <c r="AP109" s="594"/>
      <c r="AQ109" s="594"/>
      <c r="AR109" s="594"/>
      <c r="AS109" s="594"/>
      <c r="AT109" s="594"/>
      <c r="AU109" s="594"/>
      <c r="AV109" s="594"/>
      <c r="AW109" s="595"/>
      <c r="AX109" s="596" t="n">
        <f aca="false">SUM(B109,N109,Z109)</f>
        <v>0</v>
      </c>
      <c r="AY109" s="596" t="n">
        <f aca="false">SUM(C109,O109,AA109)</f>
        <v>0</v>
      </c>
      <c r="AZ109" s="596" t="n">
        <f aca="false">SUM(D109,P109,AB109)</f>
        <v>0</v>
      </c>
      <c r="BA109" s="596" t="n">
        <f aca="false">SUM(E109,Q109,AC109)</f>
        <v>0</v>
      </c>
      <c r="BB109" s="596" t="n">
        <f aca="false">SUM(F109,R109,AD109)</f>
        <v>0</v>
      </c>
      <c r="BC109" s="596" t="n">
        <f aca="false">SUM(G109,S109,AE109)</f>
        <v>0</v>
      </c>
      <c r="BD109" s="596" t="n">
        <f aca="false">SUM(H109,T109,AF109)</f>
        <v>0</v>
      </c>
      <c r="BE109" s="596" t="n">
        <f aca="false">SUM(I109,U109,AG109)</f>
        <v>0</v>
      </c>
      <c r="BF109" s="596" t="n">
        <f aca="false">SUM(J109,V109,AH109)</f>
        <v>0</v>
      </c>
      <c r="BG109" s="596" t="n">
        <f aca="false">SUM(K109,W109,AI109)</f>
        <v>0</v>
      </c>
      <c r="BH109" s="596" t="n">
        <f aca="false">SUM(L109,X109,AJ109)</f>
        <v>0</v>
      </c>
      <c r="BI109" s="596" t="n">
        <f aca="false">SUM(M109,Y109,AK109)</f>
        <v>0</v>
      </c>
      <c r="BJ109" s="581"/>
      <c r="BK109" s="581"/>
      <c r="BL109" s="581"/>
      <c r="BM109" s="581"/>
      <c r="BN109" s="581"/>
      <c r="BO109" s="581"/>
      <c r="BP109" s="581"/>
      <c r="BQ109" s="581"/>
      <c r="BR109" s="581"/>
      <c r="BS109" s="581"/>
      <c r="BT109" s="581"/>
      <c r="BU109" s="581"/>
      <c r="BV109" s="581"/>
      <c r="BW109" s="581"/>
      <c r="BX109" s="581"/>
      <c r="BY109" s="581"/>
      <c r="BZ109" s="581"/>
      <c r="CA109" s="581"/>
      <c r="CB109" s="581"/>
      <c r="CC109" s="581"/>
    </row>
    <row r="110" customFormat="false" ht="12" hidden="false" customHeight="true" outlineLevel="0" collapsed="false">
      <c r="A110" s="592" t="s">
        <v>178</v>
      </c>
      <c r="B110" s="593"/>
      <c r="C110" s="594"/>
      <c r="D110" s="594"/>
      <c r="E110" s="594"/>
      <c r="F110" s="594"/>
      <c r="G110" s="594"/>
      <c r="H110" s="594"/>
      <c r="I110" s="594"/>
      <c r="J110" s="594"/>
      <c r="K110" s="594"/>
      <c r="L110" s="594"/>
      <c r="M110" s="595"/>
      <c r="N110" s="593"/>
      <c r="O110" s="594"/>
      <c r="P110" s="594"/>
      <c r="Q110" s="594"/>
      <c r="R110" s="594"/>
      <c r="S110" s="594"/>
      <c r="T110" s="594"/>
      <c r="U110" s="594"/>
      <c r="V110" s="594"/>
      <c r="W110" s="594"/>
      <c r="X110" s="594"/>
      <c r="Y110" s="595"/>
      <c r="Z110" s="593"/>
      <c r="AA110" s="594"/>
      <c r="AB110" s="594"/>
      <c r="AC110" s="594"/>
      <c r="AD110" s="594"/>
      <c r="AE110" s="594"/>
      <c r="AF110" s="594"/>
      <c r="AG110" s="594"/>
      <c r="AH110" s="594"/>
      <c r="AI110" s="594"/>
      <c r="AJ110" s="594"/>
      <c r="AK110" s="595"/>
      <c r="AL110" s="593"/>
      <c r="AM110" s="594"/>
      <c r="AN110" s="594"/>
      <c r="AO110" s="594"/>
      <c r="AP110" s="594"/>
      <c r="AQ110" s="594"/>
      <c r="AR110" s="594"/>
      <c r="AS110" s="594"/>
      <c r="AT110" s="594"/>
      <c r="AU110" s="594"/>
      <c r="AV110" s="594"/>
      <c r="AW110" s="595"/>
      <c r="AX110" s="596" t="n">
        <f aca="false">SUM(B110,N110,Z110)</f>
        <v>0</v>
      </c>
      <c r="AY110" s="596" t="n">
        <f aca="false">SUM(C110,O110,AA110)</f>
        <v>0</v>
      </c>
      <c r="AZ110" s="596" t="n">
        <f aca="false">SUM(D110,P110,AB110)</f>
        <v>0</v>
      </c>
      <c r="BA110" s="596" t="n">
        <f aca="false">SUM(E110,Q110,AC110)</f>
        <v>0</v>
      </c>
      <c r="BB110" s="596" t="n">
        <f aca="false">SUM(F110,R110,AD110)</f>
        <v>0</v>
      </c>
      <c r="BC110" s="596" t="n">
        <f aca="false">SUM(G110,S110,AE110)</f>
        <v>0</v>
      </c>
      <c r="BD110" s="596" t="n">
        <f aca="false">SUM(H110,T110,AF110)</f>
        <v>0</v>
      </c>
      <c r="BE110" s="596" t="n">
        <f aca="false">SUM(I110,U110,AG110)</f>
        <v>0</v>
      </c>
      <c r="BF110" s="596" t="n">
        <f aca="false">SUM(J110,V110,AH110)</f>
        <v>0</v>
      </c>
      <c r="BG110" s="596" t="n">
        <f aca="false">SUM(K110,W110,AI110)</f>
        <v>0</v>
      </c>
      <c r="BH110" s="596" t="n">
        <f aca="false">SUM(L110,X110,AJ110)</f>
        <v>0</v>
      </c>
      <c r="BI110" s="596" t="n">
        <f aca="false">SUM(M110,Y110,AK110)</f>
        <v>0</v>
      </c>
      <c r="BJ110" s="581"/>
      <c r="BK110" s="581"/>
      <c r="BL110" s="581"/>
      <c r="BM110" s="581"/>
      <c r="BN110" s="581"/>
      <c r="BO110" s="581"/>
      <c r="BP110" s="581"/>
      <c r="BQ110" s="581"/>
      <c r="BR110" s="581"/>
      <c r="BS110" s="581"/>
      <c r="BT110" s="581"/>
      <c r="BU110" s="581"/>
      <c r="BV110" s="581"/>
      <c r="BW110" s="581"/>
      <c r="BX110" s="581"/>
      <c r="BY110" s="581"/>
      <c r="BZ110" s="581"/>
      <c r="CA110" s="581"/>
      <c r="CB110" s="581"/>
      <c r="CC110" s="581"/>
    </row>
    <row r="111" customFormat="false" ht="12" hidden="false" customHeight="true" outlineLevel="0" collapsed="false">
      <c r="A111" s="603" t="s">
        <v>178</v>
      </c>
      <c r="B111" s="604"/>
      <c r="C111" s="605"/>
      <c r="D111" s="605"/>
      <c r="E111" s="605"/>
      <c r="F111" s="605"/>
      <c r="G111" s="605"/>
      <c r="H111" s="605"/>
      <c r="I111" s="605"/>
      <c r="J111" s="605"/>
      <c r="K111" s="605"/>
      <c r="L111" s="605"/>
      <c r="M111" s="606"/>
      <c r="N111" s="604"/>
      <c r="O111" s="605"/>
      <c r="P111" s="605"/>
      <c r="Q111" s="605"/>
      <c r="R111" s="605"/>
      <c r="S111" s="605"/>
      <c r="T111" s="605"/>
      <c r="U111" s="605"/>
      <c r="V111" s="605"/>
      <c r="W111" s="605"/>
      <c r="X111" s="605"/>
      <c r="Y111" s="606"/>
      <c r="Z111" s="604"/>
      <c r="AA111" s="605"/>
      <c r="AB111" s="605"/>
      <c r="AC111" s="605"/>
      <c r="AD111" s="605"/>
      <c r="AE111" s="605"/>
      <c r="AF111" s="605"/>
      <c r="AG111" s="605"/>
      <c r="AH111" s="605"/>
      <c r="AI111" s="605"/>
      <c r="AJ111" s="605"/>
      <c r="AK111" s="606"/>
      <c r="AL111" s="604"/>
      <c r="AM111" s="605"/>
      <c r="AN111" s="605"/>
      <c r="AO111" s="605"/>
      <c r="AP111" s="605"/>
      <c r="AQ111" s="605"/>
      <c r="AR111" s="605"/>
      <c r="AS111" s="605"/>
      <c r="AT111" s="605"/>
      <c r="AU111" s="605"/>
      <c r="AV111" s="605"/>
      <c r="AW111" s="606"/>
      <c r="AX111" s="596" t="n">
        <f aca="false">SUM(B111,N111,Z111)</f>
        <v>0</v>
      </c>
      <c r="AY111" s="596" t="n">
        <f aca="false">SUM(C111,O111,AA111)</f>
        <v>0</v>
      </c>
      <c r="AZ111" s="596" t="n">
        <f aca="false">SUM(D111,P111,AB111)</f>
        <v>0</v>
      </c>
      <c r="BA111" s="596" t="n">
        <f aca="false">SUM(E111,Q111,AC111)</f>
        <v>0</v>
      </c>
      <c r="BB111" s="596" t="n">
        <f aca="false">SUM(F111,R111,AD111)</f>
        <v>0</v>
      </c>
      <c r="BC111" s="596" t="n">
        <f aca="false">SUM(G111,S111,AE111)</f>
        <v>0</v>
      </c>
      <c r="BD111" s="596" t="n">
        <f aca="false">SUM(H111,T111,AF111)</f>
        <v>0</v>
      </c>
      <c r="BE111" s="596" t="n">
        <f aca="false">SUM(I111,U111,AG111)</f>
        <v>0</v>
      </c>
      <c r="BF111" s="596" t="n">
        <f aca="false">SUM(J111,V111,AH111)</f>
        <v>0</v>
      </c>
      <c r="BG111" s="596" t="n">
        <f aca="false">SUM(K111,W111,AI111)</f>
        <v>0</v>
      </c>
      <c r="BH111" s="596" t="n">
        <f aca="false">SUM(L111,X111,AJ111)</f>
        <v>0</v>
      </c>
      <c r="BI111" s="596" t="n">
        <f aca="false">SUM(M111,Y111,AK111)</f>
        <v>0</v>
      </c>
      <c r="BJ111" s="581"/>
      <c r="BK111" s="581"/>
      <c r="BL111" s="581"/>
      <c r="BM111" s="581"/>
      <c r="BN111" s="581"/>
      <c r="BO111" s="581"/>
      <c r="BP111" s="581"/>
      <c r="BQ111" s="581"/>
      <c r="BR111" s="581"/>
      <c r="BS111" s="581"/>
      <c r="BT111" s="581"/>
      <c r="BU111" s="581"/>
      <c r="BV111" s="581"/>
      <c r="BW111" s="581"/>
      <c r="BX111" s="581"/>
      <c r="BY111" s="581"/>
      <c r="BZ111" s="581"/>
      <c r="CA111" s="581"/>
      <c r="CB111" s="581"/>
      <c r="CC111" s="581"/>
    </row>
    <row r="112" customFormat="false" ht="12" hidden="false" customHeight="true" outlineLevel="0" collapsed="false">
      <c r="A112" s="208"/>
      <c r="B112" s="581"/>
      <c r="C112" s="581"/>
      <c r="D112" s="581"/>
      <c r="E112" s="581"/>
      <c r="F112" s="581"/>
      <c r="G112" s="581"/>
      <c r="H112" s="581"/>
      <c r="I112" s="581"/>
      <c r="J112" s="581"/>
      <c r="K112" s="581"/>
      <c r="L112" s="581"/>
      <c r="M112" s="581"/>
      <c r="N112" s="581"/>
      <c r="O112" s="581"/>
      <c r="P112" s="581"/>
      <c r="Q112" s="581"/>
      <c r="R112" s="581"/>
      <c r="S112" s="581"/>
      <c r="T112" s="581"/>
      <c r="U112" s="581"/>
      <c r="V112" s="581"/>
      <c r="W112" s="581"/>
      <c r="X112" s="581"/>
      <c r="Y112" s="581"/>
      <c r="Z112" s="581"/>
      <c r="AA112" s="581"/>
      <c r="AB112" s="581"/>
      <c r="AC112" s="581"/>
      <c r="AD112" s="581"/>
      <c r="AE112" s="581"/>
      <c r="AF112" s="581"/>
      <c r="AG112" s="581"/>
      <c r="AH112" s="581"/>
      <c r="AI112" s="581"/>
      <c r="AJ112" s="581"/>
      <c r="AK112" s="581"/>
      <c r="AL112" s="581"/>
      <c r="AM112" s="581"/>
      <c r="AN112" s="581"/>
      <c r="AO112" s="581"/>
      <c r="AP112" s="581"/>
      <c r="AQ112" s="581"/>
      <c r="AR112" s="581"/>
      <c r="AS112" s="581"/>
      <c r="AT112" s="581"/>
      <c r="AU112" s="581"/>
      <c r="AV112" s="581"/>
      <c r="AW112" s="581"/>
      <c r="AX112" s="581"/>
      <c r="AY112" s="581"/>
      <c r="AZ112" s="581"/>
      <c r="BA112" s="581"/>
      <c r="BB112" s="581"/>
      <c r="BC112" s="581"/>
      <c r="BD112" s="581"/>
      <c r="BE112" s="581"/>
      <c r="BF112" s="581"/>
      <c r="BG112" s="581"/>
      <c r="BH112" s="581"/>
      <c r="BI112" s="581"/>
      <c r="BJ112" s="581"/>
      <c r="BK112" s="581"/>
      <c r="BL112" s="581"/>
      <c r="BM112" s="581"/>
      <c r="BN112" s="581"/>
      <c r="BO112" s="581"/>
      <c r="BP112" s="581"/>
      <c r="BQ112" s="581"/>
      <c r="BR112" s="581"/>
      <c r="BS112" s="581"/>
      <c r="BT112" s="581"/>
      <c r="BU112" s="581"/>
      <c r="BV112" s="581"/>
      <c r="BW112" s="581"/>
      <c r="BX112" s="581"/>
      <c r="BY112" s="581"/>
      <c r="BZ112" s="581"/>
      <c r="CA112" s="581"/>
      <c r="CB112" s="581"/>
      <c r="CC112" s="581"/>
    </row>
    <row r="113" customFormat="false" ht="12" hidden="false" customHeight="true" outlineLevel="0" collapsed="false">
      <c r="A113" s="208"/>
      <c r="B113" s="581"/>
      <c r="C113" s="581"/>
      <c r="D113" s="581"/>
      <c r="E113" s="581"/>
      <c r="F113" s="581"/>
      <c r="G113" s="581"/>
      <c r="H113" s="581"/>
      <c r="I113" s="581"/>
      <c r="J113" s="581"/>
      <c r="K113" s="581"/>
      <c r="L113" s="581"/>
      <c r="M113" s="581"/>
      <c r="N113" s="581"/>
      <c r="O113" s="581"/>
      <c r="P113" s="581"/>
      <c r="Q113" s="581"/>
      <c r="R113" s="581"/>
      <c r="S113" s="581"/>
      <c r="T113" s="581"/>
      <c r="U113" s="581"/>
      <c r="V113" s="581"/>
      <c r="W113" s="581"/>
      <c r="X113" s="581"/>
      <c r="Y113" s="581"/>
      <c r="Z113" s="581"/>
      <c r="AA113" s="581"/>
      <c r="AB113" s="581"/>
      <c r="AC113" s="581"/>
      <c r="AD113" s="581"/>
      <c r="AE113" s="581"/>
      <c r="AF113" s="581"/>
      <c r="AG113" s="581"/>
      <c r="AH113" s="581"/>
      <c r="AI113" s="581"/>
      <c r="AJ113" s="581"/>
      <c r="AK113" s="581"/>
      <c r="AL113" s="581"/>
      <c r="AM113" s="581"/>
      <c r="AN113" s="581"/>
      <c r="AO113" s="581"/>
      <c r="AP113" s="581"/>
      <c r="AQ113" s="581"/>
      <c r="AR113" s="581"/>
      <c r="AS113" s="581"/>
      <c r="AT113" s="581"/>
      <c r="AU113" s="581"/>
      <c r="AV113" s="581"/>
      <c r="AW113" s="581"/>
      <c r="AX113" s="581"/>
      <c r="AY113" s="581"/>
      <c r="AZ113" s="581"/>
      <c r="BA113" s="581"/>
      <c r="BB113" s="581"/>
      <c r="BC113" s="581"/>
      <c r="BD113" s="581"/>
      <c r="BE113" s="581"/>
      <c r="BF113" s="581"/>
      <c r="BG113" s="581"/>
      <c r="BH113" s="581"/>
      <c r="BI113" s="581"/>
      <c r="BJ113" s="581"/>
      <c r="BK113" s="581"/>
      <c r="BL113" s="581"/>
      <c r="BM113" s="581"/>
      <c r="BN113" s="581"/>
      <c r="BO113" s="581"/>
      <c r="BP113" s="581"/>
      <c r="BQ113" s="581"/>
      <c r="BR113" s="581"/>
      <c r="BS113" s="581"/>
      <c r="BT113" s="581"/>
      <c r="BU113" s="581"/>
      <c r="BV113" s="581"/>
      <c r="BW113" s="581"/>
      <c r="BX113" s="581"/>
      <c r="BY113" s="581"/>
      <c r="BZ113" s="581"/>
      <c r="CA113" s="581"/>
      <c r="CB113" s="581"/>
      <c r="CC113" s="581"/>
    </row>
    <row r="114" customFormat="false" ht="12" hidden="false" customHeight="true" outlineLevel="0" collapsed="false">
      <c r="A114" s="208"/>
      <c r="B114" s="581"/>
      <c r="C114" s="581"/>
      <c r="D114" s="581"/>
      <c r="E114" s="581"/>
      <c r="F114" s="581"/>
      <c r="G114" s="581"/>
      <c r="H114" s="581"/>
      <c r="I114" s="581"/>
      <c r="J114" s="581"/>
      <c r="K114" s="581"/>
      <c r="L114" s="581"/>
      <c r="M114" s="581"/>
      <c r="N114" s="581"/>
      <c r="O114" s="581"/>
      <c r="P114" s="581"/>
      <c r="Q114" s="581"/>
      <c r="R114" s="581"/>
      <c r="S114" s="581"/>
      <c r="T114" s="581"/>
      <c r="U114" s="581"/>
      <c r="V114" s="581"/>
      <c r="W114" s="581"/>
      <c r="X114" s="581"/>
      <c r="Y114" s="581"/>
      <c r="Z114" s="581"/>
      <c r="AA114" s="581"/>
      <c r="AB114" s="581"/>
      <c r="AC114" s="581"/>
      <c r="AD114" s="581"/>
      <c r="AE114" s="581"/>
      <c r="AF114" s="581"/>
      <c r="AG114" s="581"/>
      <c r="AH114" s="581"/>
      <c r="AI114" s="581"/>
      <c r="AJ114" s="581"/>
      <c r="AK114" s="581"/>
      <c r="AL114" s="581"/>
      <c r="AM114" s="581"/>
      <c r="AN114" s="581"/>
      <c r="AO114" s="581"/>
      <c r="AP114" s="581"/>
      <c r="AQ114" s="581"/>
      <c r="AR114" s="581"/>
      <c r="AS114" s="581"/>
      <c r="AT114" s="581"/>
      <c r="AU114" s="581"/>
      <c r="AV114" s="581"/>
      <c r="AW114" s="581"/>
      <c r="AX114" s="581"/>
      <c r="AY114" s="581"/>
      <c r="AZ114" s="581"/>
      <c r="BA114" s="581"/>
      <c r="BB114" s="581"/>
      <c r="BC114" s="581"/>
      <c r="BD114" s="581"/>
      <c r="BE114" s="581"/>
      <c r="BF114" s="581"/>
      <c r="BG114" s="581"/>
      <c r="BH114" s="581"/>
      <c r="BI114" s="581"/>
      <c r="BJ114" s="581"/>
      <c r="BK114" s="581"/>
      <c r="BL114" s="581"/>
      <c r="BM114" s="581"/>
      <c r="BN114" s="581"/>
      <c r="BO114" s="581"/>
      <c r="BP114" s="581"/>
      <c r="BQ114" s="581"/>
      <c r="BR114" s="581"/>
      <c r="BS114" s="581"/>
      <c r="BT114" s="581"/>
      <c r="BU114" s="581"/>
      <c r="BV114" s="581"/>
      <c r="BW114" s="581"/>
      <c r="BX114" s="581"/>
      <c r="BY114" s="581"/>
      <c r="BZ114" s="581"/>
      <c r="CA114" s="581"/>
      <c r="CB114" s="581"/>
      <c r="CC114" s="581"/>
    </row>
    <row r="115" customFormat="false" ht="12" hidden="false" customHeight="true" outlineLevel="0" collapsed="false">
      <c r="A115" s="208"/>
      <c r="B115" s="581"/>
      <c r="C115" s="581"/>
      <c r="D115" s="581"/>
      <c r="E115" s="581"/>
      <c r="F115" s="581"/>
      <c r="G115" s="581"/>
      <c r="H115" s="581"/>
      <c r="I115" s="581"/>
      <c r="J115" s="581"/>
      <c r="K115" s="581"/>
      <c r="L115" s="581"/>
      <c r="M115" s="581"/>
      <c r="N115" s="581"/>
      <c r="O115" s="581"/>
      <c r="P115" s="581"/>
      <c r="Q115" s="581"/>
      <c r="R115" s="581"/>
      <c r="S115" s="581"/>
      <c r="T115" s="581"/>
      <c r="U115" s="581"/>
      <c r="V115" s="581"/>
      <c r="W115" s="581"/>
      <c r="X115" s="581"/>
      <c r="Y115" s="581"/>
      <c r="Z115" s="581"/>
      <c r="AA115" s="581"/>
      <c r="AB115" s="581"/>
      <c r="AC115" s="581"/>
      <c r="AD115" s="581"/>
      <c r="AE115" s="581"/>
      <c r="AF115" s="581"/>
      <c r="AG115" s="581"/>
      <c r="AH115" s="581"/>
      <c r="AI115" s="581"/>
      <c r="AJ115" s="581"/>
      <c r="AK115" s="581"/>
      <c r="AL115" s="581"/>
      <c r="AM115" s="581"/>
      <c r="AN115" s="581"/>
      <c r="AO115" s="581"/>
      <c r="AP115" s="581"/>
      <c r="AQ115" s="581"/>
      <c r="AR115" s="581"/>
      <c r="AS115" s="581"/>
      <c r="AT115" s="581"/>
      <c r="AU115" s="581"/>
      <c r="AV115" s="581"/>
      <c r="AW115" s="581"/>
      <c r="AX115" s="581"/>
      <c r="AY115" s="581"/>
      <c r="AZ115" s="581"/>
      <c r="BA115" s="581"/>
      <c r="BB115" s="581"/>
      <c r="BC115" s="581"/>
      <c r="BD115" s="581"/>
      <c r="BE115" s="581"/>
      <c r="BF115" s="581"/>
      <c r="BG115" s="581"/>
      <c r="BH115" s="581"/>
      <c r="BI115" s="581"/>
      <c r="BJ115" s="581"/>
      <c r="BK115" s="581"/>
      <c r="BL115" s="581"/>
      <c r="BM115" s="581"/>
      <c r="BN115" s="581"/>
      <c r="BO115" s="581"/>
      <c r="BP115" s="581"/>
      <c r="BQ115" s="581"/>
      <c r="BR115" s="581"/>
      <c r="BS115" s="581"/>
      <c r="BT115" s="581"/>
      <c r="BU115" s="581"/>
      <c r="BV115" s="581"/>
      <c r="BW115" s="581"/>
      <c r="BX115" s="581"/>
      <c r="BY115" s="581"/>
      <c r="BZ115" s="581"/>
      <c r="CA115" s="581"/>
      <c r="CB115" s="581"/>
      <c r="CC115" s="581"/>
    </row>
    <row r="116" customFormat="false" ht="12" hidden="false" customHeight="true" outlineLevel="0" collapsed="false">
      <c r="A116" s="208"/>
      <c r="B116" s="581"/>
      <c r="C116" s="581"/>
      <c r="D116" s="581"/>
      <c r="E116" s="581"/>
      <c r="F116" s="581"/>
      <c r="G116" s="581"/>
      <c r="H116" s="581"/>
      <c r="I116" s="581"/>
      <c r="J116" s="581"/>
      <c r="K116" s="581"/>
      <c r="L116" s="581"/>
      <c r="M116" s="581"/>
      <c r="N116" s="581"/>
      <c r="O116" s="581"/>
      <c r="P116" s="581"/>
      <c r="Q116" s="581"/>
      <c r="R116" s="581"/>
      <c r="S116" s="581"/>
      <c r="T116" s="581"/>
      <c r="U116" s="581"/>
      <c r="V116" s="581"/>
      <c r="W116" s="581"/>
      <c r="X116" s="581"/>
      <c r="Y116" s="581"/>
      <c r="Z116" s="581"/>
      <c r="AA116" s="581"/>
      <c r="AB116" s="581"/>
      <c r="AC116" s="581"/>
      <c r="AD116" s="581"/>
      <c r="AE116" s="581"/>
      <c r="AF116" s="581"/>
      <c r="AG116" s="581"/>
      <c r="AH116" s="581"/>
      <c r="AI116" s="581"/>
      <c r="AJ116" s="581"/>
      <c r="AK116" s="581"/>
      <c r="AL116" s="581"/>
      <c r="AM116" s="581"/>
      <c r="AN116" s="581"/>
      <c r="AO116" s="581"/>
      <c r="AP116" s="581"/>
      <c r="AQ116" s="581"/>
      <c r="AR116" s="581"/>
      <c r="AS116" s="581"/>
      <c r="AT116" s="581"/>
      <c r="AU116" s="581"/>
      <c r="AV116" s="581"/>
      <c r="AW116" s="581"/>
      <c r="AX116" s="581"/>
      <c r="AY116" s="581"/>
      <c r="AZ116" s="581"/>
      <c r="BA116" s="581"/>
      <c r="BB116" s="581"/>
      <c r="BC116" s="581"/>
      <c r="BD116" s="581"/>
      <c r="BE116" s="581"/>
      <c r="BF116" s="581"/>
      <c r="BG116" s="581"/>
      <c r="BH116" s="581"/>
      <c r="BI116" s="581"/>
      <c r="BJ116" s="581"/>
      <c r="BK116" s="581"/>
      <c r="BL116" s="581"/>
      <c r="BM116" s="581"/>
      <c r="BN116" s="581"/>
      <c r="BO116" s="581"/>
      <c r="BP116" s="581"/>
      <c r="BQ116" s="581"/>
      <c r="BR116" s="581"/>
      <c r="BS116" s="581"/>
      <c r="BT116" s="581"/>
      <c r="BU116" s="581"/>
      <c r="BV116" s="581"/>
      <c r="BW116" s="581"/>
      <c r="BX116" s="581"/>
      <c r="BY116" s="581"/>
      <c r="BZ116" s="581"/>
      <c r="CA116" s="581"/>
      <c r="CB116" s="581"/>
      <c r="CC116" s="581"/>
    </row>
    <row r="117" customFormat="false" ht="12" hidden="false" customHeight="true" outlineLevel="0" collapsed="false">
      <c r="A117" s="208"/>
      <c r="B117" s="581"/>
      <c r="C117" s="581"/>
      <c r="D117" s="581"/>
      <c r="E117" s="581"/>
      <c r="F117" s="581"/>
      <c r="G117" s="581"/>
      <c r="H117" s="581"/>
      <c r="I117" s="581"/>
      <c r="J117" s="581"/>
      <c r="K117" s="581"/>
      <c r="L117" s="581"/>
      <c r="M117" s="581"/>
      <c r="N117" s="581"/>
      <c r="O117" s="581"/>
      <c r="P117" s="581"/>
      <c r="Q117" s="581"/>
      <c r="R117" s="581"/>
      <c r="S117" s="581"/>
      <c r="T117" s="581"/>
      <c r="U117" s="581"/>
      <c r="V117" s="581"/>
      <c r="W117" s="581"/>
      <c r="X117" s="581"/>
      <c r="Y117" s="581"/>
      <c r="Z117" s="581"/>
      <c r="AA117" s="581"/>
      <c r="AB117" s="581"/>
      <c r="AC117" s="581"/>
      <c r="AD117" s="581"/>
      <c r="AE117" s="581"/>
      <c r="AF117" s="581"/>
      <c r="AG117" s="581"/>
      <c r="AH117" s="581"/>
      <c r="AI117" s="581"/>
      <c r="AJ117" s="581"/>
      <c r="AK117" s="581"/>
      <c r="AL117" s="581"/>
      <c r="AM117" s="581"/>
      <c r="AN117" s="581"/>
      <c r="AO117" s="581"/>
      <c r="AP117" s="581"/>
      <c r="AQ117" s="581"/>
      <c r="AR117" s="581"/>
      <c r="AS117" s="581"/>
      <c r="AT117" s="581"/>
      <c r="AU117" s="581"/>
      <c r="AV117" s="581"/>
      <c r="AW117" s="581"/>
      <c r="AX117" s="581"/>
      <c r="AY117" s="581"/>
      <c r="AZ117" s="581"/>
      <c r="BA117" s="581"/>
      <c r="BB117" s="581"/>
      <c r="BC117" s="581"/>
      <c r="BD117" s="581"/>
      <c r="BE117" s="581"/>
      <c r="BF117" s="581"/>
      <c r="BG117" s="581"/>
      <c r="BH117" s="581"/>
      <c r="BI117" s="581"/>
      <c r="BJ117" s="581"/>
      <c r="BK117" s="581"/>
      <c r="BL117" s="581"/>
      <c r="BM117" s="581"/>
      <c r="BN117" s="581"/>
      <c r="BO117" s="581"/>
      <c r="BP117" s="581"/>
      <c r="BQ117" s="581"/>
      <c r="BR117" s="581"/>
      <c r="BS117" s="581"/>
      <c r="BT117" s="581"/>
      <c r="BU117" s="581"/>
      <c r="BV117" s="581"/>
      <c r="BW117" s="581"/>
      <c r="BX117" s="581"/>
      <c r="BY117" s="581"/>
      <c r="BZ117" s="581"/>
      <c r="CA117" s="581"/>
      <c r="CB117" s="581"/>
      <c r="CC117" s="581"/>
    </row>
    <row r="118" customFormat="false" ht="12" hidden="false" customHeight="true" outlineLevel="0" collapsed="false">
      <c r="A118" s="208"/>
      <c r="B118" s="581"/>
      <c r="C118" s="581"/>
      <c r="D118" s="581"/>
      <c r="E118" s="581"/>
      <c r="F118" s="581"/>
      <c r="G118" s="581"/>
      <c r="H118" s="581"/>
      <c r="I118" s="581"/>
      <c r="J118" s="581"/>
      <c r="K118" s="581"/>
      <c r="L118" s="581"/>
      <c r="M118" s="581"/>
      <c r="N118" s="581"/>
      <c r="O118" s="581"/>
      <c r="P118" s="581"/>
      <c r="Q118" s="581"/>
      <c r="R118" s="581"/>
      <c r="S118" s="581"/>
      <c r="T118" s="581"/>
      <c r="U118" s="581"/>
      <c r="V118" s="581"/>
      <c r="W118" s="581"/>
      <c r="X118" s="581"/>
      <c r="Y118" s="581"/>
      <c r="Z118" s="581"/>
      <c r="AA118" s="581"/>
      <c r="AB118" s="581"/>
      <c r="AC118" s="581"/>
      <c r="AD118" s="581"/>
      <c r="AE118" s="581"/>
      <c r="AF118" s="581"/>
      <c r="AG118" s="581"/>
      <c r="AH118" s="581"/>
      <c r="AI118" s="581"/>
      <c r="AJ118" s="581"/>
      <c r="AK118" s="581"/>
      <c r="AL118" s="581"/>
      <c r="AM118" s="581"/>
      <c r="AN118" s="581"/>
      <c r="AO118" s="581"/>
      <c r="AP118" s="581"/>
      <c r="AQ118" s="581"/>
      <c r="AR118" s="581"/>
      <c r="AS118" s="581"/>
      <c r="AT118" s="581"/>
      <c r="AU118" s="581"/>
      <c r="AV118" s="581"/>
      <c r="AW118" s="581"/>
      <c r="AX118" s="581"/>
      <c r="AY118" s="581"/>
      <c r="AZ118" s="581"/>
      <c r="BA118" s="581"/>
      <c r="BB118" s="581"/>
      <c r="BC118" s="581"/>
      <c r="BD118" s="581"/>
      <c r="BE118" s="581"/>
      <c r="BF118" s="581"/>
      <c r="BG118" s="581"/>
      <c r="BH118" s="581"/>
      <c r="BI118" s="581"/>
      <c r="BJ118" s="581"/>
      <c r="BK118" s="581"/>
      <c r="BL118" s="581"/>
      <c r="BM118" s="581"/>
      <c r="BN118" s="581"/>
      <c r="BO118" s="581"/>
      <c r="BP118" s="581"/>
      <c r="BQ118" s="581"/>
      <c r="BR118" s="581"/>
      <c r="BS118" s="581"/>
      <c r="BT118" s="581"/>
      <c r="BU118" s="581"/>
      <c r="BV118" s="581"/>
      <c r="BW118" s="581"/>
      <c r="BX118" s="581"/>
      <c r="BY118" s="581"/>
      <c r="BZ118" s="581"/>
      <c r="CA118" s="581"/>
      <c r="CB118" s="581"/>
      <c r="CC118" s="581"/>
    </row>
    <row r="119" customFormat="false" ht="12" hidden="false" customHeight="true" outlineLevel="0" collapsed="false">
      <c r="A119" s="208"/>
      <c r="B119" s="581"/>
      <c r="C119" s="581"/>
      <c r="D119" s="581"/>
      <c r="E119" s="581"/>
      <c r="F119" s="581"/>
      <c r="G119" s="581"/>
      <c r="H119" s="581"/>
      <c r="I119" s="581"/>
      <c r="J119" s="581"/>
      <c r="K119" s="581"/>
      <c r="L119" s="581"/>
      <c r="M119" s="581"/>
      <c r="N119" s="581"/>
      <c r="O119" s="581"/>
      <c r="P119" s="581"/>
      <c r="Q119" s="581"/>
      <c r="R119" s="581"/>
      <c r="S119" s="581"/>
      <c r="T119" s="581"/>
      <c r="U119" s="581"/>
      <c r="V119" s="581"/>
      <c r="W119" s="581"/>
      <c r="X119" s="581"/>
      <c r="Y119" s="581"/>
      <c r="Z119" s="581"/>
      <c r="AA119" s="581"/>
      <c r="AB119" s="581"/>
      <c r="AC119" s="581"/>
      <c r="AD119" s="581"/>
      <c r="AE119" s="581"/>
      <c r="AF119" s="581"/>
      <c r="AG119" s="581"/>
      <c r="AH119" s="581"/>
      <c r="AI119" s="581"/>
      <c r="AJ119" s="581"/>
      <c r="AK119" s="581"/>
      <c r="AL119" s="581"/>
      <c r="AM119" s="581"/>
      <c r="AN119" s="581"/>
      <c r="AO119" s="581"/>
      <c r="AP119" s="581"/>
      <c r="AQ119" s="581"/>
      <c r="AR119" s="581"/>
      <c r="AS119" s="581"/>
      <c r="AT119" s="581"/>
      <c r="AU119" s="581"/>
      <c r="AV119" s="581"/>
      <c r="AW119" s="581"/>
      <c r="AX119" s="581"/>
      <c r="AY119" s="581"/>
      <c r="AZ119" s="581"/>
      <c r="BA119" s="581"/>
      <c r="BB119" s="581"/>
      <c r="BC119" s="581"/>
      <c r="BD119" s="581"/>
      <c r="BE119" s="581"/>
      <c r="BF119" s="581"/>
      <c r="BG119" s="581"/>
      <c r="BH119" s="581"/>
      <c r="BI119" s="581"/>
      <c r="BJ119" s="581"/>
      <c r="BK119" s="581"/>
      <c r="BL119" s="581"/>
      <c r="BM119" s="581"/>
      <c r="BN119" s="581"/>
      <c r="BO119" s="581"/>
      <c r="BP119" s="581"/>
      <c r="BQ119" s="581"/>
      <c r="BR119" s="581"/>
      <c r="BS119" s="581"/>
      <c r="BT119" s="581"/>
      <c r="BU119" s="581"/>
      <c r="BV119" s="581"/>
      <c r="BW119" s="581"/>
      <c r="BX119" s="581"/>
      <c r="BY119" s="581"/>
      <c r="BZ119" s="581"/>
      <c r="CA119" s="581"/>
      <c r="CB119" s="581"/>
      <c r="CC119" s="581"/>
    </row>
    <row r="120" customFormat="false" ht="12" hidden="false" customHeight="true" outlineLevel="0" collapsed="false">
      <c r="A120" s="208"/>
      <c r="B120" s="581"/>
      <c r="C120" s="581"/>
      <c r="D120" s="581"/>
      <c r="E120" s="581"/>
      <c r="F120" s="581"/>
      <c r="G120" s="581"/>
      <c r="H120" s="581"/>
      <c r="I120" s="581"/>
      <c r="J120" s="581"/>
      <c r="K120" s="581"/>
      <c r="L120" s="581"/>
      <c r="M120" s="581"/>
      <c r="N120" s="581"/>
      <c r="O120" s="581"/>
      <c r="P120" s="581"/>
      <c r="Q120" s="581"/>
      <c r="R120" s="581"/>
      <c r="S120" s="581"/>
      <c r="T120" s="581"/>
      <c r="U120" s="581"/>
      <c r="V120" s="581"/>
      <c r="W120" s="581"/>
      <c r="X120" s="581"/>
      <c r="Y120" s="581"/>
      <c r="Z120" s="581"/>
      <c r="AA120" s="581"/>
      <c r="AB120" s="581"/>
      <c r="AC120" s="581"/>
      <c r="AD120" s="581"/>
      <c r="AE120" s="581"/>
      <c r="AF120" s="581"/>
      <c r="AG120" s="581"/>
      <c r="AH120" s="581"/>
      <c r="AI120" s="581"/>
      <c r="AJ120" s="581"/>
      <c r="AK120" s="581"/>
      <c r="AL120" s="581"/>
      <c r="AM120" s="581"/>
      <c r="AN120" s="581"/>
      <c r="AO120" s="581"/>
      <c r="AP120" s="581"/>
      <c r="AQ120" s="581"/>
      <c r="AR120" s="581"/>
      <c r="AS120" s="581"/>
      <c r="AT120" s="581"/>
      <c r="AU120" s="581"/>
      <c r="AV120" s="581"/>
      <c r="AW120" s="581"/>
      <c r="AX120" s="581"/>
      <c r="AY120" s="581"/>
      <c r="AZ120" s="581"/>
      <c r="BA120" s="581"/>
      <c r="BB120" s="581"/>
      <c r="BC120" s="581"/>
      <c r="BD120" s="581"/>
      <c r="BE120" s="581"/>
      <c r="BF120" s="581"/>
      <c r="BG120" s="581"/>
      <c r="BH120" s="581"/>
      <c r="BI120" s="581"/>
      <c r="BJ120" s="581"/>
      <c r="BK120" s="581"/>
      <c r="BL120" s="581"/>
      <c r="BM120" s="581"/>
      <c r="BN120" s="581"/>
      <c r="BO120" s="581"/>
      <c r="BP120" s="581"/>
      <c r="BQ120" s="581"/>
      <c r="BR120" s="581"/>
      <c r="BS120" s="581"/>
      <c r="BT120" s="581"/>
      <c r="BU120" s="581"/>
      <c r="BV120" s="581"/>
      <c r="BW120" s="581"/>
      <c r="BX120" s="581"/>
      <c r="BY120" s="581"/>
      <c r="BZ120" s="581"/>
      <c r="CA120" s="581"/>
      <c r="CB120" s="581"/>
      <c r="CC120" s="581"/>
    </row>
    <row r="121" customFormat="false" ht="12" hidden="false" customHeight="true" outlineLevel="0" collapsed="false">
      <c r="A121" s="208"/>
      <c r="B121" s="581"/>
      <c r="C121" s="581"/>
      <c r="D121" s="581"/>
      <c r="E121" s="581"/>
      <c r="F121" s="581"/>
      <c r="G121" s="581"/>
      <c r="H121" s="581"/>
      <c r="I121" s="581"/>
      <c r="J121" s="581"/>
      <c r="K121" s="581"/>
      <c r="L121" s="581"/>
      <c r="M121" s="581"/>
      <c r="N121" s="581"/>
      <c r="O121" s="581"/>
      <c r="P121" s="581"/>
      <c r="Q121" s="581"/>
      <c r="R121" s="581"/>
      <c r="S121" s="581"/>
      <c r="T121" s="581"/>
      <c r="U121" s="581"/>
      <c r="V121" s="581"/>
      <c r="W121" s="581"/>
      <c r="X121" s="581"/>
      <c r="Y121" s="581"/>
      <c r="Z121" s="581"/>
      <c r="AA121" s="581"/>
      <c r="AB121" s="581"/>
      <c r="AC121" s="581"/>
      <c r="AD121" s="581"/>
      <c r="AE121" s="581"/>
      <c r="AF121" s="581"/>
      <c r="AG121" s="581"/>
      <c r="AH121" s="581"/>
      <c r="AI121" s="581"/>
      <c r="AJ121" s="581"/>
      <c r="AK121" s="581"/>
      <c r="AL121" s="581"/>
      <c r="AM121" s="581"/>
      <c r="AN121" s="581"/>
      <c r="AO121" s="581"/>
      <c r="AP121" s="581"/>
      <c r="AQ121" s="581"/>
      <c r="AR121" s="581"/>
      <c r="AS121" s="581"/>
      <c r="AT121" s="581"/>
      <c r="AU121" s="581"/>
      <c r="AV121" s="581"/>
      <c r="AW121" s="581"/>
      <c r="AX121" s="581"/>
      <c r="AY121" s="581"/>
      <c r="AZ121" s="581"/>
      <c r="BA121" s="581"/>
      <c r="BB121" s="581"/>
      <c r="BC121" s="581"/>
      <c r="BD121" s="581"/>
      <c r="BE121" s="581"/>
      <c r="BF121" s="581"/>
      <c r="BG121" s="581"/>
      <c r="BH121" s="581"/>
      <c r="BI121" s="581"/>
      <c r="BJ121" s="581"/>
      <c r="BK121" s="581"/>
      <c r="BL121" s="581"/>
      <c r="BM121" s="581"/>
      <c r="BN121" s="581"/>
      <c r="BO121" s="581"/>
      <c r="BP121" s="581"/>
      <c r="BQ121" s="581"/>
      <c r="BR121" s="581"/>
      <c r="BS121" s="581"/>
      <c r="BT121" s="581"/>
      <c r="BU121" s="581"/>
      <c r="BV121" s="581"/>
      <c r="BW121" s="581"/>
      <c r="BX121" s="581"/>
      <c r="BY121" s="581"/>
      <c r="BZ121" s="581"/>
      <c r="CA121" s="581"/>
      <c r="CB121" s="581"/>
      <c r="CC121" s="581"/>
    </row>
    <row r="122" customFormat="false" ht="12" hidden="false" customHeight="true" outlineLevel="0" collapsed="false">
      <c r="A122" s="208"/>
      <c r="B122" s="581"/>
      <c r="C122" s="581"/>
      <c r="D122" s="581"/>
      <c r="E122" s="581"/>
      <c r="F122" s="581"/>
      <c r="G122" s="581"/>
      <c r="H122" s="581"/>
      <c r="I122" s="581"/>
      <c r="J122" s="581"/>
      <c r="K122" s="581"/>
      <c r="L122" s="581"/>
      <c r="M122" s="581"/>
      <c r="N122" s="581"/>
      <c r="O122" s="581"/>
      <c r="P122" s="581"/>
      <c r="Q122" s="581"/>
      <c r="R122" s="581"/>
      <c r="S122" s="581"/>
      <c r="T122" s="581"/>
      <c r="U122" s="581"/>
      <c r="V122" s="581"/>
      <c r="W122" s="581"/>
      <c r="X122" s="581"/>
      <c r="Y122" s="581"/>
      <c r="Z122" s="581"/>
      <c r="AA122" s="581"/>
      <c r="AB122" s="581"/>
      <c r="AC122" s="581"/>
      <c r="AD122" s="581"/>
      <c r="AE122" s="581"/>
      <c r="AF122" s="581"/>
      <c r="AG122" s="581"/>
      <c r="AH122" s="581"/>
      <c r="AI122" s="581"/>
      <c r="AJ122" s="581"/>
      <c r="AK122" s="581"/>
      <c r="AL122" s="581"/>
      <c r="AM122" s="581"/>
      <c r="AN122" s="581"/>
      <c r="AO122" s="581"/>
      <c r="AP122" s="581"/>
      <c r="AQ122" s="581"/>
      <c r="AR122" s="581"/>
      <c r="AS122" s="581"/>
      <c r="AT122" s="581"/>
      <c r="AU122" s="581"/>
      <c r="AV122" s="581"/>
      <c r="AW122" s="581"/>
      <c r="AX122" s="581"/>
      <c r="AY122" s="581"/>
      <c r="AZ122" s="581"/>
      <c r="BA122" s="581"/>
      <c r="BB122" s="581"/>
      <c r="BC122" s="581"/>
      <c r="BD122" s="581"/>
      <c r="BE122" s="581"/>
      <c r="BF122" s="581"/>
      <c r="BG122" s="581"/>
      <c r="BH122" s="581"/>
      <c r="BI122" s="581"/>
      <c r="BJ122" s="581"/>
      <c r="BK122" s="581"/>
      <c r="BL122" s="581"/>
      <c r="BM122" s="581"/>
      <c r="BN122" s="581"/>
      <c r="BO122" s="581"/>
      <c r="BP122" s="581"/>
      <c r="BQ122" s="581"/>
      <c r="BR122" s="581"/>
      <c r="BS122" s="581"/>
      <c r="BT122" s="581"/>
      <c r="BU122" s="581"/>
      <c r="BV122" s="581"/>
      <c r="BW122" s="581"/>
      <c r="BX122" s="581"/>
      <c r="BY122" s="581"/>
      <c r="BZ122" s="581"/>
      <c r="CA122" s="581"/>
      <c r="CB122" s="581"/>
      <c r="CC122" s="581"/>
    </row>
    <row r="123" customFormat="false" ht="12" hidden="false" customHeight="true" outlineLevel="0" collapsed="false">
      <c r="A123" s="208"/>
      <c r="B123" s="581"/>
      <c r="C123" s="581"/>
      <c r="D123" s="581"/>
      <c r="E123" s="581"/>
      <c r="F123" s="581"/>
      <c r="G123" s="581"/>
      <c r="H123" s="581"/>
      <c r="I123" s="581"/>
      <c r="J123" s="581"/>
      <c r="K123" s="581"/>
      <c r="L123" s="581"/>
      <c r="M123" s="581"/>
      <c r="N123" s="581"/>
      <c r="O123" s="581"/>
      <c r="P123" s="581"/>
      <c r="Q123" s="581"/>
      <c r="R123" s="581"/>
      <c r="S123" s="581"/>
      <c r="T123" s="581"/>
      <c r="U123" s="581"/>
      <c r="V123" s="581"/>
      <c r="W123" s="581"/>
      <c r="X123" s="581"/>
      <c r="Y123" s="581"/>
      <c r="Z123" s="581"/>
      <c r="AA123" s="581"/>
      <c r="AB123" s="581"/>
      <c r="AC123" s="581"/>
      <c r="AD123" s="581"/>
      <c r="AE123" s="581"/>
      <c r="AF123" s="581"/>
      <c r="AG123" s="581"/>
      <c r="AH123" s="581"/>
      <c r="AI123" s="581"/>
      <c r="AJ123" s="581"/>
      <c r="AK123" s="581"/>
      <c r="AL123" s="581"/>
      <c r="AM123" s="581"/>
      <c r="AN123" s="581"/>
      <c r="AO123" s="581"/>
      <c r="AP123" s="581"/>
      <c r="AQ123" s="581"/>
      <c r="AR123" s="581"/>
      <c r="AS123" s="581"/>
      <c r="AT123" s="581"/>
      <c r="AU123" s="581"/>
      <c r="AV123" s="581"/>
      <c r="AW123" s="581"/>
      <c r="AX123" s="581"/>
      <c r="AY123" s="581"/>
      <c r="AZ123" s="581"/>
      <c r="BA123" s="581"/>
      <c r="BB123" s="581"/>
      <c r="BC123" s="581"/>
      <c r="BD123" s="581"/>
      <c r="BE123" s="581"/>
      <c r="BF123" s="581"/>
      <c r="BG123" s="581"/>
      <c r="BH123" s="581"/>
      <c r="BI123" s="581"/>
      <c r="BJ123" s="581"/>
      <c r="BK123" s="581"/>
      <c r="BL123" s="581"/>
      <c r="BM123" s="581"/>
      <c r="BN123" s="581"/>
      <c r="BO123" s="581"/>
      <c r="BP123" s="581"/>
      <c r="BQ123" s="581"/>
      <c r="BR123" s="581"/>
      <c r="BS123" s="581"/>
      <c r="BT123" s="581"/>
      <c r="BU123" s="581"/>
      <c r="BV123" s="581"/>
      <c r="BW123" s="581"/>
      <c r="BX123" s="581"/>
      <c r="BY123" s="581"/>
      <c r="BZ123" s="581"/>
      <c r="CA123" s="581"/>
      <c r="CB123" s="581"/>
      <c r="CC123" s="581"/>
    </row>
    <row r="124" customFormat="false" ht="12" hidden="false" customHeight="true" outlineLevel="0" collapsed="false">
      <c r="A124" s="208"/>
      <c r="B124" s="581"/>
      <c r="C124" s="581"/>
      <c r="D124" s="581"/>
      <c r="E124" s="581"/>
      <c r="F124" s="581"/>
      <c r="G124" s="581"/>
      <c r="H124" s="581"/>
      <c r="I124" s="581"/>
      <c r="J124" s="581"/>
      <c r="K124" s="581"/>
      <c r="L124" s="581"/>
      <c r="M124" s="581"/>
      <c r="N124" s="581"/>
      <c r="O124" s="581"/>
      <c r="P124" s="581"/>
      <c r="Q124" s="581"/>
      <c r="R124" s="581"/>
      <c r="S124" s="581"/>
      <c r="T124" s="581"/>
      <c r="U124" s="581"/>
      <c r="V124" s="581"/>
      <c r="W124" s="581"/>
      <c r="X124" s="581"/>
      <c r="Y124" s="581"/>
      <c r="Z124" s="581"/>
      <c r="AA124" s="581"/>
      <c r="AB124" s="581"/>
      <c r="AC124" s="581"/>
      <c r="AD124" s="581"/>
      <c r="AE124" s="581"/>
      <c r="AF124" s="581"/>
      <c r="AG124" s="581"/>
      <c r="AH124" s="581"/>
      <c r="AI124" s="581"/>
      <c r="AJ124" s="581"/>
      <c r="AK124" s="581"/>
      <c r="AL124" s="581"/>
      <c r="AM124" s="581"/>
      <c r="AN124" s="581"/>
      <c r="AO124" s="581"/>
      <c r="AP124" s="581"/>
      <c r="AQ124" s="581"/>
      <c r="AR124" s="581"/>
      <c r="AS124" s="581"/>
      <c r="AT124" s="581"/>
      <c r="AU124" s="581"/>
      <c r="AV124" s="581"/>
      <c r="AW124" s="581"/>
      <c r="AX124" s="581"/>
      <c r="AY124" s="581"/>
      <c r="AZ124" s="581"/>
      <c r="BA124" s="581"/>
      <c r="BB124" s="581"/>
      <c r="BC124" s="581"/>
      <c r="BD124" s="581"/>
      <c r="BE124" s="581"/>
      <c r="BF124" s="581"/>
      <c r="BG124" s="581"/>
      <c r="BH124" s="581"/>
      <c r="BI124" s="581"/>
      <c r="BJ124" s="581"/>
      <c r="BK124" s="581"/>
      <c r="BL124" s="581"/>
      <c r="BM124" s="581"/>
      <c r="BN124" s="581"/>
      <c r="BO124" s="581"/>
      <c r="BP124" s="581"/>
      <c r="BQ124" s="581"/>
      <c r="BR124" s="581"/>
      <c r="BS124" s="581"/>
      <c r="BT124" s="581"/>
      <c r="BU124" s="581"/>
      <c r="BV124" s="581"/>
      <c r="BW124" s="581"/>
      <c r="BX124" s="581"/>
      <c r="BY124" s="581"/>
      <c r="BZ124" s="581"/>
      <c r="CA124" s="581"/>
      <c r="CB124" s="581"/>
      <c r="CC124" s="581"/>
    </row>
    <row r="125" customFormat="false" ht="12" hidden="false" customHeight="true" outlineLevel="0" collapsed="false">
      <c r="A125" s="208"/>
      <c r="B125" s="581"/>
      <c r="C125" s="581"/>
      <c r="D125" s="581"/>
      <c r="E125" s="581"/>
      <c r="F125" s="581"/>
      <c r="G125" s="581"/>
      <c r="H125" s="581"/>
      <c r="I125" s="581"/>
      <c r="J125" s="581"/>
      <c r="K125" s="581"/>
      <c r="L125" s="581"/>
      <c r="M125" s="581"/>
      <c r="N125" s="581"/>
      <c r="O125" s="581"/>
      <c r="P125" s="581"/>
      <c r="Q125" s="581"/>
      <c r="R125" s="581"/>
      <c r="S125" s="581"/>
      <c r="T125" s="581"/>
      <c r="U125" s="581"/>
      <c r="V125" s="581"/>
      <c r="W125" s="581"/>
      <c r="X125" s="581"/>
      <c r="Y125" s="581"/>
      <c r="Z125" s="581"/>
      <c r="AA125" s="581"/>
      <c r="AB125" s="581"/>
      <c r="AC125" s="581"/>
      <c r="AD125" s="581"/>
      <c r="AE125" s="581"/>
      <c r="AF125" s="581"/>
      <c r="AG125" s="581"/>
      <c r="AH125" s="581"/>
      <c r="AI125" s="581"/>
      <c r="AJ125" s="581"/>
      <c r="AK125" s="581"/>
      <c r="AL125" s="581"/>
      <c r="AM125" s="581"/>
      <c r="AN125" s="581"/>
      <c r="AO125" s="581"/>
      <c r="AP125" s="581"/>
      <c r="AQ125" s="581"/>
      <c r="AR125" s="581"/>
      <c r="AS125" s="581"/>
      <c r="AT125" s="581"/>
      <c r="AU125" s="581"/>
      <c r="AV125" s="581"/>
      <c r="AW125" s="581"/>
      <c r="AX125" s="581"/>
      <c r="AY125" s="581"/>
      <c r="AZ125" s="581"/>
      <c r="BA125" s="581"/>
      <c r="BB125" s="581"/>
      <c r="BC125" s="581"/>
      <c r="BD125" s="581"/>
      <c r="BE125" s="581"/>
      <c r="BF125" s="581"/>
      <c r="BG125" s="581"/>
      <c r="BH125" s="581"/>
      <c r="BI125" s="581"/>
      <c r="BJ125" s="581"/>
      <c r="BK125" s="581"/>
      <c r="BL125" s="581"/>
      <c r="BM125" s="581"/>
      <c r="BN125" s="581"/>
      <c r="BO125" s="581"/>
      <c r="BP125" s="581"/>
      <c r="BQ125" s="581"/>
      <c r="BR125" s="581"/>
      <c r="BS125" s="581"/>
      <c r="BT125" s="581"/>
      <c r="BU125" s="581"/>
      <c r="BV125" s="581"/>
      <c r="BW125" s="581"/>
      <c r="BX125" s="581"/>
      <c r="BY125" s="581"/>
      <c r="BZ125" s="581"/>
      <c r="CA125" s="581"/>
      <c r="CB125" s="581"/>
      <c r="CC125" s="581"/>
    </row>
    <row r="126" customFormat="false" ht="12" hidden="false" customHeight="true" outlineLevel="0" collapsed="false">
      <c r="A126" s="208"/>
      <c r="B126" s="581"/>
      <c r="C126" s="581"/>
      <c r="D126" s="581"/>
      <c r="E126" s="581"/>
      <c r="F126" s="581"/>
      <c r="G126" s="581"/>
      <c r="H126" s="581"/>
      <c r="I126" s="581"/>
      <c r="J126" s="581"/>
      <c r="K126" s="581"/>
      <c r="L126" s="581"/>
      <c r="M126" s="581"/>
      <c r="N126" s="581"/>
      <c r="O126" s="581"/>
      <c r="P126" s="581"/>
      <c r="Q126" s="581"/>
      <c r="R126" s="581"/>
      <c r="S126" s="581"/>
      <c r="T126" s="581"/>
      <c r="U126" s="581"/>
      <c r="V126" s="581"/>
      <c r="W126" s="581"/>
      <c r="X126" s="581"/>
      <c r="Y126" s="581"/>
      <c r="Z126" s="581"/>
      <c r="AA126" s="581"/>
      <c r="AB126" s="581"/>
      <c r="AC126" s="581"/>
      <c r="AD126" s="581"/>
      <c r="AE126" s="581"/>
      <c r="AF126" s="581"/>
      <c r="AG126" s="581"/>
      <c r="AH126" s="581"/>
      <c r="AI126" s="581"/>
      <c r="AJ126" s="581"/>
      <c r="AK126" s="581"/>
      <c r="AL126" s="581"/>
      <c r="AM126" s="581"/>
      <c r="AN126" s="581"/>
      <c r="AO126" s="581"/>
      <c r="AP126" s="581"/>
      <c r="AQ126" s="581"/>
      <c r="AR126" s="581"/>
      <c r="AS126" s="581"/>
      <c r="AT126" s="581"/>
      <c r="AU126" s="581"/>
      <c r="AV126" s="581"/>
      <c r="AW126" s="581"/>
      <c r="AX126" s="581"/>
      <c r="AY126" s="581"/>
      <c r="AZ126" s="581"/>
      <c r="BA126" s="581"/>
      <c r="BB126" s="581"/>
      <c r="BC126" s="581"/>
      <c r="BD126" s="581"/>
      <c r="BE126" s="581"/>
      <c r="BF126" s="581"/>
      <c r="BG126" s="581"/>
      <c r="BH126" s="581"/>
      <c r="BI126" s="581"/>
      <c r="BJ126" s="581"/>
      <c r="BK126" s="581"/>
      <c r="BL126" s="581"/>
      <c r="BM126" s="581"/>
      <c r="BN126" s="581"/>
      <c r="BO126" s="581"/>
      <c r="BP126" s="581"/>
      <c r="BQ126" s="581"/>
      <c r="BR126" s="581"/>
      <c r="BS126" s="581"/>
      <c r="BT126" s="581"/>
      <c r="BU126" s="581"/>
      <c r="BV126" s="581"/>
      <c r="BW126" s="581"/>
      <c r="BX126" s="581"/>
      <c r="BY126" s="581"/>
      <c r="BZ126" s="581"/>
      <c r="CA126" s="581"/>
      <c r="CB126" s="581"/>
      <c r="CC126" s="581"/>
    </row>
    <row r="127" customFormat="false" ht="12" hidden="false" customHeight="true" outlineLevel="0" collapsed="false">
      <c r="A127" s="208"/>
      <c r="B127" s="581"/>
      <c r="C127" s="581"/>
      <c r="D127" s="581"/>
      <c r="E127" s="581"/>
      <c r="F127" s="581"/>
      <c r="G127" s="581"/>
      <c r="H127" s="581"/>
      <c r="I127" s="581"/>
      <c r="J127" s="581"/>
      <c r="K127" s="581"/>
      <c r="L127" s="581"/>
      <c r="M127" s="581"/>
      <c r="N127" s="581"/>
      <c r="O127" s="581"/>
      <c r="P127" s="581"/>
      <c r="Q127" s="581"/>
      <c r="R127" s="581"/>
      <c r="S127" s="581"/>
      <c r="T127" s="581"/>
      <c r="U127" s="581"/>
      <c r="V127" s="581"/>
      <c r="W127" s="581"/>
      <c r="X127" s="581"/>
      <c r="Y127" s="581"/>
      <c r="Z127" s="581"/>
      <c r="AA127" s="581"/>
      <c r="AB127" s="581"/>
      <c r="AC127" s="581"/>
      <c r="AD127" s="581"/>
      <c r="AE127" s="581"/>
      <c r="AF127" s="581"/>
      <c r="AG127" s="581"/>
      <c r="AH127" s="581"/>
      <c r="AI127" s="581"/>
      <c r="AJ127" s="581"/>
      <c r="AK127" s="581"/>
      <c r="AL127" s="581"/>
      <c r="AM127" s="581"/>
      <c r="AN127" s="581"/>
      <c r="AO127" s="581"/>
      <c r="AP127" s="581"/>
      <c r="AQ127" s="581"/>
      <c r="AR127" s="581"/>
      <c r="AS127" s="581"/>
      <c r="AT127" s="581"/>
      <c r="AU127" s="581"/>
      <c r="AV127" s="581"/>
      <c r="AW127" s="581"/>
      <c r="AX127" s="581"/>
      <c r="AY127" s="581"/>
      <c r="AZ127" s="581"/>
      <c r="BA127" s="581"/>
      <c r="BB127" s="581"/>
      <c r="BC127" s="581"/>
      <c r="BD127" s="581"/>
      <c r="BE127" s="581"/>
      <c r="BF127" s="581"/>
      <c r="BG127" s="581"/>
      <c r="BH127" s="581"/>
      <c r="BI127" s="581"/>
      <c r="BJ127" s="581"/>
      <c r="BK127" s="581"/>
      <c r="BL127" s="581"/>
      <c r="BM127" s="581"/>
      <c r="BN127" s="581"/>
      <c r="BO127" s="581"/>
      <c r="BP127" s="581"/>
      <c r="BQ127" s="581"/>
      <c r="BR127" s="581"/>
      <c r="BS127" s="581"/>
      <c r="BT127" s="581"/>
      <c r="BU127" s="581"/>
      <c r="BV127" s="581"/>
      <c r="BW127" s="581"/>
      <c r="BX127" s="581"/>
      <c r="BY127" s="581"/>
      <c r="BZ127" s="581"/>
      <c r="CA127" s="581"/>
      <c r="CB127" s="581"/>
      <c r="CC127" s="581"/>
    </row>
    <row r="128" customFormat="false" ht="12" hidden="false" customHeight="true" outlineLevel="0" collapsed="false">
      <c r="A128" s="208"/>
      <c r="B128" s="581"/>
      <c r="C128" s="581"/>
      <c r="D128" s="581"/>
      <c r="E128" s="581"/>
      <c r="F128" s="581"/>
      <c r="G128" s="581"/>
      <c r="H128" s="581"/>
      <c r="I128" s="581"/>
      <c r="J128" s="581"/>
      <c r="K128" s="581"/>
      <c r="L128" s="581"/>
      <c r="M128" s="581"/>
      <c r="N128" s="581"/>
      <c r="O128" s="581"/>
      <c r="P128" s="581"/>
      <c r="Q128" s="581"/>
      <c r="R128" s="581"/>
      <c r="S128" s="581"/>
      <c r="T128" s="581"/>
      <c r="U128" s="581"/>
      <c r="V128" s="581"/>
      <c r="W128" s="581"/>
      <c r="X128" s="581"/>
      <c r="Y128" s="581"/>
      <c r="Z128" s="581"/>
      <c r="AA128" s="581"/>
      <c r="AB128" s="581"/>
      <c r="AC128" s="581"/>
      <c r="AD128" s="581"/>
      <c r="AE128" s="581"/>
      <c r="AF128" s="581"/>
      <c r="AG128" s="581"/>
      <c r="AH128" s="581"/>
      <c r="AI128" s="581"/>
      <c r="AJ128" s="581"/>
      <c r="AK128" s="581"/>
      <c r="AL128" s="581"/>
      <c r="AM128" s="581"/>
      <c r="AN128" s="581"/>
      <c r="AO128" s="581"/>
      <c r="AP128" s="581"/>
      <c r="AQ128" s="581"/>
      <c r="AR128" s="581"/>
      <c r="AS128" s="581"/>
      <c r="AT128" s="581"/>
      <c r="AU128" s="581"/>
      <c r="AV128" s="581"/>
      <c r="AW128" s="581"/>
      <c r="AX128" s="581"/>
      <c r="AY128" s="581"/>
      <c r="AZ128" s="581"/>
      <c r="BA128" s="581"/>
      <c r="BB128" s="581"/>
      <c r="BC128" s="581"/>
      <c r="BD128" s="581"/>
      <c r="BE128" s="581"/>
      <c r="BF128" s="581"/>
      <c r="BG128" s="581"/>
      <c r="BH128" s="581"/>
      <c r="BI128" s="581"/>
      <c r="BJ128" s="581"/>
      <c r="BK128" s="581"/>
      <c r="BL128" s="581"/>
      <c r="BM128" s="581"/>
      <c r="BN128" s="581"/>
      <c r="BO128" s="581"/>
      <c r="BP128" s="581"/>
      <c r="BQ128" s="581"/>
      <c r="BR128" s="581"/>
      <c r="BS128" s="581"/>
      <c r="BT128" s="581"/>
      <c r="BU128" s="581"/>
      <c r="BV128" s="581"/>
      <c r="BW128" s="581"/>
      <c r="BX128" s="581"/>
      <c r="BY128" s="581"/>
      <c r="BZ128" s="581"/>
      <c r="CA128" s="581"/>
      <c r="CB128" s="581"/>
      <c r="CC128" s="581"/>
    </row>
    <row r="129" customFormat="false" ht="12" hidden="false" customHeight="true" outlineLevel="0" collapsed="false">
      <c r="A129" s="208"/>
      <c r="B129" s="581"/>
      <c r="C129" s="581"/>
      <c r="D129" s="581"/>
      <c r="E129" s="581"/>
      <c r="F129" s="581"/>
      <c r="G129" s="581"/>
      <c r="H129" s="581"/>
      <c r="I129" s="581"/>
      <c r="J129" s="581"/>
      <c r="K129" s="581"/>
      <c r="L129" s="581"/>
      <c r="M129" s="581"/>
      <c r="N129" s="581"/>
      <c r="O129" s="581"/>
      <c r="P129" s="581"/>
      <c r="Q129" s="581"/>
      <c r="R129" s="581"/>
      <c r="S129" s="581"/>
      <c r="T129" s="581"/>
      <c r="U129" s="581"/>
      <c r="V129" s="581"/>
      <c r="W129" s="581"/>
      <c r="X129" s="581"/>
      <c r="Y129" s="581"/>
      <c r="Z129" s="581"/>
      <c r="AA129" s="581"/>
      <c r="AB129" s="581"/>
      <c r="AC129" s="581"/>
      <c r="AD129" s="581"/>
      <c r="AE129" s="581"/>
      <c r="AF129" s="581"/>
      <c r="AG129" s="581"/>
      <c r="AH129" s="581"/>
      <c r="AI129" s="581"/>
      <c r="AJ129" s="581"/>
      <c r="AK129" s="581"/>
      <c r="AL129" s="581"/>
      <c r="AM129" s="581"/>
      <c r="AN129" s="581"/>
      <c r="AO129" s="581"/>
      <c r="AP129" s="581"/>
      <c r="AQ129" s="581"/>
      <c r="AR129" s="581"/>
      <c r="AS129" s="581"/>
      <c r="AT129" s="581"/>
      <c r="AU129" s="581"/>
      <c r="AV129" s="581"/>
      <c r="AW129" s="581"/>
      <c r="AX129" s="581"/>
      <c r="AY129" s="581"/>
      <c r="AZ129" s="581"/>
      <c r="BA129" s="581"/>
      <c r="BB129" s="581"/>
      <c r="BC129" s="581"/>
      <c r="BD129" s="581"/>
      <c r="BE129" s="581"/>
      <c r="BF129" s="581"/>
      <c r="BG129" s="581"/>
      <c r="BH129" s="581"/>
      <c r="BI129" s="581"/>
      <c r="BJ129" s="581"/>
      <c r="BK129" s="581"/>
      <c r="BL129" s="581"/>
      <c r="BM129" s="581"/>
      <c r="BN129" s="581"/>
      <c r="BO129" s="581"/>
      <c r="BP129" s="581"/>
      <c r="BQ129" s="581"/>
      <c r="BR129" s="581"/>
      <c r="BS129" s="581"/>
      <c r="BT129" s="581"/>
      <c r="BU129" s="581"/>
      <c r="BV129" s="581"/>
      <c r="BW129" s="581"/>
      <c r="BX129" s="581"/>
      <c r="BY129" s="581"/>
      <c r="BZ129" s="581"/>
      <c r="CA129" s="581"/>
      <c r="CB129" s="581"/>
      <c r="CC129" s="581"/>
    </row>
    <row r="130" customFormat="false" ht="12" hidden="false" customHeight="true" outlineLevel="0" collapsed="false">
      <c r="A130" s="208"/>
      <c r="B130" s="581"/>
      <c r="C130" s="581"/>
      <c r="D130" s="581"/>
      <c r="E130" s="581"/>
      <c r="F130" s="581"/>
      <c r="G130" s="581"/>
      <c r="H130" s="581"/>
      <c r="I130" s="581"/>
      <c r="J130" s="581"/>
      <c r="K130" s="581"/>
      <c r="L130" s="581"/>
      <c r="M130" s="581"/>
      <c r="N130" s="581"/>
      <c r="O130" s="581"/>
      <c r="P130" s="581"/>
      <c r="Q130" s="581"/>
      <c r="R130" s="581"/>
      <c r="S130" s="581"/>
      <c r="T130" s="581"/>
      <c r="U130" s="581"/>
      <c r="V130" s="581"/>
      <c r="W130" s="581"/>
      <c r="X130" s="581"/>
      <c r="Y130" s="581"/>
      <c r="Z130" s="581"/>
      <c r="AA130" s="581"/>
      <c r="AB130" s="581"/>
      <c r="AC130" s="581"/>
      <c r="AD130" s="581"/>
      <c r="AE130" s="581"/>
      <c r="AF130" s="581"/>
      <c r="AG130" s="581"/>
      <c r="AH130" s="581"/>
      <c r="AI130" s="581"/>
      <c r="AJ130" s="581"/>
      <c r="AK130" s="581"/>
      <c r="AL130" s="581"/>
      <c r="AM130" s="581"/>
      <c r="AN130" s="581"/>
      <c r="AO130" s="581"/>
      <c r="AP130" s="581"/>
      <c r="AQ130" s="581"/>
      <c r="AR130" s="581"/>
      <c r="AS130" s="581"/>
      <c r="AT130" s="581"/>
      <c r="AU130" s="581"/>
      <c r="AV130" s="581"/>
      <c r="AW130" s="581"/>
      <c r="AX130" s="581"/>
      <c r="AY130" s="581"/>
      <c r="AZ130" s="581"/>
      <c r="BA130" s="581"/>
      <c r="BB130" s="581"/>
      <c r="BC130" s="581"/>
      <c r="BD130" s="581"/>
      <c r="BE130" s="581"/>
      <c r="BF130" s="581"/>
      <c r="BG130" s="581"/>
      <c r="BH130" s="581"/>
      <c r="BI130" s="581"/>
      <c r="BJ130" s="581"/>
      <c r="BK130" s="581"/>
      <c r="BL130" s="581"/>
      <c r="BM130" s="581"/>
      <c r="BN130" s="581"/>
      <c r="BO130" s="581"/>
      <c r="BP130" s="581"/>
      <c r="BQ130" s="581"/>
      <c r="BR130" s="581"/>
      <c r="BS130" s="581"/>
      <c r="BT130" s="581"/>
      <c r="BU130" s="581"/>
      <c r="BV130" s="581"/>
      <c r="BW130" s="581"/>
      <c r="BX130" s="581"/>
      <c r="BY130" s="581"/>
      <c r="BZ130" s="581"/>
      <c r="CA130" s="581"/>
      <c r="CB130" s="581"/>
      <c r="CC130" s="581"/>
    </row>
    <row r="131" customFormat="false" ht="12" hidden="false" customHeight="true" outlineLevel="0" collapsed="false">
      <c r="A131" s="208"/>
      <c r="B131" s="581"/>
      <c r="C131" s="581"/>
      <c r="D131" s="581"/>
      <c r="E131" s="581"/>
      <c r="F131" s="581"/>
      <c r="G131" s="581"/>
      <c r="H131" s="581"/>
      <c r="I131" s="581"/>
      <c r="J131" s="581"/>
      <c r="K131" s="581"/>
      <c r="L131" s="581"/>
      <c r="M131" s="581"/>
      <c r="N131" s="581"/>
      <c r="O131" s="581"/>
      <c r="P131" s="581"/>
      <c r="Q131" s="581"/>
      <c r="R131" s="581"/>
      <c r="S131" s="581"/>
      <c r="T131" s="581"/>
      <c r="U131" s="581"/>
      <c r="V131" s="581"/>
      <c r="W131" s="581"/>
      <c r="X131" s="581"/>
      <c r="Y131" s="581"/>
      <c r="Z131" s="581"/>
      <c r="AA131" s="581"/>
      <c r="AB131" s="581"/>
      <c r="AC131" s="581"/>
      <c r="AD131" s="581"/>
      <c r="AE131" s="581"/>
      <c r="AF131" s="581"/>
      <c r="AG131" s="581"/>
      <c r="AH131" s="581"/>
      <c r="AI131" s="581"/>
      <c r="AJ131" s="581"/>
      <c r="AK131" s="581"/>
      <c r="AL131" s="581"/>
      <c r="AM131" s="581"/>
      <c r="AN131" s="581"/>
      <c r="AO131" s="581"/>
      <c r="AP131" s="581"/>
      <c r="AQ131" s="581"/>
      <c r="AR131" s="581"/>
      <c r="AS131" s="581"/>
      <c r="AT131" s="581"/>
      <c r="AU131" s="581"/>
      <c r="AV131" s="581"/>
      <c r="AW131" s="581"/>
      <c r="AX131" s="581"/>
      <c r="AY131" s="581"/>
      <c r="AZ131" s="581"/>
      <c r="BA131" s="581"/>
      <c r="BB131" s="581"/>
      <c r="BC131" s="581"/>
      <c r="BD131" s="581"/>
      <c r="BE131" s="581"/>
      <c r="BF131" s="581"/>
      <c r="BG131" s="581"/>
      <c r="BH131" s="581"/>
      <c r="BI131" s="581"/>
      <c r="BJ131" s="581"/>
      <c r="BK131" s="581"/>
      <c r="BL131" s="581"/>
      <c r="BM131" s="581"/>
      <c r="BN131" s="581"/>
      <c r="BO131" s="581"/>
      <c r="BP131" s="581"/>
      <c r="BQ131" s="581"/>
      <c r="BR131" s="581"/>
      <c r="BS131" s="581"/>
      <c r="BT131" s="581"/>
      <c r="BU131" s="581"/>
      <c r="BV131" s="581"/>
      <c r="BW131" s="581"/>
      <c r="BX131" s="581"/>
      <c r="BY131" s="581"/>
      <c r="BZ131" s="581"/>
      <c r="CA131" s="581"/>
      <c r="CB131" s="581"/>
      <c r="CC131" s="581"/>
    </row>
    <row r="132" customFormat="false" ht="12" hidden="false" customHeight="true" outlineLevel="0" collapsed="false">
      <c r="A132" s="208"/>
      <c r="B132" s="581"/>
      <c r="C132" s="581"/>
      <c r="D132" s="581"/>
      <c r="E132" s="581"/>
      <c r="F132" s="581"/>
      <c r="G132" s="581"/>
      <c r="H132" s="581"/>
      <c r="I132" s="581"/>
      <c r="J132" s="581"/>
      <c r="K132" s="581"/>
      <c r="L132" s="581"/>
      <c r="M132" s="581"/>
      <c r="N132" s="581"/>
      <c r="O132" s="581"/>
      <c r="P132" s="581"/>
      <c r="Q132" s="581"/>
      <c r="R132" s="581"/>
      <c r="S132" s="581"/>
      <c r="T132" s="581"/>
      <c r="U132" s="581"/>
      <c r="V132" s="581"/>
      <c r="W132" s="581"/>
      <c r="X132" s="581"/>
      <c r="Y132" s="581"/>
      <c r="Z132" s="581"/>
      <c r="AA132" s="581"/>
      <c r="AB132" s="581"/>
      <c r="AC132" s="581"/>
      <c r="AD132" s="581"/>
      <c r="AE132" s="581"/>
      <c r="AF132" s="581"/>
      <c r="AG132" s="581"/>
      <c r="AH132" s="581"/>
      <c r="AI132" s="581"/>
      <c r="AJ132" s="581"/>
      <c r="AK132" s="581"/>
      <c r="AL132" s="581"/>
      <c r="AM132" s="581"/>
      <c r="AN132" s="581"/>
      <c r="AO132" s="581"/>
      <c r="AP132" s="581"/>
      <c r="AQ132" s="581"/>
      <c r="AR132" s="581"/>
      <c r="AS132" s="581"/>
      <c r="AT132" s="581"/>
      <c r="AU132" s="581"/>
      <c r="AV132" s="581"/>
      <c r="AW132" s="581"/>
      <c r="AX132" s="581"/>
      <c r="AY132" s="581"/>
      <c r="AZ132" s="581"/>
      <c r="BA132" s="581"/>
      <c r="BB132" s="581"/>
      <c r="BC132" s="581"/>
      <c r="BD132" s="581"/>
      <c r="BE132" s="581"/>
      <c r="BF132" s="581"/>
      <c r="BG132" s="581"/>
      <c r="BH132" s="581"/>
      <c r="BI132" s="581"/>
      <c r="BJ132" s="581"/>
      <c r="BK132" s="581"/>
      <c r="BL132" s="581"/>
      <c r="BM132" s="581"/>
      <c r="BN132" s="581"/>
      <c r="BO132" s="581"/>
      <c r="BP132" s="581"/>
      <c r="BQ132" s="581"/>
      <c r="BR132" s="581"/>
      <c r="BS132" s="581"/>
      <c r="BT132" s="581"/>
      <c r="BU132" s="581"/>
      <c r="BV132" s="581"/>
      <c r="BW132" s="581"/>
      <c r="BX132" s="581"/>
      <c r="BY132" s="581"/>
      <c r="BZ132" s="581"/>
      <c r="CA132" s="581"/>
      <c r="CB132" s="581"/>
      <c r="CC132" s="581"/>
    </row>
    <row r="133" customFormat="false" ht="12" hidden="false" customHeight="true" outlineLevel="0" collapsed="false">
      <c r="A133" s="208"/>
      <c r="B133" s="581"/>
      <c r="C133" s="581"/>
      <c r="D133" s="581"/>
      <c r="E133" s="581"/>
      <c r="F133" s="581"/>
      <c r="G133" s="581"/>
      <c r="H133" s="581"/>
      <c r="I133" s="581"/>
      <c r="J133" s="581"/>
      <c r="K133" s="581"/>
      <c r="L133" s="581"/>
      <c r="M133" s="581"/>
      <c r="N133" s="581"/>
      <c r="O133" s="581"/>
      <c r="P133" s="581"/>
      <c r="Q133" s="581"/>
      <c r="R133" s="581"/>
      <c r="S133" s="581"/>
      <c r="T133" s="581"/>
      <c r="U133" s="581"/>
      <c r="V133" s="581"/>
      <c r="W133" s="581"/>
      <c r="X133" s="581"/>
      <c r="Y133" s="581"/>
      <c r="Z133" s="581"/>
      <c r="AA133" s="581"/>
      <c r="AB133" s="581"/>
      <c r="AC133" s="581"/>
      <c r="AD133" s="581"/>
      <c r="AE133" s="581"/>
      <c r="AF133" s="581"/>
      <c r="AG133" s="581"/>
      <c r="AH133" s="581"/>
      <c r="AI133" s="581"/>
      <c r="AJ133" s="581"/>
      <c r="AK133" s="581"/>
      <c r="AL133" s="581"/>
      <c r="AM133" s="581"/>
      <c r="AN133" s="581"/>
      <c r="AO133" s="581"/>
      <c r="AP133" s="581"/>
      <c r="AQ133" s="581"/>
      <c r="AR133" s="581"/>
      <c r="AS133" s="581"/>
      <c r="AT133" s="581"/>
      <c r="AU133" s="581"/>
      <c r="AV133" s="581"/>
      <c r="AW133" s="581"/>
      <c r="AX133" s="581"/>
      <c r="AY133" s="581"/>
      <c r="AZ133" s="581"/>
      <c r="BA133" s="581"/>
      <c r="BB133" s="581"/>
      <c r="BC133" s="581"/>
      <c r="BD133" s="581"/>
      <c r="BE133" s="581"/>
      <c r="BF133" s="581"/>
      <c r="BG133" s="581"/>
      <c r="BH133" s="581"/>
      <c r="BI133" s="581"/>
      <c r="BJ133" s="581"/>
      <c r="BK133" s="581"/>
      <c r="BL133" s="581"/>
      <c r="BM133" s="581"/>
      <c r="BN133" s="581"/>
      <c r="BO133" s="581"/>
      <c r="BP133" s="581"/>
      <c r="BQ133" s="581"/>
      <c r="BR133" s="581"/>
      <c r="BS133" s="581"/>
      <c r="BT133" s="581"/>
      <c r="BU133" s="581"/>
      <c r="BV133" s="581"/>
      <c r="BW133" s="581"/>
      <c r="BX133" s="581"/>
      <c r="BY133" s="581"/>
      <c r="BZ133" s="581"/>
      <c r="CA133" s="581"/>
      <c r="CB133" s="581"/>
      <c r="CC133" s="581"/>
    </row>
    <row r="134" customFormat="false" ht="12" hidden="false" customHeight="true" outlineLevel="0" collapsed="false">
      <c r="A134" s="208"/>
      <c r="B134" s="581"/>
      <c r="C134" s="581"/>
      <c r="D134" s="581"/>
      <c r="E134" s="581"/>
      <c r="F134" s="581"/>
      <c r="G134" s="581"/>
      <c r="H134" s="581"/>
      <c r="I134" s="581"/>
      <c r="J134" s="581"/>
      <c r="K134" s="581"/>
      <c r="L134" s="581"/>
      <c r="M134" s="581"/>
      <c r="N134" s="581"/>
      <c r="O134" s="581"/>
      <c r="P134" s="581"/>
      <c r="Q134" s="581"/>
      <c r="R134" s="581"/>
      <c r="S134" s="581"/>
      <c r="T134" s="581"/>
      <c r="U134" s="581"/>
      <c r="V134" s="581"/>
      <c r="W134" s="581"/>
      <c r="X134" s="581"/>
      <c r="Y134" s="581"/>
      <c r="Z134" s="581"/>
      <c r="AA134" s="581"/>
      <c r="AB134" s="581"/>
      <c r="AC134" s="581"/>
      <c r="AD134" s="581"/>
      <c r="AE134" s="581"/>
      <c r="AF134" s="581"/>
      <c r="AG134" s="581"/>
      <c r="AH134" s="581"/>
      <c r="AI134" s="581"/>
      <c r="AJ134" s="581"/>
      <c r="AK134" s="581"/>
      <c r="AL134" s="581"/>
      <c r="AM134" s="581"/>
      <c r="AN134" s="581"/>
      <c r="AO134" s="581"/>
      <c r="AP134" s="581"/>
      <c r="AQ134" s="581"/>
      <c r="AR134" s="581"/>
      <c r="AS134" s="581"/>
      <c r="AT134" s="581"/>
      <c r="AU134" s="581"/>
      <c r="AV134" s="581"/>
      <c r="AW134" s="581"/>
      <c r="AX134" s="581"/>
      <c r="AY134" s="581"/>
      <c r="AZ134" s="581"/>
      <c r="BA134" s="581"/>
      <c r="BB134" s="581"/>
      <c r="BC134" s="581"/>
      <c r="BD134" s="581"/>
      <c r="BE134" s="581"/>
      <c r="BF134" s="581"/>
      <c r="BG134" s="581"/>
      <c r="BH134" s="581"/>
      <c r="BI134" s="581"/>
      <c r="BJ134" s="581"/>
      <c r="BK134" s="581"/>
      <c r="BL134" s="581"/>
      <c r="BM134" s="581"/>
      <c r="BN134" s="581"/>
      <c r="BO134" s="581"/>
      <c r="BP134" s="581"/>
      <c r="BQ134" s="581"/>
      <c r="BR134" s="581"/>
      <c r="BS134" s="581"/>
      <c r="BT134" s="581"/>
      <c r="BU134" s="581"/>
      <c r="BV134" s="581"/>
      <c r="BW134" s="581"/>
      <c r="BX134" s="581"/>
      <c r="BY134" s="581"/>
      <c r="BZ134" s="581"/>
      <c r="CA134" s="581"/>
      <c r="CB134" s="581"/>
      <c r="CC134" s="581"/>
    </row>
    <row r="135" customFormat="false" ht="12" hidden="false" customHeight="true" outlineLevel="0" collapsed="false">
      <c r="A135" s="208"/>
      <c r="B135" s="581"/>
      <c r="C135" s="581"/>
      <c r="D135" s="581"/>
      <c r="E135" s="581"/>
      <c r="F135" s="581"/>
      <c r="G135" s="581"/>
      <c r="H135" s="581"/>
      <c r="I135" s="581"/>
      <c r="J135" s="581"/>
      <c r="K135" s="581"/>
      <c r="L135" s="581"/>
      <c r="M135" s="581"/>
      <c r="N135" s="581"/>
      <c r="O135" s="581"/>
      <c r="P135" s="581"/>
      <c r="Q135" s="581"/>
      <c r="R135" s="581"/>
      <c r="S135" s="581"/>
      <c r="T135" s="581"/>
      <c r="U135" s="581"/>
      <c r="V135" s="581"/>
      <c r="W135" s="581"/>
      <c r="X135" s="581"/>
      <c r="Y135" s="581"/>
      <c r="Z135" s="581"/>
      <c r="AA135" s="581"/>
      <c r="AB135" s="581"/>
      <c r="AC135" s="581"/>
      <c r="AD135" s="581"/>
      <c r="AE135" s="581"/>
      <c r="AF135" s="581"/>
      <c r="AG135" s="581"/>
      <c r="AH135" s="581"/>
      <c r="AI135" s="581"/>
      <c r="AJ135" s="581"/>
      <c r="AK135" s="581"/>
      <c r="AL135" s="581"/>
      <c r="AM135" s="581"/>
      <c r="AN135" s="581"/>
      <c r="AO135" s="581"/>
      <c r="AP135" s="581"/>
      <c r="AQ135" s="581"/>
      <c r="AR135" s="581"/>
      <c r="AS135" s="581"/>
      <c r="AT135" s="581"/>
      <c r="AU135" s="581"/>
      <c r="AV135" s="581"/>
      <c r="AW135" s="581"/>
      <c r="AX135" s="581"/>
      <c r="AY135" s="581"/>
      <c r="AZ135" s="581"/>
      <c r="BA135" s="581"/>
      <c r="BB135" s="581"/>
      <c r="BC135" s="581"/>
      <c r="BD135" s="581"/>
      <c r="BE135" s="581"/>
      <c r="BF135" s="581"/>
      <c r="BG135" s="581"/>
      <c r="BH135" s="581"/>
      <c r="BI135" s="581"/>
      <c r="BJ135" s="581"/>
      <c r="BK135" s="581"/>
      <c r="BL135" s="581"/>
      <c r="BM135" s="581"/>
      <c r="BN135" s="581"/>
      <c r="BO135" s="581"/>
      <c r="BP135" s="581"/>
      <c r="BQ135" s="581"/>
      <c r="BR135" s="581"/>
      <c r="BS135" s="581"/>
      <c r="BT135" s="581"/>
      <c r="BU135" s="581"/>
      <c r="BV135" s="581"/>
      <c r="BW135" s="581"/>
      <c r="BX135" s="581"/>
      <c r="BY135" s="581"/>
      <c r="BZ135" s="581"/>
      <c r="CA135" s="581"/>
      <c r="CB135" s="581"/>
      <c r="CC135" s="581"/>
    </row>
    <row r="136" customFormat="false" ht="11.25" hidden="false" customHeight="true" outlineLevel="0" collapsed="false">
      <c r="A136" s="581"/>
      <c r="B136" s="581"/>
      <c r="C136" s="581"/>
      <c r="D136" s="581"/>
      <c r="E136" s="581"/>
      <c r="F136" s="581"/>
      <c r="G136" s="581"/>
      <c r="H136" s="581"/>
      <c r="I136" s="581"/>
      <c r="J136" s="581"/>
      <c r="K136" s="581"/>
      <c r="L136" s="581"/>
      <c r="M136" s="581"/>
      <c r="N136" s="581"/>
      <c r="O136" s="581"/>
      <c r="P136" s="581"/>
      <c r="Q136" s="581"/>
      <c r="R136" s="581"/>
      <c r="S136" s="581"/>
      <c r="T136" s="581"/>
      <c r="U136" s="581"/>
      <c r="V136" s="581"/>
      <c r="W136" s="581"/>
      <c r="X136" s="581"/>
      <c r="Y136" s="581"/>
      <c r="Z136" s="581"/>
      <c r="AA136" s="581"/>
      <c r="AB136" s="581"/>
      <c r="AC136" s="581"/>
      <c r="AD136" s="581"/>
      <c r="AE136" s="581"/>
      <c r="AF136" s="581"/>
      <c r="AG136" s="581"/>
      <c r="AH136" s="581"/>
      <c r="AI136" s="581"/>
      <c r="AJ136" s="581"/>
      <c r="AK136" s="581"/>
      <c r="AL136" s="581"/>
      <c r="AM136" s="581"/>
      <c r="AN136" s="581"/>
      <c r="AO136" s="581"/>
      <c r="AP136" s="581"/>
      <c r="AQ136" s="581"/>
      <c r="AR136" s="581"/>
      <c r="AS136" s="581"/>
      <c r="AT136" s="581"/>
      <c r="AU136" s="581"/>
      <c r="AV136" s="581"/>
      <c r="AW136" s="581"/>
      <c r="AX136" s="581"/>
      <c r="AY136" s="581"/>
      <c r="AZ136" s="581"/>
      <c r="BA136" s="581"/>
      <c r="BB136" s="581"/>
      <c r="BC136" s="581"/>
      <c r="BD136" s="581"/>
      <c r="BE136" s="581"/>
      <c r="BF136" s="581"/>
      <c r="BG136" s="581"/>
      <c r="BH136" s="581"/>
      <c r="BI136" s="581"/>
      <c r="BJ136" s="581"/>
      <c r="BK136" s="581"/>
      <c r="BL136" s="581"/>
      <c r="BM136" s="581"/>
      <c r="BN136" s="581"/>
      <c r="BO136" s="581"/>
      <c r="BP136" s="581"/>
      <c r="BQ136" s="581"/>
      <c r="BR136" s="581"/>
      <c r="BS136" s="581"/>
      <c r="BT136" s="581"/>
      <c r="BU136" s="581"/>
      <c r="BV136" s="581"/>
      <c r="BW136" s="581"/>
      <c r="BX136" s="581"/>
      <c r="BY136" s="581"/>
      <c r="BZ136" s="581"/>
      <c r="CA136" s="581"/>
      <c r="CB136" s="581"/>
      <c r="CC136" s="581"/>
    </row>
    <row r="137" customFormat="false" ht="11.25" hidden="false" customHeight="true" outlineLevel="0" collapsed="false">
      <c r="A137" s="581"/>
      <c r="B137" s="581"/>
      <c r="C137" s="581"/>
      <c r="D137" s="581"/>
      <c r="E137" s="581"/>
      <c r="F137" s="581"/>
      <c r="G137" s="581"/>
      <c r="H137" s="581"/>
      <c r="I137" s="581"/>
      <c r="J137" s="581"/>
      <c r="K137" s="581"/>
      <c r="L137" s="581"/>
      <c r="M137" s="581"/>
      <c r="N137" s="581"/>
      <c r="O137" s="581"/>
      <c r="P137" s="581"/>
      <c r="Q137" s="581"/>
      <c r="R137" s="581"/>
      <c r="S137" s="581"/>
      <c r="T137" s="581"/>
      <c r="U137" s="581"/>
      <c r="V137" s="581"/>
      <c r="W137" s="581"/>
      <c r="X137" s="581"/>
      <c r="Y137" s="581"/>
      <c r="Z137" s="581"/>
      <c r="AA137" s="581"/>
      <c r="AB137" s="581"/>
      <c r="AC137" s="581"/>
      <c r="AD137" s="581"/>
      <c r="AE137" s="581"/>
      <c r="AF137" s="581"/>
      <c r="AG137" s="581"/>
      <c r="AH137" s="581"/>
      <c r="AI137" s="581"/>
      <c r="AJ137" s="581"/>
      <c r="AK137" s="581"/>
      <c r="AL137" s="581"/>
      <c r="AM137" s="581"/>
      <c r="AN137" s="581"/>
      <c r="AO137" s="581"/>
      <c r="AP137" s="581"/>
      <c r="AQ137" s="581"/>
      <c r="AR137" s="581"/>
      <c r="AS137" s="581"/>
      <c r="AT137" s="581"/>
      <c r="AU137" s="581"/>
      <c r="AV137" s="581"/>
      <c r="AW137" s="581"/>
      <c r="AX137" s="581"/>
      <c r="AY137" s="581"/>
      <c r="AZ137" s="581"/>
      <c r="BA137" s="581"/>
      <c r="BB137" s="581"/>
      <c r="BC137" s="581"/>
      <c r="BD137" s="581"/>
      <c r="BE137" s="581"/>
      <c r="BF137" s="581"/>
      <c r="BG137" s="581"/>
      <c r="BH137" s="581"/>
      <c r="BI137" s="581"/>
      <c r="BJ137" s="581"/>
      <c r="BK137" s="581"/>
      <c r="BL137" s="581"/>
      <c r="BM137" s="581"/>
      <c r="BN137" s="581"/>
      <c r="BO137" s="581"/>
      <c r="BP137" s="581"/>
      <c r="BQ137" s="581"/>
      <c r="BR137" s="581"/>
      <c r="BS137" s="581"/>
      <c r="BT137" s="581"/>
      <c r="BU137" s="581"/>
      <c r="BV137" s="581"/>
      <c r="BW137" s="581"/>
      <c r="BX137" s="581"/>
      <c r="BY137" s="581"/>
      <c r="BZ137" s="581"/>
      <c r="CA137" s="581"/>
      <c r="CB137" s="581"/>
      <c r="CC137" s="581"/>
    </row>
    <row r="138" customFormat="false" ht="11.25" hidden="false" customHeight="true" outlineLevel="0" collapsed="false">
      <c r="A138" s="581"/>
      <c r="B138" s="581"/>
      <c r="C138" s="581"/>
      <c r="D138" s="581"/>
      <c r="E138" s="581"/>
      <c r="F138" s="581"/>
      <c r="G138" s="581"/>
      <c r="H138" s="581"/>
      <c r="I138" s="581"/>
      <c r="J138" s="581"/>
      <c r="K138" s="581"/>
      <c r="L138" s="581"/>
      <c r="M138" s="581"/>
      <c r="N138" s="581"/>
      <c r="O138" s="581"/>
      <c r="P138" s="581"/>
      <c r="Q138" s="581"/>
      <c r="R138" s="581"/>
      <c r="S138" s="581"/>
      <c r="T138" s="581"/>
      <c r="U138" s="581"/>
      <c r="V138" s="581"/>
      <c r="W138" s="581"/>
      <c r="X138" s="581"/>
      <c r="Y138" s="581"/>
      <c r="Z138" s="581"/>
      <c r="AA138" s="581"/>
      <c r="AB138" s="581"/>
      <c r="AC138" s="581"/>
      <c r="AD138" s="581"/>
      <c r="AE138" s="581"/>
      <c r="AF138" s="581"/>
      <c r="AG138" s="581"/>
      <c r="AH138" s="581"/>
      <c r="AI138" s="581"/>
      <c r="AJ138" s="581"/>
      <c r="AK138" s="581"/>
      <c r="AL138" s="581"/>
      <c r="AM138" s="581"/>
      <c r="AN138" s="581"/>
      <c r="AO138" s="581"/>
      <c r="AP138" s="581"/>
      <c r="AQ138" s="581"/>
      <c r="AR138" s="581"/>
      <c r="AS138" s="581"/>
      <c r="AT138" s="581"/>
      <c r="AU138" s="581"/>
      <c r="AV138" s="581"/>
      <c r="AW138" s="581"/>
      <c r="AX138" s="581"/>
      <c r="AY138" s="581"/>
      <c r="AZ138" s="581"/>
      <c r="BA138" s="581"/>
      <c r="BB138" s="581"/>
      <c r="BC138" s="581"/>
      <c r="BD138" s="581"/>
      <c r="BE138" s="581"/>
      <c r="BF138" s="581"/>
      <c r="BG138" s="581"/>
      <c r="BH138" s="581"/>
      <c r="BI138" s="581"/>
      <c r="BJ138" s="581"/>
      <c r="BK138" s="581"/>
      <c r="BL138" s="581"/>
      <c r="BM138" s="581"/>
      <c r="BN138" s="581"/>
      <c r="BO138" s="581"/>
      <c r="BP138" s="581"/>
      <c r="BQ138" s="581"/>
      <c r="BR138" s="581"/>
      <c r="BS138" s="581"/>
      <c r="BT138" s="581"/>
      <c r="BU138" s="581"/>
      <c r="BV138" s="581"/>
      <c r="BW138" s="581"/>
      <c r="BX138" s="581"/>
      <c r="BY138" s="581"/>
      <c r="BZ138" s="581"/>
      <c r="CA138" s="581"/>
      <c r="CB138" s="581"/>
      <c r="CC138" s="581"/>
    </row>
    <row r="139" customFormat="false" ht="11.25" hidden="false" customHeight="true" outlineLevel="0" collapsed="false">
      <c r="A139" s="581"/>
      <c r="B139" s="581"/>
      <c r="C139" s="581"/>
      <c r="D139" s="581"/>
      <c r="E139" s="581"/>
      <c r="F139" s="581"/>
      <c r="G139" s="581"/>
      <c r="H139" s="581"/>
      <c r="I139" s="581"/>
      <c r="J139" s="581"/>
      <c r="K139" s="581"/>
      <c r="L139" s="581"/>
      <c r="M139" s="581"/>
      <c r="N139" s="581"/>
      <c r="O139" s="581"/>
      <c r="P139" s="581"/>
      <c r="Q139" s="581"/>
      <c r="R139" s="581"/>
      <c r="S139" s="581"/>
      <c r="T139" s="581"/>
      <c r="U139" s="581"/>
      <c r="V139" s="581"/>
      <c r="W139" s="581"/>
      <c r="X139" s="581"/>
      <c r="Y139" s="581"/>
      <c r="Z139" s="581"/>
      <c r="AA139" s="581"/>
      <c r="AB139" s="581"/>
      <c r="AC139" s="581"/>
      <c r="AD139" s="581"/>
      <c r="AE139" s="581"/>
      <c r="AF139" s="581"/>
      <c r="AG139" s="581"/>
      <c r="AH139" s="581"/>
      <c r="AI139" s="581"/>
      <c r="AJ139" s="581"/>
      <c r="AK139" s="581"/>
      <c r="AL139" s="581"/>
      <c r="AM139" s="581"/>
      <c r="AN139" s="581"/>
      <c r="AO139" s="581"/>
      <c r="AP139" s="581"/>
      <c r="AQ139" s="581"/>
      <c r="AR139" s="581"/>
      <c r="AS139" s="581"/>
      <c r="AT139" s="581"/>
      <c r="AU139" s="581"/>
      <c r="AV139" s="581"/>
      <c r="AW139" s="581"/>
      <c r="AX139" s="581"/>
      <c r="AY139" s="581"/>
      <c r="AZ139" s="581"/>
      <c r="BA139" s="581"/>
      <c r="BB139" s="581"/>
      <c r="BC139" s="581"/>
      <c r="BD139" s="581"/>
      <c r="BE139" s="581"/>
      <c r="BF139" s="581"/>
      <c r="BG139" s="581"/>
      <c r="BH139" s="581"/>
      <c r="BI139" s="581"/>
      <c r="BJ139" s="581"/>
      <c r="BK139" s="581"/>
      <c r="BL139" s="581"/>
      <c r="BM139" s="581"/>
      <c r="BN139" s="581"/>
      <c r="BO139" s="581"/>
      <c r="BP139" s="581"/>
      <c r="BQ139" s="581"/>
      <c r="BR139" s="581"/>
      <c r="BS139" s="581"/>
      <c r="BT139" s="581"/>
      <c r="BU139" s="581"/>
      <c r="BV139" s="581"/>
      <c r="BW139" s="581"/>
      <c r="BX139" s="581"/>
      <c r="BY139" s="581"/>
      <c r="BZ139" s="581"/>
      <c r="CA139" s="581"/>
      <c r="CB139" s="581"/>
      <c r="CC139" s="581"/>
    </row>
    <row r="140" customFormat="false" ht="11.25" hidden="false" customHeight="true" outlineLevel="0" collapsed="false">
      <c r="A140" s="581"/>
      <c r="B140" s="581"/>
      <c r="C140" s="581"/>
      <c r="D140" s="581"/>
      <c r="E140" s="581"/>
      <c r="F140" s="581"/>
      <c r="G140" s="581"/>
      <c r="H140" s="581"/>
      <c r="I140" s="581"/>
      <c r="J140" s="581"/>
      <c r="K140" s="581"/>
      <c r="L140" s="581"/>
      <c r="M140" s="581"/>
      <c r="N140" s="581"/>
      <c r="O140" s="581"/>
      <c r="P140" s="581"/>
      <c r="Q140" s="581"/>
      <c r="R140" s="581"/>
      <c r="S140" s="581"/>
      <c r="T140" s="581"/>
      <c r="U140" s="581"/>
      <c r="V140" s="581"/>
      <c r="W140" s="581"/>
      <c r="X140" s="581"/>
      <c r="Y140" s="581"/>
      <c r="Z140" s="581"/>
      <c r="AA140" s="581"/>
      <c r="AB140" s="581"/>
      <c r="AC140" s="581"/>
      <c r="AD140" s="581"/>
      <c r="AE140" s="581"/>
      <c r="AF140" s="581"/>
      <c r="AG140" s="581"/>
      <c r="AH140" s="581"/>
      <c r="AI140" s="581"/>
      <c r="AJ140" s="581"/>
      <c r="AK140" s="581"/>
      <c r="AL140" s="581"/>
      <c r="AM140" s="581"/>
      <c r="AN140" s="581"/>
      <c r="AO140" s="581"/>
      <c r="AP140" s="581"/>
      <c r="AQ140" s="581"/>
      <c r="AR140" s="581"/>
      <c r="AS140" s="581"/>
      <c r="AT140" s="581"/>
      <c r="AU140" s="581"/>
      <c r="AV140" s="581"/>
      <c r="AW140" s="581"/>
      <c r="AX140" s="581"/>
      <c r="AY140" s="581"/>
      <c r="AZ140" s="581"/>
      <c r="BA140" s="581"/>
      <c r="BB140" s="581"/>
      <c r="BC140" s="581"/>
      <c r="BD140" s="581"/>
      <c r="BE140" s="581"/>
      <c r="BF140" s="581"/>
      <c r="BG140" s="581"/>
      <c r="BH140" s="581"/>
      <c r="BI140" s="581"/>
      <c r="BJ140" s="581"/>
      <c r="BK140" s="581"/>
      <c r="BL140" s="581"/>
      <c r="BM140" s="581"/>
      <c r="BN140" s="581"/>
      <c r="BO140" s="581"/>
      <c r="BP140" s="581"/>
      <c r="BQ140" s="581"/>
      <c r="BR140" s="581"/>
      <c r="BS140" s="581"/>
      <c r="BT140" s="581"/>
      <c r="BU140" s="581"/>
      <c r="BV140" s="581"/>
      <c r="BW140" s="581"/>
      <c r="BX140" s="581"/>
      <c r="BY140" s="581"/>
      <c r="BZ140" s="581"/>
      <c r="CA140" s="581"/>
      <c r="CB140" s="581"/>
      <c r="CC140" s="581"/>
    </row>
    <row r="141" customFormat="false" ht="11.25" hidden="false" customHeight="true" outlineLevel="0" collapsed="false">
      <c r="A141" s="581"/>
      <c r="B141" s="581"/>
      <c r="C141" s="581"/>
      <c r="D141" s="581"/>
      <c r="E141" s="581"/>
      <c r="F141" s="581"/>
      <c r="G141" s="581"/>
      <c r="H141" s="581"/>
      <c r="I141" s="581"/>
      <c r="J141" s="581"/>
      <c r="K141" s="581"/>
      <c r="L141" s="581"/>
      <c r="M141" s="581"/>
      <c r="N141" s="581"/>
      <c r="O141" s="581"/>
      <c r="P141" s="581"/>
      <c r="Q141" s="581"/>
      <c r="R141" s="581"/>
      <c r="S141" s="581"/>
      <c r="T141" s="581"/>
      <c r="U141" s="581"/>
      <c r="V141" s="581"/>
      <c r="W141" s="581"/>
      <c r="X141" s="581"/>
      <c r="Y141" s="581"/>
      <c r="Z141" s="581"/>
      <c r="AA141" s="581"/>
      <c r="AB141" s="581"/>
      <c r="AC141" s="581"/>
      <c r="AD141" s="581"/>
      <c r="AE141" s="581"/>
      <c r="AF141" s="581"/>
      <c r="AG141" s="581"/>
      <c r="AH141" s="581"/>
      <c r="AI141" s="581"/>
      <c r="AJ141" s="581"/>
      <c r="AK141" s="581"/>
      <c r="AL141" s="581"/>
      <c r="AM141" s="581"/>
      <c r="AN141" s="581"/>
      <c r="AO141" s="581"/>
      <c r="AP141" s="581"/>
      <c r="AQ141" s="581"/>
      <c r="AR141" s="581"/>
      <c r="AS141" s="581"/>
      <c r="AT141" s="581"/>
      <c r="AU141" s="581"/>
      <c r="AV141" s="581"/>
      <c r="AW141" s="581"/>
      <c r="AX141" s="581"/>
      <c r="AY141" s="581"/>
      <c r="AZ141" s="581"/>
      <c r="BA141" s="581"/>
      <c r="BB141" s="581"/>
      <c r="BC141" s="581"/>
      <c r="BD141" s="581"/>
      <c r="BE141" s="581"/>
      <c r="BF141" s="581"/>
      <c r="BG141" s="581"/>
      <c r="BH141" s="581"/>
      <c r="BI141" s="581"/>
      <c r="BJ141" s="581"/>
      <c r="BK141" s="581"/>
      <c r="BL141" s="581"/>
      <c r="BM141" s="581"/>
      <c r="BN141" s="581"/>
      <c r="BO141" s="581"/>
      <c r="BP141" s="581"/>
      <c r="BQ141" s="581"/>
      <c r="BR141" s="581"/>
      <c r="BS141" s="581"/>
      <c r="BT141" s="581"/>
      <c r="BU141" s="581"/>
      <c r="BV141" s="581"/>
      <c r="BW141" s="581"/>
      <c r="BX141" s="581"/>
      <c r="BY141" s="581"/>
      <c r="BZ141" s="581"/>
      <c r="CA141" s="581"/>
      <c r="CB141" s="581"/>
      <c r="CC141" s="581"/>
    </row>
    <row r="142" customFormat="false" ht="11.25" hidden="false" customHeight="true" outlineLevel="0" collapsed="false">
      <c r="A142" s="581"/>
      <c r="B142" s="581"/>
      <c r="C142" s="581"/>
      <c r="D142" s="581"/>
      <c r="E142" s="581"/>
      <c r="F142" s="581"/>
      <c r="G142" s="581"/>
      <c r="H142" s="581"/>
      <c r="I142" s="581"/>
      <c r="J142" s="581"/>
      <c r="K142" s="581"/>
      <c r="L142" s="581"/>
      <c r="M142" s="581"/>
      <c r="N142" s="581"/>
      <c r="O142" s="581"/>
      <c r="P142" s="581"/>
      <c r="Q142" s="581"/>
      <c r="R142" s="581"/>
      <c r="S142" s="581"/>
      <c r="T142" s="581"/>
      <c r="U142" s="581"/>
      <c r="V142" s="581"/>
      <c r="W142" s="581"/>
      <c r="X142" s="581"/>
      <c r="Y142" s="581"/>
      <c r="Z142" s="581"/>
      <c r="AA142" s="581"/>
      <c r="AB142" s="581"/>
      <c r="AC142" s="581"/>
      <c r="AD142" s="581"/>
      <c r="AE142" s="581"/>
      <c r="AF142" s="581"/>
      <c r="AG142" s="581"/>
      <c r="AH142" s="581"/>
      <c r="AI142" s="581"/>
      <c r="AJ142" s="581"/>
      <c r="AK142" s="581"/>
      <c r="AL142" s="581"/>
      <c r="AM142" s="581"/>
      <c r="AN142" s="581"/>
      <c r="AO142" s="581"/>
      <c r="AP142" s="581"/>
      <c r="AQ142" s="581"/>
      <c r="AR142" s="581"/>
      <c r="AS142" s="581"/>
      <c r="AT142" s="581"/>
      <c r="AU142" s="581"/>
      <c r="AV142" s="581"/>
      <c r="AW142" s="581"/>
      <c r="AX142" s="581"/>
      <c r="AY142" s="581"/>
      <c r="AZ142" s="581"/>
      <c r="BA142" s="581"/>
      <c r="BB142" s="581"/>
      <c r="BC142" s="581"/>
      <c r="BD142" s="581"/>
      <c r="BE142" s="581"/>
      <c r="BF142" s="581"/>
      <c r="BG142" s="581"/>
      <c r="BH142" s="581"/>
      <c r="BI142" s="581"/>
      <c r="BJ142" s="581"/>
      <c r="BK142" s="581"/>
      <c r="BL142" s="581"/>
      <c r="BM142" s="581"/>
      <c r="BN142" s="581"/>
      <c r="BO142" s="581"/>
      <c r="BP142" s="581"/>
      <c r="BQ142" s="581"/>
      <c r="BR142" s="581"/>
      <c r="BS142" s="581"/>
      <c r="BT142" s="581"/>
      <c r="BU142" s="581"/>
      <c r="BV142" s="581"/>
      <c r="BW142" s="581"/>
      <c r="BX142" s="581"/>
      <c r="BY142" s="581"/>
      <c r="BZ142" s="581"/>
      <c r="CA142" s="581"/>
      <c r="CB142" s="581"/>
      <c r="CC142" s="581"/>
    </row>
    <row r="143" customFormat="false" ht="11.25" hidden="false" customHeight="true" outlineLevel="0" collapsed="false">
      <c r="A143" s="581"/>
      <c r="B143" s="581"/>
      <c r="C143" s="581"/>
      <c r="D143" s="581"/>
      <c r="E143" s="581"/>
      <c r="F143" s="581"/>
      <c r="G143" s="581"/>
      <c r="H143" s="581"/>
      <c r="I143" s="581"/>
      <c r="J143" s="581"/>
      <c r="K143" s="581"/>
      <c r="L143" s="581"/>
      <c r="M143" s="581"/>
      <c r="N143" s="581"/>
      <c r="O143" s="581"/>
      <c r="P143" s="581"/>
      <c r="Q143" s="581"/>
      <c r="R143" s="581"/>
      <c r="S143" s="581"/>
      <c r="T143" s="581"/>
      <c r="U143" s="581"/>
      <c r="V143" s="581"/>
      <c r="W143" s="581"/>
      <c r="X143" s="581"/>
      <c r="Y143" s="581"/>
      <c r="Z143" s="581"/>
      <c r="AA143" s="581"/>
      <c r="AB143" s="581"/>
      <c r="AC143" s="581"/>
      <c r="AD143" s="581"/>
      <c r="AE143" s="581"/>
      <c r="AF143" s="581"/>
      <c r="AG143" s="581"/>
      <c r="AH143" s="581"/>
      <c r="AI143" s="581"/>
      <c r="AJ143" s="581"/>
      <c r="AK143" s="581"/>
      <c r="AL143" s="581"/>
      <c r="AM143" s="581"/>
      <c r="AN143" s="581"/>
      <c r="AO143" s="581"/>
      <c r="AP143" s="581"/>
      <c r="AQ143" s="581"/>
      <c r="AR143" s="581"/>
      <c r="AS143" s="581"/>
      <c r="AT143" s="581"/>
      <c r="AU143" s="581"/>
      <c r="AV143" s="581"/>
      <c r="AW143" s="581"/>
      <c r="AX143" s="581"/>
      <c r="AY143" s="581"/>
      <c r="AZ143" s="581"/>
      <c r="BA143" s="581"/>
      <c r="BB143" s="581"/>
      <c r="BC143" s="581"/>
      <c r="BD143" s="581"/>
      <c r="BE143" s="581"/>
      <c r="BF143" s="581"/>
      <c r="BG143" s="581"/>
      <c r="BH143" s="581"/>
      <c r="BI143" s="581"/>
      <c r="BJ143" s="581"/>
      <c r="BK143" s="581"/>
      <c r="BL143" s="581"/>
      <c r="BM143" s="581"/>
      <c r="BN143" s="581"/>
      <c r="BO143" s="581"/>
      <c r="BP143" s="581"/>
      <c r="BQ143" s="581"/>
      <c r="BR143" s="581"/>
      <c r="BS143" s="581"/>
      <c r="BT143" s="581"/>
      <c r="BU143" s="581"/>
      <c r="BV143" s="581"/>
      <c r="BW143" s="581"/>
      <c r="BX143" s="581"/>
      <c r="BY143" s="581"/>
      <c r="BZ143" s="581"/>
      <c r="CA143" s="581"/>
      <c r="CB143" s="581"/>
      <c r="CC143" s="581"/>
    </row>
    <row r="144" customFormat="false" ht="11.25" hidden="false" customHeight="true" outlineLevel="0" collapsed="false">
      <c r="A144" s="581"/>
      <c r="B144" s="581"/>
      <c r="C144" s="581"/>
      <c r="D144" s="581"/>
      <c r="E144" s="581"/>
      <c r="F144" s="581"/>
      <c r="G144" s="581"/>
      <c r="H144" s="581"/>
      <c r="I144" s="581"/>
      <c r="J144" s="581"/>
      <c r="K144" s="581"/>
      <c r="L144" s="581"/>
      <c r="M144" s="581"/>
      <c r="N144" s="581"/>
      <c r="O144" s="581"/>
      <c r="P144" s="581"/>
      <c r="Q144" s="581"/>
      <c r="R144" s="581"/>
      <c r="S144" s="581"/>
      <c r="T144" s="581"/>
      <c r="U144" s="581"/>
      <c r="V144" s="581"/>
      <c r="W144" s="581"/>
      <c r="X144" s="581"/>
      <c r="Y144" s="581"/>
      <c r="Z144" s="581"/>
      <c r="AA144" s="581"/>
      <c r="AB144" s="581"/>
      <c r="AC144" s="581"/>
      <c r="AD144" s="581"/>
      <c r="AE144" s="581"/>
      <c r="AF144" s="581"/>
      <c r="AG144" s="581"/>
      <c r="AH144" s="581"/>
      <c r="AI144" s="581"/>
      <c r="AJ144" s="581"/>
      <c r="AK144" s="581"/>
      <c r="AL144" s="581"/>
      <c r="AM144" s="581"/>
      <c r="AN144" s="581"/>
      <c r="AO144" s="581"/>
      <c r="AP144" s="581"/>
      <c r="AQ144" s="581"/>
      <c r="AR144" s="581"/>
      <c r="AS144" s="581"/>
      <c r="AT144" s="581"/>
      <c r="AU144" s="581"/>
      <c r="AV144" s="581"/>
      <c r="AW144" s="581"/>
      <c r="AX144" s="581"/>
      <c r="AY144" s="581"/>
      <c r="AZ144" s="581"/>
      <c r="BA144" s="581"/>
      <c r="BB144" s="581"/>
      <c r="BC144" s="581"/>
      <c r="BD144" s="581"/>
      <c r="BE144" s="581"/>
      <c r="BF144" s="581"/>
      <c r="BG144" s="581"/>
      <c r="BH144" s="581"/>
      <c r="BI144" s="581"/>
      <c r="BJ144" s="581"/>
      <c r="BK144" s="581"/>
      <c r="BL144" s="581"/>
      <c r="BM144" s="581"/>
      <c r="BN144" s="581"/>
      <c r="BO144" s="581"/>
      <c r="BP144" s="581"/>
      <c r="BQ144" s="581"/>
      <c r="BR144" s="581"/>
      <c r="BS144" s="581"/>
      <c r="BT144" s="581"/>
      <c r="BU144" s="581"/>
      <c r="BV144" s="581"/>
      <c r="BW144" s="581"/>
      <c r="BX144" s="581"/>
      <c r="BY144" s="581"/>
      <c r="BZ144" s="581"/>
      <c r="CA144" s="581"/>
      <c r="CB144" s="581"/>
      <c r="CC144" s="581"/>
    </row>
    <row r="145" customFormat="false" ht="11.25" hidden="false" customHeight="true" outlineLevel="0" collapsed="false">
      <c r="A145" s="581"/>
      <c r="B145" s="581"/>
      <c r="C145" s="581"/>
      <c r="D145" s="581"/>
      <c r="E145" s="581"/>
      <c r="F145" s="581"/>
      <c r="G145" s="581"/>
      <c r="H145" s="581"/>
      <c r="I145" s="581"/>
      <c r="J145" s="581"/>
      <c r="K145" s="581"/>
      <c r="L145" s="581"/>
      <c r="M145" s="581"/>
      <c r="N145" s="581"/>
      <c r="O145" s="581"/>
      <c r="P145" s="581"/>
      <c r="Q145" s="581"/>
      <c r="R145" s="581"/>
      <c r="S145" s="581"/>
      <c r="T145" s="581"/>
      <c r="U145" s="581"/>
      <c r="V145" s="581"/>
      <c r="W145" s="581"/>
      <c r="X145" s="581"/>
      <c r="Y145" s="581"/>
      <c r="Z145" s="581"/>
      <c r="AA145" s="581"/>
      <c r="AB145" s="581"/>
      <c r="AC145" s="581"/>
      <c r="AD145" s="581"/>
      <c r="AE145" s="581"/>
      <c r="AF145" s="581"/>
      <c r="AG145" s="581"/>
      <c r="AH145" s="581"/>
      <c r="AI145" s="581"/>
      <c r="AJ145" s="581"/>
      <c r="AK145" s="581"/>
      <c r="AL145" s="581"/>
      <c r="AM145" s="581"/>
      <c r="AN145" s="581"/>
      <c r="AO145" s="581"/>
      <c r="AP145" s="581"/>
      <c r="AQ145" s="581"/>
      <c r="AR145" s="581"/>
      <c r="AS145" s="581"/>
      <c r="AT145" s="581"/>
      <c r="AU145" s="581"/>
      <c r="AV145" s="581"/>
      <c r="AW145" s="581"/>
      <c r="AX145" s="581"/>
      <c r="AY145" s="581"/>
      <c r="AZ145" s="581"/>
      <c r="BA145" s="581"/>
      <c r="BB145" s="581"/>
      <c r="BC145" s="581"/>
      <c r="BD145" s="581"/>
      <c r="BE145" s="581"/>
      <c r="BF145" s="581"/>
      <c r="BG145" s="581"/>
      <c r="BH145" s="581"/>
      <c r="BI145" s="581"/>
      <c r="BJ145" s="581"/>
      <c r="BK145" s="581"/>
      <c r="BL145" s="581"/>
      <c r="BM145" s="581"/>
      <c r="BN145" s="581"/>
      <c r="BO145" s="581"/>
      <c r="BP145" s="581"/>
      <c r="BQ145" s="581"/>
      <c r="BR145" s="581"/>
      <c r="BS145" s="581"/>
      <c r="BT145" s="581"/>
      <c r="BU145" s="581"/>
      <c r="BV145" s="581"/>
      <c r="BW145" s="581"/>
      <c r="BX145" s="581"/>
      <c r="BY145" s="581"/>
      <c r="BZ145" s="581"/>
      <c r="CA145" s="581"/>
      <c r="CB145" s="581"/>
      <c r="CC145" s="581"/>
    </row>
    <row r="146" customFormat="false" ht="11.25" hidden="false" customHeight="true" outlineLevel="0" collapsed="false">
      <c r="A146" s="581"/>
      <c r="B146" s="581"/>
      <c r="C146" s="581"/>
      <c r="D146" s="581"/>
      <c r="E146" s="581"/>
      <c r="F146" s="581"/>
      <c r="G146" s="581"/>
      <c r="H146" s="581"/>
      <c r="I146" s="581"/>
      <c r="J146" s="581"/>
      <c r="K146" s="581"/>
      <c r="L146" s="581"/>
      <c r="M146" s="581"/>
      <c r="N146" s="581"/>
      <c r="O146" s="581"/>
      <c r="P146" s="581"/>
      <c r="Q146" s="581"/>
      <c r="R146" s="581"/>
      <c r="S146" s="581"/>
      <c r="T146" s="581"/>
      <c r="U146" s="581"/>
      <c r="V146" s="581"/>
      <c r="W146" s="581"/>
      <c r="X146" s="581"/>
      <c r="Y146" s="581"/>
      <c r="Z146" s="581"/>
      <c r="AA146" s="581"/>
      <c r="AB146" s="581"/>
      <c r="AC146" s="581"/>
      <c r="AD146" s="581"/>
      <c r="AE146" s="581"/>
      <c r="AF146" s="581"/>
      <c r="AG146" s="581"/>
      <c r="AH146" s="581"/>
      <c r="AI146" s="581"/>
      <c r="AJ146" s="581"/>
      <c r="AK146" s="581"/>
      <c r="AL146" s="581"/>
      <c r="AM146" s="581"/>
      <c r="AN146" s="581"/>
      <c r="AO146" s="581"/>
      <c r="AP146" s="581"/>
      <c r="AQ146" s="581"/>
      <c r="AR146" s="581"/>
      <c r="AS146" s="581"/>
      <c r="AT146" s="581"/>
      <c r="AU146" s="581"/>
      <c r="AV146" s="581"/>
      <c r="AW146" s="581"/>
      <c r="AX146" s="581"/>
      <c r="AY146" s="581"/>
      <c r="AZ146" s="581"/>
      <c r="BA146" s="581"/>
      <c r="BB146" s="581"/>
      <c r="BC146" s="581"/>
      <c r="BD146" s="581"/>
      <c r="BE146" s="581"/>
      <c r="BF146" s="581"/>
      <c r="BG146" s="581"/>
      <c r="BH146" s="581"/>
      <c r="BI146" s="581"/>
      <c r="BJ146" s="581"/>
      <c r="BK146" s="581"/>
      <c r="BL146" s="581"/>
      <c r="BM146" s="581"/>
      <c r="BN146" s="581"/>
      <c r="BO146" s="581"/>
      <c r="BP146" s="581"/>
      <c r="BQ146" s="581"/>
      <c r="BR146" s="581"/>
      <c r="BS146" s="581"/>
      <c r="BT146" s="581"/>
      <c r="BU146" s="581"/>
      <c r="BV146" s="581"/>
      <c r="BW146" s="581"/>
      <c r="BX146" s="581"/>
      <c r="BY146" s="581"/>
      <c r="BZ146" s="581"/>
      <c r="CA146" s="581"/>
      <c r="CB146" s="581"/>
      <c r="CC146" s="581"/>
    </row>
    <row r="147" customFormat="false" ht="11.25" hidden="false" customHeight="true" outlineLevel="0" collapsed="false">
      <c r="A147" s="581"/>
      <c r="B147" s="581"/>
      <c r="C147" s="581"/>
      <c r="D147" s="581"/>
      <c r="E147" s="581"/>
      <c r="F147" s="581"/>
      <c r="G147" s="581"/>
      <c r="H147" s="581"/>
      <c r="I147" s="581"/>
      <c r="J147" s="581"/>
      <c r="K147" s="581"/>
      <c r="L147" s="581"/>
      <c r="M147" s="581"/>
      <c r="N147" s="581"/>
      <c r="O147" s="581"/>
      <c r="P147" s="581"/>
      <c r="Q147" s="581"/>
      <c r="R147" s="581"/>
      <c r="S147" s="581"/>
      <c r="T147" s="581"/>
      <c r="U147" s="581"/>
      <c r="V147" s="581"/>
      <c r="W147" s="581"/>
      <c r="X147" s="581"/>
      <c r="Y147" s="581"/>
      <c r="Z147" s="581"/>
      <c r="AA147" s="581"/>
      <c r="AB147" s="581"/>
      <c r="AC147" s="581"/>
      <c r="AD147" s="581"/>
      <c r="AE147" s="581"/>
      <c r="AF147" s="581"/>
      <c r="AG147" s="581"/>
      <c r="AH147" s="581"/>
      <c r="AI147" s="581"/>
      <c r="AJ147" s="581"/>
      <c r="AK147" s="581"/>
      <c r="AL147" s="581"/>
      <c r="AM147" s="581"/>
      <c r="AN147" s="581"/>
      <c r="AO147" s="581"/>
      <c r="AP147" s="581"/>
      <c r="AQ147" s="581"/>
      <c r="AR147" s="581"/>
      <c r="AS147" s="581"/>
      <c r="AT147" s="581"/>
      <c r="AU147" s="581"/>
      <c r="AV147" s="581"/>
      <c r="AW147" s="581"/>
      <c r="AX147" s="581"/>
      <c r="AY147" s="581"/>
      <c r="AZ147" s="581"/>
      <c r="BA147" s="581"/>
      <c r="BB147" s="581"/>
      <c r="BC147" s="581"/>
      <c r="BD147" s="581"/>
      <c r="BE147" s="581"/>
      <c r="BF147" s="581"/>
      <c r="BG147" s="581"/>
      <c r="BH147" s="581"/>
      <c r="BI147" s="581"/>
      <c r="BJ147" s="581"/>
      <c r="BK147" s="581"/>
      <c r="BL147" s="581"/>
      <c r="BM147" s="581"/>
      <c r="BN147" s="581"/>
      <c r="BO147" s="581"/>
      <c r="BP147" s="581"/>
      <c r="BQ147" s="581"/>
      <c r="BR147" s="581"/>
      <c r="BS147" s="581"/>
      <c r="BT147" s="581"/>
      <c r="BU147" s="581"/>
      <c r="BV147" s="581"/>
      <c r="BW147" s="581"/>
      <c r="BX147" s="581"/>
      <c r="BY147" s="581"/>
      <c r="BZ147" s="581"/>
      <c r="CA147" s="581"/>
      <c r="CB147" s="581"/>
      <c r="CC147" s="581"/>
    </row>
    <row r="148" customFormat="false" ht="11.25" hidden="false" customHeight="true" outlineLevel="0" collapsed="false">
      <c r="A148" s="581"/>
      <c r="B148" s="581"/>
      <c r="C148" s="581"/>
      <c r="D148" s="581"/>
      <c r="E148" s="581"/>
      <c r="F148" s="581"/>
      <c r="G148" s="581"/>
      <c r="H148" s="581"/>
      <c r="I148" s="581"/>
      <c r="J148" s="581"/>
      <c r="K148" s="581"/>
      <c r="L148" s="581"/>
      <c r="M148" s="581"/>
      <c r="N148" s="581"/>
      <c r="O148" s="581"/>
      <c r="P148" s="581"/>
      <c r="Q148" s="581"/>
      <c r="R148" s="581"/>
      <c r="S148" s="581"/>
      <c r="T148" s="581"/>
      <c r="U148" s="581"/>
      <c r="V148" s="581"/>
      <c r="W148" s="581"/>
      <c r="X148" s="581"/>
      <c r="Y148" s="581"/>
      <c r="Z148" s="581"/>
      <c r="AA148" s="581"/>
      <c r="AB148" s="581"/>
      <c r="AC148" s="581"/>
      <c r="AD148" s="581"/>
      <c r="AE148" s="581"/>
      <c r="AF148" s="581"/>
      <c r="AG148" s="581"/>
      <c r="AH148" s="581"/>
      <c r="AI148" s="581"/>
      <c r="AJ148" s="581"/>
      <c r="AK148" s="581"/>
      <c r="AL148" s="581"/>
      <c r="AM148" s="581"/>
      <c r="AN148" s="581"/>
      <c r="AO148" s="581"/>
      <c r="AP148" s="581"/>
      <c r="AQ148" s="581"/>
      <c r="AR148" s="581"/>
      <c r="AS148" s="581"/>
      <c r="AT148" s="581"/>
      <c r="AU148" s="581"/>
      <c r="AV148" s="581"/>
      <c r="AW148" s="581"/>
      <c r="AX148" s="581"/>
      <c r="AY148" s="581"/>
      <c r="AZ148" s="581"/>
      <c r="BA148" s="581"/>
      <c r="BB148" s="581"/>
      <c r="BC148" s="581"/>
      <c r="BD148" s="581"/>
      <c r="BE148" s="581"/>
      <c r="BF148" s="581"/>
      <c r="BG148" s="581"/>
      <c r="BH148" s="581"/>
      <c r="BI148" s="581"/>
      <c r="BJ148" s="581"/>
      <c r="BK148" s="581"/>
      <c r="BL148" s="581"/>
      <c r="BM148" s="581"/>
      <c r="BN148" s="581"/>
      <c r="BO148" s="581"/>
      <c r="BP148" s="581"/>
      <c r="BQ148" s="581"/>
      <c r="BR148" s="581"/>
      <c r="BS148" s="581"/>
      <c r="BT148" s="581"/>
      <c r="BU148" s="581"/>
      <c r="BV148" s="581"/>
      <c r="BW148" s="581"/>
      <c r="BX148" s="581"/>
      <c r="BY148" s="581"/>
      <c r="BZ148" s="581"/>
      <c r="CA148" s="581"/>
      <c r="CB148" s="581"/>
      <c r="CC148" s="581"/>
    </row>
    <row r="149" customFormat="false" ht="11.25" hidden="false" customHeight="true" outlineLevel="0" collapsed="false">
      <c r="A149" s="581"/>
      <c r="B149" s="581"/>
      <c r="C149" s="581"/>
      <c r="D149" s="581"/>
      <c r="E149" s="581"/>
      <c r="F149" s="581"/>
      <c r="G149" s="581"/>
      <c r="H149" s="581"/>
      <c r="I149" s="581"/>
      <c r="J149" s="581"/>
      <c r="K149" s="581"/>
      <c r="L149" s="581"/>
      <c r="M149" s="581"/>
      <c r="N149" s="581"/>
      <c r="O149" s="581"/>
      <c r="P149" s="581"/>
      <c r="Q149" s="581"/>
      <c r="R149" s="581"/>
      <c r="S149" s="581"/>
      <c r="T149" s="581"/>
      <c r="U149" s="581"/>
      <c r="V149" s="581"/>
      <c r="W149" s="581"/>
      <c r="X149" s="581"/>
      <c r="Y149" s="581"/>
      <c r="Z149" s="581"/>
      <c r="AA149" s="581"/>
      <c r="AB149" s="581"/>
      <c r="AC149" s="581"/>
      <c r="AD149" s="581"/>
      <c r="AE149" s="581"/>
      <c r="AF149" s="581"/>
      <c r="AG149" s="581"/>
      <c r="AH149" s="581"/>
      <c r="AI149" s="581"/>
      <c r="AJ149" s="581"/>
      <c r="AK149" s="581"/>
      <c r="AL149" s="581"/>
      <c r="AM149" s="581"/>
      <c r="AN149" s="581"/>
      <c r="AO149" s="581"/>
      <c r="AP149" s="581"/>
      <c r="AQ149" s="581"/>
      <c r="AR149" s="581"/>
      <c r="AS149" s="581"/>
      <c r="AT149" s="581"/>
      <c r="AU149" s="581"/>
      <c r="AV149" s="581"/>
      <c r="AW149" s="581"/>
      <c r="AX149" s="581"/>
      <c r="AY149" s="581"/>
      <c r="AZ149" s="581"/>
      <c r="BA149" s="581"/>
      <c r="BB149" s="581"/>
      <c r="BC149" s="581"/>
      <c r="BD149" s="581"/>
      <c r="BE149" s="581"/>
      <c r="BF149" s="581"/>
      <c r="BG149" s="581"/>
      <c r="BH149" s="581"/>
      <c r="BI149" s="581"/>
      <c r="BJ149" s="581"/>
      <c r="BK149" s="581"/>
      <c r="BL149" s="581"/>
      <c r="BM149" s="581"/>
      <c r="BN149" s="581"/>
      <c r="BO149" s="581"/>
      <c r="BP149" s="581"/>
      <c r="BQ149" s="581"/>
      <c r="BR149" s="581"/>
      <c r="BS149" s="581"/>
      <c r="BT149" s="581"/>
      <c r="BU149" s="581"/>
      <c r="BV149" s="581"/>
      <c r="BW149" s="581"/>
      <c r="BX149" s="581"/>
      <c r="BY149" s="581"/>
      <c r="BZ149" s="581"/>
      <c r="CA149" s="581"/>
      <c r="CB149" s="581"/>
      <c r="CC149" s="581"/>
    </row>
    <row r="150" customFormat="false" ht="11.25" hidden="false" customHeight="true" outlineLevel="0" collapsed="false">
      <c r="A150" s="581"/>
      <c r="B150" s="581"/>
      <c r="C150" s="581"/>
      <c r="D150" s="581"/>
      <c r="E150" s="581"/>
      <c r="F150" s="581"/>
      <c r="G150" s="581"/>
      <c r="H150" s="581"/>
      <c r="I150" s="581"/>
      <c r="J150" s="581"/>
      <c r="K150" s="581"/>
      <c r="L150" s="581"/>
      <c r="M150" s="581"/>
      <c r="N150" s="581"/>
      <c r="O150" s="581"/>
      <c r="P150" s="581"/>
      <c r="Q150" s="581"/>
      <c r="R150" s="581"/>
      <c r="S150" s="581"/>
      <c r="T150" s="581"/>
      <c r="U150" s="581"/>
      <c r="V150" s="581"/>
      <c r="W150" s="581"/>
      <c r="X150" s="581"/>
      <c r="Y150" s="581"/>
      <c r="Z150" s="581"/>
      <c r="AA150" s="581"/>
      <c r="AB150" s="581"/>
      <c r="AC150" s="581"/>
      <c r="AD150" s="581"/>
      <c r="AE150" s="581"/>
      <c r="AF150" s="581"/>
      <c r="AG150" s="581"/>
      <c r="AH150" s="581"/>
      <c r="AI150" s="581"/>
      <c r="AJ150" s="581"/>
      <c r="AK150" s="581"/>
      <c r="AL150" s="581"/>
      <c r="AM150" s="581"/>
      <c r="AN150" s="581"/>
      <c r="AO150" s="581"/>
      <c r="AP150" s="581"/>
      <c r="AQ150" s="581"/>
      <c r="AR150" s="581"/>
      <c r="AS150" s="581"/>
      <c r="AT150" s="581"/>
      <c r="AU150" s="581"/>
      <c r="AV150" s="581"/>
      <c r="AW150" s="581"/>
      <c r="AX150" s="581"/>
      <c r="AY150" s="581"/>
      <c r="AZ150" s="581"/>
      <c r="BA150" s="581"/>
      <c r="BB150" s="581"/>
      <c r="BC150" s="581"/>
      <c r="BD150" s="581"/>
      <c r="BE150" s="581"/>
      <c r="BF150" s="581"/>
      <c r="BG150" s="581"/>
      <c r="BH150" s="581"/>
      <c r="BI150" s="581"/>
      <c r="BJ150" s="581"/>
      <c r="BK150" s="581"/>
      <c r="BL150" s="581"/>
      <c r="BM150" s="581"/>
      <c r="BN150" s="581"/>
      <c r="BO150" s="581"/>
      <c r="BP150" s="581"/>
      <c r="BQ150" s="581"/>
      <c r="BR150" s="581"/>
      <c r="BS150" s="581"/>
      <c r="BT150" s="581"/>
      <c r="BU150" s="581"/>
      <c r="BV150" s="581"/>
      <c r="BW150" s="581"/>
      <c r="BX150" s="581"/>
      <c r="BY150" s="581"/>
      <c r="BZ150" s="581"/>
      <c r="CA150" s="581"/>
      <c r="CB150" s="581"/>
      <c r="CC150" s="581"/>
    </row>
    <row r="151" customFormat="false" ht="11.25" hidden="false" customHeight="true" outlineLevel="0" collapsed="false">
      <c r="A151" s="581"/>
      <c r="B151" s="581"/>
      <c r="C151" s="581"/>
      <c r="D151" s="581"/>
      <c r="E151" s="581"/>
      <c r="F151" s="581"/>
      <c r="G151" s="581"/>
      <c r="H151" s="581"/>
      <c r="I151" s="581"/>
      <c r="J151" s="581"/>
      <c r="K151" s="581"/>
      <c r="L151" s="581"/>
      <c r="M151" s="581"/>
      <c r="N151" s="581"/>
      <c r="O151" s="581"/>
      <c r="P151" s="581"/>
      <c r="Q151" s="581"/>
      <c r="R151" s="581"/>
      <c r="S151" s="581"/>
      <c r="T151" s="581"/>
      <c r="U151" s="581"/>
      <c r="V151" s="581"/>
      <c r="W151" s="581"/>
      <c r="X151" s="581"/>
      <c r="Y151" s="581"/>
      <c r="Z151" s="581"/>
      <c r="AA151" s="581"/>
      <c r="AB151" s="581"/>
      <c r="AC151" s="581"/>
      <c r="AD151" s="581"/>
      <c r="AE151" s="581"/>
      <c r="AF151" s="581"/>
      <c r="AG151" s="581"/>
      <c r="AH151" s="581"/>
      <c r="AI151" s="581"/>
      <c r="AJ151" s="581"/>
      <c r="AK151" s="581"/>
      <c r="AL151" s="581"/>
      <c r="AM151" s="581"/>
      <c r="AN151" s="581"/>
      <c r="AO151" s="581"/>
      <c r="AP151" s="581"/>
      <c r="AQ151" s="581"/>
      <c r="AR151" s="581"/>
      <c r="AS151" s="581"/>
      <c r="AT151" s="581"/>
      <c r="AU151" s="581"/>
      <c r="AV151" s="581"/>
      <c r="AW151" s="581"/>
      <c r="AX151" s="581"/>
      <c r="AY151" s="581"/>
      <c r="AZ151" s="581"/>
      <c r="BA151" s="581"/>
      <c r="BB151" s="581"/>
      <c r="BC151" s="581"/>
      <c r="BD151" s="581"/>
      <c r="BE151" s="581"/>
      <c r="BF151" s="581"/>
      <c r="BG151" s="581"/>
      <c r="BH151" s="581"/>
      <c r="BI151" s="581"/>
      <c r="BJ151" s="581"/>
      <c r="BK151" s="581"/>
      <c r="BL151" s="581"/>
      <c r="BM151" s="581"/>
      <c r="BN151" s="581"/>
      <c r="BO151" s="581"/>
      <c r="BP151" s="581"/>
      <c r="BQ151" s="581"/>
      <c r="BR151" s="581"/>
      <c r="BS151" s="581"/>
      <c r="BT151" s="581"/>
      <c r="BU151" s="581"/>
      <c r="BV151" s="581"/>
      <c r="BW151" s="581"/>
      <c r="BX151" s="581"/>
      <c r="BY151" s="581"/>
      <c r="BZ151" s="581"/>
      <c r="CA151" s="581"/>
      <c r="CB151" s="581"/>
      <c r="CC151" s="581"/>
    </row>
    <row r="152" customFormat="false" ht="11.25" hidden="false" customHeight="true" outlineLevel="0" collapsed="false">
      <c r="A152" s="581"/>
      <c r="B152" s="581"/>
      <c r="C152" s="581"/>
      <c r="D152" s="581"/>
      <c r="E152" s="581"/>
      <c r="F152" s="581"/>
      <c r="G152" s="581"/>
      <c r="H152" s="581"/>
      <c r="I152" s="581"/>
      <c r="J152" s="581"/>
      <c r="K152" s="581"/>
      <c r="L152" s="581"/>
      <c r="M152" s="581"/>
      <c r="N152" s="581"/>
      <c r="O152" s="581"/>
      <c r="P152" s="581"/>
      <c r="Q152" s="581"/>
      <c r="R152" s="581"/>
      <c r="S152" s="581"/>
      <c r="T152" s="581"/>
      <c r="U152" s="581"/>
      <c r="V152" s="581"/>
      <c r="W152" s="581"/>
      <c r="X152" s="581"/>
      <c r="Y152" s="581"/>
      <c r="Z152" s="581"/>
      <c r="AA152" s="581"/>
      <c r="AB152" s="581"/>
      <c r="AC152" s="581"/>
      <c r="AD152" s="581"/>
      <c r="AE152" s="581"/>
      <c r="AF152" s="581"/>
      <c r="AG152" s="581"/>
      <c r="AH152" s="581"/>
      <c r="AI152" s="581"/>
      <c r="AJ152" s="581"/>
      <c r="AK152" s="581"/>
      <c r="AL152" s="581"/>
      <c r="AM152" s="581"/>
      <c r="AN152" s="581"/>
      <c r="AO152" s="581"/>
      <c r="AP152" s="581"/>
      <c r="AQ152" s="581"/>
      <c r="AR152" s="581"/>
      <c r="AS152" s="581"/>
      <c r="AT152" s="581"/>
      <c r="AU152" s="581"/>
      <c r="AV152" s="581"/>
      <c r="AW152" s="581"/>
      <c r="AX152" s="581"/>
      <c r="AY152" s="581"/>
      <c r="AZ152" s="581"/>
      <c r="BA152" s="581"/>
      <c r="BB152" s="581"/>
      <c r="BC152" s="581"/>
      <c r="BD152" s="581"/>
      <c r="BE152" s="581"/>
      <c r="BF152" s="581"/>
      <c r="BG152" s="581"/>
      <c r="BH152" s="581"/>
      <c r="BI152" s="581"/>
      <c r="BJ152" s="581"/>
      <c r="BK152" s="581"/>
      <c r="BL152" s="581"/>
      <c r="BM152" s="581"/>
      <c r="BN152" s="581"/>
      <c r="BO152" s="581"/>
      <c r="BP152" s="581"/>
      <c r="BQ152" s="581"/>
      <c r="BR152" s="581"/>
      <c r="BS152" s="581"/>
      <c r="BT152" s="581"/>
      <c r="BU152" s="581"/>
      <c r="BV152" s="581"/>
      <c r="BW152" s="581"/>
      <c r="BX152" s="581"/>
      <c r="BY152" s="581"/>
      <c r="BZ152" s="581"/>
      <c r="CA152" s="581"/>
      <c r="CB152" s="581"/>
      <c r="CC152" s="581"/>
    </row>
    <row r="153" customFormat="false" ht="11.25" hidden="false" customHeight="true" outlineLevel="0" collapsed="false">
      <c r="A153" s="581"/>
      <c r="B153" s="581"/>
      <c r="C153" s="581"/>
      <c r="D153" s="581"/>
      <c r="E153" s="581"/>
      <c r="F153" s="581"/>
      <c r="G153" s="581"/>
      <c r="H153" s="581"/>
      <c r="I153" s="581"/>
      <c r="J153" s="581"/>
      <c r="K153" s="581"/>
      <c r="L153" s="581"/>
      <c r="M153" s="581"/>
      <c r="N153" s="581"/>
      <c r="O153" s="581"/>
      <c r="P153" s="581"/>
      <c r="Q153" s="581"/>
      <c r="R153" s="581"/>
      <c r="S153" s="581"/>
      <c r="T153" s="581"/>
      <c r="U153" s="581"/>
      <c r="V153" s="581"/>
      <c r="W153" s="581"/>
      <c r="X153" s="581"/>
      <c r="Y153" s="581"/>
      <c r="Z153" s="581"/>
      <c r="AA153" s="581"/>
      <c r="AB153" s="581"/>
      <c r="AC153" s="581"/>
      <c r="AD153" s="581"/>
      <c r="AE153" s="581"/>
      <c r="AF153" s="581"/>
      <c r="AG153" s="581"/>
      <c r="AH153" s="581"/>
      <c r="AI153" s="581"/>
      <c r="AJ153" s="581"/>
      <c r="AK153" s="581"/>
      <c r="AL153" s="581"/>
      <c r="AM153" s="581"/>
      <c r="AN153" s="581"/>
      <c r="AO153" s="581"/>
      <c r="AP153" s="581"/>
      <c r="AQ153" s="581"/>
      <c r="AR153" s="581"/>
      <c r="AS153" s="581"/>
      <c r="AT153" s="581"/>
      <c r="AU153" s="581"/>
      <c r="AV153" s="581"/>
      <c r="AW153" s="581"/>
      <c r="AX153" s="581"/>
      <c r="AY153" s="581"/>
      <c r="AZ153" s="581"/>
      <c r="BA153" s="581"/>
      <c r="BB153" s="581"/>
      <c r="BC153" s="581"/>
      <c r="BD153" s="581"/>
      <c r="BE153" s="581"/>
      <c r="BF153" s="581"/>
      <c r="BG153" s="581"/>
      <c r="BH153" s="581"/>
      <c r="BI153" s="581"/>
      <c r="BJ153" s="581"/>
      <c r="BK153" s="581"/>
      <c r="BL153" s="581"/>
      <c r="BM153" s="581"/>
      <c r="BN153" s="581"/>
      <c r="BO153" s="581"/>
      <c r="BP153" s="581"/>
      <c r="BQ153" s="581"/>
      <c r="BR153" s="581"/>
      <c r="BS153" s="581"/>
      <c r="BT153" s="581"/>
      <c r="BU153" s="581"/>
      <c r="BV153" s="581"/>
      <c r="BW153" s="581"/>
      <c r="BX153" s="581"/>
      <c r="BY153" s="581"/>
      <c r="BZ153" s="581"/>
      <c r="CA153" s="581"/>
      <c r="CB153" s="581"/>
      <c r="CC153" s="581"/>
    </row>
    <row r="154" customFormat="false" ht="11.25" hidden="false" customHeight="true" outlineLevel="0" collapsed="false">
      <c r="A154" s="581"/>
      <c r="B154" s="581"/>
      <c r="C154" s="581"/>
      <c r="D154" s="581"/>
      <c r="E154" s="581"/>
      <c r="F154" s="581"/>
      <c r="G154" s="581"/>
      <c r="H154" s="581"/>
      <c r="I154" s="581"/>
      <c r="J154" s="581"/>
      <c r="K154" s="581"/>
      <c r="L154" s="581"/>
      <c r="M154" s="581"/>
      <c r="N154" s="581"/>
      <c r="O154" s="581"/>
      <c r="P154" s="581"/>
      <c r="Q154" s="581"/>
      <c r="R154" s="581"/>
      <c r="S154" s="581"/>
      <c r="T154" s="581"/>
      <c r="U154" s="581"/>
      <c r="V154" s="581"/>
      <c r="W154" s="581"/>
      <c r="X154" s="581"/>
      <c r="Y154" s="581"/>
      <c r="Z154" s="581"/>
      <c r="AA154" s="581"/>
      <c r="AB154" s="581"/>
      <c r="AC154" s="581"/>
      <c r="AD154" s="581"/>
      <c r="AE154" s="581"/>
      <c r="AF154" s="581"/>
      <c r="AG154" s="581"/>
      <c r="AH154" s="581"/>
      <c r="AI154" s="581"/>
      <c r="AJ154" s="581"/>
      <c r="AK154" s="581"/>
      <c r="AL154" s="581"/>
      <c r="AM154" s="581"/>
      <c r="AN154" s="581"/>
      <c r="AO154" s="581"/>
      <c r="AP154" s="581"/>
      <c r="AQ154" s="581"/>
      <c r="AR154" s="581"/>
      <c r="AS154" s="581"/>
      <c r="AT154" s="581"/>
      <c r="AU154" s="581"/>
      <c r="AV154" s="581"/>
      <c r="AW154" s="581"/>
      <c r="AX154" s="581"/>
      <c r="AY154" s="581"/>
      <c r="AZ154" s="581"/>
      <c r="BA154" s="581"/>
      <c r="BB154" s="581"/>
      <c r="BC154" s="581"/>
      <c r="BD154" s="581"/>
      <c r="BE154" s="581"/>
      <c r="BF154" s="581"/>
      <c r="BG154" s="581"/>
      <c r="BH154" s="581"/>
      <c r="BI154" s="581"/>
      <c r="BJ154" s="581"/>
      <c r="BK154" s="581"/>
      <c r="BL154" s="581"/>
      <c r="BM154" s="581"/>
      <c r="BN154" s="581"/>
      <c r="BO154" s="581"/>
      <c r="BP154" s="581"/>
      <c r="BQ154" s="581"/>
      <c r="BR154" s="581"/>
      <c r="BS154" s="581"/>
      <c r="BT154" s="581"/>
      <c r="BU154" s="581"/>
      <c r="BV154" s="581"/>
      <c r="BW154" s="581"/>
      <c r="BX154" s="581"/>
      <c r="BY154" s="581"/>
      <c r="BZ154" s="581"/>
      <c r="CA154" s="581"/>
      <c r="CB154" s="581"/>
      <c r="CC154" s="581"/>
    </row>
    <row r="155" customFormat="false" ht="11.25" hidden="false" customHeight="true" outlineLevel="0" collapsed="false">
      <c r="A155" s="581"/>
      <c r="B155" s="581"/>
      <c r="C155" s="581"/>
      <c r="D155" s="581"/>
      <c r="E155" s="581"/>
      <c r="F155" s="581"/>
      <c r="G155" s="581"/>
      <c r="H155" s="581"/>
      <c r="I155" s="581"/>
      <c r="J155" s="581"/>
      <c r="K155" s="581"/>
      <c r="L155" s="581"/>
      <c r="M155" s="581"/>
      <c r="N155" s="581"/>
      <c r="O155" s="581"/>
      <c r="P155" s="581"/>
      <c r="Q155" s="581"/>
      <c r="R155" s="581"/>
      <c r="S155" s="581"/>
      <c r="T155" s="581"/>
      <c r="U155" s="581"/>
      <c r="V155" s="581"/>
      <c r="W155" s="581"/>
      <c r="X155" s="581"/>
      <c r="Y155" s="581"/>
      <c r="Z155" s="581"/>
      <c r="AA155" s="581"/>
      <c r="AB155" s="581"/>
      <c r="AC155" s="581"/>
      <c r="AD155" s="581"/>
      <c r="AE155" s="581"/>
      <c r="AF155" s="581"/>
      <c r="AG155" s="581"/>
      <c r="AH155" s="581"/>
      <c r="AI155" s="581"/>
      <c r="AJ155" s="581"/>
      <c r="AK155" s="581"/>
      <c r="AL155" s="581"/>
      <c r="AM155" s="581"/>
      <c r="AN155" s="581"/>
      <c r="AO155" s="581"/>
      <c r="AP155" s="581"/>
      <c r="AQ155" s="581"/>
      <c r="AR155" s="581"/>
      <c r="AS155" s="581"/>
      <c r="AT155" s="581"/>
      <c r="AU155" s="581"/>
      <c r="AV155" s="581"/>
      <c r="AW155" s="581"/>
      <c r="AX155" s="581"/>
      <c r="AY155" s="581"/>
      <c r="AZ155" s="581"/>
      <c r="BA155" s="581"/>
      <c r="BB155" s="581"/>
      <c r="BC155" s="581"/>
      <c r="BD155" s="581"/>
      <c r="BE155" s="581"/>
      <c r="BF155" s="581"/>
      <c r="BG155" s="581"/>
      <c r="BH155" s="581"/>
      <c r="BI155" s="581"/>
      <c r="BJ155" s="581"/>
      <c r="BK155" s="581"/>
      <c r="BL155" s="581"/>
      <c r="BM155" s="581"/>
      <c r="BN155" s="581"/>
      <c r="BO155" s="581"/>
      <c r="BP155" s="581"/>
      <c r="BQ155" s="581"/>
      <c r="BR155" s="581"/>
      <c r="BS155" s="581"/>
      <c r="BT155" s="581"/>
      <c r="BU155" s="581"/>
      <c r="BV155" s="581"/>
      <c r="BW155" s="581"/>
      <c r="BX155" s="581"/>
      <c r="BY155" s="581"/>
      <c r="BZ155" s="581"/>
      <c r="CA155" s="581"/>
      <c r="CB155" s="581"/>
      <c r="CC155" s="581"/>
    </row>
    <row r="156" customFormat="false" ht="11.25" hidden="false" customHeight="true" outlineLevel="0" collapsed="false">
      <c r="A156" s="581"/>
      <c r="B156" s="581"/>
      <c r="C156" s="581"/>
      <c r="D156" s="581"/>
      <c r="E156" s="581"/>
      <c r="F156" s="581"/>
      <c r="G156" s="581"/>
      <c r="H156" s="581"/>
      <c r="I156" s="581"/>
      <c r="J156" s="581"/>
      <c r="K156" s="581"/>
      <c r="L156" s="581"/>
      <c r="M156" s="581"/>
      <c r="N156" s="581"/>
      <c r="O156" s="581"/>
      <c r="P156" s="581"/>
      <c r="Q156" s="581"/>
      <c r="R156" s="581"/>
      <c r="S156" s="581"/>
      <c r="T156" s="581"/>
      <c r="U156" s="581"/>
      <c r="V156" s="581"/>
      <c r="W156" s="581"/>
      <c r="X156" s="581"/>
      <c r="Y156" s="581"/>
      <c r="Z156" s="581"/>
      <c r="AA156" s="581"/>
      <c r="AB156" s="581"/>
      <c r="AC156" s="581"/>
      <c r="AD156" s="581"/>
      <c r="AE156" s="581"/>
      <c r="AF156" s="581"/>
      <c r="AG156" s="581"/>
      <c r="AH156" s="581"/>
      <c r="AI156" s="581"/>
      <c r="AJ156" s="581"/>
      <c r="AK156" s="581"/>
      <c r="AL156" s="581"/>
      <c r="AM156" s="581"/>
      <c r="AN156" s="581"/>
      <c r="AO156" s="581"/>
      <c r="AP156" s="581"/>
      <c r="AQ156" s="581"/>
      <c r="AR156" s="581"/>
      <c r="AS156" s="581"/>
      <c r="AT156" s="581"/>
      <c r="AU156" s="581"/>
      <c r="AV156" s="581"/>
      <c r="AW156" s="581"/>
      <c r="AX156" s="581"/>
      <c r="AY156" s="581"/>
      <c r="AZ156" s="581"/>
      <c r="BA156" s="581"/>
      <c r="BB156" s="581"/>
      <c r="BC156" s="581"/>
      <c r="BD156" s="581"/>
      <c r="BE156" s="581"/>
      <c r="BF156" s="581"/>
      <c r="BG156" s="581"/>
      <c r="BH156" s="581"/>
      <c r="BI156" s="581"/>
      <c r="BJ156" s="581"/>
      <c r="BK156" s="581"/>
      <c r="BL156" s="581"/>
      <c r="BM156" s="581"/>
      <c r="BN156" s="581"/>
      <c r="BO156" s="581"/>
      <c r="BP156" s="581"/>
      <c r="BQ156" s="581"/>
      <c r="BR156" s="581"/>
      <c r="BS156" s="581"/>
      <c r="BT156" s="581"/>
      <c r="BU156" s="581"/>
      <c r="BV156" s="581"/>
      <c r="BW156" s="581"/>
      <c r="BX156" s="581"/>
      <c r="BY156" s="581"/>
      <c r="BZ156" s="581"/>
      <c r="CA156" s="581"/>
      <c r="CB156" s="581"/>
      <c r="CC156" s="581"/>
    </row>
    <row r="157" customFormat="false" ht="11.25" hidden="false" customHeight="true" outlineLevel="0" collapsed="false">
      <c r="A157" s="581"/>
      <c r="B157" s="581"/>
      <c r="C157" s="581"/>
      <c r="D157" s="581"/>
      <c r="E157" s="581"/>
      <c r="F157" s="581"/>
      <c r="G157" s="581"/>
      <c r="H157" s="581"/>
      <c r="I157" s="581"/>
      <c r="J157" s="581"/>
      <c r="K157" s="581"/>
      <c r="L157" s="581"/>
      <c r="M157" s="581"/>
      <c r="N157" s="581"/>
      <c r="O157" s="581"/>
      <c r="P157" s="581"/>
      <c r="Q157" s="581"/>
      <c r="R157" s="581"/>
      <c r="S157" s="581"/>
      <c r="T157" s="581"/>
      <c r="U157" s="581"/>
      <c r="V157" s="581"/>
      <c r="W157" s="581"/>
      <c r="X157" s="581"/>
      <c r="Y157" s="581"/>
      <c r="Z157" s="581"/>
      <c r="AA157" s="581"/>
      <c r="AB157" s="581"/>
      <c r="AC157" s="581"/>
      <c r="AD157" s="581"/>
      <c r="AE157" s="581"/>
      <c r="AF157" s="581"/>
      <c r="AG157" s="581"/>
      <c r="AH157" s="581"/>
      <c r="AI157" s="581"/>
      <c r="AJ157" s="581"/>
      <c r="AK157" s="581"/>
      <c r="AL157" s="581"/>
      <c r="AM157" s="581"/>
      <c r="AN157" s="581"/>
      <c r="AO157" s="581"/>
      <c r="AP157" s="581"/>
      <c r="AQ157" s="581"/>
      <c r="AR157" s="581"/>
      <c r="AS157" s="581"/>
      <c r="AT157" s="581"/>
      <c r="AU157" s="581"/>
      <c r="AV157" s="581"/>
      <c r="AW157" s="581"/>
      <c r="AX157" s="581"/>
      <c r="AY157" s="581"/>
      <c r="AZ157" s="581"/>
      <c r="BA157" s="581"/>
      <c r="BB157" s="581"/>
      <c r="BC157" s="581"/>
      <c r="BD157" s="581"/>
      <c r="BE157" s="581"/>
      <c r="BF157" s="581"/>
      <c r="BG157" s="581"/>
      <c r="BH157" s="581"/>
      <c r="BI157" s="581"/>
      <c r="BJ157" s="581"/>
      <c r="BK157" s="581"/>
      <c r="BL157" s="581"/>
      <c r="BM157" s="581"/>
      <c r="BN157" s="581"/>
      <c r="BO157" s="581"/>
      <c r="BP157" s="581"/>
      <c r="BQ157" s="581"/>
      <c r="BR157" s="581"/>
      <c r="BS157" s="581"/>
      <c r="BT157" s="581"/>
      <c r="BU157" s="581"/>
      <c r="BV157" s="581"/>
      <c r="BW157" s="581"/>
      <c r="BX157" s="581"/>
      <c r="BY157" s="581"/>
      <c r="BZ157" s="581"/>
      <c r="CA157" s="581"/>
      <c r="CB157" s="581"/>
      <c r="CC157" s="581"/>
    </row>
    <row r="158" customFormat="false" ht="11.25" hidden="false" customHeight="true" outlineLevel="0" collapsed="false">
      <c r="A158" s="581"/>
      <c r="B158" s="581"/>
      <c r="C158" s="581"/>
      <c r="D158" s="581"/>
      <c r="E158" s="581"/>
      <c r="F158" s="581"/>
      <c r="G158" s="581"/>
      <c r="H158" s="581"/>
      <c r="I158" s="581"/>
      <c r="J158" s="581"/>
      <c r="K158" s="581"/>
      <c r="L158" s="581"/>
      <c r="M158" s="581"/>
      <c r="N158" s="581"/>
      <c r="O158" s="581"/>
      <c r="P158" s="581"/>
      <c r="Q158" s="581"/>
      <c r="R158" s="581"/>
      <c r="S158" s="581"/>
      <c r="T158" s="581"/>
      <c r="U158" s="581"/>
      <c r="V158" s="581"/>
      <c r="W158" s="581"/>
      <c r="X158" s="581"/>
      <c r="Y158" s="581"/>
      <c r="Z158" s="581"/>
      <c r="AA158" s="581"/>
      <c r="AB158" s="581"/>
      <c r="AC158" s="581"/>
      <c r="AD158" s="581"/>
      <c r="AE158" s="581"/>
      <c r="AF158" s="581"/>
      <c r="AG158" s="581"/>
      <c r="AH158" s="581"/>
      <c r="AI158" s="581"/>
      <c r="AJ158" s="581"/>
      <c r="AK158" s="581"/>
      <c r="AL158" s="581"/>
      <c r="AM158" s="581"/>
      <c r="AN158" s="581"/>
      <c r="AO158" s="581"/>
      <c r="AP158" s="581"/>
      <c r="AQ158" s="581"/>
      <c r="AR158" s="581"/>
      <c r="AS158" s="581"/>
      <c r="AT158" s="581"/>
      <c r="AU158" s="581"/>
      <c r="AV158" s="581"/>
      <c r="AW158" s="581"/>
      <c r="AX158" s="581"/>
      <c r="AY158" s="581"/>
      <c r="AZ158" s="581"/>
      <c r="BA158" s="581"/>
      <c r="BB158" s="581"/>
      <c r="BC158" s="581"/>
      <c r="BD158" s="581"/>
      <c r="BE158" s="581"/>
      <c r="BF158" s="581"/>
      <c r="BG158" s="581"/>
      <c r="BH158" s="581"/>
      <c r="BI158" s="581"/>
      <c r="BJ158" s="581"/>
      <c r="BK158" s="581"/>
      <c r="BL158" s="581"/>
      <c r="BM158" s="581"/>
      <c r="BN158" s="581"/>
      <c r="BO158" s="581"/>
      <c r="BP158" s="581"/>
      <c r="BQ158" s="581"/>
      <c r="BR158" s="581"/>
      <c r="BS158" s="581"/>
      <c r="BT158" s="581"/>
      <c r="BU158" s="581"/>
      <c r="BV158" s="581"/>
      <c r="BW158" s="581"/>
      <c r="BX158" s="581"/>
      <c r="BY158" s="581"/>
      <c r="BZ158" s="581"/>
      <c r="CA158" s="581"/>
      <c r="CB158" s="581"/>
      <c r="CC158" s="581"/>
    </row>
    <row r="159" customFormat="false" ht="11.25" hidden="false" customHeight="true" outlineLevel="0" collapsed="false">
      <c r="A159" s="581"/>
      <c r="B159" s="581"/>
      <c r="C159" s="581"/>
      <c r="D159" s="581"/>
      <c r="E159" s="581"/>
      <c r="F159" s="581"/>
      <c r="G159" s="581"/>
      <c r="H159" s="581"/>
      <c r="I159" s="581"/>
      <c r="J159" s="581"/>
      <c r="K159" s="581"/>
      <c r="L159" s="581"/>
      <c r="M159" s="581"/>
      <c r="N159" s="581"/>
      <c r="O159" s="581"/>
      <c r="P159" s="581"/>
      <c r="Q159" s="581"/>
      <c r="R159" s="581"/>
      <c r="S159" s="581"/>
      <c r="T159" s="581"/>
      <c r="U159" s="581"/>
      <c r="V159" s="581"/>
      <c r="W159" s="581"/>
      <c r="X159" s="581"/>
      <c r="Y159" s="581"/>
      <c r="Z159" s="581"/>
      <c r="AA159" s="581"/>
      <c r="AB159" s="581"/>
      <c r="AC159" s="581"/>
      <c r="AD159" s="581"/>
      <c r="AE159" s="581"/>
      <c r="AF159" s="581"/>
      <c r="AG159" s="581"/>
      <c r="AH159" s="581"/>
      <c r="AI159" s="581"/>
      <c r="AJ159" s="581"/>
      <c r="AK159" s="581"/>
      <c r="AL159" s="581"/>
      <c r="AM159" s="581"/>
      <c r="AN159" s="581"/>
      <c r="AO159" s="581"/>
      <c r="AP159" s="581"/>
      <c r="AQ159" s="581"/>
      <c r="AR159" s="581"/>
      <c r="AS159" s="581"/>
      <c r="AT159" s="581"/>
      <c r="AU159" s="581"/>
      <c r="AV159" s="581"/>
      <c r="AW159" s="581"/>
      <c r="AX159" s="581"/>
      <c r="AY159" s="581"/>
      <c r="AZ159" s="581"/>
      <c r="BA159" s="581"/>
      <c r="BB159" s="581"/>
      <c r="BC159" s="581"/>
      <c r="BD159" s="581"/>
      <c r="BE159" s="581"/>
      <c r="BF159" s="581"/>
      <c r="BG159" s="581"/>
      <c r="BH159" s="581"/>
      <c r="BI159" s="581"/>
      <c r="BJ159" s="581"/>
      <c r="BK159" s="581"/>
      <c r="BL159" s="581"/>
      <c r="BM159" s="581"/>
      <c r="BN159" s="581"/>
      <c r="BO159" s="581"/>
      <c r="BP159" s="581"/>
      <c r="BQ159" s="581"/>
      <c r="BR159" s="581"/>
      <c r="BS159" s="581"/>
      <c r="BT159" s="581"/>
      <c r="BU159" s="581"/>
      <c r="BV159" s="581"/>
      <c r="BW159" s="581"/>
      <c r="BX159" s="581"/>
      <c r="BY159" s="581"/>
      <c r="BZ159" s="581"/>
      <c r="CA159" s="581"/>
      <c r="CB159" s="581"/>
      <c r="CC159" s="581"/>
    </row>
    <row r="160" customFormat="false" ht="11.25" hidden="false" customHeight="true" outlineLevel="0" collapsed="false">
      <c r="A160" s="581"/>
      <c r="B160" s="581"/>
      <c r="C160" s="581"/>
      <c r="D160" s="581"/>
      <c r="E160" s="581"/>
      <c r="F160" s="581"/>
      <c r="G160" s="581"/>
      <c r="H160" s="581"/>
      <c r="I160" s="581"/>
      <c r="J160" s="581"/>
      <c r="K160" s="581"/>
      <c r="L160" s="581"/>
      <c r="M160" s="581"/>
      <c r="N160" s="581"/>
      <c r="O160" s="581"/>
      <c r="P160" s="581"/>
      <c r="Q160" s="581"/>
      <c r="R160" s="581"/>
      <c r="S160" s="581"/>
      <c r="T160" s="581"/>
      <c r="U160" s="581"/>
      <c r="V160" s="581"/>
      <c r="W160" s="581"/>
      <c r="X160" s="581"/>
      <c r="Y160" s="581"/>
      <c r="Z160" s="581"/>
      <c r="AA160" s="581"/>
      <c r="AB160" s="581"/>
      <c r="AC160" s="581"/>
      <c r="AD160" s="581"/>
      <c r="AE160" s="581"/>
      <c r="AF160" s="581"/>
      <c r="AG160" s="581"/>
      <c r="AH160" s="581"/>
      <c r="AI160" s="581"/>
      <c r="AJ160" s="581"/>
      <c r="AK160" s="581"/>
      <c r="AL160" s="581"/>
      <c r="AM160" s="581"/>
      <c r="AN160" s="581"/>
      <c r="AO160" s="581"/>
      <c r="AP160" s="581"/>
      <c r="AQ160" s="581"/>
      <c r="AR160" s="581"/>
      <c r="AS160" s="581"/>
      <c r="AT160" s="581"/>
      <c r="AU160" s="581"/>
      <c r="AV160" s="581"/>
      <c r="AW160" s="581"/>
      <c r="AX160" s="581"/>
      <c r="AY160" s="581"/>
      <c r="AZ160" s="581"/>
      <c r="BA160" s="581"/>
      <c r="BB160" s="581"/>
      <c r="BC160" s="581"/>
      <c r="BD160" s="581"/>
      <c r="BE160" s="581"/>
      <c r="BF160" s="581"/>
      <c r="BG160" s="581"/>
      <c r="BH160" s="581"/>
      <c r="BI160" s="581"/>
      <c r="BJ160" s="581"/>
      <c r="BK160" s="581"/>
      <c r="BL160" s="581"/>
      <c r="BM160" s="581"/>
      <c r="BN160" s="581"/>
      <c r="BO160" s="581"/>
      <c r="BP160" s="581"/>
      <c r="BQ160" s="581"/>
      <c r="BR160" s="581"/>
      <c r="BS160" s="581"/>
      <c r="BT160" s="581"/>
      <c r="BU160" s="581"/>
      <c r="BV160" s="581"/>
      <c r="BW160" s="581"/>
      <c r="BX160" s="581"/>
      <c r="BY160" s="581"/>
      <c r="BZ160" s="581"/>
      <c r="CA160" s="581"/>
      <c r="CB160" s="581"/>
      <c r="CC160" s="581"/>
    </row>
    <row r="161" customFormat="false" ht="11.25" hidden="false" customHeight="true" outlineLevel="0" collapsed="false">
      <c r="A161" s="581"/>
      <c r="B161" s="581"/>
      <c r="C161" s="581"/>
      <c r="D161" s="581"/>
      <c r="E161" s="581"/>
      <c r="F161" s="581"/>
      <c r="G161" s="581"/>
      <c r="H161" s="581"/>
      <c r="I161" s="581"/>
      <c r="J161" s="581"/>
      <c r="K161" s="581"/>
      <c r="L161" s="581"/>
      <c r="M161" s="581"/>
      <c r="N161" s="581"/>
      <c r="O161" s="581"/>
      <c r="P161" s="581"/>
      <c r="Q161" s="581"/>
      <c r="R161" s="581"/>
      <c r="S161" s="581"/>
      <c r="T161" s="581"/>
      <c r="U161" s="581"/>
      <c r="V161" s="581"/>
      <c r="W161" s="581"/>
      <c r="X161" s="581"/>
      <c r="Y161" s="581"/>
      <c r="Z161" s="581"/>
      <c r="AA161" s="581"/>
      <c r="AB161" s="581"/>
      <c r="AC161" s="581"/>
      <c r="AD161" s="581"/>
      <c r="AE161" s="581"/>
      <c r="AF161" s="581"/>
      <c r="AG161" s="581"/>
      <c r="AH161" s="581"/>
      <c r="AI161" s="581"/>
      <c r="AJ161" s="581"/>
      <c r="AK161" s="581"/>
      <c r="AL161" s="581"/>
      <c r="AM161" s="581"/>
      <c r="AN161" s="581"/>
      <c r="AO161" s="581"/>
      <c r="AP161" s="581"/>
      <c r="AQ161" s="581"/>
      <c r="AR161" s="581"/>
      <c r="AS161" s="581"/>
      <c r="AT161" s="581"/>
      <c r="AU161" s="581"/>
      <c r="AV161" s="581"/>
      <c r="AW161" s="581"/>
      <c r="AX161" s="581"/>
      <c r="AY161" s="581"/>
      <c r="AZ161" s="581"/>
      <c r="BA161" s="581"/>
      <c r="BB161" s="581"/>
      <c r="BC161" s="581"/>
      <c r="BD161" s="581"/>
      <c r="BE161" s="581"/>
      <c r="BF161" s="581"/>
      <c r="BG161" s="581"/>
      <c r="BH161" s="581"/>
      <c r="BI161" s="581"/>
      <c r="BJ161" s="581"/>
      <c r="BK161" s="581"/>
      <c r="BL161" s="581"/>
      <c r="BM161" s="581"/>
      <c r="BN161" s="581"/>
      <c r="BO161" s="581"/>
      <c r="BP161" s="581"/>
      <c r="BQ161" s="581"/>
      <c r="BR161" s="581"/>
      <c r="BS161" s="581"/>
      <c r="BT161" s="581"/>
      <c r="BU161" s="581"/>
      <c r="BV161" s="581"/>
      <c r="BW161" s="581"/>
      <c r="BX161" s="581"/>
      <c r="BY161" s="581"/>
      <c r="BZ161" s="581"/>
      <c r="CA161" s="581"/>
      <c r="CB161" s="581"/>
      <c r="CC161" s="581"/>
    </row>
    <row r="162" customFormat="false" ht="11.25" hidden="false" customHeight="true" outlineLevel="0" collapsed="false">
      <c r="A162" s="581"/>
      <c r="B162" s="581"/>
      <c r="C162" s="581"/>
      <c r="D162" s="581"/>
      <c r="E162" s="581"/>
      <c r="F162" s="581"/>
      <c r="G162" s="581"/>
      <c r="H162" s="581"/>
      <c r="I162" s="581"/>
      <c r="J162" s="581"/>
      <c r="K162" s="581"/>
      <c r="L162" s="581"/>
      <c r="M162" s="581"/>
      <c r="N162" s="581"/>
      <c r="O162" s="581"/>
      <c r="P162" s="581"/>
      <c r="Q162" s="581"/>
      <c r="R162" s="581"/>
      <c r="S162" s="581"/>
      <c r="T162" s="581"/>
      <c r="U162" s="581"/>
      <c r="V162" s="581"/>
      <c r="W162" s="581"/>
      <c r="X162" s="581"/>
      <c r="Y162" s="581"/>
      <c r="Z162" s="581"/>
      <c r="AA162" s="581"/>
      <c r="AB162" s="581"/>
      <c r="AC162" s="581"/>
      <c r="AD162" s="581"/>
      <c r="AE162" s="581"/>
      <c r="AF162" s="581"/>
      <c r="AG162" s="581"/>
      <c r="AH162" s="581"/>
      <c r="AI162" s="581"/>
      <c r="AJ162" s="581"/>
      <c r="AK162" s="581"/>
      <c r="AL162" s="581"/>
      <c r="AM162" s="581"/>
      <c r="AN162" s="581"/>
      <c r="AO162" s="581"/>
      <c r="AP162" s="581"/>
      <c r="AQ162" s="581"/>
      <c r="AR162" s="581"/>
      <c r="AS162" s="581"/>
      <c r="AT162" s="581"/>
      <c r="AU162" s="581"/>
      <c r="AV162" s="581"/>
      <c r="AW162" s="581"/>
      <c r="AX162" s="581"/>
      <c r="AY162" s="581"/>
      <c r="AZ162" s="581"/>
      <c r="BA162" s="581"/>
      <c r="BB162" s="581"/>
      <c r="BC162" s="581"/>
      <c r="BD162" s="581"/>
      <c r="BE162" s="581"/>
      <c r="BF162" s="581"/>
      <c r="BG162" s="581"/>
      <c r="BH162" s="581"/>
      <c r="BI162" s="581"/>
      <c r="BJ162" s="581"/>
      <c r="BK162" s="581"/>
      <c r="BL162" s="581"/>
      <c r="BM162" s="581"/>
      <c r="BN162" s="581"/>
      <c r="BO162" s="581"/>
      <c r="BP162" s="581"/>
      <c r="BQ162" s="581"/>
      <c r="BR162" s="581"/>
      <c r="BS162" s="581"/>
      <c r="BT162" s="581"/>
      <c r="BU162" s="581"/>
      <c r="BV162" s="581"/>
      <c r="BW162" s="581"/>
      <c r="BX162" s="581"/>
      <c r="BY162" s="581"/>
      <c r="BZ162" s="581"/>
      <c r="CA162" s="581"/>
      <c r="CB162" s="581"/>
      <c r="CC162" s="581"/>
    </row>
    <row r="163" customFormat="false" ht="11.25" hidden="false" customHeight="true" outlineLevel="0" collapsed="false">
      <c r="A163" s="581"/>
      <c r="B163" s="581"/>
      <c r="C163" s="581"/>
      <c r="D163" s="581"/>
      <c r="E163" s="581"/>
      <c r="F163" s="581"/>
      <c r="G163" s="581"/>
      <c r="H163" s="581"/>
      <c r="I163" s="581"/>
      <c r="J163" s="581"/>
      <c r="K163" s="581"/>
      <c r="L163" s="581"/>
      <c r="M163" s="581"/>
      <c r="N163" s="581"/>
      <c r="O163" s="581"/>
      <c r="P163" s="581"/>
      <c r="Q163" s="581"/>
      <c r="R163" s="581"/>
      <c r="S163" s="581"/>
      <c r="T163" s="581"/>
      <c r="U163" s="581"/>
      <c r="V163" s="581"/>
      <c r="W163" s="581"/>
      <c r="X163" s="581"/>
      <c r="Y163" s="581"/>
      <c r="Z163" s="581"/>
      <c r="AA163" s="581"/>
      <c r="AB163" s="581"/>
      <c r="AC163" s="581"/>
      <c r="AD163" s="581"/>
      <c r="AE163" s="581"/>
      <c r="AF163" s="581"/>
      <c r="AG163" s="581"/>
      <c r="AH163" s="581"/>
      <c r="AI163" s="581"/>
      <c r="AJ163" s="581"/>
      <c r="AK163" s="581"/>
      <c r="AL163" s="581"/>
      <c r="AM163" s="581"/>
      <c r="AN163" s="581"/>
      <c r="AO163" s="581"/>
      <c r="AP163" s="581"/>
      <c r="AQ163" s="581"/>
      <c r="AR163" s="581"/>
      <c r="AS163" s="581"/>
      <c r="AT163" s="581"/>
      <c r="AU163" s="581"/>
      <c r="AV163" s="581"/>
      <c r="AW163" s="581"/>
      <c r="AX163" s="581"/>
      <c r="AY163" s="581"/>
      <c r="AZ163" s="581"/>
      <c r="BA163" s="581"/>
      <c r="BB163" s="581"/>
      <c r="BC163" s="581"/>
      <c r="BD163" s="581"/>
      <c r="BE163" s="581"/>
      <c r="BF163" s="581"/>
      <c r="BG163" s="581"/>
      <c r="BH163" s="581"/>
      <c r="BI163" s="581"/>
      <c r="BJ163" s="581"/>
      <c r="BK163" s="581"/>
      <c r="BL163" s="581"/>
      <c r="BM163" s="581"/>
      <c r="BN163" s="581"/>
      <c r="BO163" s="581"/>
      <c r="BP163" s="581"/>
      <c r="BQ163" s="581"/>
      <c r="BR163" s="581"/>
      <c r="BS163" s="581"/>
      <c r="BT163" s="581"/>
      <c r="BU163" s="581"/>
      <c r="BV163" s="581"/>
      <c r="BW163" s="581"/>
      <c r="BX163" s="581"/>
      <c r="BY163" s="581"/>
      <c r="BZ163" s="581"/>
      <c r="CA163" s="581"/>
      <c r="CB163" s="581"/>
      <c r="CC163" s="581"/>
    </row>
    <row r="164" customFormat="false" ht="11.25" hidden="false" customHeight="true" outlineLevel="0" collapsed="false">
      <c r="A164" s="581"/>
      <c r="B164" s="581"/>
      <c r="C164" s="581"/>
      <c r="D164" s="581"/>
      <c r="E164" s="581"/>
      <c r="F164" s="581"/>
      <c r="G164" s="581"/>
      <c r="H164" s="581"/>
      <c r="I164" s="581"/>
      <c r="J164" s="581"/>
      <c r="K164" s="581"/>
      <c r="L164" s="581"/>
      <c r="M164" s="581"/>
      <c r="N164" s="581"/>
      <c r="O164" s="581"/>
      <c r="P164" s="581"/>
      <c r="Q164" s="581"/>
      <c r="R164" s="581"/>
      <c r="S164" s="581"/>
      <c r="T164" s="581"/>
      <c r="U164" s="581"/>
      <c r="V164" s="581"/>
      <c r="W164" s="581"/>
      <c r="X164" s="581"/>
      <c r="Y164" s="581"/>
      <c r="Z164" s="581"/>
      <c r="AA164" s="581"/>
      <c r="AB164" s="581"/>
      <c r="AC164" s="581"/>
      <c r="AD164" s="581"/>
      <c r="AE164" s="581"/>
      <c r="AF164" s="581"/>
      <c r="AG164" s="581"/>
      <c r="AH164" s="581"/>
      <c r="AI164" s="581"/>
      <c r="AJ164" s="581"/>
      <c r="AK164" s="581"/>
      <c r="AL164" s="581"/>
      <c r="AM164" s="581"/>
      <c r="AN164" s="581"/>
      <c r="AO164" s="581"/>
      <c r="AP164" s="581"/>
      <c r="AQ164" s="581"/>
      <c r="AR164" s="581"/>
      <c r="AS164" s="581"/>
      <c r="AT164" s="581"/>
      <c r="AU164" s="581"/>
      <c r="AV164" s="581"/>
      <c r="AW164" s="581"/>
      <c r="AX164" s="581"/>
      <c r="AY164" s="581"/>
      <c r="AZ164" s="581"/>
      <c r="BA164" s="581"/>
      <c r="BB164" s="581"/>
      <c r="BC164" s="581"/>
      <c r="BD164" s="581"/>
      <c r="BE164" s="581"/>
      <c r="BF164" s="581"/>
      <c r="BG164" s="581"/>
      <c r="BH164" s="581"/>
      <c r="BI164" s="581"/>
      <c r="BJ164" s="581"/>
      <c r="BK164" s="581"/>
      <c r="BL164" s="581"/>
      <c r="BM164" s="581"/>
      <c r="BN164" s="581"/>
      <c r="BO164" s="581"/>
      <c r="BP164" s="581"/>
      <c r="BQ164" s="581"/>
      <c r="BR164" s="581"/>
      <c r="BS164" s="581"/>
      <c r="BT164" s="581"/>
      <c r="BU164" s="581"/>
      <c r="BV164" s="581"/>
      <c r="BW164" s="581"/>
      <c r="BX164" s="581"/>
      <c r="BY164" s="581"/>
      <c r="BZ164" s="581"/>
      <c r="CA164" s="581"/>
      <c r="CB164" s="581"/>
      <c r="CC164" s="581"/>
    </row>
    <row r="165" customFormat="false" ht="11.25" hidden="false" customHeight="true" outlineLevel="0" collapsed="false">
      <c r="A165" s="581"/>
      <c r="B165" s="581"/>
      <c r="C165" s="581"/>
      <c r="D165" s="581"/>
      <c r="E165" s="581"/>
      <c r="F165" s="581"/>
      <c r="G165" s="581"/>
      <c r="H165" s="581"/>
      <c r="I165" s="581"/>
      <c r="J165" s="581"/>
      <c r="K165" s="581"/>
      <c r="L165" s="581"/>
      <c r="M165" s="581"/>
      <c r="N165" s="581"/>
      <c r="O165" s="581"/>
      <c r="P165" s="581"/>
      <c r="Q165" s="581"/>
      <c r="R165" s="581"/>
      <c r="S165" s="581"/>
      <c r="T165" s="581"/>
      <c r="U165" s="581"/>
      <c r="V165" s="581"/>
      <c r="W165" s="581"/>
      <c r="X165" s="581"/>
      <c r="Y165" s="581"/>
      <c r="Z165" s="581"/>
      <c r="AA165" s="581"/>
      <c r="AB165" s="581"/>
      <c r="AC165" s="581"/>
      <c r="AD165" s="581"/>
      <c r="AE165" s="581"/>
      <c r="AF165" s="581"/>
      <c r="AG165" s="581"/>
      <c r="AH165" s="581"/>
      <c r="AI165" s="581"/>
      <c r="AJ165" s="581"/>
      <c r="AK165" s="581"/>
      <c r="AL165" s="581"/>
      <c r="AM165" s="581"/>
      <c r="AN165" s="581"/>
      <c r="AO165" s="581"/>
      <c r="AP165" s="581"/>
      <c r="AQ165" s="581"/>
      <c r="AR165" s="581"/>
      <c r="AS165" s="581"/>
      <c r="AT165" s="581"/>
      <c r="AU165" s="581"/>
      <c r="AV165" s="581"/>
      <c r="AW165" s="581"/>
      <c r="AX165" s="581"/>
      <c r="AY165" s="581"/>
      <c r="AZ165" s="581"/>
      <c r="BA165" s="581"/>
      <c r="BB165" s="581"/>
      <c r="BC165" s="581"/>
      <c r="BD165" s="581"/>
      <c r="BE165" s="581"/>
      <c r="BF165" s="581"/>
      <c r="BG165" s="581"/>
      <c r="BH165" s="581"/>
      <c r="BI165" s="581"/>
      <c r="BJ165" s="581"/>
      <c r="BK165" s="581"/>
      <c r="BL165" s="581"/>
      <c r="BM165" s="581"/>
      <c r="BN165" s="581"/>
      <c r="BO165" s="581"/>
      <c r="BP165" s="581"/>
      <c r="BQ165" s="581"/>
      <c r="BR165" s="581"/>
      <c r="BS165" s="581"/>
      <c r="BT165" s="581"/>
      <c r="BU165" s="581"/>
      <c r="BV165" s="581"/>
      <c r="BW165" s="581"/>
      <c r="BX165" s="581"/>
      <c r="BY165" s="581"/>
      <c r="BZ165" s="581"/>
      <c r="CA165" s="581"/>
      <c r="CB165" s="581"/>
      <c r="CC165" s="581"/>
    </row>
    <row r="166" customFormat="false" ht="11.25" hidden="false" customHeight="true" outlineLevel="0" collapsed="false">
      <c r="A166" s="581"/>
      <c r="B166" s="581"/>
      <c r="C166" s="581"/>
      <c r="D166" s="581"/>
      <c r="E166" s="581"/>
      <c r="F166" s="581"/>
      <c r="G166" s="581"/>
      <c r="H166" s="581"/>
      <c r="I166" s="581"/>
      <c r="J166" s="581"/>
      <c r="K166" s="581"/>
      <c r="L166" s="581"/>
      <c r="M166" s="581"/>
      <c r="N166" s="581"/>
      <c r="O166" s="581"/>
      <c r="P166" s="581"/>
      <c r="Q166" s="581"/>
      <c r="R166" s="581"/>
      <c r="S166" s="581"/>
      <c r="T166" s="581"/>
      <c r="U166" s="581"/>
      <c r="V166" s="581"/>
      <c r="W166" s="581"/>
      <c r="X166" s="581"/>
      <c r="Y166" s="581"/>
      <c r="Z166" s="581"/>
      <c r="AA166" s="581"/>
      <c r="AB166" s="581"/>
      <c r="AC166" s="581"/>
      <c r="AD166" s="581"/>
      <c r="AE166" s="581"/>
      <c r="AF166" s="581"/>
      <c r="AG166" s="581"/>
      <c r="AH166" s="581"/>
      <c r="AI166" s="581"/>
      <c r="AJ166" s="581"/>
      <c r="AK166" s="581"/>
      <c r="AL166" s="581"/>
      <c r="AM166" s="581"/>
      <c r="AN166" s="581"/>
      <c r="AO166" s="581"/>
      <c r="AP166" s="581"/>
      <c r="AQ166" s="581"/>
      <c r="AR166" s="581"/>
      <c r="AS166" s="581"/>
      <c r="AT166" s="581"/>
      <c r="AU166" s="581"/>
      <c r="AV166" s="581"/>
      <c r="AW166" s="581"/>
      <c r="AX166" s="581"/>
      <c r="AY166" s="581"/>
      <c r="AZ166" s="581"/>
      <c r="BA166" s="581"/>
      <c r="BB166" s="581"/>
      <c r="BC166" s="581"/>
      <c r="BD166" s="581"/>
      <c r="BE166" s="581"/>
      <c r="BF166" s="581"/>
      <c r="BG166" s="581"/>
      <c r="BH166" s="581"/>
      <c r="BI166" s="581"/>
      <c r="BJ166" s="581"/>
      <c r="BK166" s="581"/>
      <c r="BL166" s="581"/>
      <c r="BM166" s="581"/>
      <c r="BN166" s="581"/>
      <c r="BO166" s="581"/>
      <c r="BP166" s="581"/>
      <c r="BQ166" s="581"/>
      <c r="BR166" s="581"/>
      <c r="BS166" s="581"/>
      <c r="BT166" s="581"/>
      <c r="BU166" s="581"/>
      <c r="BV166" s="581"/>
      <c r="BW166" s="581"/>
      <c r="BX166" s="581"/>
      <c r="BY166" s="581"/>
      <c r="BZ166" s="581"/>
      <c r="CA166" s="581"/>
      <c r="CB166" s="581"/>
      <c r="CC166" s="581"/>
    </row>
    <row r="167" customFormat="false" ht="11.25" hidden="false" customHeight="true" outlineLevel="0" collapsed="false">
      <c r="A167" s="581"/>
      <c r="B167" s="581"/>
      <c r="C167" s="581"/>
      <c r="D167" s="581"/>
      <c r="E167" s="581"/>
      <c r="F167" s="581"/>
      <c r="G167" s="581"/>
      <c r="H167" s="581"/>
      <c r="I167" s="581"/>
      <c r="J167" s="581"/>
      <c r="K167" s="581"/>
      <c r="L167" s="581"/>
      <c r="M167" s="581"/>
      <c r="N167" s="581"/>
      <c r="O167" s="581"/>
      <c r="P167" s="581"/>
      <c r="Q167" s="581"/>
      <c r="R167" s="581"/>
      <c r="S167" s="581"/>
      <c r="T167" s="581"/>
      <c r="U167" s="581"/>
      <c r="V167" s="581"/>
      <c r="W167" s="581"/>
      <c r="X167" s="581"/>
      <c r="Y167" s="581"/>
      <c r="Z167" s="581"/>
      <c r="AA167" s="581"/>
      <c r="AB167" s="581"/>
      <c r="AC167" s="581"/>
      <c r="AD167" s="581"/>
      <c r="AE167" s="581"/>
      <c r="AF167" s="581"/>
      <c r="AG167" s="581"/>
      <c r="AH167" s="581"/>
      <c r="AI167" s="581"/>
      <c r="AJ167" s="581"/>
      <c r="AK167" s="581"/>
      <c r="AL167" s="581"/>
      <c r="AM167" s="581"/>
      <c r="AN167" s="581"/>
      <c r="AO167" s="581"/>
      <c r="AP167" s="581"/>
      <c r="AQ167" s="581"/>
      <c r="AR167" s="581"/>
      <c r="AS167" s="581"/>
      <c r="AT167" s="581"/>
      <c r="AU167" s="581"/>
      <c r="AV167" s="581"/>
      <c r="AW167" s="581"/>
      <c r="AX167" s="581"/>
      <c r="AY167" s="581"/>
      <c r="AZ167" s="581"/>
      <c r="BA167" s="581"/>
      <c r="BB167" s="581"/>
      <c r="BC167" s="581"/>
      <c r="BD167" s="581"/>
      <c r="BE167" s="581"/>
      <c r="BF167" s="581"/>
      <c r="BG167" s="581"/>
      <c r="BH167" s="581"/>
      <c r="BI167" s="581"/>
      <c r="BJ167" s="581"/>
      <c r="BK167" s="581"/>
      <c r="BL167" s="581"/>
      <c r="BM167" s="581"/>
      <c r="BN167" s="581"/>
      <c r="BO167" s="581"/>
      <c r="BP167" s="581"/>
      <c r="BQ167" s="581"/>
      <c r="BR167" s="581"/>
      <c r="BS167" s="581"/>
      <c r="BT167" s="581"/>
      <c r="BU167" s="581"/>
      <c r="BV167" s="581"/>
      <c r="BW167" s="581"/>
      <c r="BX167" s="581"/>
      <c r="BY167" s="581"/>
      <c r="BZ167" s="581"/>
      <c r="CA167" s="581"/>
      <c r="CB167" s="581"/>
      <c r="CC167" s="581"/>
    </row>
    <row r="168" customFormat="false" ht="11.25" hidden="false" customHeight="true" outlineLevel="0" collapsed="false">
      <c r="A168" s="581"/>
      <c r="B168" s="581"/>
      <c r="C168" s="581"/>
      <c r="D168" s="581"/>
      <c r="E168" s="581"/>
      <c r="F168" s="581"/>
      <c r="G168" s="581"/>
      <c r="H168" s="581"/>
      <c r="I168" s="581"/>
      <c r="J168" s="581"/>
      <c r="K168" s="581"/>
      <c r="L168" s="581"/>
      <c r="M168" s="581"/>
      <c r="N168" s="581"/>
      <c r="O168" s="581"/>
      <c r="P168" s="581"/>
      <c r="Q168" s="581"/>
      <c r="R168" s="581"/>
      <c r="S168" s="581"/>
      <c r="T168" s="581"/>
      <c r="U168" s="581"/>
      <c r="V168" s="581"/>
      <c r="W168" s="581"/>
      <c r="X168" s="581"/>
      <c r="Y168" s="581"/>
      <c r="Z168" s="581"/>
      <c r="AA168" s="581"/>
      <c r="AB168" s="581"/>
      <c r="AC168" s="581"/>
      <c r="AD168" s="581"/>
      <c r="AE168" s="581"/>
      <c r="AF168" s="581"/>
      <c r="AG168" s="581"/>
      <c r="AH168" s="581"/>
      <c r="AI168" s="581"/>
      <c r="AJ168" s="581"/>
      <c r="AK168" s="581"/>
      <c r="AL168" s="581"/>
      <c r="AM168" s="581"/>
      <c r="AN168" s="581"/>
      <c r="AO168" s="581"/>
      <c r="AP168" s="581"/>
      <c r="AQ168" s="581"/>
      <c r="AR168" s="581"/>
      <c r="AS168" s="581"/>
      <c r="AT168" s="581"/>
      <c r="AU168" s="581"/>
      <c r="AV168" s="581"/>
      <c r="AW168" s="581"/>
      <c r="AX168" s="581"/>
      <c r="AY168" s="581"/>
      <c r="AZ168" s="581"/>
      <c r="BA168" s="581"/>
      <c r="BB168" s="581"/>
      <c r="BC168" s="581"/>
      <c r="BD168" s="581"/>
      <c r="BE168" s="581"/>
      <c r="BF168" s="581"/>
      <c r="BG168" s="581"/>
      <c r="BH168" s="581"/>
      <c r="BI168" s="581"/>
      <c r="BJ168" s="581"/>
      <c r="BK168" s="581"/>
      <c r="BL168" s="581"/>
      <c r="BM168" s="581"/>
      <c r="BN168" s="581"/>
      <c r="BO168" s="581"/>
      <c r="BP168" s="581"/>
      <c r="BQ168" s="581"/>
      <c r="BR168" s="581"/>
      <c r="BS168" s="581"/>
      <c r="BT168" s="581"/>
      <c r="BU168" s="581"/>
      <c r="BV168" s="581"/>
      <c r="BW168" s="581"/>
      <c r="BX168" s="581"/>
      <c r="BY168" s="581"/>
      <c r="BZ168" s="581"/>
      <c r="CA168" s="581"/>
      <c r="CB168" s="581"/>
      <c r="CC168" s="581"/>
    </row>
    <row r="169" customFormat="false" ht="11.25" hidden="false" customHeight="true" outlineLevel="0" collapsed="false">
      <c r="A169" s="581"/>
      <c r="B169" s="581"/>
      <c r="C169" s="581"/>
      <c r="D169" s="581"/>
      <c r="E169" s="581"/>
      <c r="F169" s="581"/>
      <c r="G169" s="581"/>
      <c r="H169" s="581"/>
      <c r="I169" s="581"/>
      <c r="J169" s="581"/>
      <c r="K169" s="581"/>
      <c r="L169" s="581"/>
      <c r="M169" s="581"/>
      <c r="N169" s="581"/>
      <c r="O169" s="581"/>
      <c r="P169" s="581"/>
      <c r="Q169" s="581"/>
      <c r="R169" s="581"/>
      <c r="S169" s="581"/>
      <c r="T169" s="581"/>
      <c r="U169" s="581"/>
      <c r="V169" s="581"/>
      <c r="W169" s="581"/>
      <c r="X169" s="581"/>
      <c r="Y169" s="581"/>
      <c r="Z169" s="581"/>
      <c r="AA169" s="581"/>
      <c r="AB169" s="581"/>
      <c r="AC169" s="581"/>
      <c r="AD169" s="581"/>
      <c r="AE169" s="581"/>
      <c r="AF169" s="581"/>
      <c r="AG169" s="581"/>
      <c r="AH169" s="581"/>
      <c r="AI169" s="581"/>
      <c r="AJ169" s="581"/>
      <c r="AK169" s="581"/>
      <c r="AL169" s="581"/>
      <c r="AM169" s="581"/>
      <c r="AN169" s="581"/>
      <c r="AO169" s="581"/>
      <c r="AP169" s="581"/>
      <c r="AQ169" s="581"/>
      <c r="AR169" s="581"/>
      <c r="AS169" s="581"/>
      <c r="AT169" s="581"/>
      <c r="AU169" s="581"/>
      <c r="AV169" s="581"/>
      <c r="AW169" s="581"/>
      <c r="AX169" s="581"/>
      <c r="AY169" s="581"/>
      <c r="AZ169" s="581"/>
      <c r="BA169" s="581"/>
      <c r="BB169" s="581"/>
      <c r="BC169" s="581"/>
      <c r="BD169" s="581"/>
      <c r="BE169" s="581"/>
      <c r="BF169" s="581"/>
      <c r="BG169" s="581"/>
      <c r="BH169" s="581"/>
      <c r="BI169" s="581"/>
      <c r="BJ169" s="581"/>
      <c r="BK169" s="581"/>
      <c r="BL169" s="581"/>
      <c r="BM169" s="581"/>
      <c r="BN169" s="581"/>
      <c r="BO169" s="581"/>
      <c r="BP169" s="581"/>
      <c r="BQ169" s="581"/>
      <c r="BR169" s="581"/>
      <c r="BS169" s="581"/>
      <c r="BT169" s="581"/>
      <c r="BU169" s="581"/>
      <c r="BV169" s="581"/>
      <c r="BW169" s="581"/>
      <c r="BX169" s="581"/>
      <c r="BY169" s="581"/>
      <c r="BZ169" s="581"/>
      <c r="CA169" s="581"/>
      <c r="CB169" s="581"/>
      <c r="CC169" s="581"/>
    </row>
    <row r="170" customFormat="false" ht="11.25" hidden="false" customHeight="true" outlineLevel="0" collapsed="false">
      <c r="A170" s="581"/>
      <c r="B170" s="581"/>
      <c r="C170" s="581"/>
      <c r="D170" s="581"/>
      <c r="E170" s="581"/>
      <c r="F170" s="581"/>
      <c r="G170" s="581"/>
      <c r="H170" s="581"/>
      <c r="I170" s="581"/>
      <c r="J170" s="581"/>
      <c r="K170" s="581"/>
      <c r="L170" s="581"/>
      <c r="M170" s="581"/>
      <c r="N170" s="581"/>
      <c r="O170" s="581"/>
      <c r="P170" s="581"/>
      <c r="Q170" s="581"/>
      <c r="R170" s="581"/>
      <c r="S170" s="581"/>
      <c r="T170" s="581"/>
      <c r="U170" s="581"/>
      <c r="V170" s="581"/>
      <c r="W170" s="581"/>
      <c r="X170" s="581"/>
      <c r="Y170" s="581"/>
      <c r="Z170" s="581"/>
      <c r="AA170" s="581"/>
      <c r="AB170" s="581"/>
      <c r="AC170" s="581"/>
      <c r="AD170" s="581"/>
      <c r="AE170" s="581"/>
      <c r="AF170" s="581"/>
      <c r="AG170" s="581"/>
      <c r="AH170" s="581"/>
      <c r="AI170" s="581"/>
      <c r="AJ170" s="581"/>
      <c r="AK170" s="581"/>
      <c r="AL170" s="581"/>
      <c r="AM170" s="581"/>
      <c r="AN170" s="581"/>
      <c r="AO170" s="581"/>
      <c r="AP170" s="581"/>
      <c r="AQ170" s="581"/>
      <c r="AR170" s="581"/>
      <c r="AS170" s="581"/>
      <c r="AT170" s="581"/>
      <c r="AU170" s="581"/>
      <c r="AV170" s="581"/>
      <c r="AW170" s="581"/>
      <c r="AX170" s="581"/>
      <c r="AY170" s="581"/>
      <c r="AZ170" s="581"/>
      <c r="BA170" s="581"/>
      <c r="BB170" s="581"/>
      <c r="BC170" s="581"/>
      <c r="BD170" s="581"/>
      <c r="BE170" s="581"/>
      <c r="BF170" s="581"/>
      <c r="BG170" s="581"/>
      <c r="BH170" s="581"/>
      <c r="BI170" s="581"/>
      <c r="BJ170" s="581"/>
      <c r="BK170" s="581"/>
      <c r="BL170" s="581"/>
      <c r="BM170" s="581"/>
      <c r="BN170" s="581"/>
      <c r="BO170" s="581"/>
      <c r="BP170" s="581"/>
      <c r="BQ170" s="581"/>
      <c r="BR170" s="581"/>
      <c r="BS170" s="581"/>
      <c r="BT170" s="581"/>
      <c r="BU170" s="581"/>
      <c r="BV170" s="581"/>
      <c r="BW170" s="581"/>
      <c r="BX170" s="581"/>
      <c r="BY170" s="581"/>
      <c r="BZ170" s="581"/>
      <c r="CA170" s="581"/>
      <c r="CB170" s="581"/>
      <c r="CC170" s="581"/>
    </row>
    <row r="171" customFormat="false" ht="11.25" hidden="false" customHeight="true" outlineLevel="0" collapsed="false">
      <c r="A171" s="581"/>
      <c r="B171" s="581"/>
      <c r="C171" s="581"/>
      <c r="D171" s="581"/>
      <c r="E171" s="581"/>
      <c r="F171" s="581"/>
      <c r="G171" s="581"/>
      <c r="H171" s="581"/>
      <c r="I171" s="581"/>
      <c r="J171" s="581"/>
      <c r="K171" s="581"/>
      <c r="L171" s="581"/>
      <c r="M171" s="581"/>
      <c r="N171" s="581"/>
      <c r="O171" s="581"/>
      <c r="P171" s="581"/>
      <c r="Q171" s="581"/>
      <c r="R171" s="581"/>
      <c r="S171" s="581"/>
      <c r="T171" s="581"/>
      <c r="U171" s="581"/>
      <c r="V171" s="581"/>
      <c r="W171" s="581"/>
      <c r="X171" s="581"/>
      <c r="Y171" s="581"/>
      <c r="Z171" s="581"/>
      <c r="AA171" s="581"/>
      <c r="AB171" s="581"/>
      <c r="AC171" s="581"/>
      <c r="AD171" s="581"/>
      <c r="AE171" s="581"/>
      <c r="AF171" s="581"/>
      <c r="AG171" s="581"/>
      <c r="AH171" s="581"/>
      <c r="AI171" s="581"/>
      <c r="AJ171" s="581"/>
      <c r="AK171" s="581"/>
      <c r="AL171" s="581"/>
      <c r="AM171" s="581"/>
      <c r="AN171" s="581"/>
      <c r="AO171" s="581"/>
      <c r="AP171" s="581"/>
      <c r="AQ171" s="581"/>
      <c r="AR171" s="581"/>
      <c r="AS171" s="581"/>
      <c r="AT171" s="581"/>
      <c r="AU171" s="581"/>
      <c r="AV171" s="581"/>
      <c r="AW171" s="581"/>
      <c r="AX171" s="581"/>
      <c r="AY171" s="581"/>
      <c r="AZ171" s="581"/>
      <c r="BA171" s="581"/>
      <c r="BB171" s="581"/>
      <c r="BC171" s="581"/>
      <c r="BD171" s="581"/>
      <c r="BE171" s="581"/>
      <c r="BF171" s="581"/>
      <c r="BG171" s="581"/>
      <c r="BH171" s="581"/>
      <c r="BI171" s="581"/>
      <c r="BJ171" s="581"/>
      <c r="BK171" s="581"/>
      <c r="BL171" s="581"/>
      <c r="BM171" s="581"/>
      <c r="BN171" s="581"/>
      <c r="BO171" s="581"/>
      <c r="BP171" s="581"/>
      <c r="BQ171" s="581"/>
      <c r="BR171" s="581"/>
      <c r="BS171" s="581"/>
      <c r="BT171" s="581"/>
      <c r="BU171" s="581"/>
      <c r="BV171" s="581"/>
      <c r="BW171" s="581"/>
      <c r="BX171" s="581"/>
      <c r="BY171" s="581"/>
      <c r="BZ171" s="581"/>
      <c r="CA171" s="581"/>
      <c r="CB171" s="581"/>
      <c r="CC171" s="581"/>
    </row>
    <row r="172" customFormat="false" ht="11.25" hidden="false" customHeight="true" outlineLevel="0" collapsed="false">
      <c r="A172" s="581"/>
      <c r="B172" s="581"/>
      <c r="C172" s="581"/>
      <c r="D172" s="581"/>
      <c r="E172" s="581"/>
      <c r="F172" s="581"/>
      <c r="G172" s="581"/>
      <c r="H172" s="581"/>
      <c r="I172" s="581"/>
      <c r="J172" s="581"/>
      <c r="K172" s="581"/>
      <c r="L172" s="581"/>
      <c r="M172" s="581"/>
      <c r="N172" s="581"/>
      <c r="O172" s="581"/>
      <c r="P172" s="581"/>
      <c r="Q172" s="581"/>
      <c r="R172" s="581"/>
      <c r="S172" s="581"/>
      <c r="T172" s="581"/>
      <c r="U172" s="581"/>
      <c r="V172" s="581"/>
      <c r="W172" s="581"/>
      <c r="X172" s="581"/>
      <c r="Y172" s="581"/>
      <c r="Z172" s="581"/>
      <c r="AA172" s="581"/>
      <c r="AB172" s="581"/>
      <c r="AC172" s="581"/>
      <c r="AD172" s="581"/>
      <c r="AE172" s="581"/>
      <c r="AF172" s="581"/>
      <c r="AG172" s="581"/>
      <c r="AH172" s="581"/>
      <c r="AI172" s="581"/>
      <c r="AJ172" s="581"/>
      <c r="AK172" s="581"/>
      <c r="AL172" s="581"/>
      <c r="AM172" s="581"/>
      <c r="AN172" s="581"/>
      <c r="AO172" s="581"/>
      <c r="AP172" s="581"/>
      <c r="AQ172" s="581"/>
      <c r="AR172" s="581"/>
      <c r="AS172" s="581"/>
      <c r="AT172" s="581"/>
      <c r="AU172" s="581"/>
      <c r="AV172" s="581"/>
      <c r="AW172" s="581"/>
      <c r="AX172" s="581"/>
      <c r="AY172" s="581"/>
      <c r="AZ172" s="581"/>
      <c r="BA172" s="581"/>
      <c r="BB172" s="581"/>
      <c r="BC172" s="581"/>
      <c r="BD172" s="581"/>
      <c r="BE172" s="581"/>
      <c r="BF172" s="581"/>
      <c r="BG172" s="581"/>
      <c r="BH172" s="581"/>
      <c r="BI172" s="581"/>
      <c r="BJ172" s="581"/>
      <c r="BK172" s="581"/>
      <c r="BL172" s="581"/>
      <c r="BM172" s="581"/>
      <c r="BN172" s="581"/>
      <c r="BO172" s="581"/>
      <c r="BP172" s="581"/>
      <c r="BQ172" s="581"/>
      <c r="BR172" s="581"/>
      <c r="BS172" s="581"/>
      <c r="BT172" s="581"/>
      <c r="BU172" s="581"/>
      <c r="BV172" s="581"/>
      <c r="BW172" s="581"/>
      <c r="BX172" s="581"/>
      <c r="BY172" s="581"/>
      <c r="BZ172" s="581"/>
      <c r="CA172" s="581"/>
      <c r="CB172" s="581"/>
      <c r="CC172" s="581"/>
    </row>
    <row r="173" customFormat="false" ht="11.25" hidden="false" customHeight="true" outlineLevel="0" collapsed="false">
      <c r="A173" s="581"/>
      <c r="B173" s="581"/>
      <c r="C173" s="581"/>
      <c r="D173" s="581"/>
      <c r="E173" s="581"/>
      <c r="F173" s="581"/>
      <c r="G173" s="581"/>
      <c r="H173" s="581"/>
      <c r="I173" s="581"/>
      <c r="J173" s="581"/>
      <c r="K173" s="581"/>
      <c r="L173" s="581"/>
      <c r="M173" s="581"/>
      <c r="N173" s="581"/>
      <c r="O173" s="581"/>
      <c r="P173" s="581"/>
      <c r="Q173" s="581"/>
      <c r="R173" s="581"/>
      <c r="S173" s="581"/>
      <c r="T173" s="581"/>
      <c r="U173" s="581"/>
      <c r="V173" s="581"/>
      <c r="W173" s="581"/>
      <c r="X173" s="581"/>
      <c r="Y173" s="581"/>
      <c r="Z173" s="581"/>
      <c r="AA173" s="581"/>
      <c r="AB173" s="581"/>
      <c r="AC173" s="581"/>
      <c r="AD173" s="581"/>
      <c r="AE173" s="581"/>
      <c r="AF173" s="581"/>
      <c r="AG173" s="581"/>
      <c r="AH173" s="581"/>
      <c r="AI173" s="581"/>
      <c r="AJ173" s="581"/>
      <c r="AK173" s="581"/>
      <c r="AL173" s="581"/>
      <c r="AM173" s="581"/>
      <c r="AN173" s="581"/>
      <c r="AO173" s="581"/>
      <c r="AP173" s="581"/>
      <c r="AQ173" s="581"/>
      <c r="AR173" s="581"/>
      <c r="AS173" s="581"/>
      <c r="AT173" s="581"/>
      <c r="AU173" s="581"/>
      <c r="AV173" s="581"/>
      <c r="AW173" s="581"/>
      <c r="AX173" s="581"/>
      <c r="AY173" s="581"/>
      <c r="AZ173" s="581"/>
      <c r="BA173" s="581"/>
      <c r="BB173" s="581"/>
      <c r="BC173" s="581"/>
      <c r="BD173" s="581"/>
      <c r="BE173" s="581"/>
      <c r="BF173" s="581"/>
      <c r="BG173" s="581"/>
      <c r="BH173" s="581"/>
      <c r="BI173" s="581"/>
      <c r="BJ173" s="581"/>
      <c r="BK173" s="581"/>
      <c r="BL173" s="581"/>
      <c r="BM173" s="581"/>
      <c r="BN173" s="581"/>
      <c r="BO173" s="581"/>
      <c r="BP173" s="581"/>
      <c r="BQ173" s="581"/>
      <c r="BR173" s="581"/>
      <c r="BS173" s="581"/>
      <c r="BT173" s="581"/>
      <c r="BU173" s="581"/>
      <c r="BV173" s="581"/>
      <c r="BW173" s="581"/>
      <c r="BX173" s="581"/>
      <c r="BY173" s="581"/>
      <c r="BZ173" s="581"/>
      <c r="CA173" s="581"/>
      <c r="CB173" s="581"/>
      <c r="CC173" s="581"/>
    </row>
    <row r="174" customFormat="false" ht="11.25" hidden="false" customHeight="true" outlineLevel="0" collapsed="false">
      <c r="A174" s="581"/>
      <c r="B174" s="581"/>
      <c r="C174" s="581"/>
      <c r="D174" s="581"/>
      <c r="E174" s="581"/>
      <c r="F174" s="581"/>
      <c r="G174" s="581"/>
      <c r="H174" s="581"/>
      <c r="I174" s="581"/>
      <c r="J174" s="581"/>
      <c r="K174" s="581"/>
      <c r="L174" s="581"/>
      <c r="M174" s="581"/>
      <c r="N174" s="581"/>
      <c r="O174" s="581"/>
      <c r="P174" s="581"/>
      <c r="Q174" s="581"/>
      <c r="R174" s="581"/>
      <c r="S174" s="581"/>
      <c r="T174" s="581"/>
      <c r="U174" s="581"/>
      <c r="V174" s="581"/>
      <c r="W174" s="581"/>
      <c r="X174" s="581"/>
      <c r="Y174" s="581"/>
      <c r="Z174" s="581"/>
      <c r="AA174" s="581"/>
      <c r="AB174" s="581"/>
      <c r="AC174" s="581"/>
      <c r="AD174" s="581"/>
      <c r="AE174" s="581"/>
      <c r="AF174" s="581"/>
      <c r="AG174" s="581"/>
      <c r="AH174" s="581"/>
      <c r="AI174" s="581"/>
      <c r="AJ174" s="581"/>
      <c r="AK174" s="581"/>
      <c r="AL174" s="581"/>
      <c r="AM174" s="581"/>
      <c r="AN174" s="581"/>
      <c r="AO174" s="581"/>
      <c r="AP174" s="581"/>
      <c r="AQ174" s="581"/>
      <c r="AR174" s="581"/>
      <c r="AS174" s="581"/>
      <c r="AT174" s="581"/>
      <c r="AU174" s="581"/>
      <c r="AV174" s="581"/>
      <c r="AW174" s="581"/>
      <c r="AX174" s="581"/>
      <c r="AY174" s="581"/>
      <c r="AZ174" s="581"/>
      <c r="BA174" s="581"/>
      <c r="BB174" s="581"/>
      <c r="BC174" s="581"/>
      <c r="BD174" s="581"/>
      <c r="BE174" s="581"/>
      <c r="BF174" s="581"/>
      <c r="BG174" s="581"/>
      <c r="BH174" s="581"/>
      <c r="BI174" s="581"/>
      <c r="BJ174" s="581"/>
      <c r="BK174" s="581"/>
      <c r="BL174" s="581"/>
      <c r="BM174" s="581"/>
      <c r="BN174" s="581"/>
      <c r="BO174" s="581"/>
      <c r="BP174" s="581"/>
      <c r="BQ174" s="581"/>
      <c r="BR174" s="581"/>
      <c r="BS174" s="581"/>
      <c r="BT174" s="581"/>
      <c r="BU174" s="581"/>
      <c r="BV174" s="581"/>
      <c r="BW174" s="581"/>
      <c r="BX174" s="581"/>
      <c r="BY174" s="581"/>
      <c r="BZ174" s="581"/>
      <c r="CA174" s="581"/>
      <c r="CB174" s="581"/>
      <c r="CC174" s="581"/>
    </row>
    <row r="175" customFormat="false" ht="11.25" hidden="false" customHeight="true" outlineLevel="0" collapsed="false">
      <c r="A175" s="581"/>
      <c r="B175" s="581"/>
      <c r="C175" s="581"/>
      <c r="D175" s="581"/>
      <c r="E175" s="581"/>
      <c r="F175" s="581"/>
      <c r="G175" s="581"/>
      <c r="H175" s="581"/>
      <c r="I175" s="581"/>
      <c r="J175" s="581"/>
      <c r="K175" s="581"/>
      <c r="L175" s="581"/>
      <c r="M175" s="581"/>
      <c r="N175" s="581"/>
      <c r="O175" s="581"/>
      <c r="P175" s="581"/>
      <c r="Q175" s="581"/>
      <c r="R175" s="581"/>
      <c r="S175" s="581"/>
      <c r="T175" s="581"/>
      <c r="U175" s="581"/>
      <c r="V175" s="581"/>
      <c r="W175" s="581"/>
      <c r="X175" s="581"/>
      <c r="Y175" s="581"/>
      <c r="Z175" s="581"/>
      <c r="AA175" s="581"/>
      <c r="AB175" s="581"/>
      <c r="AC175" s="581"/>
      <c r="AD175" s="581"/>
      <c r="AE175" s="581"/>
      <c r="AF175" s="581"/>
      <c r="AG175" s="581"/>
      <c r="AH175" s="581"/>
      <c r="AI175" s="581"/>
      <c r="AJ175" s="581"/>
      <c r="AK175" s="581"/>
      <c r="AL175" s="581"/>
      <c r="AM175" s="581"/>
      <c r="AN175" s="581"/>
      <c r="AO175" s="581"/>
      <c r="AP175" s="581"/>
      <c r="AQ175" s="581"/>
      <c r="AR175" s="581"/>
      <c r="AS175" s="581"/>
      <c r="AT175" s="581"/>
      <c r="AU175" s="581"/>
      <c r="AV175" s="581"/>
      <c r="AW175" s="581"/>
      <c r="AX175" s="581"/>
      <c r="AY175" s="581"/>
      <c r="AZ175" s="581"/>
      <c r="BA175" s="581"/>
      <c r="BB175" s="581"/>
      <c r="BC175" s="581"/>
      <c r="BD175" s="581"/>
      <c r="BE175" s="581"/>
      <c r="BF175" s="581"/>
      <c r="BG175" s="581"/>
      <c r="BH175" s="581"/>
      <c r="BI175" s="581"/>
      <c r="BJ175" s="581"/>
      <c r="BK175" s="581"/>
      <c r="BL175" s="581"/>
      <c r="BM175" s="581"/>
      <c r="BN175" s="581"/>
      <c r="BO175" s="581"/>
      <c r="BP175" s="581"/>
      <c r="BQ175" s="581"/>
      <c r="BR175" s="581"/>
      <c r="BS175" s="581"/>
      <c r="BT175" s="581"/>
      <c r="BU175" s="581"/>
      <c r="BV175" s="581"/>
      <c r="BW175" s="581"/>
      <c r="BX175" s="581"/>
      <c r="BY175" s="581"/>
      <c r="BZ175" s="581"/>
      <c r="CA175" s="581"/>
      <c r="CB175" s="581"/>
      <c r="CC175" s="581"/>
    </row>
    <row r="176" customFormat="false" ht="11.25" hidden="false" customHeight="true" outlineLevel="0" collapsed="false">
      <c r="A176" s="581"/>
      <c r="B176" s="581"/>
      <c r="C176" s="581"/>
      <c r="D176" s="581"/>
      <c r="E176" s="581"/>
      <c r="F176" s="581"/>
      <c r="G176" s="581"/>
      <c r="H176" s="581"/>
      <c r="I176" s="581"/>
      <c r="J176" s="581"/>
      <c r="K176" s="581"/>
      <c r="L176" s="581"/>
      <c r="M176" s="581"/>
      <c r="N176" s="581"/>
      <c r="O176" s="581"/>
      <c r="P176" s="581"/>
      <c r="Q176" s="581"/>
      <c r="R176" s="581"/>
      <c r="S176" s="581"/>
      <c r="T176" s="581"/>
      <c r="U176" s="581"/>
      <c r="V176" s="581"/>
      <c r="W176" s="581"/>
      <c r="X176" s="581"/>
      <c r="Y176" s="581"/>
      <c r="Z176" s="581"/>
      <c r="AA176" s="581"/>
      <c r="AB176" s="581"/>
      <c r="AC176" s="581"/>
      <c r="AD176" s="581"/>
      <c r="AE176" s="581"/>
      <c r="AF176" s="581"/>
      <c r="AG176" s="581"/>
      <c r="AH176" s="581"/>
      <c r="AI176" s="581"/>
      <c r="AJ176" s="581"/>
      <c r="AK176" s="581"/>
      <c r="AL176" s="581"/>
      <c r="AM176" s="581"/>
      <c r="AN176" s="581"/>
      <c r="AO176" s="581"/>
      <c r="AP176" s="581"/>
      <c r="AQ176" s="581"/>
      <c r="AR176" s="581"/>
      <c r="AS176" s="581"/>
      <c r="AT176" s="581"/>
      <c r="AU176" s="581"/>
      <c r="AV176" s="581"/>
      <c r="AW176" s="581"/>
      <c r="AX176" s="581"/>
      <c r="AY176" s="581"/>
      <c r="AZ176" s="581"/>
      <c r="BA176" s="581"/>
      <c r="BB176" s="581"/>
      <c r="BC176" s="581"/>
      <c r="BD176" s="581"/>
      <c r="BE176" s="581"/>
      <c r="BF176" s="581"/>
      <c r="BG176" s="581"/>
      <c r="BH176" s="581"/>
      <c r="BI176" s="581"/>
      <c r="BJ176" s="581"/>
      <c r="BK176" s="581"/>
      <c r="BL176" s="581"/>
      <c r="BM176" s="581"/>
      <c r="BN176" s="581"/>
      <c r="BO176" s="581"/>
      <c r="BP176" s="581"/>
      <c r="BQ176" s="581"/>
      <c r="BR176" s="581"/>
      <c r="BS176" s="581"/>
      <c r="BT176" s="581"/>
      <c r="BU176" s="581"/>
      <c r="BV176" s="581"/>
      <c r="BW176" s="581"/>
      <c r="BX176" s="581"/>
      <c r="BY176" s="581"/>
      <c r="BZ176" s="581"/>
      <c r="CA176" s="581"/>
      <c r="CB176" s="581"/>
      <c r="CC176" s="581"/>
    </row>
    <row r="177" customFormat="false" ht="11.25" hidden="false" customHeight="true" outlineLevel="0" collapsed="false">
      <c r="A177" s="581"/>
      <c r="B177" s="581"/>
      <c r="C177" s="581"/>
      <c r="D177" s="581"/>
      <c r="E177" s="581"/>
      <c r="F177" s="581"/>
      <c r="G177" s="581"/>
      <c r="H177" s="581"/>
      <c r="I177" s="581"/>
      <c r="J177" s="581"/>
      <c r="K177" s="581"/>
      <c r="L177" s="581"/>
      <c r="M177" s="581"/>
      <c r="N177" s="581"/>
      <c r="O177" s="581"/>
      <c r="P177" s="581"/>
      <c r="Q177" s="581"/>
      <c r="R177" s="581"/>
      <c r="S177" s="581"/>
      <c r="T177" s="581"/>
      <c r="U177" s="581"/>
      <c r="V177" s="581"/>
      <c r="W177" s="581"/>
      <c r="X177" s="581"/>
      <c r="Y177" s="581"/>
      <c r="Z177" s="581"/>
      <c r="AA177" s="581"/>
      <c r="AB177" s="581"/>
      <c r="AC177" s="581"/>
      <c r="AD177" s="581"/>
      <c r="AE177" s="581"/>
      <c r="AF177" s="581"/>
      <c r="AG177" s="581"/>
      <c r="AH177" s="581"/>
      <c r="AI177" s="581"/>
      <c r="AJ177" s="581"/>
      <c r="AK177" s="581"/>
      <c r="AL177" s="581"/>
      <c r="AM177" s="581"/>
      <c r="AN177" s="581"/>
      <c r="AO177" s="581"/>
      <c r="AP177" s="581"/>
      <c r="AQ177" s="581"/>
      <c r="AR177" s="581"/>
      <c r="AS177" s="581"/>
      <c r="AT177" s="581"/>
      <c r="AU177" s="581"/>
      <c r="AV177" s="581"/>
      <c r="AW177" s="581"/>
      <c r="AX177" s="581"/>
      <c r="AY177" s="581"/>
      <c r="AZ177" s="581"/>
      <c r="BA177" s="581"/>
      <c r="BB177" s="581"/>
      <c r="BC177" s="581"/>
      <c r="BD177" s="581"/>
      <c r="BE177" s="581"/>
      <c r="BF177" s="581"/>
      <c r="BG177" s="581"/>
      <c r="BH177" s="581"/>
      <c r="BI177" s="581"/>
      <c r="BJ177" s="581"/>
      <c r="BK177" s="581"/>
      <c r="BL177" s="581"/>
      <c r="BM177" s="581"/>
      <c r="BN177" s="581"/>
      <c r="BO177" s="581"/>
      <c r="BP177" s="581"/>
      <c r="BQ177" s="581"/>
      <c r="BR177" s="581"/>
      <c r="BS177" s="581"/>
      <c r="BT177" s="581"/>
      <c r="BU177" s="581"/>
      <c r="BV177" s="581"/>
      <c r="BW177" s="581"/>
      <c r="BX177" s="581"/>
      <c r="BY177" s="581"/>
      <c r="BZ177" s="581"/>
      <c r="CA177" s="581"/>
      <c r="CB177" s="581"/>
      <c r="CC177" s="581"/>
    </row>
    <row r="178" customFormat="false" ht="11.25" hidden="false" customHeight="true" outlineLevel="0" collapsed="false">
      <c r="A178" s="581"/>
      <c r="B178" s="581"/>
      <c r="C178" s="581"/>
      <c r="D178" s="581"/>
      <c r="E178" s="581"/>
      <c r="F178" s="581"/>
      <c r="G178" s="581"/>
      <c r="H178" s="581"/>
      <c r="I178" s="581"/>
      <c r="J178" s="581"/>
      <c r="K178" s="581"/>
      <c r="L178" s="581"/>
      <c r="M178" s="581"/>
      <c r="N178" s="581"/>
      <c r="O178" s="581"/>
      <c r="P178" s="581"/>
      <c r="Q178" s="581"/>
      <c r="R178" s="581"/>
      <c r="S178" s="581"/>
      <c r="T178" s="581"/>
      <c r="U178" s="581"/>
      <c r="V178" s="581"/>
      <c r="W178" s="581"/>
      <c r="X178" s="581"/>
      <c r="Y178" s="581"/>
      <c r="Z178" s="581"/>
      <c r="AA178" s="581"/>
      <c r="AB178" s="581"/>
      <c r="AC178" s="581"/>
      <c r="AD178" s="581"/>
      <c r="AE178" s="581"/>
      <c r="AF178" s="581"/>
      <c r="AG178" s="581"/>
      <c r="AH178" s="581"/>
      <c r="AI178" s="581"/>
      <c r="AJ178" s="581"/>
      <c r="AK178" s="581"/>
      <c r="AL178" s="581"/>
      <c r="AM178" s="581"/>
      <c r="AN178" s="581"/>
      <c r="AO178" s="581"/>
      <c r="AP178" s="581"/>
      <c r="AQ178" s="581"/>
      <c r="AR178" s="581"/>
      <c r="AS178" s="581"/>
      <c r="AT178" s="581"/>
      <c r="AU178" s="581"/>
      <c r="AV178" s="581"/>
      <c r="AW178" s="581"/>
      <c r="AX178" s="581"/>
      <c r="AY178" s="581"/>
      <c r="AZ178" s="581"/>
      <c r="BA178" s="581"/>
      <c r="BB178" s="581"/>
      <c r="BC178" s="581"/>
      <c r="BD178" s="581"/>
      <c r="BE178" s="581"/>
      <c r="BF178" s="581"/>
      <c r="BG178" s="581"/>
      <c r="BH178" s="581"/>
      <c r="BI178" s="581"/>
      <c r="BJ178" s="581"/>
      <c r="BK178" s="581"/>
      <c r="BL178" s="581"/>
      <c r="BM178" s="581"/>
      <c r="BN178" s="581"/>
      <c r="BO178" s="581"/>
      <c r="BP178" s="581"/>
      <c r="BQ178" s="581"/>
      <c r="BR178" s="581"/>
      <c r="BS178" s="581"/>
      <c r="BT178" s="581"/>
      <c r="BU178" s="581"/>
      <c r="BV178" s="581"/>
      <c r="BW178" s="581"/>
      <c r="BX178" s="581"/>
      <c r="BY178" s="581"/>
      <c r="BZ178" s="581"/>
      <c r="CA178" s="581"/>
      <c r="CB178" s="581"/>
      <c r="CC178" s="581"/>
    </row>
    <row r="179" customFormat="false" ht="11.25" hidden="false" customHeight="true" outlineLevel="0" collapsed="false">
      <c r="A179" s="581"/>
      <c r="B179" s="581"/>
      <c r="C179" s="581"/>
      <c r="D179" s="581"/>
      <c r="E179" s="581"/>
      <c r="F179" s="581"/>
      <c r="G179" s="581"/>
      <c r="H179" s="581"/>
      <c r="I179" s="581"/>
      <c r="J179" s="581"/>
      <c r="K179" s="581"/>
      <c r="L179" s="581"/>
      <c r="M179" s="581"/>
      <c r="N179" s="581"/>
      <c r="O179" s="581"/>
      <c r="P179" s="581"/>
      <c r="Q179" s="581"/>
      <c r="R179" s="581"/>
      <c r="S179" s="581"/>
      <c r="T179" s="581"/>
      <c r="U179" s="581"/>
      <c r="V179" s="581"/>
      <c r="W179" s="581"/>
      <c r="X179" s="581"/>
      <c r="Y179" s="581"/>
      <c r="Z179" s="581"/>
      <c r="AA179" s="581"/>
      <c r="AB179" s="581"/>
      <c r="AC179" s="581"/>
      <c r="AD179" s="581"/>
      <c r="AE179" s="581"/>
      <c r="AF179" s="581"/>
      <c r="AG179" s="581"/>
      <c r="AH179" s="581"/>
      <c r="AI179" s="581"/>
      <c r="AJ179" s="581"/>
      <c r="AK179" s="581"/>
      <c r="AL179" s="581"/>
      <c r="AM179" s="581"/>
      <c r="AN179" s="581"/>
      <c r="AO179" s="581"/>
      <c r="AP179" s="581"/>
      <c r="AQ179" s="581"/>
      <c r="AR179" s="581"/>
      <c r="AS179" s="581"/>
      <c r="AT179" s="581"/>
      <c r="AU179" s="581"/>
      <c r="AV179" s="581"/>
      <c r="AW179" s="581"/>
      <c r="AX179" s="581"/>
      <c r="AY179" s="581"/>
      <c r="AZ179" s="581"/>
      <c r="BA179" s="581"/>
      <c r="BB179" s="581"/>
      <c r="BC179" s="581"/>
      <c r="BD179" s="581"/>
      <c r="BE179" s="581"/>
      <c r="BF179" s="581"/>
      <c r="BG179" s="581"/>
      <c r="BH179" s="581"/>
      <c r="BI179" s="581"/>
      <c r="BJ179" s="581"/>
      <c r="BK179" s="581"/>
      <c r="BL179" s="581"/>
      <c r="BM179" s="581"/>
      <c r="BN179" s="581"/>
      <c r="BO179" s="581"/>
      <c r="BP179" s="581"/>
      <c r="BQ179" s="581"/>
      <c r="BR179" s="581"/>
      <c r="BS179" s="581"/>
      <c r="BT179" s="581"/>
      <c r="BU179" s="581"/>
      <c r="BV179" s="581"/>
      <c r="BW179" s="581"/>
      <c r="BX179" s="581"/>
      <c r="BY179" s="581"/>
      <c r="BZ179" s="581"/>
      <c r="CA179" s="581"/>
      <c r="CB179" s="581"/>
      <c r="CC179" s="581"/>
    </row>
    <row r="180" customFormat="false" ht="11.25" hidden="false" customHeight="true" outlineLevel="0" collapsed="false">
      <c r="A180" s="581"/>
      <c r="B180" s="581"/>
      <c r="C180" s="581"/>
      <c r="D180" s="581"/>
      <c r="E180" s="581"/>
      <c r="F180" s="581"/>
      <c r="G180" s="581"/>
      <c r="H180" s="581"/>
      <c r="I180" s="581"/>
      <c r="J180" s="581"/>
      <c r="K180" s="581"/>
      <c r="L180" s="581"/>
      <c r="M180" s="581"/>
      <c r="N180" s="581"/>
      <c r="O180" s="581"/>
      <c r="P180" s="581"/>
      <c r="Q180" s="581"/>
      <c r="R180" s="581"/>
      <c r="S180" s="581"/>
      <c r="T180" s="581"/>
      <c r="U180" s="581"/>
      <c r="V180" s="581"/>
      <c r="W180" s="581"/>
      <c r="X180" s="581"/>
      <c r="Y180" s="581"/>
      <c r="Z180" s="581"/>
      <c r="AA180" s="581"/>
      <c r="AB180" s="581"/>
      <c r="AC180" s="581"/>
      <c r="AD180" s="581"/>
      <c r="AE180" s="581"/>
      <c r="AF180" s="581"/>
      <c r="AG180" s="581"/>
      <c r="AH180" s="581"/>
      <c r="AI180" s="581"/>
      <c r="AJ180" s="581"/>
      <c r="AK180" s="581"/>
      <c r="AL180" s="581"/>
      <c r="AM180" s="581"/>
      <c r="AN180" s="581"/>
      <c r="AO180" s="581"/>
      <c r="AP180" s="581"/>
      <c r="AQ180" s="581"/>
      <c r="AR180" s="581"/>
      <c r="AS180" s="581"/>
      <c r="AT180" s="581"/>
      <c r="AU180" s="581"/>
      <c r="AV180" s="581"/>
      <c r="AW180" s="581"/>
      <c r="AX180" s="581"/>
      <c r="AY180" s="581"/>
      <c r="AZ180" s="581"/>
      <c r="BA180" s="581"/>
      <c r="BB180" s="581"/>
      <c r="BC180" s="581"/>
      <c r="BD180" s="581"/>
      <c r="BE180" s="581"/>
      <c r="BF180" s="581"/>
      <c r="BG180" s="581"/>
      <c r="BH180" s="581"/>
      <c r="BI180" s="581"/>
      <c r="BJ180" s="581"/>
      <c r="BK180" s="581"/>
      <c r="BL180" s="581"/>
      <c r="BM180" s="581"/>
      <c r="BN180" s="581"/>
      <c r="BO180" s="581"/>
      <c r="BP180" s="581"/>
      <c r="BQ180" s="581"/>
      <c r="BR180" s="581"/>
      <c r="BS180" s="581"/>
      <c r="BT180" s="581"/>
      <c r="BU180" s="581"/>
      <c r="BV180" s="581"/>
      <c r="BW180" s="581"/>
      <c r="BX180" s="581"/>
      <c r="BY180" s="581"/>
      <c r="BZ180" s="581"/>
      <c r="CA180" s="581"/>
      <c r="CB180" s="581"/>
      <c r="CC180" s="581"/>
    </row>
    <row r="181" customFormat="false" ht="11.25" hidden="false" customHeight="true" outlineLevel="0" collapsed="false">
      <c r="A181" s="581"/>
      <c r="B181" s="581"/>
      <c r="C181" s="581"/>
      <c r="D181" s="581"/>
      <c r="E181" s="581"/>
      <c r="F181" s="581"/>
      <c r="G181" s="581"/>
      <c r="H181" s="581"/>
      <c r="I181" s="581"/>
      <c r="J181" s="581"/>
      <c r="K181" s="581"/>
      <c r="L181" s="581"/>
      <c r="M181" s="581"/>
      <c r="N181" s="581"/>
      <c r="O181" s="581"/>
      <c r="P181" s="581"/>
      <c r="Q181" s="581"/>
      <c r="R181" s="581"/>
      <c r="S181" s="581"/>
      <c r="T181" s="581"/>
      <c r="U181" s="581"/>
      <c r="V181" s="581"/>
      <c r="W181" s="581"/>
      <c r="X181" s="581"/>
      <c r="Y181" s="581"/>
      <c r="Z181" s="581"/>
      <c r="AA181" s="581"/>
      <c r="AB181" s="581"/>
      <c r="AC181" s="581"/>
      <c r="AD181" s="581"/>
      <c r="AE181" s="581"/>
      <c r="AF181" s="581"/>
      <c r="AG181" s="581"/>
      <c r="AH181" s="581"/>
      <c r="AI181" s="581"/>
      <c r="AJ181" s="581"/>
      <c r="AK181" s="581"/>
      <c r="AL181" s="581"/>
      <c r="AM181" s="581"/>
      <c r="AN181" s="581"/>
      <c r="AO181" s="581"/>
      <c r="AP181" s="581"/>
      <c r="AQ181" s="581"/>
      <c r="AR181" s="581"/>
      <c r="AS181" s="581"/>
      <c r="AT181" s="581"/>
      <c r="AU181" s="581"/>
      <c r="AV181" s="581"/>
      <c r="AW181" s="581"/>
      <c r="AX181" s="581"/>
      <c r="AY181" s="581"/>
      <c r="AZ181" s="581"/>
      <c r="BA181" s="581"/>
      <c r="BB181" s="581"/>
      <c r="BC181" s="581"/>
      <c r="BD181" s="581"/>
      <c r="BE181" s="581"/>
      <c r="BF181" s="581"/>
      <c r="BG181" s="581"/>
      <c r="BH181" s="581"/>
      <c r="BI181" s="581"/>
      <c r="BJ181" s="581"/>
      <c r="BK181" s="581"/>
      <c r="BL181" s="581"/>
      <c r="BM181" s="581"/>
      <c r="BN181" s="581"/>
      <c r="BO181" s="581"/>
      <c r="BP181" s="581"/>
      <c r="BQ181" s="581"/>
      <c r="BR181" s="581"/>
      <c r="BS181" s="581"/>
      <c r="BT181" s="581"/>
      <c r="BU181" s="581"/>
      <c r="BV181" s="581"/>
      <c r="BW181" s="581"/>
      <c r="BX181" s="581"/>
      <c r="BY181" s="581"/>
      <c r="BZ181" s="581"/>
      <c r="CA181" s="581"/>
      <c r="CB181" s="581"/>
      <c r="CC181" s="581"/>
    </row>
    <row r="182" customFormat="false" ht="11.25" hidden="false" customHeight="true" outlineLevel="0" collapsed="false">
      <c r="A182" s="581"/>
      <c r="B182" s="581"/>
      <c r="C182" s="581"/>
      <c r="D182" s="581"/>
      <c r="E182" s="581"/>
      <c r="F182" s="581"/>
      <c r="G182" s="581"/>
      <c r="H182" s="581"/>
      <c r="I182" s="581"/>
      <c r="J182" s="581"/>
      <c r="K182" s="581"/>
      <c r="L182" s="581"/>
      <c r="M182" s="581"/>
      <c r="N182" s="581"/>
      <c r="O182" s="581"/>
      <c r="P182" s="581"/>
      <c r="Q182" s="581"/>
      <c r="R182" s="581"/>
      <c r="S182" s="581"/>
      <c r="T182" s="581"/>
      <c r="U182" s="581"/>
      <c r="V182" s="581"/>
      <c r="W182" s="581"/>
      <c r="X182" s="581"/>
      <c r="Y182" s="581"/>
      <c r="Z182" s="581"/>
      <c r="AA182" s="581"/>
      <c r="AB182" s="581"/>
      <c r="AC182" s="581"/>
      <c r="AD182" s="581"/>
      <c r="AE182" s="581"/>
      <c r="AF182" s="581"/>
      <c r="AG182" s="581"/>
      <c r="AH182" s="581"/>
      <c r="AI182" s="581"/>
      <c r="AJ182" s="581"/>
      <c r="AK182" s="581"/>
      <c r="AL182" s="581"/>
      <c r="AM182" s="581"/>
      <c r="AN182" s="581"/>
      <c r="AO182" s="581"/>
      <c r="AP182" s="581"/>
      <c r="AQ182" s="581"/>
      <c r="AR182" s="581"/>
      <c r="AS182" s="581"/>
      <c r="AT182" s="581"/>
      <c r="AU182" s="581"/>
      <c r="AV182" s="581"/>
      <c r="AW182" s="581"/>
      <c r="AX182" s="581"/>
      <c r="AY182" s="581"/>
      <c r="AZ182" s="581"/>
      <c r="BA182" s="581"/>
      <c r="BB182" s="581"/>
      <c r="BC182" s="581"/>
      <c r="BD182" s="581"/>
      <c r="BE182" s="581"/>
      <c r="BF182" s="581"/>
      <c r="BG182" s="581"/>
      <c r="BH182" s="581"/>
      <c r="BI182" s="581"/>
      <c r="BJ182" s="581"/>
      <c r="BK182" s="581"/>
      <c r="BL182" s="581"/>
      <c r="BM182" s="581"/>
      <c r="BN182" s="581"/>
      <c r="BO182" s="581"/>
      <c r="BP182" s="581"/>
      <c r="BQ182" s="581"/>
      <c r="BR182" s="581"/>
      <c r="BS182" s="581"/>
      <c r="BT182" s="581"/>
      <c r="BU182" s="581"/>
      <c r="BV182" s="581"/>
      <c r="BW182" s="581"/>
      <c r="BX182" s="581"/>
      <c r="BY182" s="581"/>
      <c r="BZ182" s="581"/>
      <c r="CA182" s="581"/>
      <c r="CB182" s="581"/>
      <c r="CC182" s="581"/>
    </row>
    <row r="183" customFormat="false" ht="11.25" hidden="false" customHeight="true" outlineLevel="0" collapsed="false">
      <c r="A183" s="581"/>
      <c r="B183" s="581"/>
      <c r="C183" s="581"/>
      <c r="D183" s="581"/>
      <c r="E183" s="581"/>
      <c r="F183" s="581"/>
      <c r="G183" s="581"/>
      <c r="H183" s="581"/>
      <c r="I183" s="581"/>
      <c r="J183" s="581"/>
      <c r="K183" s="581"/>
      <c r="L183" s="581"/>
      <c r="M183" s="581"/>
      <c r="N183" s="581"/>
      <c r="O183" s="581"/>
      <c r="P183" s="581"/>
      <c r="Q183" s="581"/>
      <c r="R183" s="581"/>
      <c r="S183" s="581"/>
      <c r="T183" s="581"/>
      <c r="U183" s="581"/>
      <c r="V183" s="581"/>
      <c r="W183" s="581"/>
      <c r="X183" s="581"/>
      <c r="Y183" s="581"/>
      <c r="Z183" s="581"/>
      <c r="AA183" s="581"/>
      <c r="AB183" s="581"/>
      <c r="AC183" s="581"/>
      <c r="AD183" s="581"/>
      <c r="AE183" s="581"/>
      <c r="AF183" s="581"/>
      <c r="AG183" s="581"/>
      <c r="AH183" s="581"/>
      <c r="AI183" s="581"/>
      <c r="AJ183" s="581"/>
      <c r="AK183" s="581"/>
      <c r="AL183" s="581"/>
      <c r="AM183" s="581"/>
      <c r="AN183" s="581"/>
      <c r="AO183" s="581"/>
      <c r="AP183" s="581"/>
      <c r="AQ183" s="581"/>
      <c r="AR183" s="581"/>
      <c r="AS183" s="581"/>
      <c r="AT183" s="581"/>
      <c r="AU183" s="581"/>
      <c r="AV183" s="581"/>
      <c r="AW183" s="581"/>
      <c r="AX183" s="581"/>
      <c r="AY183" s="581"/>
      <c r="AZ183" s="581"/>
      <c r="BA183" s="581"/>
      <c r="BB183" s="581"/>
      <c r="BC183" s="581"/>
      <c r="BD183" s="581"/>
      <c r="BE183" s="581"/>
      <c r="BF183" s="581"/>
      <c r="BG183" s="581"/>
      <c r="BH183" s="581"/>
      <c r="BI183" s="581"/>
      <c r="BJ183" s="581"/>
      <c r="BK183" s="581"/>
      <c r="BL183" s="581"/>
      <c r="BM183" s="581"/>
      <c r="BN183" s="581"/>
      <c r="BO183" s="581"/>
      <c r="BP183" s="581"/>
      <c r="BQ183" s="581"/>
      <c r="BR183" s="581"/>
      <c r="BS183" s="581"/>
      <c r="BT183" s="581"/>
      <c r="BU183" s="581"/>
      <c r="BV183" s="581"/>
      <c r="BW183" s="581"/>
      <c r="BX183" s="581"/>
      <c r="BY183" s="581"/>
      <c r="BZ183" s="581"/>
      <c r="CA183" s="581"/>
      <c r="CB183" s="581"/>
      <c r="CC183" s="581"/>
    </row>
    <row r="184" customFormat="false" ht="11.25" hidden="false" customHeight="true" outlineLevel="0" collapsed="false">
      <c r="A184" s="581"/>
      <c r="B184" s="581"/>
      <c r="C184" s="581"/>
      <c r="D184" s="581"/>
      <c r="E184" s="581"/>
      <c r="F184" s="581"/>
      <c r="G184" s="581"/>
      <c r="H184" s="581"/>
      <c r="I184" s="581"/>
      <c r="J184" s="581"/>
      <c r="K184" s="581"/>
      <c r="L184" s="581"/>
      <c r="M184" s="581"/>
      <c r="N184" s="581"/>
      <c r="O184" s="581"/>
      <c r="P184" s="581"/>
      <c r="Q184" s="581"/>
      <c r="R184" s="581"/>
      <c r="S184" s="581"/>
      <c r="T184" s="581"/>
      <c r="U184" s="581"/>
      <c r="V184" s="581"/>
      <c r="W184" s="581"/>
      <c r="X184" s="581"/>
      <c r="Y184" s="581"/>
      <c r="Z184" s="581"/>
      <c r="AA184" s="581"/>
      <c r="AB184" s="581"/>
      <c r="AC184" s="581"/>
      <c r="AD184" s="581"/>
      <c r="AE184" s="581"/>
      <c r="AF184" s="581"/>
      <c r="AG184" s="581"/>
      <c r="AH184" s="581"/>
      <c r="AI184" s="581"/>
      <c r="AJ184" s="581"/>
      <c r="AK184" s="581"/>
      <c r="AL184" s="581"/>
      <c r="AM184" s="581"/>
      <c r="AN184" s="581"/>
      <c r="AO184" s="581"/>
      <c r="AP184" s="581"/>
      <c r="AQ184" s="581"/>
      <c r="AR184" s="581"/>
      <c r="AS184" s="581"/>
      <c r="AT184" s="581"/>
      <c r="AU184" s="581"/>
      <c r="AV184" s="581"/>
      <c r="AW184" s="581"/>
      <c r="AX184" s="581"/>
      <c r="AY184" s="581"/>
      <c r="AZ184" s="581"/>
      <c r="BA184" s="581"/>
      <c r="BB184" s="581"/>
      <c r="BC184" s="581"/>
      <c r="BD184" s="581"/>
      <c r="BE184" s="581"/>
      <c r="BF184" s="581"/>
      <c r="BG184" s="581"/>
      <c r="BH184" s="581"/>
      <c r="BI184" s="581"/>
      <c r="BJ184" s="581"/>
      <c r="BK184" s="581"/>
      <c r="BL184" s="581"/>
      <c r="BM184" s="581"/>
      <c r="BN184" s="581"/>
      <c r="BO184" s="581"/>
      <c r="BP184" s="581"/>
      <c r="BQ184" s="581"/>
      <c r="BR184" s="581"/>
      <c r="BS184" s="581"/>
      <c r="BT184" s="581"/>
      <c r="BU184" s="581"/>
      <c r="BV184" s="581"/>
      <c r="BW184" s="581"/>
      <c r="BX184" s="581"/>
      <c r="BY184" s="581"/>
      <c r="BZ184" s="581"/>
      <c r="CA184" s="581"/>
      <c r="CB184" s="581"/>
      <c r="CC184" s="581"/>
    </row>
    <row r="185" customFormat="false" ht="11.25" hidden="false" customHeight="true" outlineLevel="0" collapsed="false">
      <c r="A185" s="581"/>
      <c r="B185" s="581"/>
      <c r="C185" s="581"/>
      <c r="D185" s="581"/>
      <c r="E185" s="581"/>
      <c r="F185" s="581"/>
      <c r="G185" s="581"/>
      <c r="H185" s="581"/>
      <c r="I185" s="581"/>
      <c r="J185" s="581"/>
      <c r="K185" s="581"/>
      <c r="L185" s="581"/>
      <c r="M185" s="581"/>
      <c r="N185" s="581"/>
      <c r="O185" s="581"/>
      <c r="P185" s="581"/>
      <c r="Q185" s="581"/>
      <c r="R185" s="581"/>
      <c r="S185" s="581"/>
      <c r="T185" s="581"/>
      <c r="U185" s="581"/>
      <c r="V185" s="581"/>
      <c r="W185" s="581"/>
      <c r="X185" s="581"/>
      <c r="Y185" s="581"/>
      <c r="Z185" s="581"/>
      <c r="AA185" s="581"/>
      <c r="AB185" s="581"/>
      <c r="AC185" s="581"/>
      <c r="AD185" s="581"/>
      <c r="AE185" s="581"/>
      <c r="AF185" s="581"/>
      <c r="AG185" s="581"/>
      <c r="AH185" s="581"/>
      <c r="AI185" s="581"/>
      <c r="AJ185" s="581"/>
      <c r="AK185" s="581"/>
      <c r="AL185" s="581"/>
      <c r="AM185" s="581"/>
      <c r="AN185" s="581"/>
      <c r="AO185" s="581"/>
      <c r="AP185" s="581"/>
      <c r="AQ185" s="581"/>
      <c r="AR185" s="581"/>
      <c r="AS185" s="581"/>
      <c r="AT185" s="581"/>
      <c r="AU185" s="581"/>
      <c r="AV185" s="581"/>
      <c r="AW185" s="581"/>
      <c r="AX185" s="581"/>
      <c r="AY185" s="581"/>
      <c r="AZ185" s="581"/>
      <c r="BA185" s="581"/>
      <c r="BB185" s="581"/>
      <c r="BC185" s="581"/>
      <c r="BD185" s="581"/>
      <c r="BE185" s="581"/>
      <c r="BF185" s="581"/>
      <c r="BG185" s="581"/>
      <c r="BH185" s="581"/>
      <c r="BI185" s="581"/>
      <c r="BJ185" s="581"/>
      <c r="BK185" s="581"/>
      <c r="BL185" s="581"/>
      <c r="BM185" s="581"/>
      <c r="BN185" s="581"/>
      <c r="BO185" s="581"/>
      <c r="BP185" s="581"/>
      <c r="BQ185" s="581"/>
      <c r="BR185" s="581"/>
      <c r="BS185" s="581"/>
      <c r="BT185" s="581"/>
      <c r="BU185" s="581"/>
      <c r="BV185" s="581"/>
      <c r="BW185" s="581"/>
      <c r="BX185" s="581"/>
      <c r="BY185" s="581"/>
      <c r="BZ185" s="581"/>
      <c r="CA185" s="581"/>
      <c r="CB185" s="581"/>
      <c r="CC185" s="581"/>
    </row>
    <row r="186" customFormat="false" ht="11.25" hidden="false" customHeight="true" outlineLevel="0" collapsed="false">
      <c r="A186" s="581"/>
      <c r="B186" s="581"/>
      <c r="C186" s="581"/>
      <c r="D186" s="581"/>
      <c r="E186" s="581"/>
      <c r="F186" s="581"/>
      <c r="G186" s="581"/>
      <c r="H186" s="581"/>
      <c r="I186" s="581"/>
      <c r="J186" s="581"/>
      <c r="K186" s="581"/>
      <c r="L186" s="581"/>
      <c r="M186" s="581"/>
      <c r="N186" s="581"/>
      <c r="O186" s="581"/>
      <c r="P186" s="581"/>
      <c r="Q186" s="581"/>
      <c r="R186" s="581"/>
      <c r="S186" s="581"/>
      <c r="T186" s="581"/>
      <c r="U186" s="581"/>
      <c r="V186" s="581"/>
      <c r="W186" s="581"/>
      <c r="X186" s="581"/>
      <c r="Y186" s="581"/>
      <c r="Z186" s="581"/>
      <c r="AA186" s="581"/>
      <c r="AB186" s="581"/>
      <c r="AC186" s="581"/>
      <c r="AD186" s="581"/>
      <c r="AE186" s="581"/>
      <c r="AF186" s="581"/>
      <c r="AG186" s="581"/>
      <c r="AH186" s="581"/>
      <c r="AI186" s="581"/>
      <c r="AJ186" s="581"/>
      <c r="AK186" s="581"/>
      <c r="AL186" s="581"/>
      <c r="AM186" s="581"/>
      <c r="AN186" s="581"/>
      <c r="AO186" s="581"/>
      <c r="AP186" s="581"/>
      <c r="AQ186" s="581"/>
      <c r="AR186" s="581"/>
      <c r="AS186" s="581"/>
      <c r="AT186" s="581"/>
      <c r="AU186" s="581"/>
      <c r="AV186" s="581"/>
      <c r="AW186" s="581"/>
      <c r="AX186" s="581"/>
      <c r="AY186" s="581"/>
      <c r="AZ186" s="581"/>
      <c r="BA186" s="581"/>
      <c r="BB186" s="581"/>
      <c r="BC186" s="581"/>
      <c r="BD186" s="581"/>
      <c r="BE186" s="581"/>
      <c r="BF186" s="581"/>
      <c r="BG186" s="581"/>
      <c r="BH186" s="581"/>
      <c r="BI186" s="581"/>
      <c r="BJ186" s="581"/>
      <c r="BK186" s="581"/>
      <c r="BL186" s="581"/>
      <c r="BM186" s="581"/>
      <c r="BN186" s="581"/>
      <c r="BO186" s="581"/>
      <c r="BP186" s="581"/>
      <c r="BQ186" s="581"/>
      <c r="BR186" s="581"/>
      <c r="BS186" s="581"/>
      <c r="BT186" s="581"/>
      <c r="BU186" s="581"/>
      <c r="BV186" s="581"/>
      <c r="BW186" s="581"/>
      <c r="BX186" s="581"/>
      <c r="BY186" s="581"/>
      <c r="BZ186" s="581"/>
      <c r="CA186" s="581"/>
      <c r="CB186" s="581"/>
      <c r="CC186" s="581"/>
    </row>
    <row r="187" customFormat="false" ht="11.25" hidden="false" customHeight="true" outlineLevel="0" collapsed="false">
      <c r="A187" s="581"/>
      <c r="B187" s="581"/>
      <c r="C187" s="581"/>
      <c r="D187" s="581"/>
      <c r="E187" s="581"/>
      <c r="F187" s="581"/>
      <c r="G187" s="581"/>
      <c r="H187" s="581"/>
      <c r="I187" s="581"/>
      <c r="J187" s="581"/>
      <c r="K187" s="581"/>
      <c r="L187" s="581"/>
      <c r="M187" s="581"/>
      <c r="N187" s="581"/>
      <c r="O187" s="581"/>
      <c r="P187" s="581"/>
      <c r="Q187" s="581"/>
      <c r="R187" s="581"/>
      <c r="S187" s="581"/>
      <c r="T187" s="581"/>
      <c r="U187" s="581"/>
      <c r="V187" s="581"/>
      <c r="W187" s="581"/>
      <c r="X187" s="581"/>
      <c r="Y187" s="581"/>
      <c r="Z187" s="581"/>
      <c r="AA187" s="581"/>
      <c r="AB187" s="581"/>
      <c r="AC187" s="581"/>
      <c r="AD187" s="581"/>
      <c r="AE187" s="581"/>
      <c r="AF187" s="581"/>
      <c r="AG187" s="581"/>
      <c r="AH187" s="581"/>
      <c r="AI187" s="581"/>
      <c r="AJ187" s="581"/>
      <c r="AK187" s="581"/>
      <c r="AL187" s="581"/>
      <c r="AM187" s="581"/>
      <c r="AN187" s="581"/>
      <c r="AO187" s="581"/>
      <c r="AP187" s="581"/>
      <c r="AQ187" s="581"/>
      <c r="AR187" s="581"/>
      <c r="AS187" s="581"/>
      <c r="AT187" s="581"/>
      <c r="AU187" s="581"/>
      <c r="AV187" s="581"/>
      <c r="AW187" s="581"/>
      <c r="AX187" s="581"/>
      <c r="AY187" s="581"/>
      <c r="AZ187" s="581"/>
      <c r="BA187" s="581"/>
      <c r="BB187" s="581"/>
      <c r="BC187" s="581"/>
      <c r="BD187" s="581"/>
      <c r="BE187" s="581"/>
      <c r="BF187" s="581"/>
      <c r="BG187" s="581"/>
      <c r="BH187" s="581"/>
      <c r="BI187" s="581"/>
      <c r="BJ187" s="581"/>
      <c r="BK187" s="581"/>
      <c r="BL187" s="581"/>
      <c r="BM187" s="581"/>
      <c r="BN187" s="581"/>
      <c r="BO187" s="581"/>
      <c r="BP187" s="581"/>
      <c r="BQ187" s="581"/>
      <c r="BR187" s="581"/>
      <c r="BS187" s="581"/>
      <c r="BT187" s="581"/>
      <c r="BU187" s="581"/>
      <c r="BV187" s="581"/>
      <c r="BW187" s="581"/>
      <c r="BX187" s="581"/>
      <c r="BY187" s="581"/>
      <c r="BZ187" s="581"/>
      <c r="CA187" s="581"/>
      <c r="CB187" s="581"/>
      <c r="CC187" s="581"/>
    </row>
    <row r="188" customFormat="false" ht="11.25" hidden="false" customHeight="true" outlineLevel="0" collapsed="false">
      <c r="A188" s="581"/>
      <c r="B188" s="581"/>
      <c r="C188" s="581"/>
      <c r="D188" s="581"/>
      <c r="E188" s="581"/>
      <c r="F188" s="581"/>
      <c r="G188" s="581"/>
      <c r="H188" s="581"/>
      <c r="I188" s="581"/>
      <c r="J188" s="581"/>
      <c r="K188" s="581"/>
      <c r="L188" s="581"/>
      <c r="M188" s="581"/>
      <c r="N188" s="581"/>
      <c r="O188" s="581"/>
      <c r="P188" s="581"/>
      <c r="Q188" s="581"/>
      <c r="R188" s="581"/>
      <c r="S188" s="581"/>
      <c r="T188" s="581"/>
      <c r="U188" s="581"/>
      <c r="V188" s="581"/>
      <c r="W188" s="581"/>
      <c r="X188" s="581"/>
      <c r="Y188" s="581"/>
      <c r="Z188" s="581"/>
      <c r="AA188" s="581"/>
      <c r="AB188" s="581"/>
      <c r="AC188" s="581"/>
      <c r="AD188" s="581"/>
      <c r="AE188" s="581"/>
      <c r="AF188" s="581"/>
      <c r="AG188" s="581"/>
      <c r="AH188" s="581"/>
      <c r="AI188" s="581"/>
      <c r="AJ188" s="581"/>
      <c r="AK188" s="581"/>
      <c r="AL188" s="581"/>
      <c r="AM188" s="581"/>
      <c r="AN188" s="581"/>
      <c r="AO188" s="581"/>
      <c r="AP188" s="581"/>
      <c r="AQ188" s="581"/>
      <c r="AR188" s="581"/>
      <c r="AS188" s="581"/>
      <c r="AT188" s="581"/>
      <c r="AU188" s="581"/>
      <c r="AV188" s="581"/>
      <c r="AW188" s="581"/>
      <c r="AX188" s="581"/>
      <c r="AY188" s="581"/>
      <c r="AZ188" s="581"/>
      <c r="BA188" s="581"/>
      <c r="BB188" s="581"/>
      <c r="BC188" s="581"/>
      <c r="BD188" s="581"/>
      <c r="BE188" s="581"/>
      <c r="BF188" s="581"/>
      <c r="BG188" s="581"/>
      <c r="BH188" s="581"/>
      <c r="BI188" s="581"/>
      <c r="BJ188" s="581"/>
      <c r="BK188" s="581"/>
      <c r="BL188" s="581"/>
      <c r="BM188" s="581"/>
      <c r="BN188" s="581"/>
      <c r="BO188" s="581"/>
      <c r="BP188" s="581"/>
      <c r="BQ188" s="581"/>
      <c r="BR188" s="581"/>
      <c r="BS188" s="581"/>
      <c r="BT188" s="581"/>
      <c r="BU188" s="581"/>
      <c r="BV188" s="581"/>
      <c r="BW188" s="581"/>
      <c r="BX188" s="581"/>
      <c r="BY188" s="581"/>
      <c r="BZ188" s="581"/>
      <c r="CA188" s="581"/>
      <c r="CB188" s="581"/>
      <c r="CC188" s="581"/>
    </row>
    <row r="189" customFormat="false" ht="11.25" hidden="false" customHeight="true" outlineLevel="0" collapsed="false">
      <c r="A189" s="581"/>
      <c r="B189" s="581"/>
      <c r="C189" s="581"/>
      <c r="D189" s="581"/>
      <c r="E189" s="581"/>
      <c r="F189" s="581"/>
      <c r="G189" s="581"/>
      <c r="H189" s="581"/>
      <c r="I189" s="581"/>
      <c r="J189" s="581"/>
      <c r="K189" s="581"/>
      <c r="L189" s="581"/>
      <c r="M189" s="581"/>
      <c r="N189" s="581"/>
      <c r="O189" s="581"/>
      <c r="P189" s="581"/>
      <c r="Q189" s="581"/>
      <c r="R189" s="581"/>
      <c r="S189" s="581"/>
      <c r="T189" s="581"/>
      <c r="U189" s="581"/>
      <c r="V189" s="581"/>
      <c r="W189" s="581"/>
      <c r="X189" s="581"/>
      <c r="Y189" s="581"/>
      <c r="Z189" s="581"/>
      <c r="AA189" s="581"/>
      <c r="AB189" s="581"/>
      <c r="AC189" s="581"/>
      <c r="AD189" s="581"/>
      <c r="AE189" s="581"/>
      <c r="AF189" s="581"/>
      <c r="AG189" s="581"/>
      <c r="AH189" s="581"/>
      <c r="AI189" s="581"/>
      <c r="AJ189" s="581"/>
      <c r="AK189" s="581"/>
      <c r="AL189" s="581"/>
      <c r="AM189" s="581"/>
      <c r="AN189" s="581"/>
      <c r="AO189" s="581"/>
      <c r="AP189" s="581"/>
      <c r="AQ189" s="581"/>
      <c r="AR189" s="581"/>
      <c r="AS189" s="581"/>
      <c r="AT189" s="581"/>
      <c r="AU189" s="581"/>
      <c r="AV189" s="581"/>
      <c r="AW189" s="581"/>
      <c r="AX189" s="581"/>
      <c r="AY189" s="581"/>
      <c r="AZ189" s="581"/>
      <c r="BA189" s="581"/>
      <c r="BB189" s="581"/>
      <c r="BC189" s="581"/>
      <c r="BD189" s="581"/>
      <c r="BE189" s="581"/>
      <c r="BF189" s="581"/>
      <c r="BG189" s="581"/>
      <c r="BH189" s="581"/>
      <c r="BI189" s="581"/>
      <c r="BJ189" s="581"/>
      <c r="BK189" s="581"/>
      <c r="BL189" s="581"/>
      <c r="BM189" s="581"/>
      <c r="BN189" s="581"/>
      <c r="BO189" s="581"/>
      <c r="BP189" s="581"/>
      <c r="BQ189" s="581"/>
      <c r="BR189" s="581"/>
      <c r="BS189" s="581"/>
      <c r="BT189" s="581"/>
      <c r="BU189" s="581"/>
      <c r="BV189" s="581"/>
      <c r="BW189" s="581"/>
      <c r="BX189" s="581"/>
      <c r="BY189" s="581"/>
      <c r="BZ189" s="581"/>
      <c r="CA189" s="581"/>
      <c r="CB189" s="581"/>
      <c r="CC189" s="581"/>
    </row>
    <row r="190" customFormat="false" ht="11.25" hidden="false" customHeight="true" outlineLevel="0" collapsed="false">
      <c r="A190" s="581"/>
      <c r="B190" s="581"/>
      <c r="C190" s="581"/>
      <c r="D190" s="581"/>
      <c r="E190" s="581"/>
      <c r="F190" s="581"/>
      <c r="G190" s="581"/>
      <c r="H190" s="581"/>
      <c r="I190" s="581"/>
      <c r="J190" s="581"/>
      <c r="K190" s="581"/>
      <c r="L190" s="581"/>
      <c r="M190" s="581"/>
      <c r="N190" s="581"/>
      <c r="O190" s="581"/>
      <c r="P190" s="581"/>
      <c r="Q190" s="581"/>
      <c r="R190" s="581"/>
      <c r="S190" s="581"/>
      <c r="T190" s="581"/>
      <c r="U190" s="581"/>
      <c r="V190" s="581"/>
      <c r="W190" s="581"/>
      <c r="X190" s="581"/>
      <c r="Y190" s="581"/>
      <c r="Z190" s="581"/>
      <c r="AA190" s="581"/>
      <c r="AB190" s="581"/>
      <c r="AC190" s="581"/>
      <c r="AD190" s="581"/>
      <c r="AE190" s="581"/>
      <c r="AF190" s="581"/>
      <c r="AG190" s="581"/>
      <c r="AH190" s="581"/>
      <c r="AI190" s="581"/>
      <c r="AJ190" s="581"/>
      <c r="AK190" s="581"/>
      <c r="AL190" s="581"/>
      <c r="AM190" s="581"/>
      <c r="AN190" s="581"/>
      <c r="AO190" s="581"/>
      <c r="AP190" s="581"/>
      <c r="AQ190" s="581"/>
      <c r="AR190" s="581"/>
      <c r="AS190" s="581"/>
      <c r="AT190" s="581"/>
      <c r="AU190" s="581"/>
      <c r="AV190" s="581"/>
      <c r="AW190" s="581"/>
      <c r="AX190" s="581"/>
      <c r="AY190" s="581"/>
      <c r="AZ190" s="581"/>
      <c r="BA190" s="581"/>
      <c r="BB190" s="581"/>
      <c r="BC190" s="581"/>
      <c r="BD190" s="581"/>
      <c r="BE190" s="581"/>
      <c r="BF190" s="581"/>
      <c r="BG190" s="581"/>
      <c r="BH190" s="581"/>
      <c r="BI190" s="581"/>
      <c r="BJ190" s="581"/>
      <c r="BK190" s="581"/>
      <c r="BL190" s="581"/>
      <c r="BM190" s="581"/>
      <c r="BN190" s="581"/>
      <c r="BO190" s="581"/>
      <c r="BP190" s="581"/>
      <c r="BQ190" s="581"/>
      <c r="BR190" s="581"/>
      <c r="BS190" s="581"/>
      <c r="BT190" s="581"/>
      <c r="BU190" s="581"/>
      <c r="BV190" s="581"/>
      <c r="BW190" s="581"/>
      <c r="BX190" s="581"/>
      <c r="BY190" s="581"/>
      <c r="BZ190" s="581"/>
      <c r="CA190" s="581"/>
      <c r="CB190" s="581"/>
      <c r="CC190" s="581"/>
    </row>
    <row r="191" customFormat="false" ht="11.25" hidden="false" customHeight="true" outlineLevel="0" collapsed="false">
      <c r="A191" s="581"/>
      <c r="B191" s="581"/>
      <c r="C191" s="581"/>
      <c r="D191" s="581"/>
      <c r="E191" s="581"/>
      <c r="F191" s="581"/>
      <c r="G191" s="581"/>
      <c r="H191" s="581"/>
      <c r="I191" s="581"/>
      <c r="J191" s="581"/>
      <c r="K191" s="581"/>
      <c r="L191" s="581"/>
      <c r="M191" s="581"/>
      <c r="N191" s="581"/>
      <c r="O191" s="581"/>
      <c r="P191" s="581"/>
      <c r="Q191" s="581"/>
      <c r="R191" s="581"/>
      <c r="S191" s="581"/>
      <c r="T191" s="581"/>
      <c r="U191" s="581"/>
      <c r="V191" s="581"/>
      <c r="W191" s="581"/>
      <c r="X191" s="581"/>
      <c r="Y191" s="581"/>
      <c r="Z191" s="581"/>
      <c r="AA191" s="581"/>
      <c r="AB191" s="581"/>
      <c r="AC191" s="581"/>
      <c r="AD191" s="581"/>
      <c r="AE191" s="581"/>
      <c r="AF191" s="581"/>
      <c r="AG191" s="581"/>
      <c r="AH191" s="581"/>
      <c r="AI191" s="581"/>
      <c r="AJ191" s="581"/>
      <c r="AK191" s="581"/>
      <c r="AL191" s="581"/>
      <c r="AM191" s="581"/>
      <c r="AN191" s="581"/>
      <c r="AO191" s="581"/>
      <c r="AP191" s="581"/>
      <c r="AQ191" s="581"/>
      <c r="AR191" s="581"/>
      <c r="AS191" s="581"/>
      <c r="AT191" s="581"/>
      <c r="AU191" s="581"/>
      <c r="AV191" s="581"/>
      <c r="AW191" s="581"/>
      <c r="AX191" s="581"/>
      <c r="AY191" s="581"/>
      <c r="AZ191" s="581"/>
      <c r="BA191" s="581"/>
      <c r="BB191" s="581"/>
      <c r="BC191" s="581"/>
      <c r="BD191" s="581"/>
      <c r="BE191" s="581"/>
      <c r="BF191" s="581"/>
      <c r="BG191" s="581"/>
      <c r="BH191" s="581"/>
      <c r="BI191" s="581"/>
      <c r="BJ191" s="581"/>
      <c r="BK191" s="581"/>
      <c r="BL191" s="581"/>
      <c r="BM191" s="581"/>
      <c r="BN191" s="581"/>
      <c r="BO191" s="581"/>
      <c r="BP191" s="581"/>
      <c r="BQ191" s="581"/>
      <c r="BR191" s="581"/>
      <c r="BS191" s="581"/>
      <c r="BT191" s="581"/>
      <c r="BU191" s="581"/>
      <c r="BV191" s="581"/>
      <c r="BW191" s="581"/>
      <c r="BX191" s="581"/>
      <c r="BY191" s="581"/>
      <c r="BZ191" s="581"/>
      <c r="CA191" s="581"/>
      <c r="CB191" s="581"/>
      <c r="CC191" s="581"/>
    </row>
    <row r="192" customFormat="false" ht="11.25" hidden="false" customHeight="true" outlineLevel="0" collapsed="false">
      <c r="A192" s="581"/>
      <c r="B192" s="581"/>
      <c r="C192" s="581"/>
      <c r="D192" s="581"/>
      <c r="E192" s="581"/>
      <c r="F192" s="581"/>
      <c r="G192" s="581"/>
      <c r="H192" s="581"/>
      <c r="I192" s="581"/>
      <c r="J192" s="581"/>
      <c r="K192" s="581"/>
      <c r="L192" s="581"/>
      <c r="M192" s="581"/>
      <c r="N192" s="581"/>
      <c r="O192" s="581"/>
      <c r="P192" s="581"/>
      <c r="Q192" s="581"/>
      <c r="R192" s="581"/>
      <c r="S192" s="581"/>
      <c r="T192" s="581"/>
      <c r="U192" s="581"/>
      <c r="V192" s="581"/>
      <c r="W192" s="581"/>
      <c r="X192" s="581"/>
      <c r="Y192" s="581"/>
      <c r="Z192" s="581"/>
      <c r="AA192" s="581"/>
      <c r="AB192" s="581"/>
      <c r="AC192" s="581"/>
      <c r="AD192" s="581"/>
      <c r="AE192" s="581"/>
      <c r="AF192" s="581"/>
      <c r="AG192" s="581"/>
      <c r="AH192" s="581"/>
      <c r="AI192" s="581"/>
      <c r="AJ192" s="581"/>
      <c r="AK192" s="581"/>
      <c r="AL192" s="581"/>
      <c r="AM192" s="581"/>
      <c r="AN192" s="581"/>
      <c r="AO192" s="581"/>
      <c r="AP192" s="581"/>
      <c r="AQ192" s="581"/>
      <c r="AR192" s="581"/>
      <c r="AS192" s="581"/>
      <c r="AT192" s="581"/>
      <c r="AU192" s="581"/>
      <c r="AV192" s="581"/>
      <c r="AW192" s="581"/>
      <c r="AX192" s="581"/>
      <c r="AY192" s="581"/>
      <c r="AZ192" s="581"/>
      <c r="BA192" s="581"/>
      <c r="BB192" s="581"/>
      <c r="BC192" s="581"/>
      <c r="BD192" s="581"/>
      <c r="BE192" s="581"/>
      <c r="BF192" s="581"/>
      <c r="BG192" s="581"/>
      <c r="BH192" s="581"/>
      <c r="BI192" s="581"/>
      <c r="BJ192" s="581"/>
      <c r="BK192" s="581"/>
      <c r="BL192" s="581"/>
      <c r="BM192" s="581"/>
      <c r="BN192" s="581"/>
      <c r="BO192" s="581"/>
      <c r="BP192" s="581"/>
      <c r="BQ192" s="581"/>
      <c r="BR192" s="581"/>
      <c r="BS192" s="581"/>
      <c r="BT192" s="581"/>
      <c r="BU192" s="581"/>
      <c r="BV192" s="581"/>
      <c r="BW192" s="581"/>
      <c r="BX192" s="581"/>
      <c r="BY192" s="581"/>
      <c r="BZ192" s="581"/>
      <c r="CA192" s="581"/>
      <c r="CB192" s="581"/>
      <c r="CC192" s="581"/>
    </row>
    <row r="193" customFormat="false" ht="11.25" hidden="false" customHeight="true" outlineLevel="0" collapsed="false">
      <c r="A193" s="581"/>
      <c r="B193" s="581"/>
      <c r="C193" s="581"/>
      <c r="D193" s="581"/>
      <c r="E193" s="581"/>
      <c r="F193" s="581"/>
      <c r="G193" s="581"/>
      <c r="H193" s="581"/>
      <c r="I193" s="581"/>
      <c r="J193" s="581"/>
      <c r="K193" s="581"/>
      <c r="L193" s="581"/>
      <c r="M193" s="581"/>
      <c r="N193" s="581"/>
      <c r="O193" s="581"/>
      <c r="P193" s="581"/>
      <c r="Q193" s="581"/>
      <c r="R193" s="581"/>
      <c r="S193" s="581"/>
      <c r="T193" s="581"/>
      <c r="U193" s="581"/>
      <c r="V193" s="581"/>
      <c r="W193" s="581"/>
      <c r="X193" s="581"/>
      <c r="Y193" s="581"/>
      <c r="Z193" s="581"/>
      <c r="AA193" s="581"/>
      <c r="AB193" s="581"/>
      <c r="AC193" s="581"/>
      <c r="AD193" s="581"/>
      <c r="AE193" s="581"/>
      <c r="AF193" s="581"/>
      <c r="AG193" s="581"/>
      <c r="AH193" s="581"/>
      <c r="AI193" s="581"/>
      <c r="AJ193" s="581"/>
      <c r="AK193" s="581"/>
      <c r="AL193" s="581"/>
      <c r="AM193" s="581"/>
      <c r="AN193" s="581"/>
      <c r="AO193" s="581"/>
      <c r="AP193" s="581"/>
      <c r="AQ193" s="581"/>
      <c r="AR193" s="581"/>
      <c r="AS193" s="581"/>
      <c r="AT193" s="581"/>
      <c r="AU193" s="581"/>
      <c r="AV193" s="581"/>
      <c r="AW193" s="581"/>
      <c r="AX193" s="581"/>
      <c r="AY193" s="581"/>
      <c r="AZ193" s="581"/>
      <c r="BA193" s="581"/>
      <c r="BB193" s="581"/>
      <c r="BC193" s="581"/>
      <c r="BD193" s="581"/>
      <c r="BE193" s="581"/>
      <c r="BF193" s="581"/>
      <c r="BG193" s="581"/>
      <c r="BH193" s="581"/>
      <c r="BI193" s="581"/>
      <c r="BJ193" s="581"/>
      <c r="BK193" s="581"/>
      <c r="BL193" s="581"/>
      <c r="BM193" s="581"/>
      <c r="BN193" s="581"/>
      <c r="BO193" s="581"/>
      <c r="BP193" s="581"/>
      <c r="BQ193" s="581"/>
      <c r="BR193" s="581"/>
      <c r="BS193" s="581"/>
      <c r="BT193" s="581"/>
      <c r="BU193" s="581"/>
      <c r="BV193" s="581"/>
      <c r="BW193" s="581"/>
      <c r="BX193" s="581"/>
      <c r="BY193" s="581"/>
      <c r="BZ193" s="581"/>
      <c r="CA193" s="581"/>
      <c r="CB193" s="581"/>
      <c r="CC193" s="581"/>
    </row>
    <row r="194" customFormat="false" ht="11.25" hidden="false" customHeight="true" outlineLevel="0" collapsed="false">
      <c r="A194" s="581"/>
      <c r="B194" s="581"/>
      <c r="C194" s="581"/>
      <c r="D194" s="581"/>
      <c r="E194" s="581"/>
      <c r="F194" s="581"/>
      <c r="G194" s="581"/>
      <c r="H194" s="581"/>
      <c r="I194" s="581"/>
      <c r="J194" s="581"/>
      <c r="K194" s="581"/>
      <c r="L194" s="581"/>
      <c r="M194" s="581"/>
      <c r="N194" s="581"/>
      <c r="O194" s="581"/>
      <c r="P194" s="581"/>
      <c r="Q194" s="581"/>
      <c r="R194" s="581"/>
      <c r="S194" s="581"/>
      <c r="T194" s="581"/>
      <c r="U194" s="581"/>
      <c r="V194" s="581"/>
      <c r="W194" s="581"/>
      <c r="X194" s="581"/>
      <c r="Y194" s="581"/>
      <c r="Z194" s="581"/>
      <c r="AA194" s="581"/>
      <c r="AB194" s="581"/>
      <c r="AC194" s="581"/>
      <c r="AD194" s="581"/>
      <c r="AE194" s="581"/>
      <c r="AF194" s="581"/>
      <c r="AG194" s="581"/>
      <c r="AH194" s="581"/>
      <c r="AI194" s="581"/>
      <c r="AJ194" s="581"/>
      <c r="AK194" s="581"/>
      <c r="AL194" s="581"/>
      <c r="AM194" s="581"/>
      <c r="AN194" s="581"/>
      <c r="AO194" s="581"/>
      <c r="AP194" s="581"/>
      <c r="AQ194" s="581"/>
      <c r="AR194" s="581"/>
      <c r="AS194" s="581"/>
      <c r="AT194" s="581"/>
      <c r="AU194" s="581"/>
      <c r="AV194" s="581"/>
      <c r="AW194" s="581"/>
      <c r="AX194" s="581"/>
      <c r="AY194" s="581"/>
      <c r="AZ194" s="581"/>
      <c r="BA194" s="581"/>
      <c r="BB194" s="581"/>
      <c r="BC194" s="581"/>
      <c r="BD194" s="581"/>
      <c r="BE194" s="581"/>
      <c r="BF194" s="581"/>
      <c r="BG194" s="581"/>
      <c r="BH194" s="581"/>
      <c r="BI194" s="581"/>
      <c r="BJ194" s="581"/>
      <c r="BK194" s="581"/>
      <c r="BL194" s="581"/>
      <c r="BM194" s="581"/>
      <c r="BN194" s="581"/>
      <c r="BO194" s="581"/>
      <c r="BP194" s="581"/>
      <c r="BQ194" s="581"/>
      <c r="BR194" s="581"/>
      <c r="BS194" s="581"/>
      <c r="BT194" s="581"/>
      <c r="BU194" s="581"/>
      <c r="BV194" s="581"/>
      <c r="BW194" s="581"/>
      <c r="BX194" s="581"/>
      <c r="BY194" s="581"/>
      <c r="BZ194" s="581"/>
      <c r="CA194" s="581"/>
      <c r="CB194" s="581"/>
      <c r="CC194" s="581"/>
    </row>
    <row r="195" customFormat="false" ht="11.25" hidden="false" customHeight="true" outlineLevel="0" collapsed="false">
      <c r="A195" s="581"/>
      <c r="B195" s="581"/>
      <c r="C195" s="581"/>
      <c r="D195" s="581"/>
      <c r="E195" s="581"/>
      <c r="F195" s="581"/>
      <c r="G195" s="581"/>
      <c r="H195" s="581"/>
      <c r="I195" s="581"/>
      <c r="J195" s="581"/>
      <c r="K195" s="581"/>
      <c r="L195" s="581"/>
      <c r="M195" s="581"/>
      <c r="N195" s="581"/>
      <c r="O195" s="581"/>
      <c r="P195" s="581"/>
      <c r="Q195" s="581"/>
      <c r="R195" s="581"/>
      <c r="S195" s="581"/>
      <c r="T195" s="581"/>
      <c r="U195" s="581"/>
      <c r="V195" s="581"/>
      <c r="W195" s="581"/>
      <c r="X195" s="581"/>
      <c r="Y195" s="581"/>
      <c r="Z195" s="581"/>
      <c r="AA195" s="581"/>
      <c r="AB195" s="581"/>
      <c r="AC195" s="581"/>
      <c r="AD195" s="581"/>
      <c r="AE195" s="581"/>
      <c r="AF195" s="581"/>
      <c r="AG195" s="581"/>
      <c r="AH195" s="581"/>
      <c r="AI195" s="581"/>
      <c r="AJ195" s="581"/>
      <c r="AK195" s="581"/>
      <c r="AL195" s="581"/>
      <c r="AM195" s="581"/>
      <c r="AN195" s="581"/>
      <c r="AO195" s="581"/>
      <c r="AP195" s="581"/>
      <c r="AQ195" s="581"/>
      <c r="AR195" s="581"/>
      <c r="AS195" s="581"/>
      <c r="AT195" s="581"/>
      <c r="AU195" s="581"/>
      <c r="AV195" s="581"/>
      <c r="AW195" s="581"/>
      <c r="AX195" s="581"/>
      <c r="AY195" s="581"/>
      <c r="AZ195" s="581"/>
      <c r="BA195" s="581"/>
      <c r="BB195" s="581"/>
      <c r="BC195" s="581"/>
      <c r="BD195" s="581"/>
      <c r="BE195" s="581"/>
      <c r="BF195" s="581"/>
      <c r="BG195" s="581"/>
      <c r="BH195" s="581"/>
      <c r="BI195" s="581"/>
      <c r="BJ195" s="581"/>
      <c r="BK195" s="581"/>
      <c r="BL195" s="581"/>
      <c r="BM195" s="581"/>
      <c r="BN195" s="581"/>
      <c r="BO195" s="581"/>
      <c r="BP195" s="581"/>
      <c r="BQ195" s="581"/>
      <c r="BR195" s="581"/>
      <c r="BS195" s="581"/>
      <c r="BT195" s="581"/>
      <c r="BU195" s="581"/>
      <c r="BV195" s="581"/>
      <c r="BW195" s="581"/>
      <c r="BX195" s="581"/>
      <c r="BY195" s="581"/>
      <c r="BZ195" s="581"/>
      <c r="CA195" s="581"/>
      <c r="CB195" s="581"/>
      <c r="CC195" s="581"/>
    </row>
    <row r="196" customFormat="false" ht="11.25" hidden="false" customHeight="true" outlineLevel="0" collapsed="false">
      <c r="A196" s="581"/>
      <c r="B196" s="581"/>
      <c r="C196" s="581"/>
      <c r="D196" s="581"/>
      <c r="E196" s="581"/>
      <c r="F196" s="581"/>
      <c r="G196" s="581"/>
      <c r="H196" s="581"/>
      <c r="I196" s="581"/>
      <c r="J196" s="581"/>
      <c r="K196" s="581"/>
      <c r="L196" s="581"/>
      <c r="M196" s="581"/>
      <c r="N196" s="581"/>
      <c r="O196" s="581"/>
      <c r="P196" s="581"/>
      <c r="Q196" s="581"/>
      <c r="R196" s="581"/>
      <c r="S196" s="581"/>
      <c r="T196" s="581"/>
      <c r="U196" s="581"/>
      <c r="V196" s="581"/>
      <c r="W196" s="581"/>
      <c r="X196" s="581"/>
      <c r="Y196" s="581"/>
      <c r="Z196" s="581"/>
      <c r="AA196" s="581"/>
      <c r="AB196" s="581"/>
      <c r="AC196" s="581"/>
      <c r="AD196" s="581"/>
      <c r="AE196" s="581"/>
      <c r="AF196" s="581"/>
      <c r="AG196" s="581"/>
      <c r="AH196" s="581"/>
      <c r="AI196" s="581"/>
      <c r="AJ196" s="581"/>
      <c r="AK196" s="581"/>
      <c r="AL196" s="581"/>
      <c r="AM196" s="581"/>
      <c r="AN196" s="581"/>
      <c r="AO196" s="581"/>
      <c r="AP196" s="581"/>
      <c r="AQ196" s="581"/>
      <c r="AR196" s="581"/>
      <c r="AS196" s="581"/>
      <c r="AT196" s="581"/>
      <c r="AU196" s="581"/>
      <c r="AV196" s="581"/>
      <c r="AW196" s="581"/>
      <c r="AX196" s="581"/>
      <c r="AY196" s="581"/>
      <c r="AZ196" s="581"/>
      <c r="BA196" s="581"/>
      <c r="BB196" s="581"/>
      <c r="BC196" s="581"/>
      <c r="BD196" s="581"/>
      <c r="BE196" s="581"/>
      <c r="BF196" s="581"/>
      <c r="BG196" s="581"/>
      <c r="BH196" s="581"/>
      <c r="BI196" s="581"/>
      <c r="BJ196" s="581"/>
      <c r="BK196" s="581"/>
      <c r="BL196" s="581"/>
      <c r="BM196" s="581"/>
      <c r="BN196" s="581"/>
      <c r="BO196" s="581"/>
      <c r="BP196" s="581"/>
      <c r="BQ196" s="581"/>
      <c r="BR196" s="581"/>
      <c r="BS196" s="581"/>
      <c r="BT196" s="581"/>
      <c r="BU196" s="581"/>
      <c r="BV196" s="581"/>
      <c r="BW196" s="581"/>
      <c r="BX196" s="581"/>
      <c r="BY196" s="581"/>
      <c r="BZ196" s="581"/>
      <c r="CA196" s="581"/>
      <c r="CB196" s="581"/>
      <c r="CC196" s="581"/>
    </row>
    <row r="197" customFormat="false" ht="11.25" hidden="false" customHeight="true" outlineLevel="0" collapsed="false">
      <c r="A197" s="581"/>
      <c r="B197" s="581"/>
      <c r="C197" s="581"/>
      <c r="D197" s="581"/>
      <c r="E197" s="581"/>
      <c r="F197" s="581"/>
      <c r="G197" s="581"/>
      <c r="H197" s="581"/>
      <c r="I197" s="581"/>
      <c r="J197" s="581"/>
      <c r="K197" s="581"/>
      <c r="L197" s="581"/>
      <c r="M197" s="581"/>
      <c r="N197" s="581"/>
      <c r="O197" s="581"/>
      <c r="P197" s="581"/>
      <c r="Q197" s="581"/>
      <c r="R197" s="581"/>
      <c r="S197" s="581"/>
      <c r="T197" s="581"/>
      <c r="U197" s="581"/>
      <c r="V197" s="581"/>
      <c r="W197" s="581"/>
      <c r="X197" s="581"/>
      <c r="Y197" s="581"/>
      <c r="Z197" s="581"/>
      <c r="AA197" s="581"/>
      <c r="AB197" s="581"/>
      <c r="AC197" s="581"/>
      <c r="AD197" s="581"/>
      <c r="AE197" s="581"/>
      <c r="AF197" s="581"/>
      <c r="AG197" s="581"/>
      <c r="AH197" s="581"/>
      <c r="AI197" s="581"/>
      <c r="AJ197" s="581"/>
      <c r="AK197" s="581"/>
      <c r="AL197" s="581"/>
      <c r="AM197" s="581"/>
      <c r="AN197" s="581"/>
      <c r="AO197" s="581"/>
      <c r="AP197" s="581"/>
      <c r="AQ197" s="581"/>
      <c r="AR197" s="581"/>
      <c r="AS197" s="581"/>
      <c r="AT197" s="581"/>
      <c r="AU197" s="581"/>
      <c r="AV197" s="581"/>
      <c r="AW197" s="581"/>
      <c r="AX197" s="581"/>
      <c r="AY197" s="581"/>
      <c r="AZ197" s="581"/>
      <c r="BA197" s="581"/>
      <c r="BB197" s="581"/>
      <c r="BC197" s="581"/>
      <c r="BD197" s="581"/>
      <c r="BE197" s="581"/>
      <c r="BF197" s="581"/>
      <c r="BG197" s="581"/>
      <c r="BH197" s="581"/>
      <c r="BI197" s="581"/>
      <c r="BJ197" s="581"/>
      <c r="BK197" s="581"/>
      <c r="BL197" s="581"/>
      <c r="BM197" s="581"/>
      <c r="BN197" s="581"/>
      <c r="BO197" s="581"/>
      <c r="BP197" s="581"/>
      <c r="BQ197" s="581"/>
      <c r="BR197" s="581"/>
      <c r="BS197" s="581"/>
      <c r="BT197" s="581"/>
      <c r="BU197" s="581"/>
      <c r="BV197" s="581"/>
      <c r="BW197" s="581"/>
      <c r="BX197" s="581"/>
      <c r="BY197" s="581"/>
      <c r="BZ197" s="581"/>
      <c r="CA197" s="581"/>
      <c r="CB197" s="581"/>
      <c r="CC197" s="581"/>
    </row>
    <row r="198" customFormat="false" ht="11.25" hidden="false" customHeight="true" outlineLevel="0" collapsed="false">
      <c r="A198" s="581"/>
      <c r="B198" s="581"/>
      <c r="C198" s="581"/>
      <c r="D198" s="581"/>
      <c r="E198" s="581"/>
      <c r="F198" s="581"/>
      <c r="G198" s="581"/>
      <c r="H198" s="581"/>
      <c r="I198" s="581"/>
      <c r="J198" s="581"/>
      <c r="K198" s="581"/>
      <c r="L198" s="581"/>
      <c r="M198" s="581"/>
      <c r="N198" s="581"/>
      <c r="O198" s="581"/>
      <c r="P198" s="581"/>
      <c r="Q198" s="581"/>
      <c r="R198" s="581"/>
      <c r="S198" s="581"/>
      <c r="T198" s="581"/>
      <c r="U198" s="581"/>
      <c r="V198" s="581"/>
      <c r="W198" s="581"/>
      <c r="X198" s="581"/>
      <c r="Y198" s="581"/>
      <c r="Z198" s="581"/>
      <c r="AA198" s="581"/>
      <c r="AB198" s="581"/>
      <c r="AC198" s="581"/>
      <c r="AD198" s="581"/>
      <c r="AE198" s="581"/>
      <c r="AF198" s="581"/>
      <c r="AG198" s="581"/>
      <c r="AH198" s="581"/>
      <c r="AI198" s="581"/>
      <c r="AJ198" s="581"/>
      <c r="AK198" s="581"/>
      <c r="AL198" s="581"/>
      <c r="AM198" s="581"/>
      <c r="AN198" s="581"/>
      <c r="AO198" s="581"/>
      <c r="AP198" s="581"/>
      <c r="AQ198" s="581"/>
      <c r="AR198" s="581"/>
      <c r="AS198" s="581"/>
      <c r="AT198" s="581"/>
      <c r="AU198" s="581"/>
      <c r="AV198" s="581"/>
      <c r="AW198" s="581"/>
      <c r="AX198" s="581"/>
      <c r="AY198" s="581"/>
      <c r="AZ198" s="581"/>
      <c r="BA198" s="581"/>
      <c r="BB198" s="581"/>
      <c r="BC198" s="581"/>
      <c r="BD198" s="581"/>
      <c r="BE198" s="581"/>
      <c r="BF198" s="581"/>
      <c r="BG198" s="581"/>
      <c r="BH198" s="581"/>
      <c r="BI198" s="581"/>
      <c r="BJ198" s="581"/>
      <c r="BK198" s="581"/>
      <c r="BL198" s="581"/>
      <c r="BM198" s="581"/>
      <c r="BN198" s="581"/>
      <c r="BO198" s="581"/>
      <c r="BP198" s="581"/>
      <c r="BQ198" s="581"/>
      <c r="BR198" s="581"/>
      <c r="BS198" s="581"/>
      <c r="BT198" s="581"/>
      <c r="BU198" s="581"/>
      <c r="BV198" s="581"/>
      <c r="BW198" s="581"/>
      <c r="BX198" s="581"/>
      <c r="BY198" s="581"/>
      <c r="BZ198" s="581"/>
      <c r="CA198" s="581"/>
      <c r="CB198" s="581"/>
      <c r="CC198" s="581"/>
    </row>
    <row r="199" customFormat="false" ht="11.25" hidden="false" customHeight="true" outlineLevel="0" collapsed="false">
      <c r="A199" s="581"/>
      <c r="B199" s="581"/>
      <c r="C199" s="581"/>
      <c r="D199" s="581"/>
      <c r="E199" s="581"/>
      <c r="F199" s="581"/>
      <c r="G199" s="581"/>
      <c r="H199" s="581"/>
      <c r="I199" s="581"/>
      <c r="J199" s="581"/>
      <c r="K199" s="581"/>
      <c r="L199" s="581"/>
      <c r="M199" s="581"/>
      <c r="N199" s="581"/>
      <c r="O199" s="581"/>
      <c r="P199" s="581"/>
      <c r="Q199" s="581"/>
      <c r="R199" s="581"/>
      <c r="S199" s="581"/>
      <c r="T199" s="581"/>
      <c r="U199" s="581"/>
      <c r="V199" s="581"/>
      <c r="W199" s="581"/>
      <c r="X199" s="581"/>
      <c r="Y199" s="581"/>
      <c r="Z199" s="581"/>
      <c r="AA199" s="581"/>
      <c r="AB199" s="581"/>
      <c r="AC199" s="581"/>
      <c r="AD199" s="581"/>
      <c r="AE199" s="581"/>
      <c r="AF199" s="581"/>
      <c r="AG199" s="581"/>
      <c r="AH199" s="581"/>
      <c r="AI199" s="581"/>
      <c r="AJ199" s="581"/>
      <c r="AK199" s="581"/>
      <c r="AL199" s="581"/>
      <c r="AM199" s="581"/>
      <c r="AN199" s="581"/>
      <c r="AO199" s="581"/>
      <c r="AP199" s="581"/>
      <c r="AQ199" s="581"/>
      <c r="AR199" s="581"/>
      <c r="AS199" s="581"/>
      <c r="AT199" s="581"/>
      <c r="AU199" s="581"/>
      <c r="AV199" s="581"/>
      <c r="AW199" s="581"/>
      <c r="AX199" s="581"/>
      <c r="AY199" s="581"/>
      <c r="AZ199" s="581"/>
      <c r="BA199" s="581"/>
      <c r="BB199" s="581"/>
      <c r="BC199" s="581"/>
      <c r="BD199" s="581"/>
      <c r="BE199" s="581"/>
      <c r="BF199" s="581"/>
      <c r="BG199" s="581"/>
      <c r="BH199" s="581"/>
      <c r="BI199" s="581"/>
      <c r="BJ199" s="581"/>
      <c r="BK199" s="581"/>
      <c r="BL199" s="581"/>
      <c r="BM199" s="581"/>
      <c r="BN199" s="581"/>
      <c r="BO199" s="581"/>
      <c r="BP199" s="581"/>
      <c r="BQ199" s="581"/>
      <c r="BR199" s="581"/>
      <c r="BS199" s="581"/>
      <c r="BT199" s="581"/>
      <c r="BU199" s="581"/>
      <c r="BV199" s="581"/>
      <c r="BW199" s="581"/>
      <c r="BX199" s="581"/>
      <c r="BY199" s="581"/>
      <c r="BZ199" s="581"/>
      <c r="CA199" s="581"/>
      <c r="CB199" s="581"/>
      <c r="CC199" s="581"/>
    </row>
    <row r="200" customFormat="false" ht="11.25" hidden="false" customHeight="true" outlineLevel="0" collapsed="false">
      <c r="A200" s="581"/>
      <c r="B200" s="581"/>
      <c r="C200" s="581"/>
      <c r="D200" s="581"/>
      <c r="E200" s="581"/>
      <c r="F200" s="581"/>
      <c r="G200" s="581"/>
      <c r="H200" s="581"/>
      <c r="I200" s="581"/>
      <c r="J200" s="581"/>
      <c r="K200" s="581"/>
      <c r="L200" s="581"/>
      <c r="M200" s="581"/>
      <c r="N200" s="581"/>
      <c r="O200" s="581"/>
      <c r="P200" s="581"/>
      <c r="Q200" s="581"/>
      <c r="R200" s="581"/>
      <c r="S200" s="581"/>
      <c r="T200" s="581"/>
      <c r="U200" s="581"/>
      <c r="V200" s="581"/>
      <c r="W200" s="581"/>
      <c r="X200" s="581"/>
      <c r="Y200" s="581"/>
      <c r="Z200" s="581"/>
      <c r="AA200" s="581"/>
      <c r="AB200" s="581"/>
      <c r="AC200" s="581"/>
      <c r="AD200" s="581"/>
      <c r="AE200" s="581"/>
      <c r="AF200" s="581"/>
      <c r="AG200" s="581"/>
      <c r="AH200" s="581"/>
      <c r="AI200" s="581"/>
      <c r="AJ200" s="581"/>
      <c r="AK200" s="581"/>
      <c r="AL200" s="581"/>
      <c r="AM200" s="581"/>
      <c r="AN200" s="581"/>
      <c r="AO200" s="581"/>
      <c r="AP200" s="581"/>
      <c r="AQ200" s="581"/>
      <c r="AR200" s="581"/>
      <c r="AS200" s="581"/>
      <c r="AT200" s="581"/>
      <c r="AU200" s="581"/>
      <c r="AV200" s="581"/>
      <c r="AW200" s="581"/>
      <c r="AX200" s="581"/>
      <c r="AY200" s="581"/>
      <c r="AZ200" s="581"/>
      <c r="BA200" s="581"/>
      <c r="BB200" s="581"/>
      <c r="BC200" s="581"/>
      <c r="BD200" s="581"/>
      <c r="BE200" s="581"/>
      <c r="BF200" s="581"/>
      <c r="BG200" s="581"/>
      <c r="BH200" s="581"/>
      <c r="BI200" s="581"/>
      <c r="BJ200" s="581"/>
      <c r="BK200" s="581"/>
      <c r="BL200" s="581"/>
      <c r="BM200" s="581"/>
      <c r="BN200" s="581"/>
      <c r="BO200" s="581"/>
      <c r="BP200" s="581"/>
      <c r="BQ200" s="581"/>
      <c r="BR200" s="581"/>
      <c r="BS200" s="581"/>
      <c r="BT200" s="581"/>
      <c r="BU200" s="581"/>
      <c r="BV200" s="581"/>
      <c r="BW200" s="581"/>
      <c r="BX200" s="581"/>
      <c r="BY200" s="581"/>
      <c r="BZ200" s="581"/>
      <c r="CA200" s="581"/>
      <c r="CB200" s="581"/>
      <c r="CC200" s="581"/>
    </row>
    <row r="201" customFormat="false" ht="11.25" hidden="false" customHeight="true" outlineLevel="0" collapsed="false">
      <c r="A201" s="581"/>
      <c r="B201" s="581"/>
      <c r="C201" s="581"/>
      <c r="D201" s="581"/>
      <c r="E201" s="581"/>
      <c r="F201" s="581"/>
      <c r="G201" s="581"/>
      <c r="H201" s="581"/>
      <c r="I201" s="581"/>
      <c r="J201" s="581"/>
      <c r="K201" s="581"/>
      <c r="L201" s="581"/>
      <c r="M201" s="581"/>
      <c r="N201" s="581"/>
      <c r="O201" s="581"/>
      <c r="P201" s="581"/>
      <c r="Q201" s="581"/>
      <c r="R201" s="581"/>
      <c r="S201" s="581"/>
      <c r="T201" s="581"/>
      <c r="U201" s="581"/>
      <c r="V201" s="581"/>
      <c r="W201" s="581"/>
      <c r="X201" s="581"/>
      <c r="Y201" s="581"/>
      <c r="Z201" s="581"/>
      <c r="AA201" s="581"/>
      <c r="AB201" s="581"/>
      <c r="AC201" s="581"/>
      <c r="AD201" s="581"/>
      <c r="AE201" s="581"/>
      <c r="AF201" s="581"/>
      <c r="AG201" s="581"/>
      <c r="AH201" s="581"/>
      <c r="AI201" s="581"/>
      <c r="AJ201" s="581"/>
      <c r="AK201" s="581"/>
      <c r="AL201" s="581"/>
      <c r="AM201" s="581"/>
      <c r="AN201" s="581"/>
      <c r="AO201" s="581"/>
      <c r="AP201" s="581"/>
      <c r="AQ201" s="581"/>
      <c r="AR201" s="581"/>
      <c r="AS201" s="581"/>
      <c r="AT201" s="581"/>
      <c r="AU201" s="581"/>
      <c r="AV201" s="581"/>
      <c r="AW201" s="581"/>
      <c r="AX201" s="581"/>
      <c r="AY201" s="581"/>
      <c r="AZ201" s="581"/>
      <c r="BA201" s="581"/>
      <c r="BB201" s="581"/>
      <c r="BC201" s="581"/>
      <c r="BD201" s="581"/>
      <c r="BE201" s="581"/>
      <c r="BF201" s="581"/>
      <c r="BG201" s="581"/>
      <c r="BH201" s="581"/>
      <c r="BI201" s="581"/>
      <c r="BJ201" s="581"/>
      <c r="BK201" s="581"/>
      <c r="BL201" s="581"/>
      <c r="BM201" s="581"/>
      <c r="BN201" s="581"/>
      <c r="BO201" s="581"/>
      <c r="BP201" s="581"/>
      <c r="BQ201" s="581"/>
      <c r="BR201" s="581"/>
      <c r="BS201" s="581"/>
      <c r="BT201" s="581"/>
      <c r="BU201" s="581"/>
      <c r="BV201" s="581"/>
      <c r="BW201" s="581"/>
      <c r="BX201" s="581"/>
      <c r="BY201" s="581"/>
      <c r="BZ201" s="581"/>
      <c r="CA201" s="581"/>
      <c r="CB201" s="581"/>
      <c r="CC201" s="581"/>
    </row>
    <row r="202" customFormat="false" ht="11.25" hidden="false" customHeight="true" outlineLevel="0" collapsed="false">
      <c r="A202" s="581"/>
      <c r="B202" s="581"/>
      <c r="C202" s="581"/>
      <c r="D202" s="581"/>
      <c r="E202" s="581"/>
      <c r="F202" s="581"/>
      <c r="G202" s="581"/>
      <c r="H202" s="581"/>
      <c r="I202" s="581"/>
      <c r="J202" s="581"/>
      <c r="K202" s="581"/>
      <c r="L202" s="581"/>
      <c r="M202" s="581"/>
      <c r="N202" s="581"/>
      <c r="O202" s="581"/>
      <c r="P202" s="581"/>
      <c r="Q202" s="581"/>
      <c r="R202" s="581"/>
      <c r="S202" s="581"/>
      <c r="T202" s="581"/>
      <c r="U202" s="581"/>
      <c r="V202" s="581"/>
      <c r="W202" s="581"/>
      <c r="X202" s="581"/>
      <c r="Y202" s="581"/>
      <c r="Z202" s="581"/>
      <c r="AA202" s="581"/>
      <c r="AB202" s="581"/>
      <c r="AC202" s="581"/>
      <c r="AD202" s="581"/>
      <c r="AE202" s="581"/>
      <c r="AF202" s="581"/>
      <c r="AG202" s="581"/>
      <c r="AH202" s="581"/>
      <c r="AI202" s="581"/>
      <c r="AJ202" s="581"/>
      <c r="AK202" s="581"/>
      <c r="AL202" s="581"/>
      <c r="AM202" s="581"/>
      <c r="AN202" s="581"/>
      <c r="AO202" s="581"/>
      <c r="AP202" s="581"/>
      <c r="AQ202" s="581"/>
      <c r="AR202" s="581"/>
      <c r="AS202" s="581"/>
      <c r="AT202" s="581"/>
      <c r="AU202" s="581"/>
      <c r="AV202" s="581"/>
      <c r="AW202" s="581"/>
      <c r="AX202" s="581"/>
      <c r="AY202" s="581"/>
      <c r="AZ202" s="581"/>
      <c r="BA202" s="581"/>
      <c r="BB202" s="581"/>
      <c r="BC202" s="581"/>
      <c r="BD202" s="581"/>
      <c r="BE202" s="581"/>
      <c r="BF202" s="581"/>
      <c r="BG202" s="581"/>
      <c r="BH202" s="581"/>
      <c r="BI202" s="581"/>
      <c r="BJ202" s="581"/>
      <c r="BK202" s="581"/>
      <c r="BL202" s="581"/>
      <c r="BM202" s="581"/>
      <c r="BN202" s="581"/>
      <c r="BO202" s="581"/>
      <c r="BP202" s="581"/>
      <c r="BQ202" s="581"/>
      <c r="BR202" s="581"/>
      <c r="BS202" s="581"/>
      <c r="BT202" s="581"/>
      <c r="BU202" s="581"/>
      <c r="BV202" s="581"/>
      <c r="BW202" s="581"/>
      <c r="BX202" s="581"/>
      <c r="BY202" s="581"/>
      <c r="BZ202" s="581"/>
      <c r="CA202" s="581"/>
      <c r="CB202" s="581"/>
      <c r="CC202" s="581"/>
    </row>
    <row r="203" customFormat="false" ht="11.25" hidden="false" customHeight="true" outlineLevel="0" collapsed="false">
      <c r="A203" s="581"/>
      <c r="B203" s="581"/>
      <c r="C203" s="581"/>
      <c r="D203" s="581"/>
      <c r="E203" s="581"/>
      <c r="F203" s="581"/>
      <c r="G203" s="581"/>
      <c r="H203" s="581"/>
      <c r="I203" s="581"/>
      <c r="J203" s="581"/>
      <c r="K203" s="581"/>
      <c r="L203" s="581"/>
      <c r="M203" s="581"/>
      <c r="N203" s="581"/>
      <c r="O203" s="581"/>
      <c r="P203" s="581"/>
      <c r="Q203" s="581"/>
      <c r="R203" s="581"/>
      <c r="S203" s="581"/>
      <c r="T203" s="581"/>
      <c r="U203" s="581"/>
      <c r="V203" s="581"/>
      <c r="W203" s="581"/>
      <c r="X203" s="581"/>
      <c r="Y203" s="581"/>
      <c r="Z203" s="581"/>
      <c r="AA203" s="581"/>
      <c r="AB203" s="581"/>
      <c r="AC203" s="581"/>
      <c r="AD203" s="581"/>
      <c r="AE203" s="581"/>
      <c r="AF203" s="581"/>
      <c r="AG203" s="581"/>
      <c r="AH203" s="581"/>
      <c r="AI203" s="581"/>
      <c r="AJ203" s="581"/>
      <c r="AK203" s="581"/>
      <c r="AL203" s="581"/>
      <c r="AM203" s="581"/>
      <c r="AN203" s="581"/>
      <c r="AO203" s="581"/>
      <c r="AP203" s="581"/>
      <c r="AQ203" s="581"/>
      <c r="AR203" s="581"/>
      <c r="AS203" s="581"/>
      <c r="AT203" s="581"/>
      <c r="AU203" s="581"/>
      <c r="AV203" s="581"/>
      <c r="AW203" s="581"/>
      <c r="AX203" s="581"/>
      <c r="AY203" s="581"/>
      <c r="AZ203" s="581"/>
      <c r="BA203" s="581"/>
      <c r="BB203" s="581"/>
      <c r="BC203" s="581"/>
      <c r="BD203" s="581"/>
      <c r="BE203" s="581"/>
      <c r="BF203" s="581"/>
      <c r="BG203" s="581"/>
      <c r="BH203" s="581"/>
      <c r="BI203" s="581"/>
      <c r="BJ203" s="581"/>
      <c r="BK203" s="581"/>
      <c r="BL203" s="581"/>
      <c r="BM203" s="581"/>
      <c r="BN203" s="581"/>
      <c r="BO203" s="581"/>
      <c r="BP203" s="581"/>
      <c r="BQ203" s="581"/>
      <c r="BR203" s="581"/>
      <c r="BS203" s="581"/>
      <c r="BT203" s="581"/>
      <c r="BU203" s="581"/>
      <c r="BV203" s="581"/>
      <c r="BW203" s="581"/>
      <c r="BX203" s="581"/>
      <c r="BY203" s="581"/>
      <c r="BZ203" s="581"/>
      <c r="CA203" s="581"/>
      <c r="CB203" s="581"/>
      <c r="CC203" s="581"/>
    </row>
    <row r="204" customFormat="false" ht="11.25" hidden="false" customHeight="true" outlineLevel="0" collapsed="false">
      <c r="A204" s="581"/>
      <c r="B204" s="581"/>
      <c r="C204" s="581"/>
      <c r="D204" s="581"/>
      <c r="E204" s="581"/>
      <c r="F204" s="581"/>
      <c r="G204" s="581"/>
      <c r="H204" s="581"/>
      <c r="I204" s="581"/>
      <c r="J204" s="581"/>
      <c r="K204" s="581"/>
      <c r="L204" s="581"/>
      <c r="M204" s="581"/>
      <c r="N204" s="581"/>
      <c r="O204" s="581"/>
      <c r="P204" s="581"/>
      <c r="Q204" s="581"/>
      <c r="R204" s="581"/>
      <c r="S204" s="581"/>
      <c r="T204" s="581"/>
      <c r="U204" s="581"/>
      <c r="V204" s="581"/>
      <c r="W204" s="581"/>
      <c r="X204" s="581"/>
      <c r="Y204" s="581"/>
      <c r="Z204" s="581"/>
      <c r="AA204" s="581"/>
      <c r="AB204" s="581"/>
      <c r="AC204" s="581"/>
      <c r="AD204" s="581"/>
      <c r="AE204" s="581"/>
      <c r="AF204" s="581"/>
      <c r="AG204" s="581"/>
      <c r="AH204" s="581"/>
      <c r="AI204" s="581"/>
      <c r="AJ204" s="581"/>
      <c r="AK204" s="581"/>
      <c r="AL204" s="581"/>
      <c r="AM204" s="581"/>
      <c r="AN204" s="581"/>
      <c r="AO204" s="581"/>
      <c r="AP204" s="581"/>
      <c r="AQ204" s="581"/>
      <c r="AR204" s="581"/>
      <c r="AS204" s="581"/>
      <c r="AT204" s="581"/>
      <c r="AU204" s="581"/>
      <c r="AV204" s="581"/>
      <c r="AW204" s="581"/>
      <c r="AX204" s="581"/>
      <c r="AY204" s="581"/>
      <c r="AZ204" s="581"/>
      <c r="BA204" s="581"/>
      <c r="BB204" s="581"/>
      <c r="BC204" s="581"/>
      <c r="BD204" s="581"/>
      <c r="BE204" s="581"/>
      <c r="BF204" s="581"/>
      <c r="BG204" s="581"/>
      <c r="BH204" s="581"/>
      <c r="BI204" s="581"/>
      <c r="BJ204" s="581"/>
      <c r="BK204" s="581"/>
      <c r="BL204" s="581"/>
      <c r="BM204" s="581"/>
      <c r="BN204" s="581"/>
      <c r="BO204" s="581"/>
      <c r="BP204" s="581"/>
      <c r="BQ204" s="581"/>
      <c r="BR204" s="581"/>
      <c r="BS204" s="581"/>
      <c r="BT204" s="581"/>
      <c r="BU204" s="581"/>
      <c r="BV204" s="581"/>
      <c r="BW204" s="581"/>
      <c r="BX204" s="581"/>
      <c r="BY204" s="581"/>
      <c r="BZ204" s="581"/>
      <c r="CA204" s="581"/>
      <c r="CB204" s="581"/>
      <c r="CC204" s="581"/>
    </row>
    <row r="205" customFormat="false" ht="11.25" hidden="false" customHeight="true" outlineLevel="0" collapsed="false">
      <c r="A205" s="581"/>
      <c r="B205" s="581"/>
      <c r="C205" s="581"/>
      <c r="D205" s="581"/>
      <c r="E205" s="581"/>
      <c r="F205" s="581"/>
      <c r="G205" s="581"/>
      <c r="H205" s="581"/>
      <c r="I205" s="581"/>
      <c r="J205" s="581"/>
      <c r="K205" s="581"/>
      <c r="L205" s="581"/>
      <c r="M205" s="581"/>
      <c r="N205" s="581"/>
      <c r="O205" s="581"/>
      <c r="P205" s="581"/>
      <c r="Q205" s="581"/>
      <c r="R205" s="581"/>
      <c r="S205" s="581"/>
      <c r="T205" s="581"/>
      <c r="U205" s="581"/>
      <c r="V205" s="581"/>
      <c r="W205" s="581"/>
      <c r="X205" s="581"/>
      <c r="Y205" s="581"/>
      <c r="Z205" s="581"/>
      <c r="AA205" s="581"/>
      <c r="AB205" s="581"/>
      <c r="AC205" s="581"/>
      <c r="AD205" s="581"/>
      <c r="AE205" s="581"/>
      <c r="AF205" s="581"/>
      <c r="AG205" s="581"/>
      <c r="AH205" s="581"/>
      <c r="AI205" s="581"/>
      <c r="AJ205" s="581"/>
      <c r="AK205" s="581"/>
      <c r="AL205" s="581"/>
      <c r="AM205" s="581"/>
      <c r="AN205" s="581"/>
      <c r="AO205" s="581"/>
      <c r="AP205" s="581"/>
      <c r="AQ205" s="581"/>
      <c r="AR205" s="581"/>
      <c r="AS205" s="581"/>
      <c r="AT205" s="581"/>
      <c r="AU205" s="581"/>
      <c r="AV205" s="581"/>
      <c r="AW205" s="581"/>
      <c r="AX205" s="581"/>
      <c r="AY205" s="581"/>
      <c r="AZ205" s="581"/>
      <c r="BA205" s="581"/>
      <c r="BB205" s="581"/>
      <c r="BC205" s="581"/>
      <c r="BD205" s="581"/>
      <c r="BE205" s="581"/>
      <c r="BF205" s="581"/>
      <c r="BG205" s="581"/>
      <c r="BH205" s="581"/>
      <c r="BI205" s="581"/>
      <c r="BJ205" s="581"/>
      <c r="BK205" s="581"/>
      <c r="BL205" s="581"/>
      <c r="BM205" s="581"/>
      <c r="BN205" s="581"/>
      <c r="BO205" s="581"/>
      <c r="BP205" s="581"/>
      <c r="BQ205" s="581"/>
      <c r="BR205" s="581"/>
      <c r="BS205" s="581"/>
      <c r="BT205" s="581"/>
      <c r="BU205" s="581"/>
      <c r="BV205" s="581"/>
      <c r="BW205" s="581"/>
      <c r="BX205" s="581"/>
      <c r="BY205" s="581"/>
      <c r="BZ205" s="581"/>
      <c r="CA205" s="581"/>
      <c r="CB205" s="581"/>
      <c r="CC205" s="581"/>
    </row>
    <row r="206" customFormat="false" ht="11.25" hidden="false" customHeight="true" outlineLevel="0" collapsed="false">
      <c r="A206" s="581"/>
      <c r="B206" s="581"/>
      <c r="C206" s="581"/>
      <c r="D206" s="581"/>
      <c r="E206" s="581"/>
      <c r="F206" s="581"/>
      <c r="G206" s="581"/>
      <c r="H206" s="581"/>
      <c r="I206" s="581"/>
      <c r="J206" s="581"/>
      <c r="K206" s="581"/>
      <c r="L206" s="581"/>
      <c r="M206" s="581"/>
      <c r="N206" s="581"/>
      <c r="O206" s="581"/>
      <c r="P206" s="581"/>
      <c r="Q206" s="581"/>
      <c r="R206" s="581"/>
      <c r="S206" s="581"/>
      <c r="T206" s="581"/>
      <c r="U206" s="581"/>
      <c r="V206" s="581"/>
      <c r="W206" s="581"/>
      <c r="X206" s="581"/>
      <c r="Y206" s="581"/>
      <c r="Z206" s="581"/>
      <c r="AA206" s="581"/>
      <c r="AB206" s="581"/>
      <c r="AC206" s="581"/>
      <c r="AD206" s="581"/>
      <c r="AE206" s="581"/>
      <c r="AF206" s="581"/>
      <c r="AG206" s="581"/>
      <c r="AH206" s="581"/>
      <c r="AI206" s="581"/>
      <c r="AJ206" s="581"/>
      <c r="AK206" s="581"/>
      <c r="AL206" s="581"/>
      <c r="AM206" s="581"/>
      <c r="AN206" s="581"/>
      <c r="AO206" s="581"/>
      <c r="AP206" s="581"/>
      <c r="AQ206" s="581"/>
      <c r="AR206" s="581"/>
      <c r="AS206" s="581"/>
      <c r="AT206" s="581"/>
      <c r="AU206" s="581"/>
      <c r="AV206" s="581"/>
      <c r="AW206" s="581"/>
      <c r="AX206" s="581"/>
      <c r="AY206" s="581"/>
      <c r="AZ206" s="581"/>
      <c r="BA206" s="581"/>
      <c r="BB206" s="581"/>
      <c r="BC206" s="581"/>
      <c r="BD206" s="581"/>
      <c r="BE206" s="581"/>
      <c r="BF206" s="581"/>
      <c r="BG206" s="581"/>
      <c r="BH206" s="581"/>
      <c r="BI206" s="581"/>
      <c r="BJ206" s="581"/>
      <c r="BK206" s="581"/>
      <c r="BL206" s="581"/>
      <c r="BM206" s="581"/>
      <c r="BN206" s="581"/>
      <c r="BO206" s="581"/>
      <c r="BP206" s="581"/>
      <c r="BQ206" s="581"/>
      <c r="BR206" s="581"/>
      <c r="BS206" s="581"/>
      <c r="BT206" s="581"/>
      <c r="BU206" s="581"/>
      <c r="BV206" s="581"/>
      <c r="BW206" s="581"/>
      <c r="BX206" s="581"/>
      <c r="BY206" s="581"/>
      <c r="BZ206" s="581"/>
      <c r="CA206" s="581"/>
      <c r="CB206" s="581"/>
      <c r="CC206" s="581"/>
    </row>
    <row r="207" customFormat="false" ht="11.25" hidden="false" customHeight="true" outlineLevel="0" collapsed="false">
      <c r="A207" s="581"/>
      <c r="B207" s="581"/>
      <c r="C207" s="581"/>
      <c r="D207" s="581"/>
      <c r="E207" s="581"/>
      <c r="F207" s="581"/>
      <c r="G207" s="581"/>
      <c r="H207" s="581"/>
      <c r="I207" s="581"/>
      <c r="J207" s="581"/>
      <c r="K207" s="581"/>
      <c r="L207" s="581"/>
      <c r="M207" s="581"/>
      <c r="N207" s="581"/>
      <c r="O207" s="581"/>
      <c r="P207" s="581"/>
      <c r="Q207" s="581"/>
      <c r="R207" s="581"/>
      <c r="S207" s="581"/>
      <c r="T207" s="581"/>
      <c r="U207" s="581"/>
      <c r="V207" s="581"/>
      <c r="W207" s="581"/>
      <c r="X207" s="581"/>
      <c r="Y207" s="581"/>
      <c r="Z207" s="581"/>
      <c r="AA207" s="581"/>
      <c r="AB207" s="581"/>
      <c r="AC207" s="581"/>
      <c r="AD207" s="581"/>
      <c r="AE207" s="581"/>
      <c r="AF207" s="581"/>
      <c r="AG207" s="581"/>
      <c r="AH207" s="581"/>
      <c r="AI207" s="581"/>
      <c r="AJ207" s="581"/>
      <c r="AK207" s="581"/>
      <c r="AL207" s="581"/>
      <c r="AM207" s="581"/>
      <c r="AN207" s="581"/>
      <c r="AO207" s="581"/>
      <c r="AP207" s="581"/>
      <c r="AQ207" s="581"/>
      <c r="AR207" s="581"/>
      <c r="AS207" s="581"/>
      <c r="AT207" s="581"/>
      <c r="AU207" s="581"/>
      <c r="AV207" s="581"/>
      <c r="AW207" s="581"/>
      <c r="AX207" s="581"/>
      <c r="AY207" s="581"/>
      <c r="AZ207" s="581"/>
      <c r="BA207" s="581"/>
      <c r="BB207" s="581"/>
      <c r="BC207" s="581"/>
      <c r="BD207" s="581"/>
      <c r="BE207" s="581"/>
      <c r="BF207" s="581"/>
      <c r="BG207" s="581"/>
      <c r="BH207" s="581"/>
      <c r="BI207" s="581"/>
      <c r="BJ207" s="581"/>
      <c r="BK207" s="581"/>
      <c r="BL207" s="581"/>
      <c r="BM207" s="581"/>
      <c r="BN207" s="581"/>
      <c r="BO207" s="581"/>
      <c r="BP207" s="581"/>
      <c r="BQ207" s="581"/>
      <c r="BR207" s="581"/>
      <c r="BS207" s="581"/>
      <c r="BT207" s="581"/>
      <c r="BU207" s="581"/>
      <c r="BV207" s="581"/>
      <c r="BW207" s="581"/>
      <c r="BX207" s="581"/>
      <c r="BY207" s="581"/>
      <c r="BZ207" s="581"/>
      <c r="CA207" s="581"/>
      <c r="CB207" s="581"/>
      <c r="CC207" s="581"/>
    </row>
    <row r="208" customFormat="false" ht="11.25" hidden="false" customHeight="true" outlineLevel="0" collapsed="false">
      <c r="A208" s="581"/>
      <c r="B208" s="581"/>
      <c r="C208" s="581"/>
      <c r="D208" s="581"/>
      <c r="E208" s="581"/>
      <c r="F208" s="581"/>
      <c r="G208" s="581"/>
      <c r="H208" s="581"/>
      <c r="I208" s="581"/>
      <c r="J208" s="581"/>
      <c r="K208" s="581"/>
      <c r="L208" s="581"/>
      <c r="M208" s="581"/>
      <c r="N208" s="581"/>
      <c r="O208" s="581"/>
      <c r="P208" s="581"/>
      <c r="Q208" s="581"/>
      <c r="R208" s="581"/>
      <c r="S208" s="581"/>
      <c r="T208" s="581"/>
      <c r="U208" s="581"/>
      <c r="V208" s="581"/>
      <c r="W208" s="581"/>
      <c r="X208" s="581"/>
      <c r="Y208" s="581"/>
      <c r="Z208" s="581"/>
      <c r="AA208" s="581"/>
      <c r="AB208" s="581"/>
      <c r="AC208" s="581"/>
      <c r="AD208" s="581"/>
      <c r="AE208" s="581"/>
      <c r="AF208" s="581"/>
      <c r="AG208" s="581"/>
      <c r="AH208" s="581"/>
      <c r="AI208" s="581"/>
      <c r="AJ208" s="581"/>
      <c r="AK208" s="581"/>
      <c r="AL208" s="581"/>
      <c r="AM208" s="581"/>
      <c r="AN208" s="581"/>
      <c r="AO208" s="581"/>
      <c r="AP208" s="581"/>
      <c r="AQ208" s="581"/>
      <c r="AR208" s="581"/>
      <c r="AS208" s="581"/>
      <c r="AT208" s="581"/>
      <c r="AU208" s="581"/>
      <c r="AV208" s="581"/>
      <c r="AW208" s="581"/>
      <c r="AX208" s="581"/>
      <c r="AY208" s="581"/>
      <c r="AZ208" s="581"/>
      <c r="BA208" s="581"/>
      <c r="BB208" s="581"/>
      <c r="BC208" s="581"/>
      <c r="BD208" s="581"/>
      <c r="BE208" s="581"/>
      <c r="BF208" s="581"/>
      <c r="BG208" s="581"/>
      <c r="BH208" s="581"/>
      <c r="BI208" s="581"/>
      <c r="BJ208" s="581"/>
      <c r="BK208" s="581"/>
      <c r="BL208" s="581"/>
      <c r="BM208" s="581"/>
      <c r="BN208" s="581"/>
      <c r="BO208" s="581"/>
      <c r="BP208" s="581"/>
      <c r="BQ208" s="581"/>
      <c r="BR208" s="581"/>
      <c r="BS208" s="581"/>
      <c r="BT208" s="581"/>
      <c r="BU208" s="581"/>
      <c r="BV208" s="581"/>
      <c r="BW208" s="581"/>
      <c r="BX208" s="581"/>
      <c r="BY208" s="581"/>
      <c r="BZ208" s="581"/>
      <c r="CA208" s="581"/>
      <c r="CB208" s="581"/>
      <c r="CC208" s="581"/>
    </row>
    <row r="209" customFormat="false" ht="11.25" hidden="false" customHeight="true" outlineLevel="0" collapsed="false">
      <c r="A209" s="581"/>
      <c r="B209" s="581"/>
      <c r="C209" s="581"/>
      <c r="D209" s="581"/>
      <c r="E209" s="581"/>
      <c r="F209" s="581"/>
      <c r="G209" s="581"/>
      <c r="H209" s="581"/>
      <c r="I209" s="581"/>
      <c r="J209" s="581"/>
      <c r="K209" s="581"/>
      <c r="L209" s="581"/>
      <c r="M209" s="581"/>
      <c r="N209" s="581"/>
      <c r="O209" s="581"/>
      <c r="P209" s="581"/>
      <c r="Q209" s="581"/>
      <c r="R209" s="581"/>
      <c r="S209" s="581"/>
      <c r="T209" s="581"/>
      <c r="U209" s="581"/>
      <c r="V209" s="581"/>
      <c r="W209" s="581"/>
      <c r="X209" s="581"/>
      <c r="Y209" s="581"/>
      <c r="Z209" s="581"/>
      <c r="AA209" s="581"/>
      <c r="AB209" s="581"/>
      <c r="AC209" s="581"/>
      <c r="AD209" s="581"/>
      <c r="AE209" s="581"/>
      <c r="AF209" s="581"/>
      <c r="AG209" s="581"/>
      <c r="AH209" s="581"/>
      <c r="AI209" s="581"/>
      <c r="AJ209" s="581"/>
      <c r="AK209" s="581"/>
      <c r="AL209" s="581"/>
      <c r="AM209" s="581"/>
      <c r="AN209" s="581"/>
      <c r="AO209" s="581"/>
      <c r="AP209" s="581"/>
      <c r="AQ209" s="581"/>
      <c r="AR209" s="581"/>
      <c r="AS209" s="581"/>
      <c r="AT209" s="581"/>
      <c r="AU209" s="581"/>
      <c r="AV209" s="581"/>
      <c r="AW209" s="581"/>
      <c r="AX209" s="581"/>
      <c r="AY209" s="581"/>
      <c r="AZ209" s="581"/>
      <c r="BA209" s="581"/>
      <c r="BB209" s="581"/>
      <c r="BC209" s="581"/>
      <c r="BD209" s="581"/>
      <c r="BE209" s="581"/>
      <c r="BF209" s="581"/>
      <c r="BG209" s="581"/>
      <c r="BH209" s="581"/>
      <c r="BI209" s="581"/>
      <c r="BJ209" s="581"/>
      <c r="BK209" s="581"/>
      <c r="BL209" s="581"/>
      <c r="BM209" s="581"/>
      <c r="BN209" s="581"/>
      <c r="BO209" s="581"/>
      <c r="BP209" s="581"/>
      <c r="BQ209" s="581"/>
      <c r="BR209" s="581"/>
      <c r="BS209" s="581"/>
      <c r="BT209" s="581"/>
      <c r="BU209" s="581"/>
      <c r="BV209" s="581"/>
      <c r="BW209" s="581"/>
      <c r="BX209" s="581"/>
      <c r="BY209" s="581"/>
      <c r="BZ209" s="581"/>
      <c r="CA209" s="581"/>
      <c r="CB209" s="581"/>
      <c r="CC209" s="581"/>
    </row>
    <row r="210" customFormat="false" ht="11.25" hidden="false" customHeight="true" outlineLevel="0" collapsed="false">
      <c r="A210" s="581"/>
      <c r="B210" s="581"/>
      <c r="C210" s="581"/>
      <c r="D210" s="581"/>
      <c r="E210" s="581"/>
      <c r="F210" s="581"/>
      <c r="G210" s="581"/>
      <c r="H210" s="581"/>
      <c r="I210" s="581"/>
      <c r="J210" s="581"/>
      <c r="K210" s="581"/>
      <c r="L210" s="581"/>
      <c r="M210" s="581"/>
      <c r="N210" s="581"/>
      <c r="O210" s="581"/>
      <c r="P210" s="581"/>
      <c r="Q210" s="581"/>
      <c r="R210" s="581"/>
      <c r="S210" s="581"/>
      <c r="T210" s="581"/>
      <c r="U210" s="581"/>
      <c r="V210" s="581"/>
      <c r="W210" s="581"/>
      <c r="X210" s="581"/>
      <c r="Y210" s="581"/>
      <c r="Z210" s="581"/>
      <c r="AA210" s="581"/>
      <c r="AB210" s="581"/>
      <c r="AC210" s="581"/>
      <c r="AD210" s="581"/>
      <c r="AE210" s="581"/>
      <c r="AF210" s="581"/>
      <c r="AG210" s="581"/>
      <c r="AH210" s="581"/>
      <c r="AI210" s="581"/>
      <c r="AJ210" s="581"/>
      <c r="AK210" s="581"/>
      <c r="AL210" s="581"/>
      <c r="AM210" s="581"/>
      <c r="AN210" s="581"/>
      <c r="AO210" s="581"/>
      <c r="AP210" s="581"/>
      <c r="AQ210" s="581"/>
      <c r="AR210" s="581"/>
      <c r="AS210" s="581"/>
      <c r="AT210" s="581"/>
      <c r="AU210" s="581"/>
      <c r="AV210" s="581"/>
      <c r="AW210" s="581"/>
      <c r="AX210" s="581"/>
      <c r="AY210" s="581"/>
      <c r="AZ210" s="581"/>
      <c r="BA210" s="581"/>
      <c r="BB210" s="581"/>
      <c r="BC210" s="581"/>
      <c r="BD210" s="581"/>
      <c r="BE210" s="581"/>
      <c r="BF210" s="581"/>
      <c r="BG210" s="581"/>
      <c r="BH210" s="581"/>
      <c r="BI210" s="581"/>
      <c r="BJ210" s="581"/>
      <c r="BK210" s="581"/>
      <c r="BL210" s="581"/>
      <c r="BM210" s="581"/>
      <c r="BN210" s="581"/>
      <c r="BO210" s="581"/>
      <c r="BP210" s="581"/>
      <c r="BQ210" s="581"/>
      <c r="BR210" s="581"/>
      <c r="BS210" s="581"/>
      <c r="BT210" s="581"/>
      <c r="BU210" s="581"/>
      <c r="BV210" s="581"/>
      <c r="BW210" s="581"/>
      <c r="BX210" s="581"/>
      <c r="BY210" s="581"/>
      <c r="BZ210" s="581"/>
      <c r="CA210" s="581"/>
      <c r="CB210" s="581"/>
      <c r="CC210" s="581"/>
    </row>
    <row r="211" customFormat="false" ht="11.25" hidden="false" customHeight="true" outlineLevel="0" collapsed="false">
      <c r="A211" s="581"/>
      <c r="B211" s="581"/>
      <c r="C211" s="581"/>
      <c r="D211" s="581"/>
      <c r="E211" s="581"/>
      <c r="F211" s="581"/>
      <c r="G211" s="581"/>
      <c r="H211" s="581"/>
      <c r="I211" s="581"/>
      <c r="J211" s="581"/>
      <c r="K211" s="581"/>
      <c r="L211" s="581"/>
      <c r="M211" s="581"/>
      <c r="N211" s="581"/>
      <c r="O211" s="581"/>
      <c r="P211" s="581"/>
      <c r="Q211" s="581"/>
      <c r="R211" s="581"/>
      <c r="S211" s="581"/>
      <c r="T211" s="581"/>
      <c r="U211" s="581"/>
      <c r="V211" s="581"/>
      <c r="W211" s="581"/>
      <c r="X211" s="581"/>
      <c r="Y211" s="581"/>
      <c r="Z211" s="581"/>
      <c r="AA211" s="581"/>
      <c r="AB211" s="581"/>
      <c r="AC211" s="581"/>
      <c r="AD211" s="581"/>
      <c r="AE211" s="581"/>
      <c r="AF211" s="581"/>
      <c r="AG211" s="581"/>
      <c r="AH211" s="581"/>
      <c r="AI211" s="581"/>
      <c r="AJ211" s="581"/>
      <c r="AK211" s="581"/>
      <c r="AL211" s="581"/>
      <c r="AM211" s="581"/>
      <c r="AN211" s="581"/>
      <c r="AO211" s="581"/>
      <c r="AP211" s="581"/>
      <c r="AQ211" s="581"/>
      <c r="AR211" s="581"/>
      <c r="AS211" s="581"/>
      <c r="AT211" s="581"/>
      <c r="AU211" s="581"/>
      <c r="AV211" s="581"/>
      <c r="AW211" s="581"/>
      <c r="AX211" s="581"/>
      <c r="AY211" s="581"/>
      <c r="AZ211" s="581"/>
      <c r="BA211" s="581"/>
      <c r="BB211" s="581"/>
      <c r="BC211" s="581"/>
      <c r="BD211" s="581"/>
      <c r="BE211" s="581"/>
      <c r="BF211" s="581"/>
      <c r="BG211" s="581"/>
      <c r="BH211" s="581"/>
      <c r="BI211" s="581"/>
      <c r="BJ211" s="581"/>
      <c r="BK211" s="581"/>
      <c r="BL211" s="581"/>
      <c r="BM211" s="581"/>
      <c r="BN211" s="581"/>
      <c r="BO211" s="581"/>
      <c r="BP211" s="581"/>
      <c r="BQ211" s="581"/>
      <c r="BR211" s="581"/>
      <c r="BS211" s="581"/>
      <c r="BT211" s="581"/>
      <c r="BU211" s="581"/>
      <c r="BV211" s="581"/>
      <c r="BW211" s="581"/>
      <c r="BX211" s="581"/>
      <c r="BY211" s="581"/>
      <c r="BZ211" s="581"/>
      <c r="CA211" s="581"/>
      <c r="CB211" s="581"/>
      <c r="CC211" s="581"/>
    </row>
    <row r="212" customFormat="false" ht="11.25" hidden="false" customHeight="true" outlineLevel="0" collapsed="false">
      <c r="A212" s="581"/>
      <c r="B212" s="581"/>
      <c r="C212" s="581"/>
      <c r="D212" s="581"/>
      <c r="E212" s="581"/>
      <c r="F212" s="581"/>
      <c r="G212" s="581"/>
      <c r="H212" s="581"/>
      <c r="I212" s="581"/>
      <c r="J212" s="581"/>
      <c r="K212" s="581"/>
      <c r="L212" s="581"/>
      <c r="M212" s="581"/>
      <c r="N212" s="581"/>
      <c r="O212" s="581"/>
      <c r="P212" s="581"/>
      <c r="Q212" s="581"/>
      <c r="R212" s="581"/>
      <c r="S212" s="581"/>
      <c r="T212" s="581"/>
      <c r="U212" s="581"/>
      <c r="V212" s="581"/>
      <c r="W212" s="581"/>
      <c r="X212" s="581"/>
      <c r="Y212" s="581"/>
      <c r="Z212" s="581"/>
      <c r="AA212" s="581"/>
      <c r="AB212" s="581"/>
      <c r="AC212" s="581"/>
      <c r="AD212" s="581"/>
      <c r="AE212" s="581"/>
      <c r="AF212" s="581"/>
      <c r="AG212" s="581"/>
      <c r="AH212" s="581"/>
      <c r="AI212" s="581"/>
      <c r="AJ212" s="581"/>
      <c r="AK212" s="581"/>
      <c r="AL212" s="581"/>
      <c r="AM212" s="581"/>
      <c r="AN212" s="581"/>
      <c r="AO212" s="581"/>
      <c r="AP212" s="581"/>
      <c r="AQ212" s="581"/>
      <c r="AR212" s="581"/>
      <c r="AS212" s="581"/>
      <c r="AT212" s="581"/>
      <c r="AU212" s="581"/>
      <c r="AV212" s="581"/>
      <c r="AW212" s="581"/>
      <c r="AX212" s="581"/>
      <c r="AY212" s="581"/>
      <c r="AZ212" s="581"/>
      <c r="BA212" s="581"/>
      <c r="BB212" s="581"/>
      <c r="BC212" s="581"/>
      <c r="BD212" s="581"/>
      <c r="BE212" s="581"/>
      <c r="BF212" s="581"/>
      <c r="BG212" s="581"/>
      <c r="BH212" s="581"/>
      <c r="BI212" s="581"/>
      <c r="BJ212" s="581"/>
      <c r="BK212" s="581"/>
      <c r="BL212" s="581"/>
      <c r="BM212" s="581"/>
      <c r="BN212" s="581"/>
      <c r="BO212" s="581"/>
      <c r="BP212" s="581"/>
      <c r="BQ212" s="581"/>
      <c r="BR212" s="581"/>
      <c r="BS212" s="581"/>
      <c r="BT212" s="581"/>
      <c r="BU212" s="581"/>
      <c r="BV212" s="581"/>
      <c r="BW212" s="581"/>
      <c r="BX212" s="581"/>
      <c r="BY212" s="581"/>
      <c r="BZ212" s="581"/>
      <c r="CA212" s="581"/>
      <c r="CB212" s="581"/>
      <c r="CC212" s="581"/>
    </row>
    <row r="213" customFormat="false" ht="11.25" hidden="false" customHeight="true" outlineLevel="0" collapsed="false">
      <c r="A213" s="581"/>
      <c r="B213" s="581"/>
      <c r="C213" s="581"/>
      <c r="D213" s="581"/>
      <c r="E213" s="581"/>
      <c r="F213" s="581"/>
      <c r="G213" s="581"/>
      <c r="H213" s="581"/>
      <c r="I213" s="581"/>
      <c r="J213" s="581"/>
      <c r="K213" s="581"/>
      <c r="L213" s="581"/>
      <c r="M213" s="581"/>
      <c r="N213" s="581"/>
      <c r="O213" s="581"/>
      <c r="P213" s="581"/>
      <c r="Q213" s="581"/>
      <c r="R213" s="581"/>
      <c r="S213" s="581"/>
      <c r="T213" s="581"/>
      <c r="U213" s="581"/>
      <c r="V213" s="581"/>
      <c r="W213" s="581"/>
      <c r="X213" s="581"/>
      <c r="Y213" s="581"/>
      <c r="Z213" s="581"/>
      <c r="AA213" s="581"/>
      <c r="AB213" s="581"/>
      <c r="AC213" s="581"/>
      <c r="AD213" s="581"/>
      <c r="AE213" s="581"/>
      <c r="AF213" s="581"/>
      <c r="AG213" s="581"/>
      <c r="AH213" s="581"/>
      <c r="AI213" s="581"/>
      <c r="AJ213" s="581"/>
      <c r="AK213" s="581"/>
      <c r="AL213" s="581"/>
      <c r="AM213" s="581"/>
      <c r="AN213" s="581"/>
      <c r="AO213" s="581"/>
      <c r="AP213" s="581"/>
      <c r="AQ213" s="581"/>
      <c r="AR213" s="581"/>
      <c r="AS213" s="581"/>
      <c r="AT213" s="581"/>
      <c r="AU213" s="581"/>
      <c r="AV213" s="581"/>
      <c r="AW213" s="581"/>
      <c r="AX213" s="581"/>
      <c r="AY213" s="581"/>
      <c r="AZ213" s="581"/>
      <c r="BA213" s="581"/>
      <c r="BB213" s="581"/>
      <c r="BC213" s="581"/>
      <c r="BD213" s="581"/>
      <c r="BE213" s="581"/>
      <c r="BF213" s="581"/>
      <c r="BG213" s="581"/>
      <c r="BH213" s="581"/>
      <c r="BI213" s="581"/>
      <c r="BJ213" s="581"/>
      <c r="BK213" s="581"/>
      <c r="BL213" s="581"/>
      <c r="BM213" s="581"/>
      <c r="BN213" s="581"/>
      <c r="BO213" s="581"/>
      <c r="BP213" s="581"/>
      <c r="BQ213" s="581"/>
      <c r="BR213" s="581"/>
      <c r="BS213" s="581"/>
      <c r="BT213" s="581"/>
      <c r="BU213" s="581"/>
      <c r="BV213" s="581"/>
      <c r="BW213" s="581"/>
      <c r="BX213" s="581"/>
      <c r="BY213" s="581"/>
      <c r="BZ213" s="581"/>
      <c r="CA213" s="581"/>
      <c r="CB213" s="581"/>
      <c r="CC213" s="581"/>
    </row>
    <row r="214" customFormat="false" ht="11.25" hidden="false" customHeight="true" outlineLevel="0" collapsed="false">
      <c r="A214" s="581"/>
      <c r="B214" s="581"/>
      <c r="C214" s="581"/>
      <c r="D214" s="581"/>
      <c r="E214" s="581"/>
      <c r="F214" s="581"/>
      <c r="G214" s="581"/>
      <c r="H214" s="581"/>
      <c r="I214" s="581"/>
      <c r="J214" s="581"/>
      <c r="K214" s="581"/>
      <c r="L214" s="581"/>
      <c r="M214" s="581"/>
      <c r="N214" s="581"/>
      <c r="O214" s="581"/>
      <c r="P214" s="581"/>
      <c r="Q214" s="581"/>
      <c r="R214" s="581"/>
      <c r="S214" s="581"/>
      <c r="T214" s="581"/>
      <c r="U214" s="581"/>
      <c r="V214" s="581"/>
      <c r="W214" s="581"/>
      <c r="X214" s="581"/>
      <c r="Y214" s="581"/>
      <c r="Z214" s="581"/>
      <c r="AA214" s="581"/>
      <c r="AB214" s="581"/>
      <c r="AC214" s="581"/>
      <c r="AD214" s="581"/>
      <c r="AE214" s="581"/>
      <c r="AF214" s="581"/>
      <c r="AG214" s="581"/>
      <c r="AH214" s="581"/>
      <c r="AI214" s="581"/>
      <c r="AJ214" s="581"/>
      <c r="AK214" s="581"/>
      <c r="AL214" s="581"/>
      <c r="AM214" s="581"/>
      <c r="AN214" s="581"/>
      <c r="AO214" s="581"/>
      <c r="AP214" s="581"/>
      <c r="AQ214" s="581"/>
      <c r="AR214" s="581"/>
      <c r="AS214" s="581"/>
      <c r="AT214" s="581"/>
      <c r="AU214" s="581"/>
      <c r="AV214" s="581"/>
      <c r="AW214" s="581"/>
      <c r="AX214" s="581"/>
      <c r="AY214" s="581"/>
      <c r="AZ214" s="581"/>
      <c r="BA214" s="581"/>
      <c r="BB214" s="581"/>
      <c r="BC214" s="581"/>
      <c r="BD214" s="581"/>
      <c r="BE214" s="581"/>
      <c r="BF214" s="581"/>
      <c r="BG214" s="581"/>
      <c r="BH214" s="581"/>
      <c r="BI214" s="581"/>
      <c r="BJ214" s="581"/>
      <c r="BK214" s="581"/>
      <c r="BL214" s="581"/>
      <c r="BM214" s="581"/>
      <c r="BN214" s="581"/>
      <c r="BO214" s="581"/>
      <c r="BP214" s="581"/>
      <c r="BQ214" s="581"/>
      <c r="BR214" s="581"/>
      <c r="BS214" s="581"/>
      <c r="BT214" s="581"/>
      <c r="BU214" s="581"/>
      <c r="BV214" s="581"/>
      <c r="BW214" s="581"/>
      <c r="BX214" s="581"/>
      <c r="BY214" s="581"/>
      <c r="BZ214" s="581"/>
      <c r="CA214" s="581"/>
      <c r="CB214" s="581"/>
      <c r="CC214" s="581"/>
    </row>
    <row r="215" customFormat="false" ht="11.25" hidden="false" customHeight="true" outlineLevel="0" collapsed="false">
      <c r="A215" s="581"/>
      <c r="B215" s="581"/>
      <c r="C215" s="581"/>
      <c r="D215" s="581"/>
      <c r="E215" s="581"/>
      <c r="F215" s="581"/>
      <c r="G215" s="581"/>
      <c r="H215" s="581"/>
      <c r="I215" s="581"/>
      <c r="J215" s="581"/>
      <c r="K215" s="581"/>
      <c r="L215" s="581"/>
      <c r="M215" s="581"/>
      <c r="N215" s="581"/>
      <c r="O215" s="581"/>
      <c r="P215" s="581"/>
      <c r="Q215" s="581"/>
      <c r="R215" s="581"/>
      <c r="S215" s="581"/>
      <c r="T215" s="581"/>
      <c r="U215" s="581"/>
      <c r="V215" s="581"/>
      <c r="W215" s="581"/>
      <c r="X215" s="581"/>
      <c r="Y215" s="581"/>
      <c r="Z215" s="581"/>
      <c r="AA215" s="581"/>
      <c r="AB215" s="581"/>
      <c r="AC215" s="581"/>
      <c r="AD215" s="581"/>
      <c r="AE215" s="581"/>
      <c r="AF215" s="581"/>
      <c r="AG215" s="581"/>
      <c r="AH215" s="581"/>
      <c r="AI215" s="581"/>
      <c r="AJ215" s="581"/>
      <c r="AK215" s="581"/>
      <c r="AL215" s="581"/>
      <c r="AM215" s="581"/>
      <c r="AN215" s="581"/>
      <c r="AO215" s="581"/>
      <c r="AP215" s="581"/>
      <c r="AQ215" s="581"/>
      <c r="AR215" s="581"/>
      <c r="AS215" s="581"/>
      <c r="AT215" s="581"/>
      <c r="AU215" s="581"/>
      <c r="AV215" s="581"/>
      <c r="AW215" s="581"/>
      <c r="AX215" s="581"/>
      <c r="AY215" s="581"/>
      <c r="AZ215" s="581"/>
      <c r="BA215" s="581"/>
      <c r="BB215" s="581"/>
      <c r="BC215" s="581"/>
      <c r="BD215" s="581"/>
      <c r="BE215" s="581"/>
      <c r="BF215" s="581"/>
      <c r="BG215" s="581"/>
      <c r="BH215" s="581"/>
      <c r="BI215" s="581"/>
      <c r="BJ215" s="581"/>
      <c r="BK215" s="581"/>
      <c r="BL215" s="581"/>
      <c r="BM215" s="581"/>
      <c r="BN215" s="581"/>
      <c r="BO215" s="581"/>
      <c r="BP215" s="581"/>
      <c r="BQ215" s="581"/>
      <c r="BR215" s="581"/>
      <c r="BS215" s="581"/>
      <c r="BT215" s="581"/>
      <c r="BU215" s="581"/>
      <c r="BV215" s="581"/>
      <c r="BW215" s="581"/>
      <c r="BX215" s="581"/>
      <c r="BY215" s="581"/>
      <c r="BZ215" s="581"/>
      <c r="CA215" s="581"/>
      <c r="CB215" s="581"/>
      <c r="CC215" s="581"/>
    </row>
    <row r="216" customFormat="false" ht="11.25" hidden="false" customHeight="true" outlineLevel="0" collapsed="false">
      <c r="A216" s="581"/>
      <c r="B216" s="581"/>
      <c r="C216" s="581"/>
      <c r="D216" s="581"/>
      <c r="E216" s="581"/>
      <c r="F216" s="581"/>
      <c r="G216" s="581"/>
      <c r="H216" s="581"/>
      <c r="I216" s="581"/>
      <c r="J216" s="581"/>
      <c r="K216" s="581"/>
      <c r="L216" s="581"/>
      <c r="M216" s="581"/>
      <c r="N216" s="581"/>
      <c r="O216" s="581"/>
      <c r="P216" s="581"/>
      <c r="Q216" s="581"/>
      <c r="R216" s="581"/>
      <c r="S216" s="581"/>
      <c r="T216" s="581"/>
      <c r="U216" s="581"/>
      <c r="V216" s="581"/>
      <c r="W216" s="581"/>
      <c r="X216" s="581"/>
      <c r="Y216" s="581"/>
      <c r="Z216" s="581"/>
      <c r="AA216" s="581"/>
      <c r="AB216" s="581"/>
      <c r="AC216" s="581"/>
      <c r="AD216" s="581"/>
      <c r="AE216" s="581"/>
      <c r="AF216" s="581"/>
      <c r="AG216" s="581"/>
      <c r="AH216" s="581"/>
      <c r="AI216" s="581"/>
      <c r="AJ216" s="581"/>
      <c r="AK216" s="581"/>
      <c r="AL216" s="581"/>
      <c r="AM216" s="581"/>
      <c r="AN216" s="581"/>
      <c r="AO216" s="581"/>
      <c r="AP216" s="581"/>
      <c r="AQ216" s="581"/>
      <c r="AR216" s="581"/>
      <c r="AS216" s="581"/>
      <c r="AT216" s="581"/>
      <c r="AU216" s="581"/>
      <c r="AV216" s="581"/>
      <c r="AW216" s="581"/>
      <c r="AX216" s="581"/>
      <c r="AY216" s="581"/>
      <c r="AZ216" s="581"/>
      <c r="BA216" s="581"/>
      <c r="BB216" s="581"/>
      <c r="BC216" s="581"/>
      <c r="BD216" s="581"/>
      <c r="BE216" s="581"/>
      <c r="BF216" s="581"/>
      <c r="BG216" s="581"/>
      <c r="BH216" s="581"/>
      <c r="BI216" s="581"/>
      <c r="BJ216" s="581"/>
      <c r="BK216" s="581"/>
      <c r="BL216" s="581"/>
      <c r="BM216" s="581"/>
      <c r="BN216" s="581"/>
      <c r="BO216" s="581"/>
      <c r="BP216" s="581"/>
      <c r="BQ216" s="581"/>
      <c r="BR216" s="581"/>
      <c r="BS216" s="581"/>
      <c r="BT216" s="581"/>
      <c r="BU216" s="581"/>
      <c r="BV216" s="581"/>
      <c r="BW216" s="581"/>
      <c r="BX216" s="581"/>
      <c r="BY216" s="581"/>
      <c r="BZ216" s="581"/>
      <c r="CA216" s="581"/>
      <c r="CB216" s="581"/>
      <c r="CC216" s="581"/>
    </row>
    <row r="217" customFormat="false" ht="11.25" hidden="false" customHeight="true" outlineLevel="0" collapsed="false">
      <c r="A217" s="581"/>
      <c r="B217" s="581"/>
      <c r="C217" s="581"/>
      <c r="D217" s="581"/>
      <c r="E217" s="581"/>
      <c r="F217" s="581"/>
      <c r="G217" s="581"/>
      <c r="H217" s="581"/>
      <c r="I217" s="581"/>
      <c r="J217" s="581"/>
      <c r="K217" s="581"/>
      <c r="L217" s="581"/>
      <c r="M217" s="581"/>
      <c r="N217" s="581"/>
      <c r="O217" s="581"/>
      <c r="P217" s="581"/>
      <c r="Q217" s="581"/>
      <c r="R217" s="581"/>
      <c r="S217" s="581"/>
      <c r="T217" s="581"/>
      <c r="U217" s="581"/>
      <c r="V217" s="581"/>
      <c r="W217" s="581"/>
      <c r="X217" s="581"/>
      <c r="Y217" s="581"/>
      <c r="Z217" s="581"/>
      <c r="AA217" s="581"/>
      <c r="AB217" s="581"/>
      <c r="AC217" s="581"/>
      <c r="AD217" s="581"/>
      <c r="AE217" s="581"/>
      <c r="AF217" s="581"/>
      <c r="AG217" s="581"/>
      <c r="AH217" s="581"/>
      <c r="AI217" s="581"/>
      <c r="AJ217" s="581"/>
      <c r="AK217" s="581"/>
      <c r="AL217" s="581"/>
      <c r="AM217" s="581"/>
      <c r="AN217" s="581"/>
      <c r="AO217" s="581"/>
      <c r="AP217" s="581"/>
      <c r="AQ217" s="581"/>
      <c r="AR217" s="581"/>
      <c r="AS217" s="581"/>
      <c r="AT217" s="581"/>
      <c r="AU217" s="581"/>
      <c r="AV217" s="581"/>
      <c r="AW217" s="581"/>
      <c r="AX217" s="581"/>
      <c r="AY217" s="581"/>
      <c r="AZ217" s="581"/>
      <c r="BA217" s="581"/>
      <c r="BB217" s="581"/>
      <c r="BC217" s="581"/>
      <c r="BD217" s="581"/>
      <c r="BE217" s="581"/>
      <c r="BF217" s="581"/>
      <c r="BG217" s="581"/>
      <c r="BH217" s="581"/>
      <c r="BI217" s="581"/>
      <c r="BJ217" s="581"/>
      <c r="BK217" s="581"/>
      <c r="BL217" s="581"/>
      <c r="BM217" s="581"/>
      <c r="BN217" s="581"/>
      <c r="BO217" s="581"/>
      <c r="BP217" s="581"/>
      <c r="BQ217" s="581"/>
      <c r="BR217" s="581"/>
      <c r="BS217" s="581"/>
      <c r="BT217" s="581"/>
      <c r="BU217" s="581"/>
      <c r="BV217" s="581"/>
      <c r="BW217" s="581"/>
      <c r="BX217" s="581"/>
      <c r="BY217" s="581"/>
      <c r="BZ217" s="581"/>
      <c r="CA217" s="581"/>
      <c r="CB217" s="581"/>
      <c r="CC217" s="581"/>
    </row>
    <row r="218" customFormat="false" ht="11.25" hidden="false" customHeight="true" outlineLevel="0" collapsed="false">
      <c r="A218" s="581"/>
      <c r="B218" s="581"/>
      <c r="C218" s="581"/>
      <c r="D218" s="581"/>
      <c r="E218" s="581"/>
      <c r="F218" s="581"/>
      <c r="G218" s="581"/>
      <c r="H218" s="581"/>
      <c r="I218" s="581"/>
      <c r="J218" s="581"/>
      <c r="K218" s="581"/>
      <c r="L218" s="581"/>
      <c r="M218" s="581"/>
      <c r="N218" s="581"/>
      <c r="O218" s="581"/>
      <c r="P218" s="581"/>
      <c r="Q218" s="581"/>
      <c r="R218" s="581"/>
      <c r="S218" s="581"/>
      <c r="T218" s="581"/>
      <c r="U218" s="581"/>
      <c r="V218" s="581"/>
      <c r="W218" s="581"/>
      <c r="X218" s="581"/>
      <c r="Y218" s="581"/>
      <c r="Z218" s="581"/>
      <c r="AA218" s="581"/>
      <c r="AB218" s="581"/>
      <c r="AC218" s="581"/>
      <c r="AD218" s="581"/>
      <c r="AE218" s="581"/>
      <c r="AF218" s="581"/>
      <c r="AG218" s="581"/>
      <c r="AH218" s="581"/>
      <c r="AI218" s="581"/>
      <c r="AJ218" s="581"/>
      <c r="AK218" s="581"/>
      <c r="AL218" s="581"/>
      <c r="AM218" s="581"/>
      <c r="AN218" s="581"/>
      <c r="AO218" s="581"/>
      <c r="AP218" s="581"/>
      <c r="AQ218" s="581"/>
      <c r="AR218" s="581"/>
      <c r="AS218" s="581"/>
      <c r="AT218" s="581"/>
      <c r="AU218" s="581"/>
      <c r="AV218" s="581"/>
      <c r="AW218" s="581"/>
      <c r="AX218" s="581"/>
      <c r="AY218" s="581"/>
      <c r="AZ218" s="581"/>
      <c r="BA218" s="581"/>
      <c r="BB218" s="581"/>
      <c r="BC218" s="581"/>
      <c r="BD218" s="581"/>
      <c r="BE218" s="581"/>
      <c r="BF218" s="581"/>
      <c r="BG218" s="581"/>
      <c r="BH218" s="581"/>
      <c r="BI218" s="581"/>
      <c r="BJ218" s="581"/>
      <c r="BK218" s="581"/>
      <c r="BL218" s="581"/>
      <c r="BM218" s="581"/>
      <c r="BN218" s="581"/>
      <c r="BO218" s="581"/>
      <c r="BP218" s="581"/>
      <c r="BQ218" s="581"/>
      <c r="BR218" s="581"/>
      <c r="BS218" s="581"/>
      <c r="BT218" s="581"/>
      <c r="BU218" s="581"/>
      <c r="BV218" s="581"/>
      <c r="BW218" s="581"/>
      <c r="BX218" s="581"/>
      <c r="BY218" s="581"/>
      <c r="BZ218" s="581"/>
      <c r="CA218" s="581"/>
      <c r="CB218" s="581"/>
      <c r="CC218" s="581"/>
    </row>
    <row r="219" customFormat="false" ht="11.25" hidden="false" customHeight="true" outlineLevel="0" collapsed="false">
      <c r="A219" s="581"/>
      <c r="B219" s="581"/>
      <c r="C219" s="581"/>
      <c r="D219" s="581"/>
      <c r="E219" s="581"/>
      <c r="F219" s="581"/>
      <c r="G219" s="581"/>
      <c r="H219" s="581"/>
      <c r="I219" s="581"/>
      <c r="J219" s="581"/>
      <c r="K219" s="581"/>
      <c r="L219" s="581"/>
      <c r="M219" s="581"/>
      <c r="N219" s="581"/>
      <c r="O219" s="581"/>
      <c r="P219" s="581"/>
      <c r="Q219" s="581"/>
      <c r="R219" s="581"/>
      <c r="S219" s="581"/>
      <c r="T219" s="581"/>
      <c r="U219" s="581"/>
      <c r="V219" s="581"/>
      <c r="W219" s="581"/>
      <c r="X219" s="581"/>
      <c r="Y219" s="581"/>
      <c r="Z219" s="581"/>
      <c r="AA219" s="581"/>
      <c r="AB219" s="581"/>
      <c r="AC219" s="581"/>
      <c r="AD219" s="581"/>
      <c r="AE219" s="581"/>
      <c r="AF219" s="581"/>
      <c r="AG219" s="581"/>
      <c r="AH219" s="581"/>
      <c r="AI219" s="581"/>
      <c r="AJ219" s="581"/>
      <c r="AK219" s="581"/>
      <c r="AL219" s="581"/>
      <c r="AM219" s="581"/>
      <c r="AN219" s="581"/>
      <c r="AO219" s="581"/>
      <c r="AP219" s="581"/>
      <c r="AQ219" s="581"/>
      <c r="AR219" s="581"/>
      <c r="AS219" s="581"/>
      <c r="AT219" s="581"/>
      <c r="AU219" s="581"/>
      <c r="AV219" s="581"/>
      <c r="AW219" s="581"/>
      <c r="AX219" s="581"/>
      <c r="AY219" s="581"/>
      <c r="AZ219" s="581"/>
      <c r="BA219" s="581"/>
      <c r="BB219" s="581"/>
      <c r="BC219" s="581"/>
      <c r="BD219" s="581"/>
      <c r="BE219" s="581"/>
      <c r="BF219" s="581"/>
      <c r="BG219" s="581"/>
      <c r="BH219" s="581"/>
      <c r="BI219" s="581"/>
      <c r="BJ219" s="581"/>
      <c r="BK219" s="581"/>
      <c r="BL219" s="581"/>
      <c r="BM219" s="581"/>
      <c r="BN219" s="581"/>
      <c r="BO219" s="581"/>
      <c r="BP219" s="581"/>
      <c r="BQ219" s="581"/>
      <c r="BR219" s="581"/>
      <c r="BS219" s="581"/>
      <c r="BT219" s="581"/>
      <c r="BU219" s="581"/>
      <c r="BV219" s="581"/>
      <c r="BW219" s="581"/>
      <c r="BX219" s="581"/>
      <c r="BY219" s="581"/>
      <c r="BZ219" s="581"/>
      <c r="CA219" s="581"/>
      <c r="CB219" s="581"/>
      <c r="CC219" s="581"/>
    </row>
    <row r="220" customFormat="false" ht="11.25" hidden="false" customHeight="true" outlineLevel="0" collapsed="false">
      <c r="A220" s="581"/>
      <c r="B220" s="581"/>
      <c r="C220" s="581"/>
      <c r="D220" s="581"/>
      <c r="E220" s="581"/>
      <c r="F220" s="581"/>
      <c r="G220" s="581"/>
      <c r="H220" s="581"/>
      <c r="I220" s="581"/>
      <c r="J220" s="581"/>
      <c r="K220" s="581"/>
      <c r="L220" s="581"/>
      <c r="M220" s="581"/>
      <c r="N220" s="581"/>
      <c r="O220" s="581"/>
      <c r="P220" s="581"/>
      <c r="Q220" s="581"/>
      <c r="R220" s="581"/>
      <c r="S220" s="581"/>
      <c r="T220" s="581"/>
      <c r="U220" s="581"/>
      <c r="V220" s="581"/>
      <c r="W220" s="581"/>
      <c r="X220" s="581"/>
      <c r="Y220" s="581"/>
      <c r="Z220" s="581"/>
      <c r="AA220" s="581"/>
      <c r="AB220" s="581"/>
      <c r="AC220" s="581"/>
      <c r="AD220" s="581"/>
      <c r="AE220" s="581"/>
      <c r="AF220" s="581"/>
      <c r="AG220" s="581"/>
      <c r="AH220" s="581"/>
      <c r="AI220" s="581"/>
      <c r="AJ220" s="581"/>
      <c r="AK220" s="581"/>
      <c r="AL220" s="581"/>
      <c r="AM220" s="581"/>
      <c r="AN220" s="581"/>
      <c r="AO220" s="581"/>
      <c r="AP220" s="581"/>
      <c r="AQ220" s="581"/>
      <c r="AR220" s="581"/>
      <c r="AS220" s="581"/>
      <c r="AT220" s="581"/>
      <c r="AU220" s="581"/>
      <c r="AV220" s="581"/>
      <c r="AW220" s="581"/>
      <c r="AX220" s="581"/>
      <c r="AY220" s="581"/>
      <c r="AZ220" s="581"/>
      <c r="BA220" s="581"/>
      <c r="BB220" s="581"/>
      <c r="BC220" s="581"/>
      <c r="BD220" s="581"/>
      <c r="BE220" s="581"/>
      <c r="BF220" s="581"/>
      <c r="BG220" s="581"/>
      <c r="BH220" s="581"/>
      <c r="BI220" s="581"/>
      <c r="BJ220" s="581"/>
      <c r="BK220" s="581"/>
      <c r="BL220" s="581"/>
      <c r="BM220" s="581"/>
      <c r="BN220" s="581"/>
      <c r="BO220" s="581"/>
      <c r="BP220" s="581"/>
      <c r="BQ220" s="581"/>
      <c r="BR220" s="581"/>
      <c r="BS220" s="581"/>
      <c r="BT220" s="581"/>
      <c r="BU220" s="581"/>
      <c r="BV220" s="581"/>
      <c r="BW220" s="581"/>
      <c r="BX220" s="581"/>
      <c r="BY220" s="581"/>
      <c r="BZ220" s="581"/>
      <c r="CA220" s="581"/>
      <c r="CB220" s="581"/>
      <c r="CC220" s="581"/>
    </row>
    <row r="221" customFormat="false" ht="11.25" hidden="false" customHeight="true" outlineLevel="0" collapsed="false">
      <c r="A221" s="581"/>
      <c r="B221" s="581"/>
      <c r="C221" s="581"/>
      <c r="D221" s="581"/>
      <c r="E221" s="581"/>
      <c r="F221" s="581"/>
      <c r="G221" s="581"/>
      <c r="H221" s="581"/>
      <c r="I221" s="581"/>
      <c r="J221" s="581"/>
      <c r="K221" s="581"/>
      <c r="L221" s="581"/>
      <c r="M221" s="581"/>
      <c r="N221" s="581"/>
      <c r="O221" s="581"/>
      <c r="P221" s="581"/>
      <c r="Q221" s="581"/>
      <c r="R221" s="581"/>
      <c r="S221" s="581"/>
      <c r="T221" s="581"/>
      <c r="U221" s="581"/>
      <c r="V221" s="581"/>
      <c r="W221" s="581"/>
      <c r="X221" s="581"/>
      <c r="Y221" s="581"/>
      <c r="Z221" s="581"/>
      <c r="AA221" s="581"/>
      <c r="AB221" s="581"/>
      <c r="AC221" s="581"/>
      <c r="AD221" s="581"/>
      <c r="AE221" s="581"/>
      <c r="AF221" s="581"/>
      <c r="AG221" s="581"/>
      <c r="AH221" s="581"/>
      <c r="AI221" s="581"/>
      <c r="AJ221" s="581"/>
      <c r="AK221" s="581"/>
      <c r="AL221" s="581"/>
      <c r="AM221" s="581"/>
      <c r="AN221" s="581"/>
      <c r="AO221" s="581"/>
      <c r="AP221" s="581"/>
      <c r="AQ221" s="581"/>
      <c r="AR221" s="581"/>
      <c r="AS221" s="581"/>
      <c r="AT221" s="581"/>
      <c r="AU221" s="581"/>
      <c r="AV221" s="581"/>
      <c r="AW221" s="581"/>
      <c r="AX221" s="581"/>
      <c r="AY221" s="581"/>
      <c r="AZ221" s="581"/>
      <c r="BA221" s="581"/>
      <c r="BB221" s="581"/>
      <c r="BC221" s="581"/>
      <c r="BD221" s="581"/>
      <c r="BE221" s="581"/>
      <c r="BF221" s="581"/>
      <c r="BG221" s="581"/>
      <c r="BH221" s="581"/>
      <c r="BI221" s="581"/>
      <c r="BJ221" s="581"/>
      <c r="BK221" s="581"/>
      <c r="BL221" s="581"/>
      <c r="BM221" s="581"/>
      <c r="BN221" s="581"/>
      <c r="BO221" s="581"/>
      <c r="BP221" s="581"/>
      <c r="BQ221" s="581"/>
      <c r="BR221" s="581"/>
      <c r="BS221" s="581"/>
      <c r="BT221" s="581"/>
      <c r="BU221" s="581"/>
      <c r="BV221" s="581"/>
      <c r="BW221" s="581"/>
      <c r="BX221" s="581"/>
      <c r="BY221" s="581"/>
      <c r="BZ221" s="581"/>
      <c r="CA221" s="581"/>
      <c r="CB221" s="581"/>
      <c r="CC221" s="581"/>
    </row>
    <row r="222" customFormat="false" ht="11.25" hidden="false" customHeight="true" outlineLevel="0" collapsed="false">
      <c r="A222" s="581"/>
      <c r="B222" s="581"/>
      <c r="C222" s="581"/>
      <c r="D222" s="581"/>
      <c r="E222" s="581"/>
      <c r="F222" s="581"/>
      <c r="G222" s="581"/>
      <c r="H222" s="581"/>
      <c r="I222" s="581"/>
      <c r="J222" s="581"/>
      <c r="K222" s="581"/>
      <c r="L222" s="581"/>
      <c r="M222" s="581"/>
      <c r="N222" s="581"/>
      <c r="O222" s="581"/>
      <c r="P222" s="581"/>
      <c r="Q222" s="581"/>
      <c r="R222" s="581"/>
      <c r="S222" s="581"/>
      <c r="T222" s="581"/>
      <c r="U222" s="581"/>
      <c r="V222" s="581"/>
      <c r="W222" s="581"/>
      <c r="X222" s="581"/>
      <c r="Y222" s="581"/>
      <c r="Z222" s="581"/>
      <c r="AA222" s="581"/>
      <c r="AB222" s="581"/>
      <c r="AC222" s="581"/>
      <c r="AD222" s="581"/>
      <c r="AE222" s="581"/>
      <c r="AF222" s="581"/>
      <c r="AG222" s="581"/>
      <c r="AH222" s="581"/>
      <c r="AI222" s="581"/>
      <c r="AJ222" s="581"/>
      <c r="AK222" s="581"/>
      <c r="AL222" s="581"/>
      <c r="AM222" s="581"/>
      <c r="AN222" s="581"/>
      <c r="AO222" s="581"/>
      <c r="AP222" s="581"/>
      <c r="AQ222" s="581"/>
      <c r="AR222" s="581"/>
      <c r="AS222" s="581"/>
      <c r="AT222" s="581"/>
      <c r="AU222" s="581"/>
      <c r="AV222" s="581"/>
      <c r="AW222" s="581"/>
      <c r="AX222" s="581"/>
      <c r="AY222" s="581"/>
      <c r="AZ222" s="581"/>
      <c r="BA222" s="581"/>
      <c r="BB222" s="581"/>
      <c r="BC222" s="581"/>
      <c r="BD222" s="581"/>
      <c r="BE222" s="581"/>
      <c r="BF222" s="581"/>
      <c r="BG222" s="581"/>
      <c r="BH222" s="581"/>
      <c r="BI222" s="581"/>
      <c r="BJ222" s="581"/>
      <c r="BK222" s="581"/>
      <c r="BL222" s="581"/>
      <c r="BM222" s="581"/>
      <c r="BN222" s="581"/>
      <c r="BO222" s="581"/>
      <c r="BP222" s="581"/>
      <c r="BQ222" s="581"/>
      <c r="BR222" s="581"/>
      <c r="BS222" s="581"/>
      <c r="BT222" s="581"/>
      <c r="BU222" s="581"/>
      <c r="BV222" s="581"/>
      <c r="BW222" s="581"/>
      <c r="BX222" s="581"/>
      <c r="BY222" s="581"/>
      <c r="BZ222" s="581"/>
      <c r="CA222" s="581"/>
      <c r="CB222" s="581"/>
      <c r="CC222" s="581"/>
    </row>
    <row r="223" customFormat="false" ht="11.25" hidden="false" customHeight="true" outlineLevel="0" collapsed="false">
      <c r="A223" s="581"/>
      <c r="B223" s="581"/>
      <c r="C223" s="581"/>
      <c r="D223" s="581"/>
      <c r="E223" s="581"/>
      <c r="F223" s="581"/>
      <c r="G223" s="581"/>
      <c r="H223" s="581"/>
      <c r="I223" s="581"/>
      <c r="J223" s="581"/>
      <c r="K223" s="581"/>
      <c r="L223" s="581"/>
      <c r="M223" s="581"/>
      <c r="N223" s="581"/>
      <c r="O223" s="581"/>
      <c r="P223" s="581"/>
      <c r="Q223" s="581"/>
      <c r="R223" s="581"/>
      <c r="S223" s="581"/>
      <c r="T223" s="581"/>
      <c r="U223" s="581"/>
      <c r="V223" s="581"/>
      <c r="W223" s="581"/>
      <c r="X223" s="581"/>
      <c r="Y223" s="581"/>
      <c r="Z223" s="581"/>
      <c r="AA223" s="581"/>
      <c r="AB223" s="581"/>
      <c r="AC223" s="581"/>
      <c r="AD223" s="581"/>
      <c r="AE223" s="581"/>
      <c r="AF223" s="581"/>
      <c r="AG223" s="581"/>
      <c r="AH223" s="581"/>
      <c r="AI223" s="581"/>
      <c r="AJ223" s="581"/>
      <c r="AK223" s="581"/>
      <c r="AL223" s="581"/>
      <c r="AM223" s="581"/>
      <c r="AN223" s="581"/>
      <c r="AO223" s="581"/>
      <c r="AP223" s="581"/>
      <c r="AQ223" s="581"/>
      <c r="AR223" s="581"/>
      <c r="AS223" s="581"/>
      <c r="AT223" s="581"/>
      <c r="AU223" s="581"/>
      <c r="AV223" s="581"/>
      <c r="AW223" s="581"/>
      <c r="AX223" s="581"/>
      <c r="AY223" s="581"/>
      <c r="AZ223" s="581"/>
      <c r="BA223" s="581"/>
      <c r="BB223" s="581"/>
      <c r="BC223" s="581"/>
      <c r="BD223" s="581"/>
      <c r="BE223" s="581"/>
      <c r="BF223" s="581"/>
      <c r="BG223" s="581"/>
      <c r="BH223" s="581"/>
      <c r="BI223" s="581"/>
      <c r="BJ223" s="581"/>
      <c r="BK223" s="581"/>
      <c r="BL223" s="581"/>
      <c r="BM223" s="581"/>
      <c r="BN223" s="581"/>
      <c r="BO223" s="581"/>
      <c r="BP223" s="581"/>
      <c r="BQ223" s="581"/>
      <c r="BR223" s="581"/>
      <c r="BS223" s="581"/>
      <c r="BT223" s="581"/>
      <c r="BU223" s="581"/>
      <c r="BV223" s="581"/>
      <c r="BW223" s="581"/>
      <c r="BX223" s="581"/>
      <c r="BY223" s="581"/>
      <c r="BZ223" s="581"/>
      <c r="CA223" s="581"/>
      <c r="CB223" s="581"/>
      <c r="CC223" s="581"/>
    </row>
    <row r="224" customFormat="false" ht="11.25" hidden="false" customHeight="true" outlineLevel="0" collapsed="false">
      <c r="A224" s="581"/>
      <c r="B224" s="581"/>
      <c r="C224" s="581"/>
      <c r="D224" s="581"/>
      <c r="E224" s="581"/>
      <c r="F224" s="581"/>
      <c r="G224" s="581"/>
      <c r="H224" s="581"/>
      <c r="I224" s="581"/>
      <c r="J224" s="581"/>
      <c r="K224" s="581"/>
      <c r="L224" s="581"/>
      <c r="M224" s="581"/>
      <c r="N224" s="581"/>
      <c r="O224" s="581"/>
      <c r="P224" s="581"/>
      <c r="Q224" s="581"/>
      <c r="R224" s="581"/>
      <c r="S224" s="581"/>
      <c r="T224" s="581"/>
      <c r="U224" s="581"/>
      <c r="V224" s="581"/>
      <c r="W224" s="581"/>
      <c r="X224" s="581"/>
      <c r="Y224" s="581"/>
      <c r="Z224" s="581"/>
      <c r="AA224" s="581"/>
      <c r="AB224" s="581"/>
      <c r="AC224" s="581"/>
      <c r="AD224" s="581"/>
      <c r="AE224" s="581"/>
      <c r="AF224" s="581"/>
      <c r="AG224" s="581"/>
      <c r="AH224" s="581"/>
      <c r="AI224" s="581"/>
      <c r="AJ224" s="581"/>
      <c r="AK224" s="581"/>
      <c r="AL224" s="581"/>
      <c r="AM224" s="581"/>
      <c r="AN224" s="581"/>
      <c r="AO224" s="581"/>
      <c r="AP224" s="581"/>
      <c r="AQ224" s="581"/>
      <c r="AR224" s="581"/>
      <c r="AS224" s="581"/>
      <c r="AT224" s="581"/>
      <c r="AU224" s="581"/>
      <c r="AV224" s="581"/>
      <c r="AW224" s="581"/>
      <c r="AX224" s="581"/>
      <c r="AY224" s="581"/>
      <c r="AZ224" s="581"/>
      <c r="BA224" s="581"/>
      <c r="BB224" s="581"/>
      <c r="BC224" s="581"/>
      <c r="BD224" s="581"/>
      <c r="BE224" s="581"/>
      <c r="BF224" s="581"/>
      <c r="BG224" s="581"/>
      <c r="BH224" s="581"/>
      <c r="BI224" s="581"/>
      <c r="BJ224" s="581"/>
      <c r="BK224" s="581"/>
      <c r="BL224" s="581"/>
      <c r="BM224" s="581"/>
      <c r="BN224" s="581"/>
      <c r="BO224" s="581"/>
      <c r="BP224" s="581"/>
      <c r="BQ224" s="581"/>
      <c r="BR224" s="581"/>
      <c r="BS224" s="581"/>
      <c r="BT224" s="581"/>
      <c r="BU224" s="581"/>
      <c r="BV224" s="581"/>
      <c r="BW224" s="581"/>
      <c r="BX224" s="581"/>
      <c r="BY224" s="581"/>
      <c r="BZ224" s="581"/>
      <c r="CA224" s="581"/>
      <c r="CB224" s="581"/>
      <c r="CC224" s="581"/>
    </row>
    <row r="225" customFormat="false" ht="11.25" hidden="false" customHeight="true" outlineLevel="0" collapsed="false">
      <c r="A225" s="581"/>
      <c r="B225" s="581"/>
      <c r="C225" s="581"/>
      <c r="D225" s="581"/>
      <c r="E225" s="581"/>
      <c r="F225" s="581"/>
      <c r="G225" s="581"/>
      <c r="H225" s="581"/>
      <c r="I225" s="581"/>
      <c r="J225" s="581"/>
      <c r="K225" s="581"/>
      <c r="L225" s="581"/>
      <c r="M225" s="581"/>
      <c r="N225" s="581"/>
      <c r="O225" s="581"/>
      <c r="P225" s="581"/>
      <c r="Q225" s="581"/>
      <c r="R225" s="581"/>
      <c r="S225" s="581"/>
      <c r="T225" s="581"/>
      <c r="U225" s="581"/>
      <c r="V225" s="581"/>
      <c r="W225" s="581"/>
      <c r="X225" s="581"/>
      <c r="Y225" s="581"/>
      <c r="Z225" s="581"/>
      <c r="AA225" s="581"/>
      <c r="AB225" s="581"/>
      <c r="AC225" s="581"/>
      <c r="AD225" s="581"/>
      <c r="AE225" s="581"/>
      <c r="AF225" s="581"/>
      <c r="AG225" s="581"/>
      <c r="AH225" s="581"/>
      <c r="AI225" s="581"/>
      <c r="AJ225" s="581"/>
      <c r="AK225" s="581"/>
      <c r="AL225" s="581"/>
      <c r="AM225" s="581"/>
      <c r="AN225" s="581"/>
      <c r="AO225" s="581"/>
      <c r="AP225" s="581"/>
      <c r="AQ225" s="581"/>
      <c r="AR225" s="581"/>
      <c r="AS225" s="581"/>
      <c r="AT225" s="581"/>
      <c r="AU225" s="581"/>
      <c r="AV225" s="581"/>
      <c r="AW225" s="581"/>
      <c r="AX225" s="581"/>
      <c r="AY225" s="581"/>
      <c r="AZ225" s="581"/>
      <c r="BA225" s="581"/>
      <c r="BB225" s="581"/>
      <c r="BC225" s="581"/>
      <c r="BD225" s="581"/>
      <c r="BE225" s="581"/>
      <c r="BF225" s="581"/>
      <c r="BG225" s="581"/>
      <c r="BH225" s="581"/>
      <c r="BI225" s="581"/>
      <c r="BJ225" s="581"/>
      <c r="BK225" s="581"/>
      <c r="BL225" s="581"/>
      <c r="BM225" s="581"/>
      <c r="BN225" s="581"/>
      <c r="BO225" s="581"/>
      <c r="BP225" s="581"/>
      <c r="BQ225" s="581"/>
      <c r="BR225" s="581"/>
      <c r="BS225" s="581"/>
      <c r="BT225" s="581"/>
      <c r="BU225" s="581"/>
      <c r="BV225" s="581"/>
      <c r="BW225" s="581"/>
      <c r="BX225" s="581"/>
      <c r="BY225" s="581"/>
      <c r="BZ225" s="581"/>
      <c r="CA225" s="581"/>
      <c r="CB225" s="581"/>
      <c r="CC225" s="581"/>
    </row>
    <row r="226" customFormat="false" ht="11.25" hidden="false" customHeight="true" outlineLevel="0" collapsed="false">
      <c r="A226" s="581"/>
      <c r="B226" s="581"/>
      <c r="C226" s="581"/>
      <c r="D226" s="581"/>
      <c r="E226" s="581"/>
      <c r="F226" s="581"/>
      <c r="G226" s="581"/>
      <c r="H226" s="581"/>
      <c r="I226" s="581"/>
      <c r="J226" s="581"/>
      <c r="K226" s="581"/>
      <c r="L226" s="581"/>
      <c r="M226" s="581"/>
      <c r="N226" s="581"/>
      <c r="O226" s="581"/>
      <c r="P226" s="581"/>
      <c r="Q226" s="581"/>
      <c r="R226" s="581"/>
      <c r="S226" s="581"/>
      <c r="T226" s="581"/>
      <c r="U226" s="581"/>
      <c r="V226" s="581"/>
      <c r="W226" s="581"/>
      <c r="X226" s="581"/>
      <c r="Y226" s="581"/>
      <c r="Z226" s="581"/>
      <c r="AA226" s="581"/>
      <c r="AB226" s="581"/>
      <c r="AC226" s="581"/>
      <c r="AD226" s="581"/>
      <c r="AE226" s="581"/>
      <c r="AF226" s="581"/>
      <c r="AG226" s="581"/>
      <c r="AH226" s="581"/>
      <c r="AI226" s="581"/>
      <c r="AJ226" s="581"/>
      <c r="AK226" s="581"/>
      <c r="AL226" s="581"/>
      <c r="AM226" s="581"/>
      <c r="AN226" s="581"/>
      <c r="AO226" s="581"/>
      <c r="AP226" s="581"/>
      <c r="AQ226" s="581"/>
      <c r="AR226" s="581"/>
      <c r="AS226" s="581"/>
      <c r="AT226" s="581"/>
      <c r="AU226" s="581"/>
      <c r="AV226" s="581"/>
      <c r="AW226" s="581"/>
      <c r="AX226" s="581"/>
      <c r="AY226" s="581"/>
      <c r="AZ226" s="581"/>
      <c r="BA226" s="581"/>
      <c r="BB226" s="581"/>
      <c r="BC226" s="581"/>
      <c r="BD226" s="581"/>
      <c r="BE226" s="581"/>
      <c r="BF226" s="581"/>
      <c r="BG226" s="581"/>
      <c r="BH226" s="581"/>
      <c r="BI226" s="581"/>
      <c r="BJ226" s="581"/>
      <c r="BK226" s="581"/>
      <c r="BL226" s="581"/>
      <c r="BM226" s="581"/>
      <c r="BN226" s="581"/>
      <c r="BO226" s="581"/>
      <c r="BP226" s="581"/>
      <c r="BQ226" s="581"/>
      <c r="BR226" s="581"/>
      <c r="BS226" s="581"/>
      <c r="BT226" s="581"/>
      <c r="BU226" s="581"/>
      <c r="BV226" s="581"/>
      <c r="BW226" s="581"/>
      <c r="BX226" s="581"/>
      <c r="BY226" s="581"/>
      <c r="BZ226" s="581"/>
      <c r="CA226" s="581"/>
      <c r="CB226" s="581"/>
      <c r="CC226" s="581"/>
    </row>
    <row r="227" customFormat="false" ht="11.25" hidden="false" customHeight="true" outlineLevel="0" collapsed="false">
      <c r="A227" s="581"/>
      <c r="B227" s="581"/>
      <c r="C227" s="581"/>
      <c r="D227" s="581"/>
      <c r="E227" s="581"/>
      <c r="F227" s="581"/>
      <c r="G227" s="581"/>
      <c r="H227" s="581"/>
      <c r="I227" s="581"/>
      <c r="J227" s="581"/>
      <c r="K227" s="581"/>
      <c r="L227" s="581"/>
      <c r="M227" s="581"/>
      <c r="N227" s="581"/>
      <c r="O227" s="581"/>
      <c r="P227" s="581"/>
      <c r="Q227" s="581"/>
      <c r="R227" s="581"/>
      <c r="S227" s="581"/>
      <c r="T227" s="581"/>
      <c r="U227" s="581"/>
      <c r="V227" s="581"/>
      <c r="W227" s="581"/>
      <c r="X227" s="581"/>
      <c r="Y227" s="581"/>
      <c r="Z227" s="581"/>
      <c r="AA227" s="581"/>
      <c r="AB227" s="581"/>
      <c r="AC227" s="581"/>
      <c r="AD227" s="581"/>
      <c r="AE227" s="581"/>
      <c r="AF227" s="581"/>
      <c r="AG227" s="581"/>
      <c r="AH227" s="581"/>
      <c r="AI227" s="581"/>
      <c r="AJ227" s="581"/>
      <c r="AK227" s="581"/>
      <c r="AL227" s="581"/>
      <c r="AM227" s="581"/>
      <c r="AN227" s="581"/>
      <c r="AO227" s="581"/>
      <c r="AP227" s="581"/>
      <c r="AQ227" s="581"/>
      <c r="AR227" s="581"/>
      <c r="AS227" s="581"/>
      <c r="AT227" s="581"/>
      <c r="AU227" s="581"/>
      <c r="AV227" s="581"/>
      <c r="AW227" s="581"/>
      <c r="AX227" s="581"/>
      <c r="AY227" s="581"/>
      <c r="AZ227" s="581"/>
      <c r="BA227" s="581"/>
      <c r="BB227" s="581"/>
      <c r="BC227" s="581"/>
      <c r="BD227" s="581"/>
      <c r="BE227" s="581"/>
      <c r="BF227" s="581"/>
      <c r="BG227" s="581"/>
      <c r="BH227" s="581"/>
      <c r="BI227" s="581"/>
      <c r="BJ227" s="581"/>
      <c r="BK227" s="581"/>
      <c r="BL227" s="581"/>
      <c r="BM227" s="581"/>
      <c r="BN227" s="581"/>
      <c r="BO227" s="581"/>
      <c r="BP227" s="581"/>
      <c r="BQ227" s="581"/>
      <c r="BR227" s="581"/>
      <c r="BS227" s="581"/>
      <c r="BT227" s="581"/>
      <c r="BU227" s="581"/>
      <c r="BV227" s="581"/>
      <c r="BW227" s="581"/>
      <c r="BX227" s="581"/>
      <c r="BY227" s="581"/>
      <c r="BZ227" s="581"/>
      <c r="CA227" s="581"/>
      <c r="CB227" s="581"/>
      <c r="CC227" s="581"/>
    </row>
    <row r="228" customFormat="false" ht="11.25" hidden="false" customHeight="true" outlineLevel="0" collapsed="false">
      <c r="A228" s="581"/>
      <c r="B228" s="581"/>
      <c r="C228" s="581"/>
      <c r="D228" s="581"/>
      <c r="E228" s="581"/>
      <c r="F228" s="581"/>
      <c r="G228" s="581"/>
      <c r="H228" s="581"/>
      <c r="I228" s="581"/>
      <c r="J228" s="581"/>
      <c r="K228" s="581"/>
      <c r="L228" s="581"/>
      <c r="M228" s="581"/>
      <c r="N228" s="581"/>
      <c r="O228" s="581"/>
      <c r="P228" s="581"/>
      <c r="Q228" s="581"/>
      <c r="R228" s="581"/>
      <c r="S228" s="581"/>
      <c r="T228" s="581"/>
      <c r="U228" s="581"/>
      <c r="V228" s="581"/>
      <c r="W228" s="581"/>
      <c r="X228" s="581"/>
      <c r="Y228" s="581"/>
      <c r="Z228" s="581"/>
      <c r="AA228" s="581"/>
      <c r="AB228" s="581"/>
      <c r="AC228" s="581"/>
      <c r="AD228" s="581"/>
      <c r="AE228" s="581"/>
      <c r="AF228" s="581"/>
      <c r="AG228" s="581"/>
      <c r="AH228" s="581"/>
      <c r="AI228" s="581"/>
      <c r="AJ228" s="581"/>
      <c r="AK228" s="581"/>
      <c r="AL228" s="581"/>
      <c r="AM228" s="581"/>
      <c r="AN228" s="581"/>
      <c r="AO228" s="581"/>
      <c r="AP228" s="581"/>
      <c r="AQ228" s="581"/>
      <c r="AR228" s="581"/>
      <c r="AS228" s="581"/>
      <c r="AT228" s="581"/>
      <c r="AU228" s="581"/>
      <c r="AV228" s="581"/>
      <c r="AW228" s="581"/>
      <c r="AX228" s="581"/>
      <c r="AY228" s="581"/>
      <c r="AZ228" s="581"/>
      <c r="BA228" s="581"/>
      <c r="BB228" s="581"/>
      <c r="BC228" s="581"/>
      <c r="BD228" s="581"/>
      <c r="BE228" s="581"/>
      <c r="BF228" s="581"/>
      <c r="BG228" s="581"/>
      <c r="BH228" s="581"/>
      <c r="BI228" s="581"/>
      <c r="BJ228" s="581"/>
      <c r="BK228" s="581"/>
      <c r="BL228" s="581"/>
      <c r="BM228" s="581"/>
      <c r="BN228" s="581"/>
      <c r="BO228" s="581"/>
      <c r="BP228" s="581"/>
      <c r="BQ228" s="581"/>
      <c r="BR228" s="581"/>
      <c r="BS228" s="581"/>
      <c r="BT228" s="581"/>
      <c r="BU228" s="581"/>
      <c r="BV228" s="581"/>
      <c r="BW228" s="581"/>
      <c r="BX228" s="581"/>
      <c r="BY228" s="581"/>
      <c r="BZ228" s="581"/>
      <c r="CA228" s="581"/>
      <c r="CB228" s="581"/>
      <c r="CC228" s="581"/>
    </row>
    <row r="229" customFormat="false" ht="11.25" hidden="false" customHeight="true" outlineLevel="0" collapsed="false">
      <c r="A229" s="581"/>
      <c r="B229" s="581"/>
      <c r="C229" s="581"/>
      <c r="D229" s="581"/>
      <c r="E229" s="581"/>
      <c r="F229" s="581"/>
      <c r="G229" s="581"/>
      <c r="H229" s="581"/>
      <c r="I229" s="581"/>
      <c r="J229" s="581"/>
      <c r="K229" s="581"/>
      <c r="L229" s="581"/>
      <c r="M229" s="581"/>
      <c r="N229" s="581"/>
      <c r="O229" s="581"/>
      <c r="P229" s="581"/>
      <c r="Q229" s="581"/>
      <c r="R229" s="581"/>
      <c r="S229" s="581"/>
      <c r="T229" s="581"/>
      <c r="U229" s="581"/>
      <c r="V229" s="581"/>
      <c r="W229" s="581"/>
      <c r="X229" s="581"/>
      <c r="Y229" s="581"/>
      <c r="Z229" s="581"/>
      <c r="AA229" s="581"/>
      <c r="AB229" s="581"/>
      <c r="AC229" s="581"/>
      <c r="AD229" s="581"/>
      <c r="AE229" s="581"/>
      <c r="AF229" s="581"/>
      <c r="AG229" s="581"/>
      <c r="AH229" s="581"/>
      <c r="AI229" s="581"/>
      <c r="AJ229" s="581"/>
      <c r="AK229" s="581"/>
      <c r="AL229" s="581"/>
      <c r="AM229" s="581"/>
      <c r="AN229" s="581"/>
      <c r="AO229" s="581"/>
      <c r="AP229" s="581"/>
      <c r="AQ229" s="581"/>
      <c r="AR229" s="581"/>
      <c r="AS229" s="581"/>
      <c r="AT229" s="581"/>
      <c r="AU229" s="581"/>
      <c r="AV229" s="581"/>
      <c r="AW229" s="581"/>
      <c r="AX229" s="581"/>
      <c r="AY229" s="581"/>
      <c r="AZ229" s="581"/>
      <c r="BA229" s="581"/>
      <c r="BB229" s="581"/>
      <c r="BC229" s="581"/>
      <c r="BD229" s="581"/>
      <c r="BE229" s="581"/>
      <c r="BF229" s="581"/>
      <c r="BG229" s="581"/>
      <c r="BH229" s="581"/>
      <c r="BI229" s="581"/>
      <c r="BJ229" s="581"/>
      <c r="BK229" s="581"/>
      <c r="BL229" s="581"/>
      <c r="BM229" s="581"/>
      <c r="BN229" s="581"/>
      <c r="BO229" s="581"/>
      <c r="BP229" s="581"/>
      <c r="BQ229" s="581"/>
      <c r="BR229" s="581"/>
      <c r="BS229" s="581"/>
      <c r="BT229" s="581"/>
      <c r="BU229" s="581"/>
      <c r="BV229" s="581"/>
      <c r="BW229" s="581"/>
      <c r="BX229" s="581"/>
      <c r="BY229" s="581"/>
      <c r="BZ229" s="581"/>
      <c r="CA229" s="581"/>
      <c r="CB229" s="581"/>
      <c r="CC229" s="581"/>
    </row>
    <row r="230" customFormat="false" ht="11.25" hidden="false" customHeight="true" outlineLevel="0" collapsed="false">
      <c r="A230" s="581"/>
      <c r="B230" s="581"/>
      <c r="C230" s="581"/>
      <c r="D230" s="581"/>
      <c r="E230" s="581"/>
      <c r="F230" s="581"/>
      <c r="G230" s="581"/>
      <c r="H230" s="581"/>
      <c r="I230" s="581"/>
      <c r="J230" s="581"/>
      <c r="K230" s="581"/>
      <c r="L230" s="581"/>
      <c r="M230" s="581"/>
      <c r="N230" s="581"/>
      <c r="O230" s="581"/>
      <c r="P230" s="581"/>
      <c r="Q230" s="581"/>
      <c r="R230" s="581"/>
      <c r="S230" s="581"/>
      <c r="T230" s="581"/>
      <c r="U230" s="581"/>
      <c r="V230" s="581"/>
      <c r="W230" s="581"/>
      <c r="X230" s="581"/>
      <c r="Y230" s="581"/>
      <c r="Z230" s="581"/>
      <c r="AA230" s="581"/>
      <c r="AB230" s="581"/>
      <c r="AC230" s="581"/>
      <c r="AD230" s="581"/>
      <c r="AE230" s="581"/>
      <c r="AF230" s="581"/>
      <c r="AG230" s="581"/>
      <c r="AH230" s="581"/>
      <c r="AI230" s="581"/>
      <c r="AJ230" s="581"/>
      <c r="AK230" s="581"/>
      <c r="AL230" s="581"/>
      <c r="AM230" s="581"/>
      <c r="AN230" s="581"/>
      <c r="AO230" s="581"/>
      <c r="AP230" s="581"/>
      <c r="AQ230" s="581"/>
      <c r="AR230" s="581"/>
      <c r="AS230" s="581"/>
      <c r="AT230" s="581"/>
      <c r="AU230" s="581"/>
      <c r="AV230" s="581"/>
      <c r="AW230" s="581"/>
      <c r="AX230" s="581"/>
      <c r="AY230" s="581"/>
      <c r="AZ230" s="581"/>
      <c r="BA230" s="581"/>
      <c r="BB230" s="581"/>
      <c r="BC230" s="581"/>
      <c r="BD230" s="581"/>
      <c r="BE230" s="581"/>
      <c r="BF230" s="581"/>
      <c r="BG230" s="581"/>
      <c r="BH230" s="581"/>
      <c r="BI230" s="581"/>
      <c r="BJ230" s="581"/>
      <c r="BK230" s="581"/>
      <c r="BL230" s="581"/>
      <c r="BM230" s="581"/>
      <c r="BN230" s="581"/>
      <c r="BO230" s="581"/>
      <c r="BP230" s="581"/>
      <c r="BQ230" s="581"/>
      <c r="BR230" s="581"/>
      <c r="BS230" s="581"/>
      <c r="BT230" s="581"/>
      <c r="BU230" s="581"/>
      <c r="BV230" s="581"/>
      <c r="BW230" s="581"/>
      <c r="BX230" s="581"/>
      <c r="BY230" s="581"/>
      <c r="BZ230" s="581"/>
      <c r="CA230" s="581"/>
      <c r="CB230" s="581"/>
      <c r="CC230" s="581"/>
    </row>
    <row r="231" customFormat="false" ht="11.25" hidden="false" customHeight="true" outlineLevel="0" collapsed="false">
      <c r="A231" s="581"/>
      <c r="B231" s="581"/>
      <c r="C231" s="581"/>
      <c r="D231" s="581"/>
      <c r="E231" s="581"/>
      <c r="F231" s="581"/>
      <c r="G231" s="581"/>
      <c r="H231" s="581"/>
      <c r="I231" s="581"/>
      <c r="J231" s="581"/>
      <c r="K231" s="581"/>
      <c r="L231" s="581"/>
      <c r="M231" s="581"/>
      <c r="N231" s="581"/>
      <c r="O231" s="581"/>
      <c r="P231" s="581"/>
      <c r="Q231" s="581"/>
      <c r="R231" s="581"/>
      <c r="S231" s="581"/>
      <c r="T231" s="581"/>
      <c r="U231" s="581"/>
      <c r="V231" s="581"/>
      <c r="W231" s="581"/>
      <c r="X231" s="581"/>
      <c r="Y231" s="581"/>
      <c r="Z231" s="581"/>
      <c r="AA231" s="581"/>
      <c r="AB231" s="581"/>
      <c r="AC231" s="581"/>
      <c r="AD231" s="581"/>
      <c r="AE231" s="581"/>
      <c r="AF231" s="581"/>
      <c r="AG231" s="581"/>
      <c r="AH231" s="581"/>
      <c r="AI231" s="581"/>
      <c r="AJ231" s="581"/>
      <c r="AK231" s="581"/>
      <c r="AL231" s="581"/>
      <c r="AM231" s="581"/>
      <c r="AN231" s="581"/>
      <c r="AO231" s="581"/>
      <c r="AP231" s="581"/>
      <c r="AQ231" s="581"/>
      <c r="AR231" s="581"/>
      <c r="AS231" s="581"/>
      <c r="AT231" s="581"/>
      <c r="AU231" s="581"/>
      <c r="AV231" s="581"/>
      <c r="AW231" s="581"/>
      <c r="AX231" s="581"/>
      <c r="AY231" s="581"/>
      <c r="AZ231" s="581"/>
      <c r="BA231" s="581"/>
      <c r="BB231" s="581"/>
      <c r="BC231" s="581"/>
      <c r="BD231" s="581"/>
      <c r="BE231" s="581"/>
      <c r="BF231" s="581"/>
      <c r="BG231" s="581"/>
      <c r="BH231" s="581"/>
      <c r="BI231" s="581"/>
      <c r="BJ231" s="581"/>
      <c r="BK231" s="581"/>
      <c r="BL231" s="581"/>
      <c r="BM231" s="581"/>
      <c r="BN231" s="581"/>
      <c r="BO231" s="581"/>
      <c r="BP231" s="581"/>
      <c r="BQ231" s="581"/>
      <c r="BR231" s="581"/>
      <c r="BS231" s="581"/>
      <c r="BT231" s="581"/>
      <c r="BU231" s="581"/>
      <c r="BV231" s="581"/>
      <c r="BW231" s="581"/>
      <c r="BX231" s="581"/>
      <c r="BY231" s="581"/>
      <c r="BZ231" s="581"/>
      <c r="CA231" s="581"/>
      <c r="CB231" s="581"/>
      <c r="CC231" s="581"/>
    </row>
    <row r="232" customFormat="false" ht="11.25" hidden="false" customHeight="true" outlineLevel="0" collapsed="false">
      <c r="A232" s="581"/>
      <c r="B232" s="581"/>
      <c r="C232" s="581"/>
      <c r="D232" s="581"/>
      <c r="E232" s="581"/>
      <c r="F232" s="581"/>
      <c r="G232" s="581"/>
      <c r="H232" s="581"/>
      <c r="I232" s="581"/>
      <c r="J232" s="581"/>
      <c r="K232" s="581"/>
      <c r="L232" s="581"/>
      <c r="M232" s="581"/>
      <c r="N232" s="581"/>
      <c r="O232" s="581"/>
      <c r="P232" s="581"/>
      <c r="Q232" s="581"/>
      <c r="R232" s="581"/>
      <c r="S232" s="581"/>
      <c r="T232" s="581"/>
      <c r="U232" s="581"/>
      <c r="V232" s="581"/>
      <c r="W232" s="581"/>
      <c r="X232" s="581"/>
      <c r="Y232" s="581"/>
      <c r="Z232" s="581"/>
      <c r="AA232" s="581"/>
      <c r="AB232" s="581"/>
      <c r="AC232" s="581"/>
      <c r="AD232" s="581"/>
      <c r="AE232" s="581"/>
      <c r="AF232" s="581"/>
      <c r="AG232" s="581"/>
      <c r="AH232" s="581"/>
      <c r="AI232" s="581"/>
      <c r="AJ232" s="581"/>
      <c r="AK232" s="581"/>
      <c r="AL232" s="581"/>
      <c r="AM232" s="581"/>
      <c r="AN232" s="581"/>
      <c r="AO232" s="581"/>
      <c r="AP232" s="581"/>
      <c r="AQ232" s="581"/>
      <c r="AR232" s="581"/>
      <c r="AS232" s="581"/>
      <c r="AT232" s="581"/>
      <c r="AU232" s="581"/>
      <c r="AV232" s="581"/>
      <c r="AW232" s="581"/>
      <c r="AX232" s="581"/>
      <c r="AY232" s="581"/>
      <c r="AZ232" s="581"/>
      <c r="BA232" s="581"/>
      <c r="BB232" s="581"/>
      <c r="BC232" s="581"/>
      <c r="BD232" s="581"/>
      <c r="BE232" s="581"/>
      <c r="BF232" s="581"/>
      <c r="BG232" s="581"/>
      <c r="BH232" s="581"/>
      <c r="BI232" s="581"/>
      <c r="BJ232" s="581"/>
      <c r="BK232" s="581"/>
      <c r="BL232" s="581"/>
      <c r="BM232" s="581"/>
      <c r="BN232" s="581"/>
      <c r="BO232" s="581"/>
      <c r="BP232" s="581"/>
      <c r="BQ232" s="581"/>
      <c r="BR232" s="581"/>
      <c r="BS232" s="581"/>
      <c r="BT232" s="581"/>
      <c r="BU232" s="581"/>
      <c r="BV232" s="581"/>
      <c r="BW232" s="581"/>
      <c r="BX232" s="581"/>
      <c r="BY232" s="581"/>
      <c r="BZ232" s="581"/>
      <c r="CA232" s="581"/>
      <c r="CB232" s="581"/>
      <c r="CC232" s="581"/>
    </row>
    <row r="233" customFormat="false" ht="11.25" hidden="false" customHeight="true" outlineLevel="0" collapsed="false">
      <c r="A233" s="581"/>
      <c r="B233" s="581"/>
      <c r="C233" s="581"/>
      <c r="D233" s="581"/>
      <c r="E233" s="581"/>
      <c r="F233" s="581"/>
      <c r="G233" s="581"/>
      <c r="H233" s="581"/>
      <c r="I233" s="581"/>
      <c r="J233" s="581"/>
      <c r="K233" s="581"/>
      <c r="L233" s="581"/>
      <c r="M233" s="581"/>
      <c r="N233" s="581"/>
      <c r="O233" s="581"/>
      <c r="P233" s="581"/>
      <c r="Q233" s="581"/>
      <c r="R233" s="581"/>
      <c r="S233" s="581"/>
      <c r="T233" s="581"/>
      <c r="U233" s="581"/>
      <c r="V233" s="581"/>
      <c r="W233" s="581"/>
      <c r="X233" s="581"/>
      <c r="Y233" s="581"/>
      <c r="Z233" s="581"/>
      <c r="AA233" s="581"/>
      <c r="AB233" s="581"/>
      <c r="AC233" s="581"/>
      <c r="AD233" s="581"/>
      <c r="AE233" s="581"/>
      <c r="AF233" s="581"/>
      <c r="AG233" s="581"/>
      <c r="AH233" s="581"/>
      <c r="AI233" s="581"/>
      <c r="AJ233" s="581"/>
      <c r="AK233" s="581"/>
      <c r="AL233" s="581"/>
      <c r="AM233" s="581"/>
      <c r="AN233" s="581"/>
      <c r="AO233" s="581"/>
      <c r="AP233" s="581"/>
      <c r="AQ233" s="581"/>
      <c r="AR233" s="581"/>
      <c r="AS233" s="581"/>
      <c r="AT233" s="581"/>
      <c r="AU233" s="581"/>
      <c r="AV233" s="581"/>
      <c r="AW233" s="581"/>
      <c r="AX233" s="581"/>
      <c r="AY233" s="581"/>
      <c r="AZ233" s="581"/>
      <c r="BA233" s="581"/>
      <c r="BB233" s="581"/>
      <c r="BC233" s="581"/>
      <c r="BD233" s="581"/>
      <c r="BE233" s="581"/>
      <c r="BF233" s="581"/>
      <c r="BG233" s="581"/>
      <c r="BH233" s="581"/>
      <c r="BI233" s="581"/>
      <c r="BJ233" s="581"/>
      <c r="BK233" s="581"/>
      <c r="BL233" s="581"/>
      <c r="BM233" s="581"/>
      <c r="BN233" s="581"/>
      <c r="BO233" s="581"/>
      <c r="BP233" s="581"/>
      <c r="BQ233" s="581"/>
      <c r="BR233" s="581"/>
      <c r="BS233" s="581"/>
      <c r="BT233" s="581"/>
      <c r="BU233" s="581"/>
      <c r="BV233" s="581"/>
      <c r="BW233" s="581"/>
      <c r="BX233" s="581"/>
      <c r="BY233" s="581"/>
      <c r="BZ233" s="581"/>
      <c r="CA233" s="581"/>
      <c r="CB233" s="581"/>
      <c r="CC233" s="581"/>
    </row>
    <row r="234" customFormat="false" ht="11.25" hidden="false" customHeight="true" outlineLevel="0" collapsed="false">
      <c r="A234" s="581"/>
      <c r="B234" s="581"/>
      <c r="C234" s="581"/>
      <c r="D234" s="581"/>
      <c r="E234" s="581"/>
      <c r="F234" s="581"/>
      <c r="G234" s="581"/>
      <c r="H234" s="581"/>
      <c r="I234" s="581"/>
      <c r="J234" s="581"/>
      <c r="K234" s="581"/>
      <c r="L234" s="581"/>
      <c r="M234" s="581"/>
      <c r="N234" s="581"/>
      <c r="O234" s="581"/>
      <c r="P234" s="581"/>
      <c r="Q234" s="581"/>
      <c r="R234" s="581"/>
      <c r="S234" s="581"/>
      <c r="T234" s="581"/>
      <c r="U234" s="581"/>
      <c r="V234" s="581"/>
      <c r="W234" s="581"/>
      <c r="X234" s="581"/>
      <c r="Y234" s="581"/>
      <c r="Z234" s="581"/>
      <c r="AA234" s="581"/>
      <c r="AB234" s="581"/>
      <c r="AC234" s="581"/>
      <c r="AD234" s="581"/>
      <c r="AE234" s="581"/>
      <c r="AF234" s="581"/>
      <c r="AG234" s="581"/>
      <c r="AH234" s="581"/>
      <c r="AI234" s="581"/>
      <c r="AJ234" s="581"/>
      <c r="AK234" s="581"/>
      <c r="AL234" s="581"/>
      <c r="AM234" s="581"/>
      <c r="AN234" s="581"/>
      <c r="AO234" s="581"/>
      <c r="AP234" s="581"/>
      <c r="AQ234" s="581"/>
      <c r="AR234" s="581"/>
      <c r="AS234" s="581"/>
      <c r="AT234" s="581"/>
      <c r="AU234" s="581"/>
      <c r="AV234" s="581"/>
      <c r="AW234" s="581"/>
      <c r="AX234" s="581"/>
      <c r="AY234" s="581"/>
      <c r="AZ234" s="581"/>
      <c r="BA234" s="581"/>
      <c r="BB234" s="581"/>
      <c r="BC234" s="581"/>
      <c r="BD234" s="581"/>
      <c r="BE234" s="581"/>
      <c r="BF234" s="581"/>
      <c r="BG234" s="581"/>
      <c r="BH234" s="581"/>
      <c r="BI234" s="581"/>
      <c r="BJ234" s="581"/>
      <c r="BK234" s="581"/>
      <c r="BL234" s="581"/>
      <c r="BM234" s="581"/>
      <c r="BN234" s="581"/>
      <c r="BO234" s="581"/>
      <c r="BP234" s="581"/>
      <c r="BQ234" s="581"/>
      <c r="BR234" s="581"/>
      <c r="BS234" s="581"/>
      <c r="BT234" s="581"/>
      <c r="BU234" s="581"/>
      <c r="BV234" s="581"/>
      <c r="BW234" s="581"/>
      <c r="BX234" s="581"/>
      <c r="BY234" s="581"/>
      <c r="BZ234" s="581"/>
      <c r="CA234" s="581"/>
      <c r="CB234" s="581"/>
      <c r="CC234" s="581"/>
    </row>
    <row r="235" customFormat="false" ht="11.25" hidden="false" customHeight="true" outlineLevel="0" collapsed="false">
      <c r="A235" s="581"/>
      <c r="B235" s="581"/>
      <c r="C235" s="581"/>
      <c r="D235" s="581"/>
      <c r="E235" s="581"/>
      <c r="F235" s="581"/>
      <c r="G235" s="581"/>
      <c r="H235" s="581"/>
      <c r="I235" s="581"/>
      <c r="J235" s="581"/>
      <c r="K235" s="581"/>
      <c r="L235" s="581"/>
      <c r="M235" s="581"/>
      <c r="N235" s="581"/>
      <c r="O235" s="581"/>
      <c r="P235" s="581"/>
      <c r="Q235" s="581"/>
      <c r="R235" s="581"/>
      <c r="S235" s="581"/>
      <c r="T235" s="581"/>
      <c r="U235" s="581"/>
      <c r="V235" s="581"/>
      <c r="W235" s="581"/>
      <c r="X235" s="581"/>
      <c r="Y235" s="581"/>
      <c r="Z235" s="581"/>
      <c r="AA235" s="581"/>
      <c r="AB235" s="581"/>
      <c r="AC235" s="581"/>
      <c r="AD235" s="581"/>
      <c r="AE235" s="581"/>
      <c r="AF235" s="581"/>
      <c r="AG235" s="581"/>
      <c r="AH235" s="581"/>
      <c r="AI235" s="581"/>
      <c r="AJ235" s="581"/>
      <c r="AK235" s="581"/>
      <c r="AL235" s="581"/>
      <c r="AM235" s="581"/>
      <c r="AN235" s="581"/>
      <c r="AO235" s="581"/>
      <c r="AP235" s="581"/>
      <c r="AQ235" s="581"/>
      <c r="AR235" s="581"/>
      <c r="AS235" s="581"/>
      <c r="AT235" s="581"/>
      <c r="AU235" s="581"/>
      <c r="AV235" s="581"/>
      <c r="AW235" s="581"/>
      <c r="AX235" s="581"/>
      <c r="AY235" s="581"/>
      <c r="AZ235" s="581"/>
      <c r="BA235" s="581"/>
      <c r="BB235" s="581"/>
      <c r="BC235" s="581"/>
      <c r="BD235" s="581"/>
      <c r="BE235" s="581"/>
      <c r="BF235" s="581"/>
      <c r="BG235" s="581"/>
      <c r="BH235" s="581"/>
      <c r="BI235" s="581"/>
      <c r="BJ235" s="581"/>
      <c r="BK235" s="581"/>
      <c r="BL235" s="581"/>
      <c r="BM235" s="581"/>
      <c r="BN235" s="581"/>
      <c r="BO235" s="581"/>
      <c r="BP235" s="581"/>
      <c r="BQ235" s="581"/>
      <c r="BR235" s="581"/>
      <c r="BS235" s="581"/>
      <c r="BT235" s="581"/>
      <c r="BU235" s="581"/>
      <c r="BV235" s="581"/>
      <c r="BW235" s="581"/>
      <c r="BX235" s="581"/>
      <c r="BY235" s="581"/>
      <c r="BZ235" s="581"/>
      <c r="CA235" s="581"/>
      <c r="CB235" s="581"/>
      <c r="CC235" s="581"/>
    </row>
    <row r="236" customFormat="false" ht="11.25" hidden="false" customHeight="true" outlineLevel="0" collapsed="false">
      <c r="A236" s="581"/>
      <c r="B236" s="581"/>
      <c r="C236" s="581"/>
      <c r="D236" s="581"/>
      <c r="E236" s="581"/>
      <c r="F236" s="581"/>
      <c r="G236" s="581"/>
      <c r="H236" s="581"/>
      <c r="I236" s="581"/>
      <c r="J236" s="581"/>
      <c r="K236" s="581"/>
      <c r="L236" s="581"/>
      <c r="M236" s="581"/>
      <c r="N236" s="581"/>
      <c r="O236" s="581"/>
      <c r="P236" s="581"/>
      <c r="Q236" s="581"/>
      <c r="R236" s="581"/>
      <c r="S236" s="581"/>
      <c r="T236" s="581"/>
      <c r="U236" s="581"/>
      <c r="V236" s="581"/>
      <c r="W236" s="581"/>
      <c r="X236" s="581"/>
      <c r="Y236" s="581"/>
      <c r="Z236" s="581"/>
      <c r="AA236" s="581"/>
      <c r="AB236" s="581"/>
      <c r="AC236" s="581"/>
      <c r="AD236" s="581"/>
      <c r="AE236" s="581"/>
      <c r="AF236" s="581"/>
      <c r="AG236" s="581"/>
      <c r="AH236" s="581"/>
      <c r="AI236" s="581"/>
      <c r="AJ236" s="581"/>
      <c r="AK236" s="581"/>
      <c r="AL236" s="581"/>
      <c r="AM236" s="581"/>
      <c r="AN236" s="581"/>
      <c r="AO236" s="581"/>
      <c r="AP236" s="581"/>
      <c r="AQ236" s="581"/>
      <c r="AR236" s="581"/>
      <c r="AS236" s="581"/>
      <c r="AT236" s="581"/>
      <c r="AU236" s="581"/>
      <c r="AV236" s="581"/>
      <c r="AW236" s="581"/>
      <c r="AX236" s="581"/>
      <c r="AY236" s="581"/>
      <c r="AZ236" s="581"/>
      <c r="BA236" s="581"/>
      <c r="BB236" s="581"/>
      <c r="BC236" s="581"/>
      <c r="BD236" s="581"/>
      <c r="BE236" s="581"/>
      <c r="BF236" s="581"/>
      <c r="BG236" s="581"/>
      <c r="BH236" s="581"/>
      <c r="BI236" s="581"/>
      <c r="BJ236" s="581"/>
      <c r="BK236" s="581"/>
      <c r="BL236" s="581"/>
      <c r="BM236" s="581"/>
      <c r="BN236" s="581"/>
      <c r="BO236" s="581"/>
      <c r="BP236" s="581"/>
      <c r="BQ236" s="581"/>
      <c r="BR236" s="581"/>
      <c r="BS236" s="581"/>
      <c r="BT236" s="581"/>
      <c r="BU236" s="581"/>
      <c r="BV236" s="581"/>
      <c r="BW236" s="581"/>
      <c r="BX236" s="581"/>
      <c r="BY236" s="581"/>
      <c r="BZ236" s="581"/>
      <c r="CA236" s="581"/>
      <c r="CB236" s="581"/>
      <c r="CC236" s="581"/>
    </row>
    <row r="237" customFormat="false" ht="11.25" hidden="false" customHeight="true" outlineLevel="0" collapsed="false">
      <c r="A237" s="581"/>
      <c r="B237" s="581"/>
      <c r="C237" s="581"/>
      <c r="D237" s="581"/>
      <c r="E237" s="581"/>
      <c r="F237" s="581"/>
      <c r="G237" s="581"/>
      <c r="H237" s="581"/>
      <c r="I237" s="581"/>
      <c r="J237" s="581"/>
      <c r="K237" s="581"/>
      <c r="L237" s="581"/>
      <c r="M237" s="581"/>
      <c r="N237" s="581"/>
      <c r="O237" s="581"/>
      <c r="P237" s="581"/>
      <c r="Q237" s="581"/>
      <c r="R237" s="581"/>
      <c r="S237" s="581"/>
      <c r="T237" s="581"/>
      <c r="U237" s="581"/>
      <c r="V237" s="581"/>
      <c r="W237" s="581"/>
      <c r="X237" s="581"/>
      <c r="Y237" s="581"/>
      <c r="Z237" s="581"/>
      <c r="AA237" s="581"/>
      <c r="AB237" s="581"/>
      <c r="AC237" s="581"/>
      <c r="AD237" s="581"/>
      <c r="AE237" s="581"/>
      <c r="AF237" s="581"/>
      <c r="AG237" s="581"/>
      <c r="AH237" s="581"/>
      <c r="AI237" s="581"/>
      <c r="AJ237" s="581"/>
      <c r="AK237" s="581"/>
      <c r="AL237" s="581"/>
      <c r="AM237" s="581"/>
      <c r="AN237" s="581"/>
      <c r="AO237" s="581"/>
      <c r="AP237" s="581"/>
      <c r="AQ237" s="581"/>
      <c r="AR237" s="581"/>
      <c r="AS237" s="581"/>
      <c r="AT237" s="581"/>
      <c r="AU237" s="581"/>
      <c r="AV237" s="581"/>
      <c r="AW237" s="581"/>
      <c r="AX237" s="581"/>
      <c r="AY237" s="581"/>
      <c r="AZ237" s="581"/>
      <c r="BA237" s="581"/>
      <c r="BB237" s="581"/>
      <c r="BC237" s="581"/>
      <c r="BD237" s="581"/>
      <c r="BE237" s="581"/>
      <c r="BF237" s="581"/>
      <c r="BG237" s="581"/>
      <c r="BH237" s="581"/>
      <c r="BI237" s="581"/>
      <c r="BJ237" s="581"/>
      <c r="BK237" s="581"/>
      <c r="BL237" s="581"/>
      <c r="BM237" s="581"/>
      <c r="BN237" s="581"/>
      <c r="BO237" s="581"/>
      <c r="BP237" s="581"/>
      <c r="BQ237" s="581"/>
      <c r="BR237" s="581"/>
      <c r="BS237" s="581"/>
      <c r="BT237" s="581"/>
      <c r="BU237" s="581"/>
      <c r="BV237" s="581"/>
      <c r="BW237" s="581"/>
      <c r="BX237" s="581"/>
      <c r="BY237" s="581"/>
      <c r="BZ237" s="581"/>
      <c r="CA237" s="581"/>
      <c r="CB237" s="581"/>
      <c r="CC237" s="581"/>
    </row>
    <row r="238" customFormat="false" ht="11.25" hidden="false" customHeight="true" outlineLevel="0" collapsed="false">
      <c r="A238" s="581"/>
      <c r="B238" s="581"/>
      <c r="C238" s="581"/>
      <c r="D238" s="581"/>
      <c r="E238" s="581"/>
      <c r="F238" s="581"/>
      <c r="G238" s="581"/>
      <c r="H238" s="581"/>
      <c r="I238" s="581"/>
      <c r="J238" s="581"/>
      <c r="K238" s="581"/>
      <c r="L238" s="581"/>
      <c r="M238" s="581"/>
      <c r="N238" s="581"/>
      <c r="O238" s="581"/>
      <c r="P238" s="581"/>
      <c r="Q238" s="581"/>
      <c r="R238" s="581"/>
      <c r="S238" s="581"/>
      <c r="T238" s="581"/>
      <c r="U238" s="581"/>
      <c r="V238" s="581"/>
      <c r="W238" s="581"/>
      <c r="X238" s="581"/>
      <c r="Y238" s="581"/>
      <c r="Z238" s="581"/>
      <c r="AA238" s="581"/>
      <c r="AB238" s="581"/>
      <c r="AC238" s="581"/>
      <c r="AD238" s="581"/>
      <c r="AE238" s="581"/>
      <c r="AF238" s="581"/>
      <c r="AG238" s="581"/>
      <c r="AH238" s="581"/>
      <c r="AI238" s="581"/>
      <c r="AJ238" s="581"/>
      <c r="AK238" s="581"/>
      <c r="AL238" s="581"/>
      <c r="AM238" s="581"/>
      <c r="AN238" s="581"/>
      <c r="AO238" s="581"/>
      <c r="AP238" s="581"/>
      <c r="AQ238" s="581"/>
      <c r="AR238" s="581"/>
      <c r="AS238" s="581"/>
      <c r="AT238" s="581"/>
      <c r="AU238" s="581"/>
      <c r="AV238" s="581"/>
      <c r="AW238" s="581"/>
      <c r="AX238" s="581"/>
      <c r="AY238" s="581"/>
      <c r="AZ238" s="581"/>
      <c r="BA238" s="581"/>
      <c r="BB238" s="581"/>
      <c r="BC238" s="581"/>
      <c r="BD238" s="581"/>
      <c r="BE238" s="581"/>
      <c r="BF238" s="581"/>
      <c r="BG238" s="581"/>
      <c r="BH238" s="581"/>
      <c r="BI238" s="581"/>
      <c r="BJ238" s="581"/>
      <c r="BK238" s="581"/>
      <c r="BL238" s="581"/>
      <c r="BM238" s="581"/>
      <c r="BN238" s="581"/>
      <c r="BO238" s="581"/>
      <c r="BP238" s="581"/>
      <c r="BQ238" s="581"/>
      <c r="BR238" s="581"/>
      <c r="BS238" s="581"/>
      <c r="BT238" s="581"/>
      <c r="BU238" s="581"/>
      <c r="BV238" s="581"/>
      <c r="BW238" s="581"/>
      <c r="BX238" s="581"/>
      <c r="BY238" s="581"/>
      <c r="BZ238" s="581"/>
      <c r="CA238" s="581"/>
      <c r="CB238" s="581"/>
      <c r="CC238" s="581"/>
    </row>
    <row r="239" customFormat="false" ht="11.25" hidden="false" customHeight="true" outlineLevel="0" collapsed="false">
      <c r="A239" s="581"/>
      <c r="B239" s="581"/>
      <c r="C239" s="581"/>
      <c r="D239" s="581"/>
      <c r="E239" s="581"/>
      <c r="F239" s="581"/>
      <c r="G239" s="581"/>
      <c r="H239" s="581"/>
      <c r="I239" s="581"/>
      <c r="J239" s="581"/>
      <c r="K239" s="581"/>
      <c r="L239" s="581"/>
      <c r="M239" s="581"/>
      <c r="N239" s="581"/>
      <c r="O239" s="581"/>
      <c r="P239" s="581"/>
      <c r="Q239" s="581"/>
      <c r="R239" s="581"/>
      <c r="S239" s="581"/>
      <c r="T239" s="581"/>
      <c r="U239" s="581"/>
      <c r="V239" s="581"/>
      <c r="W239" s="581"/>
      <c r="X239" s="581"/>
      <c r="Y239" s="581"/>
      <c r="Z239" s="581"/>
      <c r="AA239" s="581"/>
      <c r="AB239" s="581"/>
      <c r="AC239" s="581"/>
      <c r="AD239" s="581"/>
      <c r="AE239" s="581"/>
      <c r="AF239" s="581"/>
      <c r="AG239" s="581"/>
      <c r="AH239" s="581"/>
      <c r="AI239" s="581"/>
      <c r="AJ239" s="581"/>
      <c r="AK239" s="581"/>
      <c r="AL239" s="581"/>
      <c r="AM239" s="581"/>
      <c r="AN239" s="581"/>
      <c r="AO239" s="581"/>
      <c r="AP239" s="581"/>
      <c r="AQ239" s="581"/>
      <c r="AR239" s="581"/>
      <c r="AS239" s="581"/>
      <c r="AT239" s="581"/>
      <c r="AU239" s="581"/>
      <c r="AV239" s="581"/>
      <c r="AW239" s="581"/>
      <c r="AX239" s="581"/>
      <c r="AY239" s="581"/>
      <c r="AZ239" s="581"/>
      <c r="BA239" s="581"/>
      <c r="BB239" s="581"/>
      <c r="BC239" s="581"/>
      <c r="BD239" s="581"/>
      <c r="BE239" s="581"/>
      <c r="BF239" s="581"/>
      <c r="BG239" s="581"/>
      <c r="BH239" s="581"/>
      <c r="BI239" s="581"/>
      <c r="BJ239" s="581"/>
      <c r="BK239" s="581"/>
      <c r="BL239" s="581"/>
      <c r="BM239" s="581"/>
      <c r="BN239" s="581"/>
      <c r="BO239" s="581"/>
      <c r="BP239" s="581"/>
      <c r="BQ239" s="581"/>
      <c r="BR239" s="581"/>
      <c r="BS239" s="581"/>
      <c r="BT239" s="581"/>
      <c r="BU239" s="581"/>
      <c r="BV239" s="581"/>
      <c r="BW239" s="581"/>
      <c r="BX239" s="581"/>
      <c r="BY239" s="581"/>
      <c r="BZ239" s="581"/>
      <c r="CA239" s="581"/>
      <c r="CB239" s="581"/>
      <c r="CC239" s="581"/>
    </row>
    <row r="240" customFormat="false" ht="11.25" hidden="false" customHeight="true" outlineLevel="0" collapsed="false">
      <c r="A240" s="581"/>
      <c r="B240" s="581"/>
      <c r="C240" s="581"/>
      <c r="D240" s="581"/>
      <c r="E240" s="581"/>
      <c r="F240" s="581"/>
      <c r="G240" s="581"/>
      <c r="H240" s="581"/>
      <c r="I240" s="581"/>
      <c r="J240" s="581"/>
      <c r="K240" s="581"/>
      <c r="L240" s="581"/>
      <c r="M240" s="581"/>
      <c r="N240" s="581"/>
      <c r="O240" s="581"/>
      <c r="P240" s="581"/>
      <c r="Q240" s="581"/>
      <c r="R240" s="581"/>
      <c r="S240" s="581"/>
      <c r="T240" s="581"/>
      <c r="U240" s="581"/>
      <c r="V240" s="581"/>
      <c r="W240" s="581"/>
      <c r="X240" s="581"/>
      <c r="Y240" s="581"/>
      <c r="Z240" s="581"/>
      <c r="AA240" s="581"/>
      <c r="AB240" s="581"/>
      <c r="AC240" s="581"/>
      <c r="AD240" s="581"/>
      <c r="AE240" s="581"/>
      <c r="AF240" s="581"/>
      <c r="AG240" s="581"/>
      <c r="AH240" s="581"/>
      <c r="AI240" s="581"/>
      <c r="AJ240" s="581"/>
      <c r="AK240" s="581"/>
      <c r="AL240" s="581"/>
      <c r="AM240" s="581"/>
      <c r="AN240" s="581"/>
      <c r="AO240" s="581"/>
      <c r="AP240" s="581"/>
      <c r="AQ240" s="581"/>
      <c r="AR240" s="581"/>
      <c r="AS240" s="581"/>
      <c r="AT240" s="581"/>
      <c r="AU240" s="581"/>
      <c r="AV240" s="581"/>
      <c r="AW240" s="581"/>
      <c r="AX240" s="581"/>
      <c r="AY240" s="581"/>
      <c r="AZ240" s="581"/>
      <c r="BA240" s="581"/>
      <c r="BB240" s="581"/>
      <c r="BC240" s="581"/>
      <c r="BD240" s="581"/>
      <c r="BE240" s="581"/>
      <c r="BF240" s="581"/>
      <c r="BG240" s="581"/>
      <c r="BH240" s="581"/>
      <c r="BI240" s="581"/>
      <c r="BJ240" s="581"/>
      <c r="BK240" s="581"/>
      <c r="BL240" s="581"/>
      <c r="BM240" s="581"/>
      <c r="BN240" s="581"/>
      <c r="BO240" s="581"/>
      <c r="BP240" s="581"/>
      <c r="BQ240" s="581"/>
      <c r="BR240" s="581"/>
      <c r="BS240" s="581"/>
      <c r="BT240" s="581"/>
      <c r="BU240" s="581"/>
      <c r="BV240" s="581"/>
      <c r="BW240" s="581"/>
      <c r="BX240" s="581"/>
      <c r="BY240" s="581"/>
      <c r="BZ240" s="581"/>
      <c r="CA240" s="581"/>
      <c r="CB240" s="581"/>
      <c r="CC240" s="581"/>
    </row>
    <row r="241" customFormat="false" ht="11.25" hidden="false" customHeight="true" outlineLevel="0" collapsed="false">
      <c r="A241" s="581"/>
      <c r="B241" s="581"/>
      <c r="C241" s="581"/>
      <c r="D241" s="581"/>
      <c r="E241" s="581"/>
      <c r="F241" s="581"/>
      <c r="G241" s="581"/>
      <c r="H241" s="581"/>
      <c r="I241" s="581"/>
      <c r="J241" s="581"/>
      <c r="K241" s="581"/>
      <c r="L241" s="581"/>
      <c r="M241" s="581"/>
      <c r="N241" s="581"/>
      <c r="O241" s="581"/>
      <c r="P241" s="581"/>
      <c r="Q241" s="581"/>
      <c r="R241" s="581"/>
      <c r="S241" s="581"/>
      <c r="T241" s="581"/>
      <c r="U241" s="581"/>
      <c r="V241" s="581"/>
      <c r="W241" s="581"/>
      <c r="X241" s="581"/>
      <c r="Y241" s="581"/>
      <c r="Z241" s="581"/>
      <c r="AA241" s="581"/>
      <c r="AB241" s="581"/>
      <c r="AC241" s="581"/>
      <c r="AD241" s="581"/>
      <c r="AE241" s="581"/>
      <c r="AF241" s="581"/>
      <c r="AG241" s="581"/>
      <c r="AH241" s="581"/>
      <c r="AI241" s="581"/>
      <c r="AJ241" s="581"/>
      <c r="AK241" s="581"/>
      <c r="AL241" s="581"/>
      <c r="AM241" s="581"/>
      <c r="AN241" s="581"/>
      <c r="AO241" s="581"/>
      <c r="AP241" s="581"/>
      <c r="AQ241" s="581"/>
      <c r="AR241" s="581"/>
      <c r="AS241" s="581"/>
      <c r="AT241" s="581"/>
      <c r="AU241" s="581"/>
      <c r="AV241" s="581"/>
      <c r="AW241" s="581"/>
      <c r="AX241" s="581"/>
      <c r="AY241" s="581"/>
      <c r="AZ241" s="581"/>
      <c r="BA241" s="581"/>
      <c r="BB241" s="581"/>
      <c r="BC241" s="581"/>
      <c r="BD241" s="581"/>
      <c r="BE241" s="581"/>
      <c r="BF241" s="581"/>
      <c r="BG241" s="581"/>
      <c r="BH241" s="581"/>
      <c r="BI241" s="581"/>
      <c r="BJ241" s="581"/>
      <c r="BK241" s="581"/>
      <c r="BL241" s="581"/>
      <c r="BM241" s="581"/>
      <c r="BN241" s="581"/>
      <c r="BO241" s="581"/>
      <c r="BP241" s="581"/>
      <c r="BQ241" s="581"/>
      <c r="BR241" s="581"/>
      <c r="BS241" s="581"/>
      <c r="BT241" s="581"/>
      <c r="BU241" s="581"/>
      <c r="BV241" s="581"/>
      <c r="BW241" s="581"/>
      <c r="BX241" s="581"/>
      <c r="BY241" s="581"/>
      <c r="BZ241" s="581"/>
      <c r="CA241" s="581"/>
      <c r="CB241" s="581"/>
      <c r="CC241" s="581"/>
    </row>
    <row r="242" customFormat="false" ht="11.25" hidden="false" customHeight="true" outlineLevel="0" collapsed="false">
      <c r="A242" s="581"/>
      <c r="B242" s="581"/>
      <c r="C242" s="581"/>
      <c r="D242" s="581"/>
      <c r="E242" s="581"/>
      <c r="F242" s="581"/>
      <c r="G242" s="581"/>
      <c r="H242" s="581"/>
      <c r="I242" s="581"/>
      <c r="J242" s="581"/>
      <c r="K242" s="581"/>
      <c r="L242" s="581"/>
      <c r="M242" s="581"/>
      <c r="N242" s="581"/>
      <c r="O242" s="581"/>
      <c r="P242" s="581"/>
      <c r="Q242" s="581"/>
      <c r="R242" s="581"/>
      <c r="S242" s="581"/>
      <c r="T242" s="581"/>
      <c r="U242" s="581"/>
      <c r="V242" s="581"/>
      <c r="W242" s="581"/>
      <c r="X242" s="581"/>
      <c r="Y242" s="581"/>
      <c r="Z242" s="581"/>
      <c r="AA242" s="581"/>
      <c r="AB242" s="581"/>
      <c r="AC242" s="581"/>
      <c r="AD242" s="581"/>
      <c r="AE242" s="581"/>
      <c r="AF242" s="581"/>
      <c r="AG242" s="581"/>
      <c r="AH242" s="581"/>
      <c r="AI242" s="581"/>
      <c r="AJ242" s="581"/>
      <c r="AK242" s="581"/>
      <c r="AL242" s="581"/>
      <c r="AM242" s="581"/>
      <c r="AN242" s="581"/>
      <c r="AO242" s="581"/>
      <c r="AP242" s="581"/>
      <c r="AQ242" s="581"/>
      <c r="AR242" s="581"/>
      <c r="AS242" s="581"/>
      <c r="AT242" s="581"/>
      <c r="AU242" s="581"/>
      <c r="AV242" s="581"/>
      <c r="AW242" s="581"/>
      <c r="AX242" s="581"/>
      <c r="AY242" s="581"/>
      <c r="AZ242" s="581"/>
      <c r="BA242" s="581"/>
      <c r="BB242" s="581"/>
      <c r="BC242" s="581"/>
      <c r="BD242" s="581"/>
      <c r="BE242" s="581"/>
      <c r="BF242" s="581"/>
      <c r="BG242" s="581"/>
      <c r="BH242" s="581"/>
      <c r="BI242" s="581"/>
      <c r="BJ242" s="581"/>
      <c r="BK242" s="581"/>
      <c r="BL242" s="581"/>
      <c r="BM242" s="581"/>
      <c r="BN242" s="581"/>
      <c r="BO242" s="581"/>
      <c r="BP242" s="581"/>
      <c r="BQ242" s="581"/>
      <c r="BR242" s="581"/>
      <c r="BS242" s="581"/>
      <c r="BT242" s="581"/>
      <c r="BU242" s="581"/>
      <c r="BV242" s="581"/>
      <c r="BW242" s="581"/>
      <c r="BX242" s="581"/>
      <c r="BY242" s="581"/>
      <c r="BZ242" s="581"/>
      <c r="CA242" s="581"/>
      <c r="CB242" s="581"/>
      <c r="CC242" s="581"/>
    </row>
    <row r="243" customFormat="false" ht="11.25" hidden="false" customHeight="true" outlineLevel="0" collapsed="false">
      <c r="A243" s="581"/>
      <c r="B243" s="581"/>
      <c r="C243" s="581"/>
      <c r="D243" s="581"/>
      <c r="E243" s="581"/>
      <c r="F243" s="581"/>
      <c r="G243" s="581"/>
      <c r="H243" s="581"/>
      <c r="I243" s="581"/>
      <c r="J243" s="581"/>
      <c r="K243" s="581"/>
      <c r="L243" s="581"/>
      <c r="M243" s="581"/>
      <c r="N243" s="581"/>
      <c r="O243" s="581"/>
      <c r="P243" s="581"/>
      <c r="Q243" s="581"/>
      <c r="R243" s="581"/>
      <c r="S243" s="581"/>
      <c r="T243" s="581"/>
      <c r="U243" s="581"/>
      <c r="V243" s="581"/>
      <c r="W243" s="581"/>
      <c r="X243" s="581"/>
      <c r="Y243" s="581"/>
      <c r="Z243" s="581"/>
      <c r="AA243" s="581"/>
      <c r="AB243" s="581"/>
      <c r="AC243" s="581"/>
      <c r="AD243" s="581"/>
      <c r="AE243" s="581"/>
      <c r="AF243" s="581"/>
      <c r="AG243" s="581"/>
      <c r="AH243" s="581"/>
      <c r="AI243" s="581"/>
      <c r="AJ243" s="581"/>
      <c r="AK243" s="581"/>
      <c r="AL243" s="581"/>
      <c r="AM243" s="581"/>
      <c r="AN243" s="581"/>
      <c r="AO243" s="581"/>
      <c r="AP243" s="581"/>
      <c r="AQ243" s="581"/>
      <c r="AR243" s="581"/>
      <c r="AS243" s="581"/>
      <c r="AT243" s="581"/>
      <c r="AU243" s="581"/>
      <c r="AV243" s="581"/>
      <c r="AW243" s="581"/>
      <c r="AX243" s="581"/>
      <c r="AY243" s="581"/>
      <c r="AZ243" s="581"/>
      <c r="BA243" s="581"/>
      <c r="BB243" s="581"/>
      <c r="BC243" s="581"/>
      <c r="BD243" s="581"/>
      <c r="BE243" s="581"/>
      <c r="BF243" s="581"/>
      <c r="BG243" s="581"/>
      <c r="BH243" s="581"/>
      <c r="BI243" s="581"/>
      <c r="BJ243" s="581"/>
      <c r="BK243" s="581"/>
      <c r="BL243" s="581"/>
      <c r="BM243" s="581"/>
      <c r="BN243" s="581"/>
      <c r="BO243" s="581"/>
      <c r="BP243" s="581"/>
      <c r="BQ243" s="581"/>
      <c r="BR243" s="581"/>
      <c r="BS243" s="581"/>
      <c r="BT243" s="581"/>
      <c r="BU243" s="581"/>
      <c r="BV243" s="581"/>
      <c r="BW243" s="581"/>
      <c r="BX243" s="581"/>
      <c r="BY243" s="581"/>
      <c r="BZ243" s="581"/>
      <c r="CA243" s="581"/>
      <c r="CB243" s="581"/>
      <c r="CC243" s="581"/>
    </row>
    <row r="244" customFormat="false" ht="11.25" hidden="false" customHeight="true" outlineLevel="0" collapsed="false">
      <c r="A244" s="581"/>
      <c r="B244" s="581"/>
      <c r="C244" s="581"/>
      <c r="D244" s="581"/>
      <c r="E244" s="581"/>
      <c r="F244" s="581"/>
      <c r="G244" s="581"/>
      <c r="H244" s="581"/>
      <c r="I244" s="581"/>
      <c r="J244" s="581"/>
      <c r="K244" s="581"/>
      <c r="L244" s="581"/>
      <c r="M244" s="581"/>
      <c r="N244" s="581"/>
      <c r="O244" s="581"/>
      <c r="P244" s="581"/>
      <c r="Q244" s="581"/>
      <c r="R244" s="581"/>
      <c r="S244" s="581"/>
      <c r="T244" s="581"/>
      <c r="U244" s="581"/>
      <c r="V244" s="581"/>
      <c r="W244" s="581"/>
      <c r="X244" s="581"/>
      <c r="Y244" s="581"/>
      <c r="Z244" s="581"/>
      <c r="AA244" s="581"/>
      <c r="AB244" s="581"/>
      <c r="AC244" s="581"/>
      <c r="AD244" s="581"/>
      <c r="AE244" s="581"/>
      <c r="AF244" s="581"/>
      <c r="AG244" s="581"/>
      <c r="AH244" s="581"/>
      <c r="AI244" s="581"/>
      <c r="AJ244" s="581"/>
      <c r="AK244" s="581"/>
      <c r="AL244" s="581"/>
      <c r="AM244" s="581"/>
      <c r="AN244" s="581"/>
      <c r="AO244" s="581"/>
      <c r="AP244" s="581"/>
      <c r="AQ244" s="581"/>
      <c r="AR244" s="581"/>
      <c r="AS244" s="581"/>
      <c r="AT244" s="581"/>
      <c r="AU244" s="581"/>
      <c r="AV244" s="581"/>
      <c r="AW244" s="581"/>
      <c r="AX244" s="581"/>
      <c r="AY244" s="581"/>
      <c r="AZ244" s="581"/>
      <c r="BA244" s="581"/>
      <c r="BB244" s="581"/>
      <c r="BC244" s="581"/>
      <c r="BD244" s="581"/>
      <c r="BE244" s="581"/>
      <c r="BF244" s="581"/>
      <c r="BG244" s="581"/>
      <c r="BH244" s="581"/>
      <c r="BI244" s="581"/>
      <c r="BJ244" s="581"/>
      <c r="BK244" s="581"/>
      <c r="BL244" s="581"/>
      <c r="BM244" s="581"/>
      <c r="BN244" s="581"/>
      <c r="BO244" s="581"/>
      <c r="BP244" s="581"/>
      <c r="BQ244" s="581"/>
      <c r="BR244" s="581"/>
      <c r="BS244" s="581"/>
      <c r="BT244" s="581"/>
      <c r="BU244" s="581"/>
      <c r="BV244" s="581"/>
      <c r="BW244" s="581"/>
      <c r="BX244" s="581"/>
      <c r="BY244" s="581"/>
      <c r="BZ244" s="581"/>
      <c r="CA244" s="581"/>
      <c r="CB244" s="581"/>
      <c r="CC244" s="581"/>
    </row>
    <row r="245" customFormat="false" ht="11.25" hidden="false" customHeight="true" outlineLevel="0" collapsed="false">
      <c r="A245" s="581"/>
      <c r="B245" s="581"/>
      <c r="C245" s="581"/>
      <c r="D245" s="581"/>
      <c r="E245" s="581"/>
      <c r="F245" s="581"/>
      <c r="G245" s="581"/>
      <c r="H245" s="581"/>
      <c r="I245" s="581"/>
      <c r="J245" s="581"/>
      <c r="K245" s="581"/>
      <c r="L245" s="581"/>
      <c r="M245" s="581"/>
      <c r="N245" s="581"/>
      <c r="O245" s="581"/>
      <c r="P245" s="581"/>
      <c r="Q245" s="581"/>
      <c r="R245" s="581"/>
      <c r="S245" s="581"/>
      <c r="T245" s="581"/>
      <c r="U245" s="581"/>
      <c r="V245" s="581"/>
      <c r="W245" s="581"/>
      <c r="X245" s="581"/>
      <c r="Y245" s="581"/>
      <c r="Z245" s="581"/>
      <c r="AA245" s="581"/>
      <c r="AB245" s="581"/>
      <c r="AC245" s="581"/>
      <c r="AD245" s="581"/>
      <c r="AE245" s="581"/>
      <c r="AF245" s="581"/>
      <c r="AG245" s="581"/>
      <c r="AH245" s="581"/>
      <c r="AI245" s="581"/>
      <c r="AJ245" s="581"/>
      <c r="AK245" s="581"/>
      <c r="AL245" s="581"/>
      <c r="AM245" s="581"/>
      <c r="AN245" s="581"/>
      <c r="AO245" s="581"/>
      <c r="AP245" s="581"/>
      <c r="AQ245" s="581"/>
      <c r="AR245" s="581"/>
      <c r="AS245" s="581"/>
      <c r="AT245" s="581"/>
      <c r="AU245" s="581"/>
      <c r="AV245" s="581"/>
      <c r="AW245" s="581"/>
      <c r="AX245" s="581"/>
      <c r="AY245" s="581"/>
      <c r="AZ245" s="581"/>
      <c r="BA245" s="581"/>
      <c r="BB245" s="581"/>
      <c r="BC245" s="581"/>
      <c r="BD245" s="581"/>
      <c r="BE245" s="581"/>
      <c r="BF245" s="581"/>
      <c r="BG245" s="581"/>
      <c r="BH245" s="581"/>
      <c r="BI245" s="581"/>
      <c r="BJ245" s="581"/>
      <c r="BK245" s="581"/>
      <c r="BL245" s="581"/>
      <c r="BM245" s="581"/>
      <c r="BN245" s="581"/>
      <c r="BO245" s="581"/>
      <c r="BP245" s="581"/>
      <c r="BQ245" s="581"/>
      <c r="BR245" s="581"/>
      <c r="BS245" s="581"/>
      <c r="BT245" s="581"/>
      <c r="BU245" s="581"/>
      <c r="BV245" s="581"/>
      <c r="BW245" s="581"/>
      <c r="BX245" s="581"/>
      <c r="BY245" s="581"/>
      <c r="BZ245" s="581"/>
      <c r="CA245" s="581"/>
      <c r="CB245" s="581"/>
      <c r="CC245" s="581"/>
    </row>
    <row r="246" customFormat="false" ht="11.25" hidden="false" customHeight="true" outlineLevel="0" collapsed="false">
      <c r="A246" s="581"/>
      <c r="B246" s="581"/>
      <c r="C246" s="581"/>
      <c r="D246" s="581"/>
      <c r="E246" s="581"/>
      <c r="F246" s="581"/>
      <c r="G246" s="581"/>
      <c r="H246" s="581"/>
      <c r="I246" s="581"/>
      <c r="J246" s="581"/>
      <c r="K246" s="581"/>
      <c r="L246" s="581"/>
      <c r="M246" s="581"/>
      <c r="N246" s="581"/>
      <c r="O246" s="581"/>
      <c r="P246" s="581"/>
      <c r="Q246" s="581"/>
      <c r="R246" s="581"/>
      <c r="S246" s="581"/>
      <c r="T246" s="581"/>
      <c r="U246" s="581"/>
      <c r="V246" s="581"/>
      <c r="W246" s="581"/>
      <c r="X246" s="581"/>
      <c r="Y246" s="581"/>
      <c r="Z246" s="581"/>
      <c r="AA246" s="581"/>
      <c r="AB246" s="581"/>
      <c r="AC246" s="581"/>
      <c r="AD246" s="581"/>
      <c r="AE246" s="581"/>
      <c r="AF246" s="581"/>
      <c r="AG246" s="581"/>
      <c r="AH246" s="581"/>
      <c r="AI246" s="581"/>
      <c r="AJ246" s="581"/>
      <c r="AK246" s="581"/>
      <c r="AL246" s="581"/>
      <c r="AM246" s="581"/>
      <c r="AN246" s="581"/>
      <c r="AO246" s="581"/>
      <c r="AP246" s="581"/>
      <c r="AQ246" s="581"/>
      <c r="AR246" s="581"/>
      <c r="AS246" s="581"/>
      <c r="AT246" s="581"/>
      <c r="AU246" s="581"/>
      <c r="AV246" s="581"/>
      <c r="AW246" s="581"/>
      <c r="AX246" s="581"/>
      <c r="AY246" s="581"/>
      <c r="AZ246" s="581"/>
      <c r="BA246" s="581"/>
      <c r="BB246" s="581"/>
      <c r="BC246" s="581"/>
      <c r="BD246" s="581"/>
      <c r="BE246" s="581"/>
      <c r="BF246" s="581"/>
      <c r="BG246" s="581"/>
      <c r="BH246" s="581"/>
      <c r="BI246" s="581"/>
      <c r="BJ246" s="581"/>
      <c r="BK246" s="581"/>
      <c r="BL246" s="581"/>
      <c r="BM246" s="581"/>
      <c r="BN246" s="581"/>
      <c r="BO246" s="581"/>
      <c r="BP246" s="581"/>
      <c r="BQ246" s="581"/>
      <c r="BR246" s="581"/>
      <c r="BS246" s="581"/>
      <c r="BT246" s="581"/>
      <c r="BU246" s="581"/>
      <c r="BV246" s="581"/>
      <c r="BW246" s="581"/>
      <c r="BX246" s="581"/>
      <c r="BY246" s="581"/>
      <c r="BZ246" s="581"/>
      <c r="CA246" s="581"/>
      <c r="CB246" s="581"/>
      <c r="CC246" s="581"/>
    </row>
    <row r="247" customFormat="false" ht="11.25" hidden="false" customHeight="true" outlineLevel="0" collapsed="false">
      <c r="A247" s="581"/>
      <c r="B247" s="581"/>
      <c r="C247" s="581"/>
      <c r="D247" s="581"/>
      <c r="E247" s="581"/>
      <c r="F247" s="581"/>
      <c r="G247" s="581"/>
      <c r="H247" s="581"/>
      <c r="I247" s="581"/>
      <c r="J247" s="581"/>
      <c r="K247" s="581"/>
      <c r="L247" s="581"/>
      <c r="M247" s="581"/>
      <c r="N247" s="581"/>
      <c r="O247" s="581"/>
      <c r="P247" s="581"/>
      <c r="Q247" s="581"/>
      <c r="R247" s="581"/>
      <c r="S247" s="581"/>
      <c r="T247" s="581"/>
      <c r="U247" s="581"/>
      <c r="V247" s="581"/>
      <c r="W247" s="581"/>
      <c r="X247" s="581"/>
      <c r="Y247" s="581"/>
      <c r="Z247" s="581"/>
      <c r="AA247" s="581"/>
      <c r="AB247" s="581"/>
      <c r="AC247" s="581"/>
      <c r="AD247" s="581"/>
      <c r="AE247" s="581"/>
      <c r="AF247" s="581"/>
      <c r="AG247" s="581"/>
      <c r="AH247" s="581"/>
      <c r="AI247" s="581"/>
      <c r="AJ247" s="581"/>
      <c r="AK247" s="581"/>
      <c r="AL247" s="581"/>
      <c r="AM247" s="581"/>
      <c r="AN247" s="581"/>
      <c r="AO247" s="581"/>
      <c r="AP247" s="581"/>
      <c r="AQ247" s="581"/>
      <c r="AR247" s="581"/>
      <c r="AS247" s="581"/>
      <c r="AT247" s="581"/>
      <c r="AU247" s="581"/>
      <c r="AV247" s="581"/>
      <c r="AW247" s="581"/>
      <c r="AX247" s="581"/>
      <c r="AY247" s="581"/>
      <c r="AZ247" s="581"/>
      <c r="BA247" s="581"/>
      <c r="BB247" s="581"/>
      <c r="BC247" s="581"/>
      <c r="BD247" s="581"/>
      <c r="BE247" s="581"/>
      <c r="BF247" s="581"/>
      <c r="BG247" s="581"/>
      <c r="BH247" s="581"/>
      <c r="BI247" s="581"/>
      <c r="BJ247" s="581"/>
      <c r="BK247" s="581"/>
      <c r="BL247" s="581"/>
      <c r="BM247" s="581"/>
      <c r="BN247" s="581"/>
      <c r="BO247" s="581"/>
      <c r="BP247" s="581"/>
      <c r="BQ247" s="581"/>
      <c r="BR247" s="581"/>
      <c r="BS247" s="581"/>
      <c r="BT247" s="581"/>
      <c r="BU247" s="581"/>
      <c r="BV247" s="581"/>
      <c r="BW247" s="581"/>
      <c r="BX247" s="581"/>
      <c r="BY247" s="581"/>
      <c r="BZ247" s="581"/>
      <c r="CA247" s="581"/>
      <c r="CB247" s="581"/>
      <c r="CC247" s="581"/>
    </row>
    <row r="248" customFormat="false" ht="11.25" hidden="false" customHeight="true" outlineLevel="0" collapsed="false">
      <c r="A248" s="581"/>
      <c r="B248" s="581"/>
      <c r="C248" s="581"/>
      <c r="D248" s="581"/>
      <c r="E248" s="581"/>
      <c r="F248" s="581"/>
      <c r="G248" s="581"/>
      <c r="H248" s="581"/>
      <c r="I248" s="581"/>
      <c r="J248" s="581"/>
      <c r="K248" s="581"/>
      <c r="L248" s="581"/>
      <c r="M248" s="581"/>
      <c r="N248" s="581"/>
      <c r="O248" s="581"/>
      <c r="P248" s="581"/>
      <c r="Q248" s="581"/>
      <c r="R248" s="581"/>
      <c r="S248" s="581"/>
      <c r="T248" s="581"/>
      <c r="U248" s="581"/>
      <c r="V248" s="581"/>
      <c r="W248" s="581"/>
      <c r="X248" s="581"/>
      <c r="Y248" s="581"/>
      <c r="Z248" s="581"/>
      <c r="AA248" s="581"/>
      <c r="AB248" s="581"/>
      <c r="AC248" s="581"/>
      <c r="AD248" s="581"/>
      <c r="AE248" s="581"/>
      <c r="AF248" s="581"/>
      <c r="AG248" s="581"/>
      <c r="AH248" s="581"/>
      <c r="AI248" s="581"/>
      <c r="AJ248" s="581"/>
      <c r="AK248" s="581"/>
      <c r="AL248" s="581"/>
      <c r="AM248" s="581"/>
      <c r="AN248" s="581"/>
      <c r="AO248" s="581"/>
      <c r="AP248" s="581"/>
      <c r="AQ248" s="581"/>
      <c r="AR248" s="581"/>
      <c r="AS248" s="581"/>
      <c r="AT248" s="581"/>
      <c r="AU248" s="581"/>
      <c r="AV248" s="581"/>
      <c r="AW248" s="581"/>
      <c r="AX248" s="581"/>
      <c r="AY248" s="581"/>
      <c r="AZ248" s="581"/>
      <c r="BA248" s="581"/>
      <c r="BB248" s="581"/>
      <c r="BC248" s="581"/>
      <c r="BD248" s="581"/>
      <c r="BE248" s="581"/>
      <c r="BF248" s="581"/>
      <c r="BG248" s="581"/>
      <c r="BH248" s="581"/>
      <c r="BI248" s="581"/>
      <c r="BJ248" s="581"/>
      <c r="BK248" s="581"/>
      <c r="BL248" s="581"/>
      <c r="BM248" s="581"/>
      <c r="BN248" s="581"/>
      <c r="BO248" s="581"/>
      <c r="BP248" s="581"/>
      <c r="BQ248" s="581"/>
      <c r="BR248" s="581"/>
      <c r="BS248" s="581"/>
      <c r="BT248" s="581"/>
      <c r="BU248" s="581"/>
      <c r="BV248" s="581"/>
      <c r="BW248" s="581"/>
      <c r="BX248" s="581"/>
      <c r="BY248" s="581"/>
      <c r="BZ248" s="581"/>
      <c r="CA248" s="581"/>
      <c r="CB248" s="581"/>
      <c r="CC248" s="581"/>
    </row>
    <row r="249" customFormat="false" ht="11.25" hidden="false" customHeight="true" outlineLevel="0" collapsed="false">
      <c r="A249" s="581"/>
      <c r="B249" s="581"/>
      <c r="C249" s="581"/>
      <c r="D249" s="581"/>
      <c r="E249" s="581"/>
      <c r="F249" s="581"/>
      <c r="G249" s="581"/>
      <c r="H249" s="581"/>
      <c r="I249" s="581"/>
      <c r="J249" s="581"/>
      <c r="K249" s="581"/>
      <c r="L249" s="581"/>
      <c r="M249" s="581"/>
      <c r="N249" s="581"/>
      <c r="O249" s="581"/>
      <c r="P249" s="581"/>
      <c r="Q249" s="581"/>
      <c r="R249" s="581"/>
      <c r="S249" s="581"/>
      <c r="T249" s="581"/>
      <c r="U249" s="581"/>
      <c r="V249" s="581"/>
      <c r="W249" s="581"/>
      <c r="X249" s="581"/>
      <c r="Y249" s="581"/>
      <c r="Z249" s="581"/>
      <c r="AA249" s="581"/>
      <c r="AB249" s="581"/>
      <c r="AC249" s="581"/>
      <c r="AD249" s="581"/>
      <c r="AE249" s="581"/>
      <c r="AF249" s="581"/>
      <c r="AG249" s="581"/>
      <c r="AH249" s="581"/>
      <c r="AI249" s="581"/>
      <c r="AJ249" s="581"/>
      <c r="AK249" s="581"/>
      <c r="AL249" s="581"/>
      <c r="AM249" s="581"/>
      <c r="AN249" s="581"/>
      <c r="AO249" s="581"/>
      <c r="AP249" s="581"/>
      <c r="AQ249" s="581"/>
      <c r="AR249" s="581"/>
      <c r="AS249" s="581"/>
      <c r="AT249" s="581"/>
      <c r="AU249" s="581"/>
      <c r="AV249" s="581"/>
      <c r="AW249" s="581"/>
      <c r="AX249" s="581"/>
      <c r="AY249" s="581"/>
      <c r="AZ249" s="581"/>
      <c r="BA249" s="581"/>
      <c r="BB249" s="581"/>
      <c r="BC249" s="581"/>
      <c r="BD249" s="581"/>
      <c r="BE249" s="581"/>
      <c r="BF249" s="581"/>
      <c r="BG249" s="581"/>
      <c r="BH249" s="581"/>
      <c r="BI249" s="581"/>
      <c r="BJ249" s="581"/>
      <c r="BK249" s="581"/>
      <c r="BL249" s="581"/>
      <c r="BM249" s="581"/>
      <c r="BN249" s="581"/>
      <c r="BO249" s="581"/>
      <c r="BP249" s="581"/>
      <c r="BQ249" s="581"/>
      <c r="BR249" s="581"/>
      <c r="BS249" s="581"/>
      <c r="BT249" s="581"/>
      <c r="BU249" s="581"/>
      <c r="BV249" s="581"/>
      <c r="BW249" s="581"/>
      <c r="BX249" s="581"/>
      <c r="BY249" s="581"/>
      <c r="BZ249" s="581"/>
      <c r="CA249" s="581"/>
      <c r="CB249" s="581"/>
      <c r="CC249" s="581"/>
    </row>
    <row r="250" customFormat="false" ht="11.25" hidden="false" customHeight="true" outlineLevel="0" collapsed="false">
      <c r="A250" s="581"/>
      <c r="B250" s="581"/>
      <c r="C250" s="581"/>
      <c r="D250" s="581"/>
      <c r="E250" s="581"/>
      <c r="F250" s="581"/>
      <c r="G250" s="581"/>
      <c r="H250" s="581"/>
      <c r="I250" s="581"/>
      <c r="J250" s="581"/>
      <c r="K250" s="581"/>
      <c r="L250" s="581"/>
      <c r="M250" s="581"/>
      <c r="N250" s="581"/>
      <c r="O250" s="581"/>
      <c r="P250" s="581"/>
      <c r="Q250" s="581"/>
      <c r="R250" s="581"/>
      <c r="S250" s="581"/>
      <c r="T250" s="581"/>
      <c r="U250" s="581"/>
      <c r="V250" s="581"/>
      <c r="W250" s="581"/>
      <c r="X250" s="581"/>
      <c r="Y250" s="581"/>
      <c r="Z250" s="581"/>
      <c r="AA250" s="581"/>
      <c r="AB250" s="581"/>
      <c r="AC250" s="581"/>
      <c r="AD250" s="581"/>
      <c r="AE250" s="581"/>
      <c r="AF250" s="581"/>
      <c r="AG250" s="581"/>
      <c r="AH250" s="581"/>
      <c r="AI250" s="581"/>
      <c r="AJ250" s="581"/>
      <c r="AK250" s="581"/>
      <c r="AL250" s="581"/>
      <c r="AM250" s="581"/>
      <c r="AN250" s="581"/>
      <c r="AO250" s="581"/>
      <c r="AP250" s="581"/>
      <c r="AQ250" s="581"/>
      <c r="AR250" s="581"/>
      <c r="AS250" s="581"/>
      <c r="AT250" s="581"/>
      <c r="AU250" s="581"/>
      <c r="AV250" s="581"/>
      <c r="AW250" s="581"/>
      <c r="AX250" s="581"/>
      <c r="AY250" s="581"/>
      <c r="AZ250" s="581"/>
      <c r="BA250" s="581"/>
      <c r="BB250" s="581"/>
      <c r="BC250" s="581"/>
      <c r="BD250" s="581"/>
      <c r="BE250" s="581"/>
      <c r="BF250" s="581"/>
      <c r="BG250" s="581"/>
      <c r="BH250" s="581"/>
      <c r="BI250" s="581"/>
      <c r="BJ250" s="581"/>
      <c r="BK250" s="581"/>
      <c r="BL250" s="581"/>
      <c r="BM250" s="581"/>
      <c r="BN250" s="581"/>
      <c r="BO250" s="581"/>
      <c r="BP250" s="581"/>
      <c r="BQ250" s="581"/>
      <c r="BR250" s="581"/>
      <c r="BS250" s="581"/>
      <c r="BT250" s="581"/>
      <c r="BU250" s="581"/>
      <c r="BV250" s="581"/>
      <c r="BW250" s="581"/>
      <c r="BX250" s="581"/>
      <c r="BY250" s="581"/>
      <c r="BZ250" s="581"/>
      <c r="CA250" s="581"/>
      <c r="CB250" s="581"/>
      <c r="CC250" s="581"/>
    </row>
    <row r="251" customFormat="false" ht="11.25" hidden="false" customHeight="true" outlineLevel="0" collapsed="false">
      <c r="A251" s="581"/>
      <c r="B251" s="581"/>
      <c r="C251" s="581"/>
      <c r="D251" s="581"/>
      <c r="E251" s="581"/>
      <c r="F251" s="581"/>
      <c r="G251" s="581"/>
      <c r="H251" s="581"/>
      <c r="I251" s="581"/>
      <c r="J251" s="581"/>
      <c r="K251" s="581"/>
      <c r="L251" s="581"/>
      <c r="M251" s="581"/>
      <c r="N251" s="581"/>
      <c r="O251" s="581"/>
      <c r="P251" s="581"/>
      <c r="Q251" s="581"/>
      <c r="R251" s="581"/>
      <c r="S251" s="581"/>
      <c r="T251" s="581"/>
      <c r="U251" s="581"/>
      <c r="V251" s="581"/>
      <c r="W251" s="581"/>
      <c r="X251" s="581"/>
      <c r="Y251" s="581"/>
      <c r="Z251" s="581"/>
      <c r="AA251" s="581"/>
      <c r="AB251" s="581"/>
      <c r="AC251" s="581"/>
      <c r="AD251" s="581"/>
      <c r="AE251" s="581"/>
      <c r="AF251" s="581"/>
      <c r="AG251" s="581"/>
      <c r="AH251" s="581"/>
      <c r="AI251" s="581"/>
      <c r="AJ251" s="581"/>
      <c r="AK251" s="581"/>
      <c r="AL251" s="581"/>
      <c r="AM251" s="581"/>
      <c r="AN251" s="581"/>
      <c r="AO251" s="581"/>
      <c r="AP251" s="581"/>
      <c r="AQ251" s="581"/>
      <c r="AR251" s="581"/>
      <c r="AS251" s="581"/>
      <c r="AT251" s="581"/>
      <c r="AU251" s="581"/>
      <c r="AV251" s="581"/>
      <c r="AW251" s="581"/>
      <c r="AX251" s="581"/>
      <c r="AY251" s="581"/>
      <c r="AZ251" s="581"/>
      <c r="BA251" s="581"/>
      <c r="BB251" s="581"/>
      <c r="BC251" s="581"/>
      <c r="BD251" s="581"/>
      <c r="BE251" s="581"/>
      <c r="BF251" s="581"/>
      <c r="BG251" s="581"/>
      <c r="BH251" s="581"/>
      <c r="BI251" s="581"/>
      <c r="BJ251" s="581"/>
      <c r="BK251" s="581"/>
      <c r="BL251" s="581"/>
      <c r="BM251" s="581"/>
      <c r="BN251" s="581"/>
      <c r="BO251" s="581"/>
      <c r="BP251" s="581"/>
      <c r="BQ251" s="581"/>
      <c r="BR251" s="581"/>
      <c r="BS251" s="581"/>
      <c r="BT251" s="581"/>
      <c r="BU251" s="581"/>
      <c r="BV251" s="581"/>
      <c r="BW251" s="581"/>
      <c r="BX251" s="581"/>
      <c r="BY251" s="581"/>
      <c r="BZ251" s="581"/>
      <c r="CA251" s="581"/>
      <c r="CB251" s="581"/>
      <c r="CC251" s="581"/>
    </row>
    <row r="252" customFormat="false" ht="11.25" hidden="false" customHeight="true" outlineLevel="0" collapsed="false">
      <c r="A252" s="581"/>
      <c r="B252" s="581"/>
      <c r="C252" s="581"/>
      <c r="D252" s="581"/>
      <c r="E252" s="581"/>
      <c r="F252" s="581"/>
      <c r="G252" s="581"/>
      <c r="H252" s="581"/>
      <c r="I252" s="581"/>
      <c r="J252" s="581"/>
      <c r="K252" s="581"/>
      <c r="L252" s="581"/>
      <c r="M252" s="581"/>
      <c r="N252" s="581"/>
      <c r="O252" s="581"/>
      <c r="P252" s="581"/>
      <c r="Q252" s="581"/>
      <c r="R252" s="581"/>
      <c r="S252" s="581"/>
      <c r="T252" s="581"/>
      <c r="U252" s="581"/>
      <c r="V252" s="581"/>
      <c r="W252" s="581"/>
      <c r="X252" s="581"/>
      <c r="Y252" s="581"/>
      <c r="Z252" s="581"/>
      <c r="AA252" s="581"/>
      <c r="AB252" s="581"/>
      <c r="AC252" s="581"/>
      <c r="AD252" s="581"/>
      <c r="AE252" s="581"/>
      <c r="AF252" s="581"/>
      <c r="AG252" s="581"/>
      <c r="AH252" s="581"/>
      <c r="AI252" s="581"/>
      <c r="AJ252" s="581"/>
      <c r="AK252" s="581"/>
      <c r="AL252" s="581"/>
      <c r="AM252" s="581"/>
      <c r="AN252" s="581"/>
      <c r="AO252" s="581"/>
      <c r="AP252" s="581"/>
      <c r="AQ252" s="581"/>
      <c r="AR252" s="581"/>
      <c r="AS252" s="581"/>
      <c r="AT252" s="581"/>
      <c r="AU252" s="581"/>
      <c r="AV252" s="581"/>
      <c r="AW252" s="581"/>
      <c r="AX252" s="581"/>
      <c r="AY252" s="581"/>
      <c r="AZ252" s="581"/>
      <c r="BA252" s="581"/>
      <c r="BB252" s="581"/>
      <c r="BC252" s="581"/>
      <c r="BD252" s="581"/>
      <c r="BE252" s="581"/>
      <c r="BF252" s="581"/>
      <c r="BG252" s="581"/>
      <c r="BH252" s="581"/>
      <c r="BI252" s="581"/>
      <c r="BJ252" s="581"/>
      <c r="BK252" s="581"/>
      <c r="BL252" s="581"/>
      <c r="BM252" s="581"/>
      <c r="BN252" s="581"/>
      <c r="BO252" s="581"/>
      <c r="BP252" s="581"/>
      <c r="BQ252" s="581"/>
      <c r="BR252" s="581"/>
      <c r="BS252" s="581"/>
      <c r="BT252" s="581"/>
      <c r="BU252" s="581"/>
      <c r="BV252" s="581"/>
      <c r="BW252" s="581"/>
      <c r="BX252" s="581"/>
      <c r="BY252" s="581"/>
      <c r="BZ252" s="581"/>
      <c r="CA252" s="581"/>
      <c r="CB252" s="581"/>
      <c r="CC252" s="581"/>
    </row>
    <row r="253" customFormat="false" ht="11.25" hidden="false" customHeight="true" outlineLevel="0" collapsed="false">
      <c r="A253" s="581"/>
      <c r="B253" s="581"/>
      <c r="C253" s="581"/>
      <c r="D253" s="581"/>
      <c r="E253" s="581"/>
      <c r="F253" s="581"/>
      <c r="G253" s="581"/>
      <c r="H253" s="581"/>
      <c r="I253" s="581"/>
      <c r="J253" s="581"/>
      <c r="K253" s="581"/>
      <c r="L253" s="581"/>
      <c r="M253" s="581"/>
      <c r="N253" s="581"/>
      <c r="O253" s="581"/>
      <c r="P253" s="581"/>
      <c r="Q253" s="581"/>
      <c r="R253" s="581"/>
      <c r="S253" s="581"/>
      <c r="T253" s="581"/>
      <c r="U253" s="581"/>
      <c r="V253" s="581"/>
      <c r="W253" s="581"/>
      <c r="X253" s="581"/>
      <c r="Y253" s="581"/>
      <c r="Z253" s="581"/>
      <c r="AA253" s="581"/>
      <c r="AB253" s="581"/>
      <c r="AC253" s="581"/>
      <c r="AD253" s="581"/>
      <c r="AE253" s="581"/>
      <c r="AF253" s="581"/>
      <c r="AG253" s="581"/>
      <c r="AH253" s="581"/>
      <c r="AI253" s="581"/>
      <c r="AJ253" s="581"/>
      <c r="AK253" s="581"/>
      <c r="AL253" s="581"/>
      <c r="AM253" s="581"/>
      <c r="AN253" s="581"/>
      <c r="AO253" s="581"/>
      <c r="AP253" s="581"/>
      <c r="AQ253" s="581"/>
      <c r="AR253" s="581"/>
      <c r="AS253" s="581"/>
      <c r="AT253" s="581"/>
      <c r="AU253" s="581"/>
      <c r="AV253" s="581"/>
      <c r="AW253" s="581"/>
      <c r="AX253" s="581"/>
      <c r="AY253" s="581"/>
      <c r="AZ253" s="581"/>
      <c r="BA253" s="581"/>
      <c r="BB253" s="581"/>
      <c r="BC253" s="581"/>
      <c r="BD253" s="581"/>
      <c r="BE253" s="581"/>
      <c r="BF253" s="581"/>
      <c r="BG253" s="581"/>
      <c r="BH253" s="581"/>
      <c r="BI253" s="581"/>
      <c r="BJ253" s="581"/>
      <c r="BK253" s="581"/>
      <c r="BL253" s="581"/>
      <c r="BM253" s="581"/>
      <c r="BN253" s="581"/>
      <c r="BO253" s="581"/>
      <c r="BP253" s="581"/>
      <c r="BQ253" s="581"/>
      <c r="BR253" s="581"/>
      <c r="BS253" s="581"/>
      <c r="BT253" s="581"/>
      <c r="BU253" s="581"/>
      <c r="BV253" s="581"/>
      <c r="BW253" s="581"/>
      <c r="BX253" s="581"/>
      <c r="BY253" s="581"/>
      <c r="BZ253" s="581"/>
      <c r="CA253" s="581"/>
      <c r="CB253" s="581"/>
      <c r="CC253" s="581"/>
    </row>
    <row r="254" customFormat="false" ht="11.25" hidden="false" customHeight="true" outlineLevel="0" collapsed="false">
      <c r="A254" s="581"/>
      <c r="B254" s="581"/>
      <c r="C254" s="581"/>
      <c r="D254" s="581"/>
      <c r="E254" s="581"/>
      <c r="F254" s="581"/>
      <c r="G254" s="581"/>
      <c r="H254" s="581"/>
      <c r="I254" s="581"/>
      <c r="J254" s="581"/>
      <c r="K254" s="581"/>
      <c r="L254" s="581"/>
      <c r="M254" s="581"/>
      <c r="N254" s="581"/>
      <c r="O254" s="581"/>
      <c r="P254" s="581"/>
      <c r="Q254" s="581"/>
      <c r="R254" s="581"/>
      <c r="S254" s="581"/>
      <c r="T254" s="581"/>
      <c r="U254" s="581"/>
      <c r="V254" s="581"/>
      <c r="W254" s="581"/>
      <c r="X254" s="581"/>
      <c r="Y254" s="581"/>
      <c r="Z254" s="581"/>
      <c r="AA254" s="581"/>
      <c r="AB254" s="581"/>
      <c r="AC254" s="581"/>
      <c r="AD254" s="581"/>
      <c r="AE254" s="581"/>
      <c r="AF254" s="581"/>
      <c r="AG254" s="581"/>
      <c r="AH254" s="581"/>
      <c r="AI254" s="581"/>
      <c r="AJ254" s="581"/>
      <c r="AK254" s="581"/>
      <c r="AL254" s="581"/>
      <c r="AM254" s="581"/>
      <c r="AN254" s="581"/>
      <c r="AO254" s="581"/>
      <c r="AP254" s="581"/>
      <c r="AQ254" s="581"/>
      <c r="AR254" s="581"/>
      <c r="AS254" s="581"/>
      <c r="AT254" s="581"/>
      <c r="AU254" s="581"/>
      <c r="AV254" s="581"/>
      <c r="AW254" s="581"/>
      <c r="AX254" s="581"/>
      <c r="AY254" s="581"/>
      <c r="AZ254" s="581"/>
      <c r="BA254" s="581"/>
      <c r="BB254" s="581"/>
      <c r="BC254" s="581"/>
      <c r="BD254" s="581"/>
      <c r="BE254" s="581"/>
      <c r="BF254" s="581"/>
      <c r="BG254" s="581"/>
      <c r="BH254" s="581"/>
      <c r="BI254" s="581"/>
      <c r="BJ254" s="581"/>
      <c r="BK254" s="581"/>
      <c r="BL254" s="581"/>
      <c r="BM254" s="581"/>
      <c r="BN254" s="581"/>
      <c r="BO254" s="581"/>
      <c r="BP254" s="581"/>
      <c r="BQ254" s="581"/>
      <c r="BR254" s="581"/>
      <c r="BS254" s="581"/>
      <c r="BT254" s="581"/>
      <c r="BU254" s="581"/>
      <c r="BV254" s="581"/>
      <c r="BW254" s="581"/>
      <c r="BX254" s="581"/>
      <c r="BY254" s="581"/>
      <c r="BZ254" s="581"/>
      <c r="CA254" s="581"/>
      <c r="CB254" s="581"/>
      <c r="CC254" s="581"/>
    </row>
    <row r="255" customFormat="false" ht="11.25" hidden="false" customHeight="true" outlineLevel="0" collapsed="false">
      <c r="A255" s="581"/>
      <c r="B255" s="581"/>
      <c r="C255" s="581"/>
      <c r="D255" s="581"/>
      <c r="E255" s="581"/>
      <c r="F255" s="581"/>
      <c r="G255" s="581"/>
      <c r="H255" s="581"/>
      <c r="I255" s="581"/>
      <c r="J255" s="581"/>
      <c r="K255" s="581"/>
      <c r="L255" s="581"/>
      <c r="M255" s="581"/>
      <c r="N255" s="581"/>
      <c r="O255" s="581"/>
      <c r="P255" s="581"/>
      <c r="Q255" s="581"/>
      <c r="R255" s="581"/>
      <c r="S255" s="581"/>
      <c r="T255" s="581"/>
      <c r="U255" s="581"/>
      <c r="V255" s="581"/>
      <c r="W255" s="581"/>
      <c r="X255" s="581"/>
      <c r="Y255" s="581"/>
      <c r="Z255" s="581"/>
      <c r="AA255" s="581"/>
      <c r="AB255" s="581"/>
      <c r="AC255" s="581"/>
      <c r="AD255" s="581"/>
      <c r="AE255" s="581"/>
      <c r="AF255" s="581"/>
      <c r="AG255" s="581"/>
      <c r="AH255" s="581"/>
      <c r="AI255" s="581"/>
      <c r="AJ255" s="581"/>
      <c r="AK255" s="581"/>
      <c r="AL255" s="581"/>
      <c r="AM255" s="581"/>
      <c r="AN255" s="581"/>
      <c r="AO255" s="581"/>
      <c r="AP255" s="581"/>
      <c r="AQ255" s="581"/>
      <c r="AR255" s="581"/>
      <c r="AS255" s="581"/>
      <c r="AT255" s="581"/>
      <c r="AU255" s="581"/>
      <c r="AV255" s="581"/>
      <c r="AW255" s="581"/>
      <c r="AX255" s="581"/>
      <c r="AY255" s="581"/>
      <c r="AZ255" s="581"/>
      <c r="BA255" s="581"/>
      <c r="BB255" s="581"/>
      <c r="BC255" s="581"/>
      <c r="BD255" s="581"/>
      <c r="BE255" s="581"/>
      <c r="BF255" s="581"/>
      <c r="BG255" s="581"/>
      <c r="BH255" s="581"/>
      <c r="BI255" s="581"/>
      <c r="BJ255" s="581"/>
      <c r="BK255" s="581"/>
      <c r="BL255" s="581"/>
      <c r="BM255" s="581"/>
      <c r="BN255" s="581"/>
      <c r="BO255" s="581"/>
      <c r="BP255" s="581"/>
      <c r="BQ255" s="581"/>
      <c r="BR255" s="581"/>
      <c r="BS255" s="581"/>
      <c r="BT255" s="581"/>
      <c r="BU255" s="581"/>
      <c r="BV255" s="581"/>
      <c r="BW255" s="581"/>
      <c r="BX255" s="581"/>
      <c r="BY255" s="581"/>
      <c r="BZ255" s="581"/>
      <c r="CA255" s="581"/>
      <c r="CB255" s="581"/>
      <c r="CC255" s="581"/>
    </row>
    <row r="256" customFormat="false" ht="11.25" hidden="false" customHeight="true" outlineLevel="0" collapsed="false">
      <c r="A256" s="581"/>
      <c r="B256" s="581"/>
      <c r="C256" s="581"/>
      <c r="D256" s="581"/>
      <c r="E256" s="581"/>
      <c r="F256" s="581"/>
      <c r="G256" s="581"/>
      <c r="H256" s="581"/>
      <c r="I256" s="581"/>
      <c r="J256" s="581"/>
      <c r="K256" s="581"/>
      <c r="L256" s="581"/>
      <c r="M256" s="581"/>
      <c r="N256" s="581"/>
      <c r="O256" s="581"/>
      <c r="P256" s="581"/>
      <c r="Q256" s="581"/>
      <c r="R256" s="581"/>
      <c r="S256" s="581"/>
      <c r="T256" s="581"/>
      <c r="U256" s="581"/>
      <c r="V256" s="581"/>
      <c r="W256" s="581"/>
      <c r="X256" s="581"/>
      <c r="Y256" s="581"/>
      <c r="Z256" s="581"/>
      <c r="AA256" s="581"/>
      <c r="AB256" s="581"/>
      <c r="AC256" s="581"/>
      <c r="AD256" s="581"/>
      <c r="AE256" s="581"/>
      <c r="AF256" s="581"/>
      <c r="AG256" s="581"/>
      <c r="AH256" s="581"/>
      <c r="AI256" s="581"/>
      <c r="AJ256" s="581"/>
      <c r="AK256" s="581"/>
      <c r="AL256" s="581"/>
      <c r="AM256" s="581"/>
      <c r="AN256" s="581"/>
      <c r="AO256" s="581"/>
      <c r="AP256" s="581"/>
      <c r="AQ256" s="581"/>
      <c r="AR256" s="581"/>
      <c r="AS256" s="581"/>
      <c r="AT256" s="581"/>
      <c r="AU256" s="581"/>
      <c r="AV256" s="581"/>
      <c r="AW256" s="581"/>
      <c r="AX256" s="581"/>
      <c r="AY256" s="581"/>
      <c r="AZ256" s="581"/>
      <c r="BA256" s="581"/>
      <c r="BB256" s="581"/>
      <c r="BC256" s="581"/>
      <c r="BD256" s="581"/>
      <c r="BE256" s="581"/>
      <c r="BF256" s="581"/>
      <c r="BG256" s="581"/>
      <c r="BH256" s="581"/>
      <c r="BI256" s="581"/>
      <c r="BJ256" s="581"/>
      <c r="BK256" s="581"/>
      <c r="BL256" s="581"/>
      <c r="BM256" s="581"/>
      <c r="BN256" s="581"/>
      <c r="BO256" s="581"/>
      <c r="BP256" s="581"/>
      <c r="BQ256" s="581"/>
      <c r="BR256" s="581"/>
      <c r="BS256" s="581"/>
      <c r="BT256" s="581"/>
      <c r="BU256" s="581"/>
      <c r="BV256" s="581"/>
      <c r="BW256" s="581"/>
      <c r="BX256" s="581"/>
      <c r="BY256" s="581"/>
      <c r="BZ256" s="581"/>
      <c r="CA256" s="581"/>
      <c r="CB256" s="581"/>
      <c r="CC256" s="581"/>
    </row>
    <row r="257" customFormat="false" ht="11.25" hidden="false" customHeight="true" outlineLevel="0" collapsed="false">
      <c r="A257" s="581"/>
      <c r="B257" s="581"/>
      <c r="C257" s="581"/>
      <c r="D257" s="581"/>
      <c r="E257" s="581"/>
      <c r="F257" s="581"/>
      <c r="G257" s="581"/>
      <c r="H257" s="581"/>
      <c r="I257" s="581"/>
      <c r="J257" s="581"/>
      <c r="K257" s="581"/>
      <c r="L257" s="581"/>
      <c r="M257" s="581"/>
      <c r="N257" s="581"/>
      <c r="O257" s="581"/>
      <c r="P257" s="581"/>
      <c r="Q257" s="581"/>
      <c r="R257" s="581"/>
      <c r="S257" s="581"/>
      <c r="T257" s="581"/>
      <c r="U257" s="581"/>
      <c r="V257" s="581"/>
      <c r="W257" s="581"/>
      <c r="X257" s="581"/>
      <c r="Y257" s="581"/>
      <c r="Z257" s="581"/>
      <c r="AA257" s="581"/>
      <c r="AB257" s="581"/>
      <c r="AC257" s="581"/>
      <c r="AD257" s="581"/>
      <c r="AE257" s="581"/>
      <c r="AF257" s="581"/>
      <c r="AG257" s="581"/>
      <c r="AH257" s="581"/>
      <c r="AI257" s="581"/>
      <c r="AJ257" s="581"/>
      <c r="AK257" s="581"/>
      <c r="AL257" s="581"/>
      <c r="AM257" s="581"/>
      <c r="AN257" s="581"/>
      <c r="AO257" s="581"/>
      <c r="AP257" s="581"/>
      <c r="AQ257" s="581"/>
      <c r="AR257" s="581"/>
      <c r="AS257" s="581"/>
      <c r="AT257" s="581"/>
      <c r="AU257" s="581"/>
      <c r="AV257" s="581"/>
      <c r="AW257" s="581"/>
      <c r="AX257" s="581"/>
      <c r="AY257" s="581"/>
      <c r="AZ257" s="581"/>
      <c r="BA257" s="581"/>
      <c r="BB257" s="581"/>
      <c r="BC257" s="581"/>
      <c r="BD257" s="581"/>
      <c r="BE257" s="581"/>
      <c r="BF257" s="581"/>
      <c r="BG257" s="581"/>
      <c r="BH257" s="581"/>
      <c r="BI257" s="581"/>
      <c r="BJ257" s="581"/>
      <c r="BK257" s="581"/>
      <c r="BL257" s="581"/>
      <c r="BM257" s="581"/>
      <c r="BN257" s="581"/>
      <c r="BO257" s="581"/>
      <c r="BP257" s="581"/>
      <c r="BQ257" s="581"/>
      <c r="BR257" s="581"/>
      <c r="BS257" s="581"/>
      <c r="BT257" s="581"/>
      <c r="BU257" s="581"/>
      <c r="BV257" s="581"/>
      <c r="BW257" s="581"/>
      <c r="BX257" s="581"/>
      <c r="BY257" s="581"/>
      <c r="BZ257" s="581"/>
      <c r="CA257" s="581"/>
      <c r="CB257" s="581"/>
      <c r="CC257" s="581"/>
    </row>
    <row r="258" customFormat="false" ht="11.25" hidden="false" customHeight="true" outlineLevel="0" collapsed="false">
      <c r="A258" s="581"/>
      <c r="B258" s="581"/>
      <c r="C258" s="581"/>
      <c r="D258" s="581"/>
      <c r="E258" s="581"/>
      <c r="F258" s="581"/>
      <c r="G258" s="581"/>
      <c r="H258" s="581"/>
      <c r="I258" s="581"/>
      <c r="J258" s="581"/>
      <c r="K258" s="581"/>
      <c r="L258" s="581"/>
      <c r="M258" s="581"/>
      <c r="N258" s="581"/>
      <c r="O258" s="581"/>
      <c r="P258" s="581"/>
      <c r="Q258" s="581"/>
      <c r="R258" s="581"/>
      <c r="S258" s="581"/>
      <c r="T258" s="581"/>
      <c r="U258" s="581"/>
      <c r="V258" s="581"/>
      <c r="W258" s="581"/>
      <c r="X258" s="581"/>
      <c r="Y258" s="581"/>
      <c r="Z258" s="581"/>
      <c r="AA258" s="581"/>
      <c r="AB258" s="581"/>
      <c r="AC258" s="581"/>
      <c r="AD258" s="581"/>
      <c r="AE258" s="581"/>
      <c r="AF258" s="581"/>
      <c r="AG258" s="581"/>
      <c r="AH258" s="581"/>
      <c r="AI258" s="581"/>
      <c r="AJ258" s="581"/>
      <c r="AK258" s="581"/>
      <c r="AL258" s="581"/>
      <c r="AM258" s="581"/>
      <c r="AN258" s="581"/>
      <c r="AO258" s="581"/>
      <c r="AP258" s="581"/>
      <c r="AQ258" s="581"/>
      <c r="AR258" s="581"/>
      <c r="AS258" s="581"/>
      <c r="AT258" s="581"/>
      <c r="AU258" s="581"/>
      <c r="AV258" s="581"/>
      <c r="AW258" s="581"/>
      <c r="AX258" s="581"/>
      <c r="AY258" s="581"/>
      <c r="AZ258" s="581"/>
      <c r="BA258" s="581"/>
      <c r="BB258" s="581"/>
      <c r="BC258" s="581"/>
      <c r="BD258" s="581"/>
      <c r="BE258" s="581"/>
      <c r="BF258" s="581"/>
      <c r="BG258" s="581"/>
      <c r="BH258" s="581"/>
      <c r="BI258" s="581"/>
      <c r="BJ258" s="581"/>
      <c r="BK258" s="581"/>
      <c r="BL258" s="581"/>
      <c r="BM258" s="581"/>
      <c r="BN258" s="581"/>
      <c r="BO258" s="581"/>
      <c r="BP258" s="581"/>
      <c r="BQ258" s="581"/>
      <c r="BR258" s="581"/>
      <c r="BS258" s="581"/>
      <c r="BT258" s="581"/>
      <c r="BU258" s="581"/>
      <c r="BV258" s="581"/>
      <c r="BW258" s="581"/>
      <c r="BX258" s="581"/>
      <c r="BY258" s="581"/>
      <c r="BZ258" s="581"/>
      <c r="CA258" s="581"/>
      <c r="CB258" s="581"/>
      <c r="CC258" s="581"/>
    </row>
    <row r="259" customFormat="false" ht="11.25" hidden="false" customHeight="true" outlineLevel="0" collapsed="false">
      <c r="A259" s="581"/>
      <c r="B259" s="581"/>
      <c r="C259" s="581"/>
      <c r="D259" s="581"/>
      <c r="E259" s="581"/>
      <c r="F259" s="581"/>
      <c r="G259" s="581"/>
      <c r="H259" s="581"/>
      <c r="I259" s="581"/>
      <c r="J259" s="581"/>
      <c r="K259" s="581"/>
      <c r="L259" s="581"/>
      <c r="M259" s="581"/>
      <c r="N259" s="581"/>
      <c r="O259" s="581"/>
      <c r="P259" s="581"/>
      <c r="Q259" s="581"/>
      <c r="R259" s="581"/>
      <c r="S259" s="581"/>
      <c r="T259" s="581"/>
      <c r="U259" s="581"/>
      <c r="V259" s="581"/>
      <c r="W259" s="581"/>
      <c r="X259" s="581"/>
      <c r="Y259" s="581"/>
      <c r="Z259" s="581"/>
      <c r="AA259" s="581"/>
      <c r="AB259" s="581"/>
      <c r="AC259" s="581"/>
      <c r="AD259" s="581"/>
      <c r="AE259" s="581"/>
      <c r="AF259" s="581"/>
      <c r="AG259" s="581"/>
      <c r="AH259" s="581"/>
      <c r="AI259" s="581"/>
      <c r="AJ259" s="581"/>
      <c r="AK259" s="581"/>
      <c r="AL259" s="581"/>
      <c r="AM259" s="581"/>
      <c r="AN259" s="581"/>
      <c r="AO259" s="581"/>
      <c r="AP259" s="581"/>
      <c r="AQ259" s="581"/>
      <c r="AR259" s="581"/>
      <c r="AS259" s="581"/>
      <c r="AT259" s="581"/>
      <c r="AU259" s="581"/>
      <c r="AV259" s="581"/>
      <c r="AW259" s="581"/>
      <c r="AX259" s="581"/>
      <c r="AY259" s="581"/>
      <c r="AZ259" s="581"/>
      <c r="BA259" s="581"/>
      <c r="BB259" s="581"/>
      <c r="BC259" s="581"/>
      <c r="BD259" s="581"/>
      <c r="BE259" s="581"/>
      <c r="BF259" s="581"/>
      <c r="BG259" s="581"/>
      <c r="BH259" s="581"/>
      <c r="BI259" s="581"/>
      <c r="BJ259" s="581"/>
      <c r="BK259" s="581"/>
      <c r="BL259" s="581"/>
      <c r="BM259" s="581"/>
      <c r="BN259" s="581"/>
      <c r="BO259" s="581"/>
      <c r="BP259" s="581"/>
      <c r="BQ259" s="581"/>
      <c r="BR259" s="581"/>
      <c r="BS259" s="581"/>
      <c r="BT259" s="581"/>
      <c r="BU259" s="581"/>
      <c r="BV259" s="581"/>
      <c r="BW259" s="581"/>
      <c r="BX259" s="581"/>
      <c r="BY259" s="581"/>
      <c r="BZ259" s="581"/>
      <c r="CA259" s="581"/>
      <c r="CB259" s="581"/>
      <c r="CC259" s="581"/>
    </row>
    <row r="260" customFormat="false" ht="11.25" hidden="false" customHeight="true" outlineLevel="0" collapsed="false">
      <c r="A260" s="581"/>
      <c r="B260" s="581"/>
      <c r="C260" s="581"/>
      <c r="D260" s="581"/>
      <c r="E260" s="581"/>
      <c r="F260" s="581"/>
      <c r="G260" s="581"/>
      <c r="H260" s="581"/>
      <c r="I260" s="581"/>
      <c r="J260" s="581"/>
      <c r="K260" s="581"/>
      <c r="L260" s="581"/>
      <c r="M260" s="581"/>
      <c r="N260" s="581"/>
      <c r="O260" s="581"/>
      <c r="P260" s="581"/>
      <c r="Q260" s="581"/>
      <c r="R260" s="581"/>
      <c r="S260" s="581"/>
      <c r="T260" s="581"/>
      <c r="U260" s="581"/>
      <c r="V260" s="581"/>
      <c r="W260" s="581"/>
      <c r="X260" s="581"/>
      <c r="Y260" s="581"/>
      <c r="Z260" s="581"/>
      <c r="AA260" s="581"/>
      <c r="AB260" s="581"/>
      <c r="AC260" s="581"/>
      <c r="AD260" s="581"/>
      <c r="AE260" s="581"/>
      <c r="AF260" s="581"/>
      <c r="AG260" s="581"/>
      <c r="AH260" s="581"/>
      <c r="AI260" s="581"/>
      <c r="AJ260" s="581"/>
      <c r="AK260" s="581"/>
      <c r="AL260" s="581"/>
      <c r="AM260" s="581"/>
      <c r="AN260" s="581"/>
      <c r="AO260" s="581"/>
      <c r="AP260" s="581"/>
      <c r="AQ260" s="581"/>
      <c r="AR260" s="581"/>
      <c r="AS260" s="581"/>
      <c r="AT260" s="581"/>
      <c r="AU260" s="581"/>
      <c r="AV260" s="581"/>
      <c r="AW260" s="581"/>
      <c r="AX260" s="581"/>
      <c r="AY260" s="581"/>
      <c r="AZ260" s="581"/>
      <c r="BA260" s="581"/>
      <c r="BB260" s="581"/>
      <c r="BC260" s="581"/>
      <c r="BD260" s="581"/>
      <c r="BE260" s="581"/>
      <c r="BF260" s="581"/>
      <c r="BG260" s="581"/>
      <c r="BH260" s="581"/>
      <c r="BI260" s="581"/>
      <c r="BJ260" s="581"/>
      <c r="BK260" s="581"/>
      <c r="BL260" s="581"/>
      <c r="BM260" s="581"/>
      <c r="BN260" s="581"/>
      <c r="BO260" s="581"/>
      <c r="BP260" s="581"/>
      <c r="BQ260" s="581"/>
      <c r="BR260" s="581"/>
      <c r="BS260" s="581"/>
      <c r="BT260" s="581"/>
      <c r="BU260" s="581"/>
      <c r="BV260" s="581"/>
      <c r="BW260" s="581"/>
      <c r="BX260" s="581"/>
      <c r="BY260" s="581"/>
      <c r="BZ260" s="581"/>
      <c r="CA260" s="581"/>
      <c r="CB260" s="581"/>
      <c r="CC260" s="581"/>
    </row>
    <row r="261" customFormat="false" ht="11.25" hidden="false" customHeight="true" outlineLevel="0" collapsed="false">
      <c r="A261" s="581"/>
      <c r="B261" s="581"/>
      <c r="C261" s="581"/>
      <c r="D261" s="581"/>
      <c r="E261" s="581"/>
      <c r="F261" s="581"/>
      <c r="G261" s="581"/>
      <c r="H261" s="581"/>
      <c r="I261" s="581"/>
      <c r="J261" s="581"/>
      <c r="K261" s="581"/>
      <c r="L261" s="581"/>
      <c r="M261" s="581"/>
      <c r="N261" s="581"/>
      <c r="O261" s="581"/>
      <c r="P261" s="581"/>
      <c r="Q261" s="581"/>
      <c r="R261" s="581"/>
      <c r="S261" s="581"/>
      <c r="T261" s="581"/>
      <c r="U261" s="581"/>
      <c r="V261" s="581"/>
      <c r="W261" s="581"/>
      <c r="X261" s="581"/>
      <c r="Y261" s="581"/>
      <c r="Z261" s="581"/>
      <c r="AA261" s="581"/>
      <c r="AB261" s="581"/>
      <c r="AC261" s="581"/>
      <c r="AD261" s="581"/>
      <c r="AE261" s="581"/>
      <c r="AF261" s="581"/>
      <c r="AG261" s="581"/>
      <c r="AH261" s="581"/>
      <c r="AI261" s="581"/>
      <c r="AJ261" s="581"/>
      <c r="AK261" s="581"/>
      <c r="AL261" s="581"/>
      <c r="AM261" s="581"/>
      <c r="AN261" s="581"/>
      <c r="AO261" s="581"/>
      <c r="AP261" s="581"/>
      <c r="AQ261" s="581"/>
      <c r="AR261" s="581"/>
      <c r="AS261" s="581"/>
      <c r="AT261" s="581"/>
      <c r="AU261" s="581"/>
      <c r="AV261" s="581"/>
      <c r="AW261" s="581"/>
      <c r="AX261" s="581"/>
      <c r="AY261" s="581"/>
      <c r="AZ261" s="581"/>
      <c r="BA261" s="581"/>
      <c r="BB261" s="581"/>
      <c r="BC261" s="581"/>
      <c r="BD261" s="581"/>
      <c r="BE261" s="581"/>
      <c r="BF261" s="581"/>
      <c r="BG261" s="581"/>
      <c r="BH261" s="581"/>
      <c r="BI261" s="581"/>
      <c r="BJ261" s="581"/>
      <c r="BK261" s="581"/>
      <c r="BL261" s="581"/>
      <c r="BM261" s="581"/>
      <c r="BN261" s="581"/>
      <c r="BO261" s="581"/>
      <c r="BP261" s="581"/>
      <c r="BQ261" s="581"/>
      <c r="BR261" s="581"/>
      <c r="BS261" s="581"/>
      <c r="BT261" s="581"/>
      <c r="BU261" s="581"/>
      <c r="BV261" s="581"/>
      <c r="BW261" s="581"/>
      <c r="BX261" s="581"/>
      <c r="BY261" s="581"/>
      <c r="BZ261" s="581"/>
      <c r="CA261" s="581"/>
      <c r="CB261" s="581"/>
      <c r="CC261" s="581"/>
    </row>
    <row r="262" customFormat="false" ht="11.25" hidden="false" customHeight="true" outlineLevel="0" collapsed="false">
      <c r="A262" s="581"/>
      <c r="B262" s="581"/>
      <c r="C262" s="581"/>
      <c r="D262" s="581"/>
      <c r="E262" s="581"/>
      <c r="F262" s="581"/>
      <c r="G262" s="581"/>
      <c r="H262" s="581"/>
      <c r="I262" s="581"/>
      <c r="J262" s="581"/>
      <c r="K262" s="581"/>
      <c r="L262" s="581"/>
      <c r="M262" s="581"/>
      <c r="N262" s="581"/>
      <c r="O262" s="581"/>
      <c r="P262" s="581"/>
      <c r="Q262" s="581"/>
      <c r="R262" s="581"/>
      <c r="S262" s="581"/>
      <c r="T262" s="581"/>
      <c r="U262" s="581"/>
      <c r="V262" s="581"/>
      <c r="W262" s="581"/>
      <c r="X262" s="581"/>
      <c r="Y262" s="581"/>
      <c r="Z262" s="581"/>
      <c r="AA262" s="581"/>
      <c r="AB262" s="581"/>
      <c r="AC262" s="581"/>
      <c r="AD262" s="581"/>
      <c r="AE262" s="581"/>
      <c r="AF262" s="581"/>
      <c r="AG262" s="581"/>
      <c r="AH262" s="581"/>
      <c r="AI262" s="581"/>
      <c r="AJ262" s="581"/>
      <c r="AK262" s="581"/>
      <c r="AL262" s="581"/>
      <c r="AM262" s="581"/>
      <c r="AN262" s="581"/>
      <c r="AO262" s="581"/>
      <c r="AP262" s="581"/>
      <c r="AQ262" s="581"/>
      <c r="AR262" s="581"/>
      <c r="AS262" s="581"/>
      <c r="AT262" s="581"/>
      <c r="AU262" s="581"/>
      <c r="AV262" s="581"/>
      <c r="AW262" s="581"/>
      <c r="AX262" s="581"/>
      <c r="AY262" s="581"/>
      <c r="AZ262" s="581"/>
      <c r="BA262" s="581"/>
      <c r="BB262" s="581"/>
      <c r="BC262" s="581"/>
      <c r="BD262" s="581"/>
      <c r="BE262" s="581"/>
      <c r="BF262" s="581"/>
      <c r="BG262" s="581"/>
      <c r="BH262" s="581"/>
      <c r="BI262" s="581"/>
      <c r="BJ262" s="581"/>
      <c r="BK262" s="581"/>
      <c r="BL262" s="581"/>
      <c r="BM262" s="581"/>
      <c r="BN262" s="581"/>
      <c r="BO262" s="581"/>
      <c r="BP262" s="581"/>
      <c r="BQ262" s="581"/>
      <c r="BR262" s="581"/>
      <c r="BS262" s="581"/>
      <c r="BT262" s="581"/>
      <c r="BU262" s="581"/>
      <c r="BV262" s="581"/>
      <c r="BW262" s="581"/>
      <c r="BX262" s="581"/>
      <c r="BY262" s="581"/>
      <c r="BZ262" s="581"/>
      <c r="CA262" s="581"/>
      <c r="CB262" s="581"/>
      <c r="CC262" s="581"/>
    </row>
    <row r="263" customFormat="false" ht="11.25" hidden="false" customHeight="true" outlineLevel="0" collapsed="false">
      <c r="A263" s="581"/>
      <c r="B263" s="581"/>
      <c r="C263" s="581"/>
      <c r="D263" s="581"/>
      <c r="E263" s="581"/>
      <c r="F263" s="581"/>
      <c r="G263" s="581"/>
      <c r="H263" s="581"/>
      <c r="I263" s="581"/>
      <c r="J263" s="581"/>
      <c r="K263" s="581"/>
      <c r="L263" s="581"/>
      <c r="M263" s="581"/>
      <c r="N263" s="581"/>
      <c r="O263" s="581"/>
      <c r="P263" s="581"/>
      <c r="Q263" s="581"/>
      <c r="R263" s="581"/>
      <c r="S263" s="581"/>
      <c r="T263" s="581"/>
      <c r="U263" s="581"/>
      <c r="V263" s="581"/>
      <c r="W263" s="581"/>
      <c r="X263" s="581"/>
      <c r="Y263" s="581"/>
      <c r="Z263" s="581"/>
      <c r="AA263" s="581"/>
      <c r="AB263" s="581"/>
      <c r="AC263" s="581"/>
      <c r="AD263" s="581"/>
      <c r="AE263" s="581"/>
      <c r="AF263" s="581"/>
      <c r="AG263" s="581"/>
      <c r="AH263" s="581"/>
      <c r="AI263" s="581"/>
      <c r="AJ263" s="581"/>
      <c r="AK263" s="581"/>
      <c r="AL263" s="581"/>
      <c r="AM263" s="581"/>
      <c r="AN263" s="581"/>
      <c r="AO263" s="581"/>
      <c r="AP263" s="581"/>
      <c r="AQ263" s="581"/>
      <c r="AR263" s="581"/>
      <c r="AS263" s="581"/>
      <c r="AT263" s="581"/>
      <c r="AU263" s="581"/>
      <c r="AV263" s="581"/>
      <c r="AW263" s="581"/>
      <c r="AX263" s="581"/>
      <c r="AY263" s="581"/>
      <c r="AZ263" s="581"/>
      <c r="BA263" s="581"/>
      <c r="BB263" s="581"/>
      <c r="BC263" s="581"/>
      <c r="BD263" s="581"/>
      <c r="BE263" s="581"/>
      <c r="BF263" s="581"/>
      <c r="BG263" s="581"/>
      <c r="BH263" s="581"/>
      <c r="BI263" s="581"/>
      <c r="BJ263" s="581"/>
      <c r="BK263" s="581"/>
      <c r="BL263" s="581"/>
      <c r="BM263" s="581"/>
      <c r="BN263" s="581"/>
      <c r="BO263" s="581"/>
      <c r="BP263" s="581"/>
      <c r="BQ263" s="581"/>
      <c r="BR263" s="581"/>
      <c r="BS263" s="581"/>
      <c r="BT263" s="581"/>
      <c r="BU263" s="581"/>
      <c r="BV263" s="581"/>
      <c r="BW263" s="581"/>
      <c r="BX263" s="581"/>
      <c r="BY263" s="581"/>
      <c r="BZ263" s="581"/>
      <c r="CA263" s="581"/>
      <c r="CB263" s="581"/>
      <c r="CC263" s="581"/>
    </row>
    <row r="264" customFormat="false" ht="11.25" hidden="false" customHeight="true" outlineLevel="0" collapsed="false">
      <c r="A264" s="581"/>
      <c r="B264" s="581"/>
      <c r="C264" s="581"/>
      <c r="D264" s="581"/>
      <c r="E264" s="581"/>
      <c r="F264" s="581"/>
      <c r="G264" s="581"/>
      <c r="H264" s="581"/>
      <c r="I264" s="581"/>
      <c r="J264" s="581"/>
      <c r="K264" s="581"/>
      <c r="L264" s="581"/>
      <c r="M264" s="581"/>
      <c r="N264" s="581"/>
      <c r="O264" s="581"/>
      <c r="P264" s="581"/>
      <c r="Q264" s="581"/>
      <c r="R264" s="581"/>
      <c r="S264" s="581"/>
      <c r="T264" s="581"/>
      <c r="U264" s="581"/>
      <c r="V264" s="581"/>
      <c r="W264" s="581"/>
      <c r="X264" s="581"/>
      <c r="Y264" s="581"/>
      <c r="Z264" s="581"/>
      <c r="AA264" s="581"/>
      <c r="AB264" s="581"/>
      <c r="AC264" s="581"/>
      <c r="AD264" s="581"/>
      <c r="AE264" s="581"/>
      <c r="AF264" s="581"/>
      <c r="AG264" s="581"/>
      <c r="AH264" s="581"/>
      <c r="AI264" s="581"/>
      <c r="AJ264" s="581"/>
      <c r="AK264" s="581"/>
      <c r="AL264" s="581"/>
      <c r="AM264" s="581"/>
      <c r="AN264" s="581"/>
      <c r="AO264" s="581"/>
      <c r="AP264" s="581"/>
      <c r="AQ264" s="581"/>
      <c r="AR264" s="581"/>
      <c r="AS264" s="581"/>
      <c r="AT264" s="581"/>
      <c r="AU264" s="581"/>
      <c r="AV264" s="581"/>
      <c r="AW264" s="581"/>
      <c r="AX264" s="581"/>
      <c r="AY264" s="581"/>
      <c r="AZ264" s="581"/>
      <c r="BA264" s="581"/>
      <c r="BB264" s="581"/>
      <c r="BC264" s="581"/>
      <c r="BD264" s="581"/>
      <c r="BE264" s="581"/>
      <c r="BF264" s="581"/>
      <c r="BG264" s="581"/>
      <c r="BH264" s="581"/>
      <c r="BI264" s="581"/>
      <c r="BJ264" s="581"/>
      <c r="BK264" s="581"/>
      <c r="BL264" s="581"/>
      <c r="BM264" s="581"/>
      <c r="BN264" s="581"/>
      <c r="BO264" s="581"/>
      <c r="BP264" s="581"/>
      <c r="BQ264" s="581"/>
      <c r="BR264" s="581"/>
      <c r="BS264" s="581"/>
      <c r="BT264" s="581"/>
      <c r="BU264" s="581"/>
      <c r="BV264" s="581"/>
      <c r="BW264" s="581"/>
      <c r="BX264" s="581"/>
      <c r="BY264" s="581"/>
      <c r="BZ264" s="581"/>
      <c r="CA264" s="581"/>
      <c r="CB264" s="581"/>
      <c r="CC264" s="581"/>
    </row>
    <row r="265" customFormat="false" ht="11.25" hidden="false" customHeight="true" outlineLevel="0" collapsed="false">
      <c r="A265" s="581"/>
      <c r="B265" s="581"/>
      <c r="C265" s="581"/>
      <c r="D265" s="581"/>
      <c r="E265" s="581"/>
      <c r="F265" s="581"/>
      <c r="G265" s="581"/>
      <c r="H265" s="581"/>
      <c r="I265" s="581"/>
      <c r="J265" s="581"/>
      <c r="K265" s="581"/>
      <c r="L265" s="581"/>
      <c r="M265" s="581"/>
      <c r="N265" s="581"/>
      <c r="O265" s="581"/>
      <c r="P265" s="581"/>
      <c r="Q265" s="581"/>
      <c r="R265" s="581"/>
      <c r="S265" s="581"/>
      <c r="T265" s="581"/>
      <c r="U265" s="581"/>
      <c r="V265" s="581"/>
      <c r="W265" s="581"/>
      <c r="X265" s="581"/>
      <c r="Y265" s="581"/>
      <c r="Z265" s="581"/>
      <c r="AA265" s="581"/>
      <c r="AB265" s="581"/>
      <c r="AC265" s="581"/>
      <c r="AD265" s="581"/>
      <c r="AE265" s="581"/>
      <c r="AF265" s="581"/>
      <c r="AG265" s="581"/>
      <c r="AH265" s="581"/>
      <c r="AI265" s="581"/>
      <c r="AJ265" s="581"/>
      <c r="AK265" s="581"/>
      <c r="AL265" s="581"/>
      <c r="AM265" s="581"/>
      <c r="AN265" s="581"/>
      <c r="AO265" s="581"/>
      <c r="AP265" s="581"/>
      <c r="AQ265" s="581"/>
      <c r="AR265" s="581"/>
      <c r="AS265" s="581"/>
      <c r="AT265" s="581"/>
      <c r="AU265" s="581"/>
      <c r="AV265" s="581"/>
      <c r="AW265" s="581"/>
      <c r="AX265" s="581"/>
      <c r="AY265" s="581"/>
      <c r="AZ265" s="581"/>
      <c r="BA265" s="581"/>
      <c r="BB265" s="581"/>
      <c r="BC265" s="581"/>
      <c r="BD265" s="581"/>
      <c r="BE265" s="581"/>
      <c r="BF265" s="581"/>
      <c r="BG265" s="581"/>
      <c r="BH265" s="581"/>
      <c r="BI265" s="581"/>
      <c r="BJ265" s="581"/>
      <c r="BK265" s="581"/>
      <c r="BL265" s="581"/>
      <c r="BM265" s="581"/>
      <c r="BN265" s="581"/>
      <c r="BO265" s="581"/>
      <c r="BP265" s="581"/>
      <c r="BQ265" s="581"/>
      <c r="BR265" s="581"/>
      <c r="BS265" s="581"/>
      <c r="BT265" s="581"/>
      <c r="BU265" s="581"/>
      <c r="BV265" s="581"/>
      <c r="BW265" s="581"/>
      <c r="BX265" s="581"/>
      <c r="BY265" s="581"/>
      <c r="BZ265" s="581"/>
      <c r="CA265" s="581"/>
      <c r="CB265" s="581"/>
      <c r="CC265" s="581"/>
    </row>
    <row r="266" customFormat="false" ht="11.25" hidden="false" customHeight="true" outlineLevel="0" collapsed="false">
      <c r="A266" s="581"/>
      <c r="B266" s="581"/>
      <c r="C266" s="581"/>
      <c r="D266" s="581"/>
      <c r="E266" s="581"/>
      <c r="F266" s="581"/>
      <c r="G266" s="581"/>
      <c r="H266" s="581"/>
      <c r="I266" s="581"/>
      <c r="J266" s="581"/>
      <c r="K266" s="581"/>
      <c r="L266" s="581"/>
      <c r="M266" s="581"/>
      <c r="N266" s="581"/>
      <c r="O266" s="581"/>
      <c r="P266" s="581"/>
      <c r="Q266" s="581"/>
      <c r="R266" s="581"/>
      <c r="S266" s="581"/>
      <c r="T266" s="581"/>
      <c r="U266" s="581"/>
      <c r="V266" s="581"/>
      <c r="W266" s="581"/>
      <c r="X266" s="581"/>
      <c r="Y266" s="581"/>
      <c r="Z266" s="581"/>
      <c r="AA266" s="581"/>
      <c r="AB266" s="581"/>
      <c r="AC266" s="581"/>
      <c r="AD266" s="581"/>
      <c r="AE266" s="581"/>
      <c r="AF266" s="581"/>
      <c r="AG266" s="581"/>
      <c r="AH266" s="581"/>
      <c r="AI266" s="581"/>
      <c r="AJ266" s="581"/>
      <c r="AK266" s="581"/>
      <c r="AL266" s="581"/>
      <c r="AM266" s="581"/>
      <c r="AN266" s="581"/>
      <c r="AO266" s="581"/>
      <c r="AP266" s="581"/>
      <c r="AQ266" s="581"/>
      <c r="AR266" s="581"/>
      <c r="AS266" s="581"/>
      <c r="AT266" s="581"/>
      <c r="AU266" s="581"/>
      <c r="AV266" s="581"/>
      <c r="AW266" s="581"/>
      <c r="AX266" s="581"/>
      <c r="AY266" s="581"/>
      <c r="AZ266" s="581"/>
      <c r="BA266" s="581"/>
      <c r="BB266" s="581"/>
      <c r="BC266" s="581"/>
      <c r="BD266" s="581"/>
      <c r="BE266" s="581"/>
      <c r="BF266" s="581"/>
      <c r="BG266" s="581"/>
      <c r="BH266" s="581"/>
      <c r="BI266" s="581"/>
      <c r="BJ266" s="581"/>
      <c r="BK266" s="581"/>
      <c r="BL266" s="581"/>
      <c r="BM266" s="581"/>
      <c r="BN266" s="581"/>
      <c r="BO266" s="581"/>
      <c r="BP266" s="581"/>
      <c r="BQ266" s="581"/>
      <c r="BR266" s="581"/>
      <c r="BS266" s="581"/>
      <c r="BT266" s="581"/>
      <c r="BU266" s="581"/>
      <c r="BV266" s="581"/>
      <c r="BW266" s="581"/>
      <c r="BX266" s="581"/>
      <c r="BY266" s="581"/>
      <c r="BZ266" s="581"/>
      <c r="CA266" s="581"/>
      <c r="CB266" s="581"/>
      <c r="CC266" s="581"/>
    </row>
    <row r="267" customFormat="false" ht="11.25" hidden="false" customHeight="true" outlineLevel="0" collapsed="false">
      <c r="A267" s="581"/>
      <c r="B267" s="581"/>
      <c r="C267" s="581"/>
      <c r="D267" s="581"/>
      <c r="E267" s="581"/>
      <c r="F267" s="581"/>
      <c r="G267" s="581"/>
      <c r="H267" s="581"/>
      <c r="I267" s="581"/>
      <c r="J267" s="581"/>
      <c r="K267" s="581"/>
      <c r="L267" s="581"/>
      <c r="M267" s="581"/>
      <c r="N267" s="581"/>
      <c r="O267" s="581"/>
      <c r="P267" s="581"/>
      <c r="Q267" s="581"/>
      <c r="R267" s="581"/>
      <c r="S267" s="581"/>
      <c r="T267" s="581"/>
      <c r="U267" s="581"/>
      <c r="V267" s="581"/>
      <c r="W267" s="581"/>
      <c r="X267" s="581"/>
      <c r="Y267" s="581"/>
      <c r="Z267" s="581"/>
      <c r="AA267" s="581"/>
      <c r="AB267" s="581"/>
      <c r="AC267" s="581"/>
      <c r="AD267" s="581"/>
      <c r="AE267" s="581"/>
      <c r="AF267" s="581"/>
      <c r="AG267" s="581"/>
      <c r="AH267" s="581"/>
      <c r="AI267" s="581"/>
      <c r="AJ267" s="581"/>
      <c r="AK267" s="581"/>
      <c r="AL267" s="581"/>
      <c r="AM267" s="581"/>
      <c r="AN267" s="581"/>
      <c r="AO267" s="581"/>
      <c r="AP267" s="581"/>
      <c r="AQ267" s="581"/>
      <c r="AR267" s="581"/>
      <c r="AS267" s="581"/>
      <c r="AT267" s="581"/>
      <c r="AU267" s="581"/>
      <c r="AV267" s="581"/>
      <c r="AW267" s="581"/>
      <c r="AX267" s="581"/>
      <c r="AY267" s="581"/>
      <c r="AZ267" s="581"/>
      <c r="BA267" s="581"/>
      <c r="BB267" s="581"/>
      <c r="BC267" s="581"/>
      <c r="BD267" s="581"/>
      <c r="BE267" s="581"/>
      <c r="BF267" s="581"/>
      <c r="BG267" s="581"/>
      <c r="BH267" s="581"/>
      <c r="BI267" s="581"/>
      <c r="BJ267" s="581"/>
      <c r="BK267" s="581"/>
      <c r="BL267" s="581"/>
      <c r="BM267" s="581"/>
      <c r="BN267" s="581"/>
      <c r="BO267" s="581"/>
      <c r="BP267" s="581"/>
      <c r="BQ267" s="581"/>
      <c r="BR267" s="581"/>
      <c r="BS267" s="581"/>
      <c r="BT267" s="581"/>
      <c r="BU267" s="581"/>
      <c r="BV267" s="581"/>
      <c r="BW267" s="581"/>
      <c r="BX267" s="581"/>
      <c r="BY267" s="581"/>
      <c r="BZ267" s="581"/>
      <c r="CA267" s="581"/>
      <c r="CB267" s="581"/>
      <c r="CC267" s="581"/>
    </row>
    <row r="268" customFormat="false" ht="11.25" hidden="false" customHeight="true" outlineLevel="0" collapsed="false">
      <c r="A268" s="581"/>
      <c r="B268" s="581"/>
      <c r="C268" s="581"/>
      <c r="D268" s="581"/>
      <c r="E268" s="581"/>
      <c r="F268" s="581"/>
      <c r="G268" s="581"/>
      <c r="H268" s="581"/>
      <c r="I268" s="581"/>
      <c r="J268" s="581"/>
      <c r="K268" s="581"/>
      <c r="L268" s="581"/>
      <c r="M268" s="581"/>
      <c r="N268" s="581"/>
      <c r="O268" s="581"/>
      <c r="P268" s="581"/>
      <c r="Q268" s="581"/>
      <c r="R268" s="581"/>
      <c r="S268" s="581"/>
      <c r="T268" s="581"/>
      <c r="U268" s="581"/>
      <c r="V268" s="581"/>
      <c r="W268" s="581"/>
      <c r="X268" s="581"/>
      <c r="Y268" s="581"/>
      <c r="Z268" s="581"/>
      <c r="AA268" s="581"/>
      <c r="AB268" s="581"/>
      <c r="AC268" s="581"/>
      <c r="AD268" s="581"/>
      <c r="AE268" s="581"/>
      <c r="AF268" s="581"/>
      <c r="AG268" s="581"/>
      <c r="AH268" s="581"/>
      <c r="AI268" s="581"/>
      <c r="AJ268" s="581"/>
      <c r="AK268" s="581"/>
      <c r="AL268" s="581"/>
      <c r="AM268" s="581"/>
      <c r="AN268" s="581"/>
      <c r="AO268" s="581"/>
      <c r="AP268" s="581"/>
      <c r="AQ268" s="581"/>
      <c r="AR268" s="581"/>
      <c r="AS268" s="581"/>
      <c r="AT268" s="581"/>
      <c r="AU268" s="581"/>
      <c r="AV268" s="581"/>
      <c r="AW268" s="581"/>
      <c r="AX268" s="581"/>
      <c r="AY268" s="581"/>
      <c r="AZ268" s="581"/>
      <c r="BA268" s="581"/>
      <c r="BB268" s="581"/>
      <c r="BC268" s="581"/>
      <c r="BD268" s="581"/>
      <c r="BE268" s="581"/>
      <c r="BF268" s="581"/>
      <c r="BG268" s="581"/>
      <c r="BH268" s="581"/>
      <c r="BI268" s="581"/>
      <c r="BJ268" s="581"/>
      <c r="BK268" s="581"/>
      <c r="BL268" s="581"/>
      <c r="BM268" s="581"/>
      <c r="BN268" s="581"/>
      <c r="BO268" s="581"/>
      <c r="BP268" s="581"/>
      <c r="BQ268" s="581"/>
      <c r="BR268" s="581"/>
      <c r="BS268" s="581"/>
      <c r="BT268" s="581"/>
      <c r="BU268" s="581"/>
      <c r="BV268" s="581"/>
      <c r="BW268" s="581"/>
      <c r="BX268" s="581"/>
      <c r="BY268" s="581"/>
      <c r="BZ268" s="581"/>
      <c r="CA268" s="581"/>
      <c r="CB268" s="581"/>
      <c r="CC268" s="581"/>
    </row>
    <row r="269" customFormat="false" ht="11.25" hidden="false" customHeight="true" outlineLevel="0" collapsed="false">
      <c r="A269" s="581"/>
      <c r="B269" s="581"/>
      <c r="C269" s="581"/>
      <c r="D269" s="581"/>
      <c r="E269" s="581"/>
      <c r="F269" s="581"/>
      <c r="G269" s="581"/>
      <c r="H269" s="581"/>
      <c r="I269" s="581"/>
      <c r="J269" s="581"/>
      <c r="K269" s="581"/>
      <c r="L269" s="581"/>
      <c r="M269" s="581"/>
      <c r="N269" s="581"/>
      <c r="O269" s="581"/>
      <c r="P269" s="581"/>
      <c r="Q269" s="581"/>
      <c r="R269" s="581"/>
      <c r="S269" s="581"/>
      <c r="T269" s="581"/>
      <c r="U269" s="581"/>
      <c r="V269" s="581"/>
      <c r="W269" s="581"/>
      <c r="X269" s="581"/>
      <c r="Y269" s="581"/>
      <c r="Z269" s="581"/>
      <c r="AA269" s="581"/>
      <c r="AB269" s="581"/>
      <c r="AC269" s="581"/>
      <c r="AD269" s="581"/>
      <c r="AE269" s="581"/>
      <c r="AF269" s="581"/>
      <c r="AG269" s="581"/>
      <c r="AH269" s="581"/>
      <c r="AI269" s="581"/>
      <c r="AJ269" s="581"/>
      <c r="AK269" s="581"/>
      <c r="AL269" s="581"/>
      <c r="AM269" s="581"/>
      <c r="AN269" s="581"/>
      <c r="AO269" s="581"/>
      <c r="AP269" s="581"/>
      <c r="AQ269" s="581"/>
      <c r="AR269" s="581"/>
      <c r="AS269" s="581"/>
      <c r="AT269" s="581"/>
      <c r="AU269" s="581"/>
      <c r="AV269" s="581"/>
      <c r="AW269" s="581"/>
      <c r="AX269" s="581"/>
      <c r="AY269" s="581"/>
      <c r="AZ269" s="581"/>
      <c r="BA269" s="581"/>
      <c r="BB269" s="581"/>
      <c r="BC269" s="581"/>
      <c r="BD269" s="581"/>
      <c r="BE269" s="581"/>
      <c r="BF269" s="581"/>
      <c r="BG269" s="581"/>
      <c r="BH269" s="581"/>
      <c r="BI269" s="581"/>
      <c r="BJ269" s="581"/>
      <c r="BK269" s="581"/>
      <c r="BL269" s="581"/>
      <c r="BM269" s="581"/>
      <c r="BN269" s="581"/>
      <c r="BO269" s="581"/>
      <c r="BP269" s="581"/>
      <c r="BQ269" s="581"/>
      <c r="BR269" s="581"/>
      <c r="BS269" s="581"/>
      <c r="BT269" s="581"/>
      <c r="BU269" s="581"/>
      <c r="BV269" s="581"/>
      <c r="BW269" s="581"/>
      <c r="BX269" s="581"/>
      <c r="BY269" s="581"/>
      <c r="BZ269" s="581"/>
      <c r="CA269" s="581"/>
      <c r="CB269" s="581"/>
      <c r="CC269" s="581"/>
    </row>
    <row r="270" customFormat="false" ht="11.25" hidden="false" customHeight="true" outlineLevel="0" collapsed="false">
      <c r="A270" s="581"/>
      <c r="B270" s="581"/>
      <c r="C270" s="581"/>
      <c r="D270" s="581"/>
      <c r="E270" s="581"/>
      <c r="F270" s="581"/>
      <c r="G270" s="581"/>
      <c r="H270" s="581"/>
      <c r="I270" s="581"/>
      <c r="J270" s="581"/>
      <c r="K270" s="581"/>
      <c r="L270" s="581"/>
      <c r="M270" s="581"/>
      <c r="N270" s="581"/>
      <c r="O270" s="581"/>
      <c r="P270" s="581"/>
      <c r="Q270" s="581"/>
      <c r="R270" s="581"/>
      <c r="S270" s="581"/>
      <c r="T270" s="581"/>
      <c r="U270" s="581"/>
      <c r="V270" s="581"/>
      <c r="W270" s="581"/>
      <c r="X270" s="581"/>
      <c r="Y270" s="581"/>
      <c r="Z270" s="581"/>
      <c r="AA270" s="581"/>
      <c r="AB270" s="581"/>
      <c r="AC270" s="581"/>
      <c r="AD270" s="581"/>
      <c r="AE270" s="581"/>
      <c r="AF270" s="581"/>
      <c r="AG270" s="581"/>
      <c r="AH270" s="581"/>
      <c r="AI270" s="581"/>
      <c r="AJ270" s="581"/>
      <c r="AK270" s="581"/>
      <c r="AL270" s="581"/>
      <c r="AM270" s="581"/>
      <c r="AN270" s="581"/>
      <c r="AO270" s="581"/>
      <c r="AP270" s="581"/>
      <c r="AQ270" s="581"/>
      <c r="AR270" s="581"/>
      <c r="AS270" s="581"/>
      <c r="AT270" s="581"/>
      <c r="AU270" s="581"/>
      <c r="AV270" s="581"/>
      <c r="AW270" s="581"/>
      <c r="AX270" s="581"/>
      <c r="AY270" s="581"/>
      <c r="AZ270" s="581"/>
      <c r="BA270" s="581"/>
      <c r="BB270" s="581"/>
      <c r="BC270" s="581"/>
      <c r="BD270" s="581"/>
      <c r="BE270" s="581"/>
      <c r="BF270" s="581"/>
      <c r="BG270" s="581"/>
      <c r="BH270" s="581"/>
      <c r="BI270" s="581"/>
      <c r="BJ270" s="581"/>
      <c r="BK270" s="581"/>
      <c r="BL270" s="581"/>
      <c r="BM270" s="581"/>
      <c r="BN270" s="581"/>
      <c r="BO270" s="581"/>
      <c r="BP270" s="581"/>
      <c r="BQ270" s="581"/>
      <c r="BR270" s="581"/>
      <c r="BS270" s="581"/>
      <c r="BT270" s="581"/>
      <c r="BU270" s="581"/>
      <c r="BV270" s="581"/>
      <c r="BW270" s="581"/>
      <c r="BX270" s="581"/>
      <c r="BY270" s="581"/>
      <c r="BZ270" s="581"/>
      <c r="CA270" s="581"/>
      <c r="CB270" s="581"/>
      <c r="CC270" s="581"/>
    </row>
    <row r="271" customFormat="false" ht="11.25" hidden="false" customHeight="true" outlineLevel="0" collapsed="false">
      <c r="A271" s="581"/>
      <c r="B271" s="581"/>
      <c r="C271" s="581"/>
      <c r="D271" s="581"/>
      <c r="E271" s="581"/>
      <c r="F271" s="581"/>
      <c r="G271" s="581"/>
      <c r="H271" s="581"/>
      <c r="I271" s="581"/>
      <c r="J271" s="581"/>
      <c r="K271" s="581"/>
      <c r="L271" s="581"/>
      <c r="M271" s="581"/>
      <c r="N271" s="581"/>
      <c r="O271" s="581"/>
      <c r="P271" s="581"/>
      <c r="Q271" s="581"/>
      <c r="R271" s="581"/>
      <c r="S271" s="581"/>
      <c r="T271" s="581"/>
      <c r="U271" s="581"/>
      <c r="V271" s="581"/>
      <c r="W271" s="581"/>
      <c r="X271" s="581"/>
      <c r="Y271" s="581"/>
      <c r="Z271" s="581"/>
      <c r="AA271" s="581"/>
      <c r="AB271" s="581"/>
      <c r="AC271" s="581"/>
      <c r="AD271" s="581"/>
      <c r="AE271" s="581"/>
      <c r="AF271" s="581"/>
      <c r="AG271" s="581"/>
      <c r="AH271" s="581"/>
      <c r="AI271" s="581"/>
      <c r="AJ271" s="581"/>
      <c r="AK271" s="581"/>
      <c r="AL271" s="581"/>
      <c r="AM271" s="581"/>
      <c r="AN271" s="581"/>
      <c r="AO271" s="581"/>
      <c r="AP271" s="581"/>
      <c r="AQ271" s="581"/>
      <c r="AR271" s="581"/>
      <c r="AS271" s="581"/>
      <c r="AT271" s="581"/>
      <c r="AU271" s="581"/>
      <c r="AV271" s="581"/>
      <c r="AW271" s="581"/>
      <c r="AX271" s="581"/>
      <c r="AY271" s="581"/>
      <c r="AZ271" s="581"/>
      <c r="BA271" s="581"/>
      <c r="BB271" s="581"/>
      <c r="BC271" s="581"/>
      <c r="BD271" s="581"/>
      <c r="BE271" s="581"/>
      <c r="BF271" s="581"/>
      <c r="BG271" s="581"/>
      <c r="BH271" s="581"/>
      <c r="BI271" s="581"/>
      <c r="BJ271" s="581"/>
      <c r="BK271" s="581"/>
      <c r="BL271" s="581"/>
      <c r="BM271" s="581"/>
      <c r="BN271" s="581"/>
      <c r="BO271" s="581"/>
      <c r="BP271" s="581"/>
      <c r="BQ271" s="581"/>
      <c r="BR271" s="581"/>
      <c r="BS271" s="581"/>
      <c r="BT271" s="581"/>
      <c r="BU271" s="581"/>
      <c r="BV271" s="581"/>
      <c r="BW271" s="581"/>
      <c r="BX271" s="581"/>
      <c r="BY271" s="581"/>
      <c r="BZ271" s="581"/>
      <c r="CA271" s="581"/>
      <c r="CB271" s="581"/>
      <c r="CC271" s="581"/>
    </row>
    <row r="272" customFormat="false" ht="11.25" hidden="false" customHeight="true" outlineLevel="0" collapsed="false">
      <c r="A272" s="581"/>
      <c r="B272" s="581"/>
      <c r="C272" s="581"/>
      <c r="D272" s="581"/>
      <c r="E272" s="581"/>
      <c r="F272" s="581"/>
      <c r="G272" s="581"/>
      <c r="H272" s="581"/>
      <c r="I272" s="581"/>
      <c r="J272" s="581"/>
      <c r="K272" s="581"/>
      <c r="L272" s="581"/>
      <c r="M272" s="581"/>
      <c r="N272" s="581"/>
      <c r="O272" s="581"/>
      <c r="P272" s="581"/>
      <c r="Q272" s="581"/>
      <c r="R272" s="581"/>
      <c r="S272" s="581"/>
      <c r="T272" s="581"/>
      <c r="U272" s="581"/>
      <c r="V272" s="581"/>
      <c r="W272" s="581"/>
      <c r="X272" s="581"/>
      <c r="Y272" s="581"/>
      <c r="Z272" s="581"/>
      <c r="AA272" s="581"/>
      <c r="AB272" s="581"/>
      <c r="AC272" s="581"/>
      <c r="AD272" s="581"/>
      <c r="AE272" s="581"/>
      <c r="AF272" s="581"/>
      <c r="AG272" s="581"/>
      <c r="AH272" s="581"/>
      <c r="AI272" s="581"/>
      <c r="AJ272" s="581"/>
      <c r="AK272" s="581"/>
      <c r="AL272" s="581"/>
      <c r="AM272" s="581"/>
      <c r="AN272" s="581"/>
      <c r="AO272" s="581"/>
      <c r="AP272" s="581"/>
      <c r="AQ272" s="581"/>
      <c r="AR272" s="581"/>
      <c r="AS272" s="581"/>
      <c r="AT272" s="581"/>
      <c r="AU272" s="581"/>
      <c r="AV272" s="581"/>
      <c r="AW272" s="581"/>
      <c r="AX272" s="581"/>
      <c r="AY272" s="581"/>
      <c r="AZ272" s="581"/>
      <c r="BA272" s="581"/>
      <c r="BB272" s="581"/>
      <c r="BC272" s="581"/>
      <c r="BD272" s="581"/>
      <c r="BE272" s="581"/>
      <c r="BF272" s="581"/>
      <c r="BG272" s="581"/>
      <c r="BH272" s="581"/>
      <c r="BI272" s="581"/>
      <c r="BJ272" s="581"/>
      <c r="BK272" s="581"/>
      <c r="BL272" s="581"/>
      <c r="BM272" s="581"/>
      <c r="BN272" s="581"/>
      <c r="BO272" s="581"/>
      <c r="BP272" s="581"/>
      <c r="BQ272" s="581"/>
      <c r="BR272" s="581"/>
      <c r="BS272" s="581"/>
      <c r="BT272" s="581"/>
      <c r="BU272" s="581"/>
      <c r="BV272" s="581"/>
      <c r="BW272" s="581"/>
      <c r="BX272" s="581"/>
      <c r="BY272" s="581"/>
      <c r="BZ272" s="581"/>
      <c r="CA272" s="581"/>
      <c r="CB272" s="581"/>
      <c r="CC272" s="581"/>
    </row>
    <row r="273" customFormat="false" ht="11.25" hidden="false" customHeight="true" outlineLevel="0" collapsed="false">
      <c r="A273" s="581"/>
      <c r="B273" s="581"/>
      <c r="C273" s="581"/>
      <c r="D273" s="581"/>
      <c r="E273" s="581"/>
      <c r="F273" s="581"/>
      <c r="G273" s="581"/>
      <c r="H273" s="581"/>
      <c r="I273" s="581"/>
      <c r="J273" s="581"/>
      <c r="K273" s="581"/>
      <c r="L273" s="581"/>
      <c r="M273" s="581"/>
      <c r="N273" s="581"/>
      <c r="O273" s="581"/>
      <c r="P273" s="581"/>
      <c r="Q273" s="581"/>
      <c r="R273" s="581"/>
      <c r="S273" s="581"/>
      <c r="T273" s="581"/>
      <c r="U273" s="581"/>
      <c r="V273" s="581"/>
      <c r="W273" s="581"/>
      <c r="X273" s="581"/>
      <c r="Y273" s="581"/>
      <c r="Z273" s="581"/>
      <c r="AA273" s="581"/>
      <c r="AB273" s="581"/>
      <c r="AC273" s="581"/>
      <c r="AD273" s="581"/>
      <c r="AE273" s="581"/>
      <c r="AF273" s="581"/>
      <c r="AG273" s="581"/>
      <c r="AH273" s="581"/>
      <c r="AI273" s="581"/>
      <c r="AJ273" s="581"/>
      <c r="AK273" s="581"/>
      <c r="AL273" s="581"/>
      <c r="AM273" s="581"/>
      <c r="AN273" s="581"/>
      <c r="AO273" s="581"/>
      <c r="AP273" s="581"/>
      <c r="AQ273" s="581"/>
      <c r="AR273" s="581"/>
      <c r="AS273" s="581"/>
      <c r="AT273" s="581"/>
      <c r="AU273" s="581"/>
      <c r="AV273" s="581"/>
      <c r="AW273" s="581"/>
      <c r="AX273" s="581"/>
      <c r="AY273" s="581"/>
      <c r="AZ273" s="581"/>
      <c r="BA273" s="581"/>
      <c r="BB273" s="581"/>
      <c r="BC273" s="581"/>
      <c r="BD273" s="581"/>
      <c r="BE273" s="581"/>
      <c r="BF273" s="581"/>
      <c r="BG273" s="581"/>
      <c r="BH273" s="581"/>
      <c r="BI273" s="581"/>
      <c r="BJ273" s="581"/>
      <c r="BK273" s="581"/>
      <c r="BL273" s="581"/>
      <c r="BM273" s="581"/>
      <c r="BN273" s="581"/>
      <c r="BO273" s="581"/>
      <c r="BP273" s="581"/>
      <c r="BQ273" s="581"/>
      <c r="BR273" s="581"/>
      <c r="BS273" s="581"/>
      <c r="BT273" s="581"/>
      <c r="BU273" s="581"/>
      <c r="BV273" s="581"/>
      <c r="BW273" s="581"/>
      <c r="BX273" s="581"/>
      <c r="BY273" s="581"/>
      <c r="BZ273" s="581"/>
      <c r="CA273" s="581"/>
      <c r="CB273" s="581"/>
      <c r="CC273" s="581"/>
    </row>
    <row r="274" customFormat="false" ht="11.25" hidden="false" customHeight="true" outlineLevel="0" collapsed="false">
      <c r="A274" s="581"/>
      <c r="B274" s="581"/>
      <c r="C274" s="581"/>
      <c r="D274" s="581"/>
      <c r="E274" s="581"/>
      <c r="F274" s="581"/>
      <c r="G274" s="581"/>
      <c r="H274" s="581"/>
      <c r="I274" s="581"/>
      <c r="J274" s="581"/>
      <c r="K274" s="581"/>
      <c r="L274" s="581"/>
      <c r="M274" s="581"/>
      <c r="N274" s="581"/>
      <c r="O274" s="581"/>
      <c r="P274" s="581"/>
      <c r="Q274" s="581"/>
      <c r="R274" s="581"/>
      <c r="S274" s="581"/>
      <c r="T274" s="581"/>
      <c r="U274" s="581"/>
      <c r="V274" s="581"/>
      <c r="W274" s="581"/>
      <c r="X274" s="581"/>
      <c r="Y274" s="581"/>
      <c r="Z274" s="581"/>
      <c r="AA274" s="581"/>
      <c r="AB274" s="581"/>
      <c r="AC274" s="581"/>
      <c r="AD274" s="581"/>
      <c r="AE274" s="581"/>
      <c r="AF274" s="581"/>
      <c r="AG274" s="581"/>
      <c r="AH274" s="581"/>
      <c r="AI274" s="581"/>
      <c r="AJ274" s="581"/>
      <c r="AK274" s="581"/>
      <c r="AL274" s="581"/>
      <c r="AM274" s="581"/>
      <c r="AN274" s="581"/>
      <c r="AO274" s="581"/>
      <c r="AP274" s="581"/>
      <c r="AQ274" s="581"/>
      <c r="AR274" s="581"/>
      <c r="AS274" s="581"/>
      <c r="AT274" s="581"/>
      <c r="AU274" s="581"/>
      <c r="AV274" s="581"/>
      <c r="AW274" s="581"/>
      <c r="AX274" s="581"/>
      <c r="AY274" s="581"/>
      <c r="AZ274" s="581"/>
      <c r="BA274" s="581"/>
      <c r="BB274" s="581"/>
      <c r="BC274" s="581"/>
      <c r="BD274" s="581"/>
      <c r="BE274" s="581"/>
      <c r="BF274" s="581"/>
      <c r="BG274" s="581"/>
      <c r="BH274" s="581"/>
      <c r="BI274" s="581"/>
      <c r="BJ274" s="581"/>
      <c r="BK274" s="581"/>
      <c r="BL274" s="581"/>
      <c r="BM274" s="581"/>
      <c r="BN274" s="581"/>
      <c r="BO274" s="581"/>
      <c r="BP274" s="581"/>
      <c r="BQ274" s="581"/>
      <c r="BR274" s="581"/>
      <c r="BS274" s="581"/>
      <c r="BT274" s="581"/>
      <c r="BU274" s="581"/>
      <c r="BV274" s="581"/>
      <c r="BW274" s="581"/>
      <c r="BX274" s="581"/>
      <c r="BY274" s="581"/>
      <c r="BZ274" s="581"/>
      <c r="CA274" s="581"/>
      <c r="CB274" s="581"/>
      <c r="CC274" s="581"/>
    </row>
    <row r="275" customFormat="false" ht="11.25" hidden="false" customHeight="true" outlineLevel="0" collapsed="false">
      <c r="A275" s="581"/>
      <c r="B275" s="581"/>
      <c r="C275" s="581"/>
      <c r="D275" s="581"/>
      <c r="E275" s="581"/>
      <c r="F275" s="581"/>
      <c r="G275" s="581"/>
      <c r="H275" s="581"/>
      <c r="I275" s="581"/>
      <c r="J275" s="581"/>
      <c r="K275" s="581"/>
      <c r="L275" s="581"/>
      <c r="M275" s="581"/>
      <c r="N275" s="581"/>
      <c r="O275" s="581"/>
      <c r="P275" s="581"/>
      <c r="Q275" s="581"/>
      <c r="R275" s="581"/>
      <c r="S275" s="581"/>
      <c r="T275" s="581"/>
      <c r="U275" s="581"/>
      <c r="V275" s="581"/>
      <c r="W275" s="581"/>
      <c r="X275" s="581"/>
      <c r="Y275" s="581"/>
      <c r="Z275" s="581"/>
      <c r="AA275" s="581"/>
      <c r="AB275" s="581"/>
      <c r="AC275" s="581"/>
      <c r="AD275" s="581"/>
      <c r="AE275" s="581"/>
      <c r="AF275" s="581"/>
      <c r="AG275" s="581"/>
      <c r="AH275" s="581"/>
      <c r="AI275" s="581"/>
      <c r="AJ275" s="581"/>
      <c r="AK275" s="581"/>
      <c r="AL275" s="581"/>
      <c r="AM275" s="581"/>
      <c r="AN275" s="581"/>
      <c r="AO275" s="581"/>
      <c r="AP275" s="581"/>
      <c r="AQ275" s="581"/>
      <c r="AR275" s="581"/>
      <c r="AS275" s="581"/>
      <c r="AT275" s="581"/>
      <c r="AU275" s="581"/>
      <c r="AV275" s="581"/>
      <c r="AW275" s="581"/>
      <c r="AX275" s="581"/>
      <c r="AY275" s="581"/>
      <c r="AZ275" s="581"/>
      <c r="BA275" s="581"/>
      <c r="BB275" s="581"/>
      <c r="BC275" s="581"/>
      <c r="BD275" s="581"/>
      <c r="BE275" s="581"/>
      <c r="BF275" s="581"/>
      <c r="BG275" s="581"/>
      <c r="BH275" s="581"/>
      <c r="BI275" s="581"/>
      <c r="BJ275" s="581"/>
      <c r="BK275" s="581"/>
      <c r="BL275" s="581"/>
      <c r="BM275" s="581"/>
      <c r="BN275" s="581"/>
      <c r="BO275" s="581"/>
      <c r="BP275" s="581"/>
      <c r="BQ275" s="581"/>
      <c r="BR275" s="581"/>
      <c r="BS275" s="581"/>
      <c r="BT275" s="581"/>
      <c r="BU275" s="581"/>
      <c r="BV275" s="581"/>
      <c r="BW275" s="581"/>
      <c r="BX275" s="581"/>
      <c r="BY275" s="581"/>
      <c r="BZ275" s="581"/>
      <c r="CA275" s="581"/>
      <c r="CB275" s="581"/>
      <c r="CC275" s="581"/>
    </row>
    <row r="276" customFormat="false" ht="11.25" hidden="false" customHeight="true" outlineLevel="0" collapsed="false">
      <c r="A276" s="581"/>
      <c r="B276" s="581"/>
      <c r="C276" s="581"/>
      <c r="D276" s="581"/>
      <c r="E276" s="581"/>
      <c r="F276" s="581"/>
      <c r="G276" s="581"/>
      <c r="H276" s="581"/>
      <c r="I276" s="581"/>
      <c r="J276" s="581"/>
      <c r="K276" s="581"/>
      <c r="L276" s="581"/>
      <c r="M276" s="581"/>
      <c r="N276" s="581"/>
      <c r="O276" s="581"/>
      <c r="P276" s="581"/>
      <c r="Q276" s="581"/>
      <c r="R276" s="581"/>
      <c r="S276" s="581"/>
      <c r="T276" s="581"/>
      <c r="U276" s="581"/>
      <c r="V276" s="581"/>
      <c r="W276" s="581"/>
      <c r="X276" s="581"/>
      <c r="Y276" s="581"/>
      <c r="Z276" s="581"/>
      <c r="AA276" s="581"/>
      <c r="AB276" s="581"/>
      <c r="AC276" s="581"/>
      <c r="AD276" s="581"/>
      <c r="AE276" s="581"/>
      <c r="AF276" s="581"/>
      <c r="AG276" s="581"/>
      <c r="AH276" s="581"/>
      <c r="AI276" s="581"/>
      <c r="AJ276" s="581"/>
      <c r="AK276" s="581"/>
      <c r="AL276" s="581"/>
      <c r="AM276" s="581"/>
      <c r="AN276" s="581"/>
      <c r="AO276" s="581"/>
      <c r="AP276" s="581"/>
      <c r="AQ276" s="581"/>
      <c r="AR276" s="581"/>
      <c r="AS276" s="581"/>
      <c r="AT276" s="581"/>
      <c r="AU276" s="581"/>
      <c r="AV276" s="581"/>
      <c r="AW276" s="581"/>
      <c r="AX276" s="581"/>
      <c r="AY276" s="581"/>
      <c r="AZ276" s="581"/>
      <c r="BA276" s="581"/>
      <c r="BB276" s="581"/>
      <c r="BC276" s="581"/>
      <c r="BD276" s="581"/>
      <c r="BE276" s="581"/>
      <c r="BF276" s="581"/>
      <c r="BG276" s="581"/>
      <c r="BH276" s="581"/>
      <c r="BI276" s="581"/>
      <c r="BJ276" s="581"/>
      <c r="BK276" s="581"/>
      <c r="BL276" s="581"/>
      <c r="BM276" s="581"/>
      <c r="BN276" s="581"/>
      <c r="BO276" s="581"/>
      <c r="BP276" s="581"/>
      <c r="BQ276" s="581"/>
      <c r="BR276" s="581"/>
      <c r="BS276" s="581"/>
      <c r="BT276" s="581"/>
      <c r="BU276" s="581"/>
      <c r="BV276" s="581"/>
      <c r="BW276" s="581"/>
      <c r="BX276" s="581"/>
      <c r="BY276" s="581"/>
      <c r="BZ276" s="581"/>
      <c r="CA276" s="581"/>
      <c r="CB276" s="581"/>
      <c r="CC276" s="581"/>
    </row>
    <row r="277" customFormat="false" ht="11.25" hidden="false" customHeight="true" outlineLevel="0" collapsed="false">
      <c r="A277" s="581"/>
      <c r="B277" s="581"/>
      <c r="C277" s="581"/>
      <c r="D277" s="581"/>
      <c r="E277" s="581"/>
      <c r="F277" s="581"/>
      <c r="G277" s="581"/>
      <c r="H277" s="581"/>
      <c r="I277" s="581"/>
      <c r="J277" s="581"/>
      <c r="K277" s="581"/>
      <c r="L277" s="581"/>
      <c r="M277" s="581"/>
      <c r="N277" s="581"/>
      <c r="O277" s="581"/>
      <c r="P277" s="581"/>
      <c r="Q277" s="581"/>
      <c r="R277" s="581"/>
      <c r="S277" s="581"/>
      <c r="T277" s="581"/>
      <c r="U277" s="581"/>
      <c r="V277" s="581"/>
      <c r="W277" s="581"/>
      <c r="X277" s="581"/>
      <c r="Y277" s="581"/>
      <c r="Z277" s="581"/>
      <c r="AA277" s="581"/>
      <c r="AB277" s="581"/>
      <c r="AC277" s="581"/>
      <c r="AD277" s="581"/>
      <c r="AE277" s="581"/>
      <c r="AF277" s="581"/>
      <c r="AG277" s="581"/>
      <c r="AH277" s="581"/>
      <c r="AI277" s="581"/>
      <c r="AJ277" s="581"/>
      <c r="AK277" s="581"/>
      <c r="AL277" s="581"/>
      <c r="AM277" s="581"/>
      <c r="AN277" s="581"/>
      <c r="AO277" s="581"/>
      <c r="AP277" s="581"/>
      <c r="AQ277" s="581"/>
      <c r="AR277" s="581"/>
      <c r="AS277" s="581"/>
      <c r="AT277" s="581"/>
      <c r="AU277" s="581"/>
      <c r="AV277" s="581"/>
      <c r="AW277" s="581"/>
      <c r="AX277" s="581"/>
      <c r="AY277" s="581"/>
      <c r="AZ277" s="581"/>
      <c r="BA277" s="581"/>
      <c r="BB277" s="581"/>
      <c r="BC277" s="581"/>
      <c r="BD277" s="581"/>
      <c r="BE277" s="581"/>
      <c r="BF277" s="581"/>
      <c r="BG277" s="581"/>
      <c r="BH277" s="581"/>
      <c r="BI277" s="581"/>
      <c r="BJ277" s="581"/>
      <c r="BK277" s="581"/>
      <c r="BL277" s="581"/>
      <c r="BM277" s="581"/>
      <c r="BN277" s="581"/>
      <c r="BO277" s="581"/>
      <c r="BP277" s="581"/>
      <c r="BQ277" s="581"/>
      <c r="BR277" s="581"/>
      <c r="BS277" s="581"/>
      <c r="BT277" s="581"/>
      <c r="BU277" s="581"/>
      <c r="BV277" s="581"/>
      <c r="BW277" s="581"/>
      <c r="BX277" s="581"/>
      <c r="BY277" s="581"/>
      <c r="BZ277" s="581"/>
      <c r="CA277" s="581"/>
      <c r="CB277" s="581"/>
      <c r="CC277" s="581"/>
    </row>
    <row r="278" customFormat="false" ht="11.25" hidden="false" customHeight="true" outlineLevel="0" collapsed="false">
      <c r="A278" s="581"/>
      <c r="B278" s="581"/>
      <c r="C278" s="581"/>
      <c r="D278" s="581"/>
      <c r="E278" s="581"/>
      <c r="F278" s="581"/>
      <c r="G278" s="581"/>
      <c r="H278" s="581"/>
      <c r="I278" s="581"/>
      <c r="J278" s="581"/>
      <c r="K278" s="581"/>
      <c r="L278" s="581"/>
      <c r="M278" s="581"/>
      <c r="N278" s="581"/>
      <c r="O278" s="581"/>
      <c r="P278" s="581"/>
      <c r="Q278" s="581"/>
      <c r="R278" s="581"/>
      <c r="S278" s="581"/>
      <c r="T278" s="581"/>
      <c r="U278" s="581"/>
      <c r="V278" s="581"/>
      <c r="W278" s="581"/>
      <c r="X278" s="581"/>
      <c r="Y278" s="581"/>
      <c r="Z278" s="581"/>
      <c r="AA278" s="581"/>
      <c r="AB278" s="581"/>
      <c r="AC278" s="581"/>
      <c r="AD278" s="581"/>
      <c r="AE278" s="581"/>
      <c r="AF278" s="581"/>
      <c r="AG278" s="581"/>
      <c r="AH278" s="581"/>
      <c r="AI278" s="581"/>
      <c r="AJ278" s="581"/>
      <c r="AK278" s="581"/>
      <c r="AL278" s="581"/>
      <c r="AM278" s="581"/>
      <c r="AN278" s="581"/>
      <c r="AO278" s="581"/>
      <c r="AP278" s="581"/>
      <c r="AQ278" s="581"/>
      <c r="AR278" s="581"/>
      <c r="AS278" s="581"/>
      <c r="AT278" s="581"/>
      <c r="AU278" s="581"/>
      <c r="AV278" s="581"/>
      <c r="AW278" s="581"/>
      <c r="AX278" s="581"/>
      <c r="AY278" s="581"/>
      <c r="AZ278" s="581"/>
      <c r="BA278" s="581"/>
      <c r="BB278" s="581"/>
      <c r="BC278" s="581"/>
      <c r="BD278" s="581"/>
      <c r="BE278" s="581"/>
      <c r="BF278" s="581"/>
      <c r="BG278" s="581"/>
      <c r="BH278" s="581"/>
      <c r="BI278" s="581"/>
      <c r="BJ278" s="581"/>
      <c r="BK278" s="581"/>
      <c r="BL278" s="581"/>
      <c r="BM278" s="581"/>
      <c r="BN278" s="581"/>
      <c r="BO278" s="581"/>
      <c r="BP278" s="581"/>
      <c r="BQ278" s="581"/>
      <c r="BR278" s="581"/>
      <c r="BS278" s="581"/>
      <c r="BT278" s="581"/>
      <c r="BU278" s="581"/>
      <c r="BV278" s="581"/>
      <c r="BW278" s="581"/>
      <c r="BX278" s="581"/>
      <c r="BY278" s="581"/>
      <c r="BZ278" s="581"/>
      <c r="CA278" s="581"/>
      <c r="CB278" s="581"/>
      <c r="CC278" s="581"/>
    </row>
    <row r="279" customFormat="false" ht="11.25" hidden="false" customHeight="true" outlineLevel="0" collapsed="false">
      <c r="A279" s="581"/>
      <c r="B279" s="581"/>
      <c r="C279" s="581"/>
      <c r="D279" s="581"/>
      <c r="E279" s="581"/>
      <c r="F279" s="581"/>
      <c r="G279" s="581"/>
      <c r="H279" s="581"/>
      <c r="I279" s="581"/>
      <c r="J279" s="581"/>
      <c r="K279" s="581"/>
      <c r="L279" s="581"/>
      <c r="M279" s="581"/>
      <c r="N279" s="581"/>
      <c r="O279" s="581"/>
      <c r="P279" s="581"/>
      <c r="Q279" s="581"/>
      <c r="R279" s="581"/>
      <c r="S279" s="581"/>
      <c r="T279" s="581"/>
      <c r="U279" s="581"/>
      <c r="V279" s="581"/>
      <c r="W279" s="581"/>
      <c r="X279" s="581"/>
      <c r="Y279" s="581"/>
      <c r="Z279" s="581"/>
      <c r="AA279" s="581"/>
      <c r="AB279" s="581"/>
      <c r="AC279" s="581"/>
      <c r="AD279" s="581"/>
      <c r="AE279" s="581"/>
      <c r="AF279" s="581"/>
      <c r="AG279" s="581"/>
      <c r="AH279" s="581"/>
      <c r="AI279" s="581"/>
      <c r="AJ279" s="581"/>
      <c r="AK279" s="581"/>
      <c r="AL279" s="581"/>
      <c r="AM279" s="581"/>
      <c r="AN279" s="581"/>
      <c r="AO279" s="581"/>
      <c r="AP279" s="581"/>
      <c r="AQ279" s="581"/>
      <c r="AR279" s="581"/>
      <c r="AS279" s="581"/>
      <c r="AT279" s="581"/>
      <c r="AU279" s="581"/>
      <c r="AV279" s="581"/>
      <c r="AW279" s="581"/>
      <c r="AX279" s="581"/>
      <c r="AY279" s="581"/>
      <c r="AZ279" s="581"/>
      <c r="BA279" s="581"/>
      <c r="BB279" s="581"/>
      <c r="BC279" s="581"/>
      <c r="BD279" s="581"/>
      <c r="BE279" s="581"/>
      <c r="BF279" s="581"/>
      <c r="BG279" s="581"/>
      <c r="BH279" s="581"/>
      <c r="BI279" s="581"/>
      <c r="BJ279" s="581"/>
      <c r="BK279" s="581"/>
      <c r="BL279" s="581"/>
      <c r="BM279" s="581"/>
      <c r="BN279" s="581"/>
      <c r="BO279" s="581"/>
      <c r="BP279" s="581"/>
      <c r="BQ279" s="581"/>
      <c r="BR279" s="581"/>
      <c r="BS279" s="581"/>
      <c r="BT279" s="581"/>
      <c r="BU279" s="581"/>
      <c r="BV279" s="581"/>
      <c r="BW279" s="581"/>
      <c r="BX279" s="581"/>
      <c r="BY279" s="581"/>
      <c r="BZ279" s="581"/>
      <c r="CA279" s="581"/>
      <c r="CB279" s="581"/>
      <c r="CC279" s="581"/>
    </row>
    <row r="280" customFormat="false" ht="11.25" hidden="false" customHeight="true" outlineLevel="0" collapsed="false">
      <c r="A280" s="581"/>
      <c r="B280" s="581"/>
      <c r="C280" s="581"/>
      <c r="D280" s="581"/>
      <c r="E280" s="581"/>
      <c r="F280" s="581"/>
      <c r="G280" s="581"/>
      <c r="H280" s="581"/>
      <c r="I280" s="581"/>
      <c r="J280" s="581"/>
      <c r="K280" s="581"/>
      <c r="L280" s="581"/>
      <c r="M280" s="581"/>
      <c r="N280" s="581"/>
      <c r="O280" s="581"/>
      <c r="P280" s="581"/>
      <c r="Q280" s="581"/>
      <c r="R280" s="581"/>
      <c r="S280" s="581"/>
      <c r="T280" s="581"/>
      <c r="U280" s="581"/>
      <c r="V280" s="581"/>
      <c r="W280" s="581"/>
      <c r="X280" s="581"/>
      <c r="Y280" s="581"/>
      <c r="Z280" s="581"/>
      <c r="AA280" s="581"/>
      <c r="AB280" s="581"/>
      <c r="AC280" s="581"/>
      <c r="AD280" s="581"/>
      <c r="AE280" s="581"/>
      <c r="AF280" s="581"/>
      <c r="AG280" s="581"/>
      <c r="AH280" s="581"/>
      <c r="AI280" s="581"/>
      <c r="AJ280" s="581"/>
      <c r="AK280" s="581"/>
      <c r="AL280" s="581"/>
      <c r="AM280" s="581"/>
      <c r="AN280" s="581"/>
      <c r="AO280" s="581"/>
      <c r="AP280" s="581"/>
      <c r="AQ280" s="581"/>
      <c r="AR280" s="581"/>
      <c r="AS280" s="581"/>
      <c r="AT280" s="581"/>
      <c r="AU280" s="581"/>
      <c r="AV280" s="581"/>
      <c r="AW280" s="581"/>
      <c r="AX280" s="581"/>
      <c r="AY280" s="581"/>
      <c r="AZ280" s="581"/>
      <c r="BA280" s="581"/>
      <c r="BB280" s="581"/>
      <c r="BC280" s="581"/>
      <c r="BD280" s="581"/>
      <c r="BE280" s="581"/>
      <c r="BF280" s="581"/>
      <c r="BG280" s="581"/>
      <c r="BH280" s="581"/>
      <c r="BI280" s="581"/>
      <c r="BJ280" s="581"/>
      <c r="BK280" s="581"/>
      <c r="BL280" s="581"/>
      <c r="BM280" s="581"/>
      <c r="BN280" s="581"/>
      <c r="BO280" s="581"/>
      <c r="BP280" s="581"/>
      <c r="BQ280" s="581"/>
      <c r="BR280" s="581"/>
      <c r="BS280" s="581"/>
      <c r="BT280" s="581"/>
      <c r="BU280" s="581"/>
      <c r="BV280" s="581"/>
      <c r="BW280" s="581"/>
      <c r="BX280" s="581"/>
      <c r="BY280" s="581"/>
      <c r="BZ280" s="581"/>
      <c r="CA280" s="581"/>
      <c r="CB280" s="581"/>
      <c r="CC280" s="581"/>
    </row>
    <row r="281" customFormat="false" ht="11.25" hidden="false" customHeight="true" outlineLevel="0" collapsed="false">
      <c r="A281" s="581"/>
      <c r="B281" s="581"/>
      <c r="C281" s="581"/>
      <c r="D281" s="581"/>
      <c r="E281" s="581"/>
      <c r="F281" s="581"/>
      <c r="G281" s="581"/>
      <c r="H281" s="581"/>
      <c r="I281" s="581"/>
      <c r="J281" s="581"/>
      <c r="K281" s="581"/>
      <c r="L281" s="581"/>
      <c r="M281" s="581"/>
      <c r="N281" s="581"/>
      <c r="O281" s="581"/>
      <c r="P281" s="581"/>
      <c r="Q281" s="581"/>
      <c r="R281" s="581"/>
      <c r="S281" s="581"/>
      <c r="T281" s="581"/>
      <c r="U281" s="581"/>
      <c r="V281" s="581"/>
      <c r="W281" s="581"/>
      <c r="X281" s="581"/>
      <c r="Y281" s="581"/>
      <c r="Z281" s="581"/>
      <c r="AA281" s="581"/>
      <c r="AB281" s="581"/>
      <c r="AC281" s="581"/>
      <c r="AD281" s="581"/>
      <c r="AE281" s="581"/>
      <c r="AF281" s="581"/>
      <c r="AG281" s="581"/>
      <c r="AH281" s="581"/>
      <c r="AI281" s="581"/>
      <c r="AJ281" s="581"/>
      <c r="AK281" s="581"/>
      <c r="AL281" s="581"/>
      <c r="AM281" s="581"/>
      <c r="AN281" s="581"/>
      <c r="AO281" s="581"/>
      <c r="AP281" s="581"/>
      <c r="AQ281" s="581"/>
      <c r="AR281" s="581"/>
      <c r="AS281" s="581"/>
      <c r="AT281" s="581"/>
      <c r="AU281" s="581"/>
      <c r="AV281" s="581"/>
      <c r="AW281" s="581"/>
      <c r="AX281" s="581"/>
      <c r="AY281" s="581"/>
      <c r="AZ281" s="581"/>
      <c r="BA281" s="581"/>
      <c r="BB281" s="581"/>
      <c r="BC281" s="581"/>
      <c r="BD281" s="581"/>
      <c r="BE281" s="581"/>
      <c r="BF281" s="581"/>
      <c r="BG281" s="581"/>
      <c r="BH281" s="581"/>
      <c r="BI281" s="581"/>
      <c r="BJ281" s="581"/>
      <c r="BK281" s="581"/>
      <c r="BL281" s="581"/>
      <c r="BM281" s="581"/>
      <c r="BN281" s="581"/>
      <c r="BO281" s="581"/>
      <c r="BP281" s="581"/>
      <c r="BQ281" s="581"/>
      <c r="BR281" s="581"/>
      <c r="BS281" s="581"/>
      <c r="BT281" s="581"/>
      <c r="BU281" s="581"/>
      <c r="BV281" s="581"/>
      <c r="BW281" s="581"/>
      <c r="BX281" s="581"/>
      <c r="BY281" s="581"/>
      <c r="BZ281" s="581"/>
      <c r="CA281" s="581"/>
      <c r="CB281" s="581"/>
      <c r="CC281" s="581"/>
    </row>
    <row r="282" customFormat="false" ht="11.25" hidden="false" customHeight="true" outlineLevel="0" collapsed="false">
      <c r="A282" s="581"/>
      <c r="B282" s="581"/>
      <c r="C282" s="581"/>
      <c r="D282" s="581"/>
      <c r="E282" s="581"/>
      <c r="F282" s="581"/>
      <c r="G282" s="581"/>
      <c r="H282" s="581"/>
      <c r="I282" s="581"/>
      <c r="J282" s="581"/>
      <c r="K282" s="581"/>
      <c r="L282" s="581"/>
      <c r="M282" s="581"/>
      <c r="N282" s="581"/>
      <c r="O282" s="581"/>
      <c r="P282" s="581"/>
      <c r="Q282" s="581"/>
      <c r="R282" s="581"/>
      <c r="S282" s="581"/>
      <c r="T282" s="581"/>
      <c r="U282" s="581"/>
      <c r="V282" s="581"/>
      <c r="W282" s="581"/>
      <c r="X282" s="581"/>
      <c r="Y282" s="581"/>
      <c r="Z282" s="581"/>
      <c r="AA282" s="581"/>
      <c r="AB282" s="581"/>
      <c r="AC282" s="581"/>
      <c r="AD282" s="581"/>
      <c r="AE282" s="581"/>
      <c r="AF282" s="581"/>
      <c r="AG282" s="581"/>
      <c r="AH282" s="581"/>
      <c r="AI282" s="581"/>
      <c r="AJ282" s="581"/>
      <c r="AK282" s="581"/>
      <c r="AL282" s="581"/>
      <c r="AM282" s="581"/>
      <c r="AN282" s="581"/>
      <c r="AO282" s="581"/>
      <c r="AP282" s="581"/>
      <c r="AQ282" s="581"/>
      <c r="AR282" s="581"/>
      <c r="AS282" s="581"/>
      <c r="AT282" s="581"/>
      <c r="AU282" s="581"/>
      <c r="AV282" s="581"/>
      <c r="AW282" s="581"/>
      <c r="AX282" s="581"/>
      <c r="AY282" s="581"/>
      <c r="AZ282" s="581"/>
      <c r="BA282" s="581"/>
      <c r="BB282" s="581"/>
      <c r="BC282" s="581"/>
      <c r="BD282" s="581"/>
      <c r="BE282" s="581"/>
      <c r="BF282" s="581"/>
      <c r="BG282" s="581"/>
      <c r="BH282" s="581"/>
      <c r="BI282" s="581"/>
      <c r="BJ282" s="581"/>
      <c r="BK282" s="581"/>
      <c r="BL282" s="581"/>
      <c r="BM282" s="581"/>
      <c r="BN282" s="581"/>
      <c r="BO282" s="581"/>
      <c r="BP282" s="581"/>
      <c r="BQ282" s="581"/>
      <c r="BR282" s="581"/>
      <c r="BS282" s="581"/>
      <c r="BT282" s="581"/>
      <c r="BU282" s="581"/>
      <c r="BV282" s="581"/>
      <c r="BW282" s="581"/>
      <c r="BX282" s="581"/>
      <c r="BY282" s="581"/>
      <c r="BZ282" s="581"/>
      <c r="CA282" s="581"/>
      <c r="CB282" s="581"/>
      <c r="CC282" s="581"/>
    </row>
    <row r="283" customFormat="false" ht="11.25" hidden="false" customHeight="true" outlineLevel="0" collapsed="false">
      <c r="A283" s="581"/>
      <c r="B283" s="581"/>
      <c r="C283" s="581"/>
      <c r="D283" s="581"/>
      <c r="E283" s="581"/>
      <c r="F283" s="581"/>
      <c r="G283" s="581"/>
      <c r="H283" s="581"/>
      <c r="I283" s="581"/>
      <c r="J283" s="581"/>
      <c r="K283" s="581"/>
      <c r="L283" s="581"/>
      <c r="M283" s="581"/>
      <c r="N283" s="581"/>
      <c r="O283" s="581"/>
      <c r="P283" s="581"/>
      <c r="Q283" s="581"/>
      <c r="R283" s="581"/>
      <c r="S283" s="581"/>
      <c r="T283" s="581"/>
      <c r="U283" s="581"/>
      <c r="V283" s="581"/>
      <c r="W283" s="581"/>
      <c r="X283" s="581"/>
      <c r="Y283" s="581"/>
      <c r="Z283" s="581"/>
      <c r="AA283" s="581"/>
      <c r="AB283" s="581"/>
      <c r="AC283" s="581"/>
      <c r="AD283" s="581"/>
      <c r="AE283" s="581"/>
      <c r="AF283" s="581"/>
      <c r="AG283" s="581"/>
      <c r="AH283" s="581"/>
      <c r="AI283" s="581"/>
      <c r="AJ283" s="581"/>
      <c r="AK283" s="581"/>
      <c r="AL283" s="581"/>
      <c r="AM283" s="581"/>
      <c r="AN283" s="581"/>
      <c r="AO283" s="581"/>
      <c r="AP283" s="581"/>
      <c r="AQ283" s="581"/>
      <c r="AR283" s="581"/>
      <c r="AS283" s="581"/>
      <c r="AT283" s="581"/>
      <c r="AU283" s="581"/>
      <c r="AV283" s="581"/>
      <c r="AW283" s="581"/>
      <c r="AX283" s="581"/>
      <c r="AY283" s="581"/>
      <c r="AZ283" s="581"/>
      <c r="BA283" s="581"/>
      <c r="BB283" s="581"/>
      <c r="BC283" s="581"/>
      <c r="BD283" s="581"/>
      <c r="BE283" s="581"/>
      <c r="BF283" s="581"/>
      <c r="BG283" s="581"/>
      <c r="BH283" s="581"/>
      <c r="BI283" s="581"/>
      <c r="BJ283" s="581"/>
      <c r="BK283" s="581"/>
      <c r="BL283" s="581"/>
      <c r="BM283" s="581"/>
      <c r="BN283" s="581"/>
      <c r="BO283" s="581"/>
      <c r="BP283" s="581"/>
      <c r="BQ283" s="581"/>
      <c r="BR283" s="581"/>
      <c r="BS283" s="581"/>
      <c r="BT283" s="581"/>
      <c r="BU283" s="581"/>
      <c r="BV283" s="581"/>
      <c r="BW283" s="581"/>
      <c r="BX283" s="581"/>
      <c r="BY283" s="581"/>
      <c r="BZ283" s="581"/>
      <c r="CA283" s="581"/>
      <c r="CB283" s="581"/>
      <c r="CC283" s="581"/>
    </row>
    <row r="284" customFormat="false" ht="11.25" hidden="false" customHeight="true" outlineLevel="0" collapsed="false">
      <c r="A284" s="581"/>
      <c r="B284" s="581"/>
      <c r="C284" s="581"/>
      <c r="D284" s="581"/>
      <c r="E284" s="581"/>
      <c r="F284" s="581"/>
      <c r="G284" s="581"/>
      <c r="H284" s="581"/>
      <c r="I284" s="581"/>
      <c r="J284" s="581"/>
      <c r="K284" s="581"/>
      <c r="L284" s="581"/>
      <c r="M284" s="581"/>
      <c r="N284" s="581"/>
      <c r="O284" s="581"/>
      <c r="P284" s="581"/>
      <c r="Q284" s="581"/>
      <c r="R284" s="581"/>
      <c r="S284" s="581"/>
      <c r="T284" s="581"/>
      <c r="U284" s="581"/>
      <c r="V284" s="581"/>
      <c r="W284" s="581"/>
      <c r="X284" s="581"/>
      <c r="Y284" s="581"/>
      <c r="Z284" s="581"/>
      <c r="AA284" s="581"/>
      <c r="AB284" s="581"/>
      <c r="AC284" s="581"/>
      <c r="AD284" s="581"/>
      <c r="AE284" s="581"/>
      <c r="AF284" s="581"/>
      <c r="AG284" s="581"/>
      <c r="AH284" s="581"/>
      <c r="AI284" s="581"/>
      <c r="AJ284" s="581"/>
      <c r="AK284" s="581"/>
      <c r="AL284" s="581"/>
      <c r="AM284" s="581"/>
      <c r="AN284" s="581"/>
      <c r="AO284" s="581"/>
      <c r="AP284" s="581"/>
      <c r="AQ284" s="581"/>
      <c r="AR284" s="581"/>
      <c r="AS284" s="581"/>
      <c r="AT284" s="581"/>
      <c r="AU284" s="581"/>
      <c r="AV284" s="581"/>
      <c r="AW284" s="581"/>
      <c r="AX284" s="581"/>
      <c r="AY284" s="581"/>
      <c r="AZ284" s="581"/>
      <c r="BA284" s="581"/>
      <c r="BB284" s="581"/>
      <c r="BC284" s="581"/>
      <c r="BD284" s="581"/>
      <c r="BE284" s="581"/>
      <c r="BF284" s="581"/>
      <c r="BG284" s="581"/>
      <c r="BH284" s="581"/>
      <c r="BI284" s="581"/>
      <c r="BJ284" s="581"/>
      <c r="BK284" s="581"/>
      <c r="BL284" s="581"/>
      <c r="BM284" s="581"/>
      <c r="BN284" s="581"/>
      <c r="BO284" s="581"/>
      <c r="BP284" s="581"/>
      <c r="BQ284" s="581"/>
      <c r="BR284" s="581"/>
      <c r="BS284" s="581"/>
      <c r="BT284" s="581"/>
      <c r="BU284" s="581"/>
      <c r="BV284" s="581"/>
      <c r="BW284" s="581"/>
      <c r="BX284" s="581"/>
      <c r="BY284" s="581"/>
      <c r="BZ284" s="581"/>
      <c r="CA284" s="581"/>
      <c r="CB284" s="581"/>
      <c r="CC284" s="581"/>
    </row>
    <row r="285" customFormat="false" ht="11.25" hidden="false" customHeight="true" outlineLevel="0" collapsed="false">
      <c r="A285" s="581"/>
      <c r="B285" s="581"/>
      <c r="C285" s="581"/>
      <c r="D285" s="581"/>
      <c r="E285" s="581"/>
      <c r="F285" s="581"/>
      <c r="G285" s="581"/>
      <c r="H285" s="581"/>
      <c r="I285" s="581"/>
      <c r="J285" s="581"/>
      <c r="K285" s="581"/>
      <c r="L285" s="581"/>
      <c r="M285" s="581"/>
      <c r="N285" s="581"/>
      <c r="O285" s="581"/>
      <c r="P285" s="581"/>
      <c r="Q285" s="581"/>
      <c r="R285" s="581"/>
      <c r="S285" s="581"/>
      <c r="T285" s="581"/>
      <c r="U285" s="581"/>
      <c r="V285" s="581"/>
      <c r="W285" s="581"/>
      <c r="X285" s="581"/>
      <c r="Y285" s="581"/>
      <c r="Z285" s="581"/>
      <c r="AA285" s="581"/>
      <c r="AB285" s="581"/>
      <c r="AC285" s="581"/>
      <c r="AD285" s="581"/>
      <c r="AE285" s="581"/>
      <c r="AF285" s="581"/>
      <c r="AG285" s="581"/>
      <c r="AH285" s="581"/>
      <c r="AI285" s="581"/>
      <c r="AJ285" s="581"/>
      <c r="AK285" s="581"/>
      <c r="AL285" s="581"/>
      <c r="AM285" s="581"/>
      <c r="AN285" s="581"/>
      <c r="AO285" s="581"/>
      <c r="AP285" s="581"/>
      <c r="AQ285" s="581"/>
      <c r="AR285" s="581"/>
      <c r="AS285" s="581"/>
      <c r="AT285" s="581"/>
      <c r="AU285" s="581"/>
      <c r="AV285" s="581"/>
      <c r="AW285" s="581"/>
      <c r="AX285" s="581"/>
      <c r="AY285" s="581"/>
      <c r="AZ285" s="581"/>
      <c r="BA285" s="581"/>
      <c r="BB285" s="581"/>
      <c r="BC285" s="581"/>
      <c r="BD285" s="581"/>
      <c r="BE285" s="581"/>
      <c r="BF285" s="581"/>
      <c r="BG285" s="581"/>
      <c r="BH285" s="581"/>
      <c r="BI285" s="581"/>
      <c r="BJ285" s="581"/>
      <c r="BK285" s="581"/>
      <c r="BL285" s="581"/>
      <c r="BM285" s="581"/>
      <c r="BN285" s="581"/>
      <c r="BO285" s="581"/>
      <c r="BP285" s="581"/>
      <c r="BQ285" s="581"/>
      <c r="BR285" s="581"/>
      <c r="BS285" s="581"/>
      <c r="BT285" s="581"/>
      <c r="BU285" s="581"/>
      <c r="BV285" s="581"/>
      <c r="BW285" s="581"/>
      <c r="BX285" s="581"/>
      <c r="BY285" s="581"/>
      <c r="BZ285" s="581"/>
      <c r="CA285" s="581"/>
      <c r="CB285" s="581"/>
      <c r="CC285" s="581"/>
    </row>
    <row r="286" customFormat="false" ht="11.25" hidden="false" customHeight="true" outlineLevel="0" collapsed="false">
      <c r="A286" s="581"/>
      <c r="B286" s="581"/>
      <c r="C286" s="581"/>
      <c r="D286" s="581"/>
      <c r="E286" s="581"/>
      <c r="F286" s="581"/>
      <c r="G286" s="581"/>
      <c r="H286" s="581"/>
      <c r="I286" s="581"/>
      <c r="J286" s="581"/>
      <c r="K286" s="581"/>
      <c r="L286" s="581"/>
      <c r="M286" s="581"/>
      <c r="N286" s="581"/>
      <c r="O286" s="581"/>
      <c r="P286" s="581"/>
      <c r="Q286" s="581"/>
      <c r="R286" s="581"/>
      <c r="S286" s="581"/>
      <c r="T286" s="581"/>
      <c r="U286" s="581"/>
      <c r="V286" s="581"/>
      <c r="W286" s="581"/>
      <c r="X286" s="581"/>
      <c r="Y286" s="581"/>
      <c r="Z286" s="581"/>
      <c r="AA286" s="581"/>
      <c r="AB286" s="581"/>
      <c r="AC286" s="581"/>
      <c r="AD286" s="581"/>
      <c r="AE286" s="581"/>
      <c r="AF286" s="581"/>
      <c r="AG286" s="581"/>
      <c r="AH286" s="581"/>
      <c r="AI286" s="581"/>
      <c r="AJ286" s="581"/>
      <c r="AK286" s="581"/>
      <c r="AL286" s="581"/>
      <c r="AM286" s="581"/>
      <c r="AN286" s="581"/>
      <c r="AO286" s="581"/>
      <c r="AP286" s="581"/>
      <c r="AQ286" s="581"/>
      <c r="AR286" s="581"/>
      <c r="AS286" s="581"/>
      <c r="AT286" s="581"/>
      <c r="AU286" s="581"/>
      <c r="AV286" s="581"/>
      <c r="AW286" s="581"/>
      <c r="AX286" s="581"/>
      <c r="AY286" s="581"/>
      <c r="AZ286" s="581"/>
      <c r="BA286" s="581"/>
      <c r="BB286" s="581"/>
      <c r="BC286" s="581"/>
      <c r="BD286" s="581"/>
      <c r="BE286" s="581"/>
      <c r="BF286" s="581"/>
      <c r="BG286" s="581"/>
      <c r="BH286" s="581"/>
      <c r="BI286" s="581"/>
      <c r="BJ286" s="581"/>
      <c r="BK286" s="581"/>
      <c r="BL286" s="581"/>
      <c r="BM286" s="581"/>
      <c r="BN286" s="581"/>
      <c r="BO286" s="581"/>
      <c r="BP286" s="581"/>
      <c r="BQ286" s="581"/>
      <c r="BR286" s="581"/>
      <c r="BS286" s="581"/>
      <c r="BT286" s="581"/>
      <c r="BU286" s="581"/>
      <c r="BV286" s="581"/>
      <c r="BW286" s="581"/>
      <c r="BX286" s="581"/>
      <c r="BY286" s="581"/>
      <c r="BZ286" s="581"/>
      <c r="CA286" s="581"/>
      <c r="CB286" s="581"/>
      <c r="CC286" s="581"/>
    </row>
    <row r="287" customFormat="false" ht="11.25" hidden="false" customHeight="true" outlineLevel="0" collapsed="false">
      <c r="A287" s="581"/>
      <c r="B287" s="581"/>
      <c r="C287" s="581"/>
      <c r="D287" s="581"/>
      <c r="E287" s="581"/>
      <c r="F287" s="581"/>
      <c r="G287" s="581"/>
      <c r="H287" s="581"/>
      <c r="I287" s="581"/>
      <c r="J287" s="581"/>
      <c r="K287" s="581"/>
      <c r="L287" s="581"/>
      <c r="M287" s="581"/>
      <c r="N287" s="581"/>
      <c r="O287" s="581"/>
      <c r="P287" s="581"/>
      <c r="Q287" s="581"/>
      <c r="R287" s="581"/>
      <c r="S287" s="581"/>
      <c r="T287" s="581"/>
      <c r="U287" s="581"/>
      <c r="V287" s="581"/>
      <c r="W287" s="581"/>
      <c r="X287" s="581"/>
      <c r="Y287" s="581"/>
      <c r="Z287" s="581"/>
      <c r="AA287" s="581"/>
      <c r="AB287" s="581"/>
      <c r="AC287" s="581"/>
      <c r="AD287" s="581"/>
      <c r="AE287" s="581"/>
      <c r="AF287" s="581"/>
      <c r="AG287" s="581"/>
      <c r="AH287" s="581"/>
      <c r="AI287" s="581"/>
      <c r="AJ287" s="581"/>
      <c r="AK287" s="581"/>
      <c r="AL287" s="581"/>
      <c r="AM287" s="581"/>
      <c r="AN287" s="581"/>
      <c r="AO287" s="581"/>
      <c r="AP287" s="581"/>
      <c r="AQ287" s="581"/>
      <c r="AR287" s="581"/>
      <c r="AS287" s="581"/>
      <c r="AT287" s="581"/>
      <c r="AU287" s="581"/>
      <c r="AV287" s="581"/>
      <c r="AW287" s="581"/>
      <c r="AX287" s="581"/>
      <c r="AY287" s="581"/>
      <c r="AZ287" s="581"/>
      <c r="BA287" s="581"/>
      <c r="BB287" s="581"/>
      <c r="BC287" s="581"/>
      <c r="BD287" s="581"/>
      <c r="BE287" s="581"/>
      <c r="BF287" s="581"/>
      <c r="BG287" s="581"/>
      <c r="BH287" s="581"/>
      <c r="BI287" s="581"/>
      <c r="BJ287" s="581"/>
      <c r="BK287" s="581"/>
      <c r="BL287" s="581"/>
      <c r="BM287" s="581"/>
      <c r="BN287" s="581"/>
      <c r="BO287" s="581"/>
      <c r="BP287" s="581"/>
      <c r="BQ287" s="581"/>
      <c r="BR287" s="581"/>
      <c r="BS287" s="581"/>
      <c r="BT287" s="581"/>
      <c r="BU287" s="581"/>
      <c r="BV287" s="581"/>
      <c r="BW287" s="581"/>
      <c r="BX287" s="581"/>
      <c r="BY287" s="581"/>
      <c r="BZ287" s="581"/>
      <c r="CA287" s="581"/>
      <c r="CB287" s="581"/>
      <c r="CC287" s="581"/>
    </row>
    <row r="288" customFormat="false" ht="11.25" hidden="false" customHeight="true" outlineLevel="0" collapsed="false">
      <c r="A288" s="581"/>
      <c r="B288" s="581"/>
      <c r="C288" s="581"/>
      <c r="D288" s="581"/>
      <c r="E288" s="581"/>
      <c r="F288" s="581"/>
      <c r="G288" s="581"/>
      <c r="H288" s="581"/>
      <c r="I288" s="581"/>
      <c r="J288" s="581"/>
      <c r="K288" s="581"/>
      <c r="L288" s="581"/>
      <c r="M288" s="581"/>
      <c r="N288" s="581"/>
      <c r="O288" s="581"/>
      <c r="P288" s="581"/>
      <c r="Q288" s="581"/>
      <c r="R288" s="581"/>
      <c r="S288" s="581"/>
      <c r="T288" s="581"/>
      <c r="U288" s="581"/>
      <c r="V288" s="581"/>
      <c r="W288" s="581"/>
      <c r="X288" s="581"/>
      <c r="Y288" s="581"/>
      <c r="Z288" s="581"/>
      <c r="AA288" s="581"/>
      <c r="AB288" s="581"/>
      <c r="AC288" s="581"/>
      <c r="AD288" s="581"/>
      <c r="AE288" s="581"/>
      <c r="AF288" s="581"/>
      <c r="AG288" s="581"/>
      <c r="AH288" s="581"/>
      <c r="AI288" s="581"/>
      <c r="AJ288" s="581"/>
      <c r="AK288" s="581"/>
      <c r="AL288" s="581"/>
      <c r="AM288" s="581"/>
      <c r="AN288" s="581"/>
      <c r="AO288" s="581"/>
      <c r="AP288" s="581"/>
      <c r="AQ288" s="581"/>
      <c r="AR288" s="581"/>
      <c r="AS288" s="581"/>
      <c r="AT288" s="581"/>
      <c r="AU288" s="581"/>
      <c r="AV288" s="581"/>
      <c r="AW288" s="581"/>
      <c r="AX288" s="581"/>
      <c r="AY288" s="581"/>
      <c r="AZ288" s="581"/>
      <c r="BA288" s="581"/>
      <c r="BB288" s="581"/>
      <c r="BC288" s="581"/>
      <c r="BD288" s="581"/>
      <c r="BE288" s="581"/>
      <c r="BF288" s="581"/>
      <c r="BG288" s="581"/>
      <c r="BH288" s="581"/>
      <c r="BI288" s="581"/>
      <c r="BJ288" s="581"/>
      <c r="BK288" s="581"/>
      <c r="BL288" s="581"/>
      <c r="BM288" s="581"/>
      <c r="BN288" s="581"/>
      <c r="BO288" s="581"/>
      <c r="BP288" s="581"/>
      <c r="BQ288" s="581"/>
      <c r="BR288" s="581"/>
      <c r="BS288" s="581"/>
      <c r="BT288" s="581"/>
      <c r="BU288" s="581"/>
      <c r="BV288" s="581"/>
      <c r="BW288" s="581"/>
      <c r="BX288" s="581"/>
      <c r="BY288" s="581"/>
      <c r="BZ288" s="581"/>
      <c r="CA288" s="581"/>
      <c r="CB288" s="581"/>
      <c r="CC288" s="581"/>
    </row>
    <row r="289" customFormat="false" ht="11.25" hidden="false" customHeight="true" outlineLevel="0" collapsed="false">
      <c r="A289" s="581"/>
      <c r="B289" s="581"/>
      <c r="C289" s="581"/>
      <c r="D289" s="581"/>
      <c r="E289" s="581"/>
      <c r="F289" s="581"/>
      <c r="G289" s="581"/>
      <c r="H289" s="581"/>
      <c r="I289" s="581"/>
      <c r="J289" s="581"/>
      <c r="K289" s="581"/>
      <c r="L289" s="581"/>
      <c r="M289" s="581"/>
      <c r="N289" s="581"/>
      <c r="O289" s="581"/>
      <c r="P289" s="581"/>
      <c r="Q289" s="581"/>
      <c r="R289" s="581"/>
      <c r="S289" s="581"/>
      <c r="T289" s="581"/>
      <c r="U289" s="581"/>
      <c r="V289" s="581"/>
      <c r="W289" s="581"/>
      <c r="X289" s="581"/>
      <c r="Y289" s="581"/>
      <c r="Z289" s="581"/>
      <c r="AA289" s="581"/>
      <c r="AB289" s="581"/>
      <c r="AC289" s="581"/>
      <c r="AD289" s="581"/>
      <c r="AE289" s="581"/>
      <c r="AF289" s="581"/>
      <c r="AG289" s="581"/>
      <c r="AH289" s="581"/>
      <c r="AI289" s="581"/>
      <c r="AJ289" s="581"/>
      <c r="AK289" s="581"/>
      <c r="AL289" s="581"/>
      <c r="AM289" s="581"/>
      <c r="AN289" s="581"/>
      <c r="AO289" s="581"/>
      <c r="AP289" s="581"/>
      <c r="AQ289" s="581"/>
      <c r="AR289" s="581"/>
      <c r="AS289" s="581"/>
      <c r="AT289" s="581"/>
      <c r="AU289" s="581"/>
      <c r="AV289" s="581"/>
      <c r="AW289" s="581"/>
      <c r="AX289" s="581"/>
      <c r="AY289" s="581"/>
      <c r="AZ289" s="581"/>
      <c r="BA289" s="581"/>
      <c r="BB289" s="581"/>
      <c r="BC289" s="581"/>
      <c r="BD289" s="581"/>
      <c r="BE289" s="581"/>
      <c r="BF289" s="581"/>
      <c r="BG289" s="581"/>
      <c r="BH289" s="581"/>
      <c r="BI289" s="581"/>
      <c r="BJ289" s="581"/>
      <c r="BK289" s="581"/>
      <c r="BL289" s="581"/>
      <c r="BM289" s="581"/>
      <c r="BN289" s="581"/>
      <c r="BO289" s="581"/>
      <c r="BP289" s="581"/>
      <c r="BQ289" s="581"/>
      <c r="BR289" s="581"/>
      <c r="BS289" s="581"/>
      <c r="BT289" s="581"/>
      <c r="BU289" s="581"/>
      <c r="BV289" s="581"/>
      <c r="BW289" s="581"/>
      <c r="BX289" s="581"/>
      <c r="BY289" s="581"/>
      <c r="BZ289" s="581"/>
      <c r="CA289" s="581"/>
      <c r="CB289" s="581"/>
      <c r="CC289" s="581"/>
    </row>
    <row r="290" customFormat="false" ht="11.25" hidden="false" customHeight="true" outlineLevel="0" collapsed="false">
      <c r="A290" s="581"/>
      <c r="B290" s="581"/>
      <c r="C290" s="581"/>
      <c r="D290" s="581"/>
      <c r="E290" s="581"/>
      <c r="F290" s="581"/>
      <c r="G290" s="581"/>
      <c r="H290" s="581"/>
      <c r="I290" s="581"/>
      <c r="J290" s="581"/>
      <c r="K290" s="581"/>
      <c r="L290" s="581"/>
      <c r="M290" s="581"/>
      <c r="N290" s="581"/>
      <c r="O290" s="581"/>
      <c r="P290" s="581"/>
      <c r="Q290" s="581"/>
      <c r="R290" s="581"/>
      <c r="S290" s="581"/>
      <c r="T290" s="581"/>
      <c r="U290" s="581"/>
      <c r="V290" s="581"/>
      <c r="W290" s="581"/>
      <c r="X290" s="581"/>
      <c r="Y290" s="581"/>
      <c r="Z290" s="581"/>
      <c r="AA290" s="581"/>
      <c r="AB290" s="581"/>
      <c r="AC290" s="581"/>
      <c r="AD290" s="581"/>
      <c r="AE290" s="581"/>
      <c r="AF290" s="581"/>
      <c r="AG290" s="581"/>
      <c r="AH290" s="581"/>
      <c r="AI290" s="581"/>
      <c r="AJ290" s="581"/>
      <c r="AK290" s="581"/>
      <c r="AL290" s="581"/>
      <c r="AM290" s="581"/>
      <c r="AN290" s="581"/>
      <c r="AO290" s="581"/>
      <c r="AP290" s="581"/>
      <c r="AQ290" s="581"/>
      <c r="AR290" s="581"/>
      <c r="AS290" s="581"/>
      <c r="AT290" s="581"/>
      <c r="AU290" s="581"/>
      <c r="AV290" s="581"/>
      <c r="AW290" s="581"/>
      <c r="AX290" s="581"/>
      <c r="AY290" s="581"/>
      <c r="AZ290" s="581"/>
      <c r="BA290" s="581"/>
      <c r="BB290" s="581"/>
      <c r="BC290" s="581"/>
      <c r="BD290" s="581"/>
      <c r="BE290" s="581"/>
      <c r="BF290" s="581"/>
      <c r="BG290" s="581"/>
      <c r="BH290" s="581"/>
      <c r="BI290" s="581"/>
      <c r="BJ290" s="581"/>
      <c r="BK290" s="581"/>
      <c r="BL290" s="581"/>
      <c r="BM290" s="581"/>
      <c r="BN290" s="581"/>
      <c r="BO290" s="581"/>
      <c r="BP290" s="581"/>
      <c r="BQ290" s="581"/>
      <c r="BR290" s="581"/>
      <c r="BS290" s="581"/>
      <c r="BT290" s="581"/>
      <c r="BU290" s="581"/>
      <c r="BV290" s="581"/>
      <c r="BW290" s="581"/>
      <c r="BX290" s="581"/>
      <c r="BY290" s="581"/>
      <c r="BZ290" s="581"/>
      <c r="CA290" s="581"/>
      <c r="CB290" s="581"/>
      <c r="CC290" s="581"/>
    </row>
    <row r="291" customFormat="false" ht="11.25" hidden="false" customHeight="true" outlineLevel="0" collapsed="false">
      <c r="A291" s="581"/>
      <c r="B291" s="581"/>
      <c r="C291" s="581"/>
      <c r="D291" s="581"/>
      <c r="E291" s="581"/>
      <c r="F291" s="581"/>
      <c r="G291" s="581"/>
      <c r="H291" s="581"/>
      <c r="I291" s="581"/>
      <c r="J291" s="581"/>
      <c r="K291" s="581"/>
      <c r="L291" s="581"/>
      <c r="M291" s="581"/>
      <c r="N291" s="581"/>
      <c r="O291" s="581"/>
      <c r="P291" s="581"/>
      <c r="Q291" s="581"/>
      <c r="R291" s="581"/>
      <c r="S291" s="581"/>
      <c r="T291" s="581"/>
      <c r="U291" s="581"/>
      <c r="V291" s="581"/>
      <c r="W291" s="581"/>
      <c r="X291" s="581"/>
      <c r="Y291" s="581"/>
      <c r="Z291" s="581"/>
      <c r="AA291" s="581"/>
      <c r="AB291" s="581"/>
      <c r="AC291" s="581"/>
      <c r="AD291" s="581"/>
      <c r="AE291" s="581"/>
      <c r="AF291" s="581"/>
      <c r="AG291" s="581"/>
      <c r="AH291" s="581"/>
      <c r="AI291" s="581"/>
      <c r="AJ291" s="581"/>
      <c r="AK291" s="581"/>
      <c r="AL291" s="581"/>
      <c r="AM291" s="581"/>
      <c r="AN291" s="581"/>
      <c r="AO291" s="581"/>
      <c r="AP291" s="581"/>
      <c r="AQ291" s="581"/>
      <c r="AR291" s="581"/>
      <c r="AS291" s="581"/>
      <c r="AT291" s="581"/>
      <c r="AU291" s="581"/>
      <c r="AV291" s="581"/>
      <c r="AW291" s="581"/>
      <c r="AX291" s="581"/>
      <c r="AY291" s="581"/>
      <c r="AZ291" s="581"/>
      <c r="BA291" s="581"/>
      <c r="BB291" s="581"/>
      <c r="BC291" s="581"/>
      <c r="BD291" s="581"/>
      <c r="BE291" s="581"/>
      <c r="BF291" s="581"/>
      <c r="BG291" s="581"/>
      <c r="BH291" s="581"/>
      <c r="BI291" s="581"/>
      <c r="BJ291" s="581"/>
      <c r="BK291" s="581"/>
      <c r="BL291" s="581"/>
      <c r="BM291" s="581"/>
      <c r="BN291" s="581"/>
      <c r="BO291" s="581"/>
      <c r="BP291" s="581"/>
      <c r="BQ291" s="581"/>
      <c r="BR291" s="581"/>
      <c r="BS291" s="581"/>
      <c r="BT291" s="581"/>
      <c r="BU291" s="581"/>
      <c r="BV291" s="581"/>
      <c r="BW291" s="581"/>
      <c r="BX291" s="581"/>
      <c r="BY291" s="581"/>
      <c r="BZ291" s="581"/>
      <c r="CA291" s="581"/>
      <c r="CB291" s="581"/>
      <c r="CC291" s="581"/>
    </row>
    <row r="292" customFormat="false" ht="11.25" hidden="false" customHeight="true" outlineLevel="0" collapsed="false">
      <c r="A292" s="581"/>
      <c r="B292" s="581"/>
      <c r="C292" s="581"/>
      <c r="D292" s="581"/>
      <c r="E292" s="581"/>
      <c r="F292" s="581"/>
      <c r="G292" s="581"/>
      <c r="H292" s="581"/>
      <c r="I292" s="581"/>
      <c r="J292" s="581"/>
      <c r="K292" s="581"/>
      <c r="L292" s="581"/>
      <c r="M292" s="581"/>
      <c r="N292" s="581"/>
      <c r="O292" s="581"/>
      <c r="P292" s="581"/>
      <c r="Q292" s="581"/>
      <c r="R292" s="581"/>
      <c r="S292" s="581"/>
      <c r="T292" s="581"/>
      <c r="U292" s="581"/>
      <c r="V292" s="581"/>
      <c r="W292" s="581"/>
      <c r="X292" s="581"/>
      <c r="Y292" s="581"/>
      <c r="Z292" s="581"/>
      <c r="AA292" s="581"/>
      <c r="AB292" s="581"/>
      <c r="AC292" s="581"/>
      <c r="AD292" s="581"/>
      <c r="AE292" s="581"/>
      <c r="AF292" s="581"/>
      <c r="AG292" s="581"/>
      <c r="AH292" s="581"/>
      <c r="AI292" s="581"/>
      <c r="AJ292" s="581"/>
      <c r="AK292" s="581"/>
      <c r="AL292" s="581"/>
      <c r="AM292" s="581"/>
      <c r="AN292" s="581"/>
      <c r="AO292" s="581"/>
      <c r="AP292" s="581"/>
      <c r="AQ292" s="581"/>
      <c r="AR292" s="581"/>
      <c r="AS292" s="581"/>
      <c r="AT292" s="581"/>
      <c r="AU292" s="581"/>
      <c r="AV292" s="581"/>
      <c r="AW292" s="581"/>
      <c r="AX292" s="581"/>
      <c r="AY292" s="581"/>
      <c r="AZ292" s="581"/>
      <c r="BA292" s="581"/>
      <c r="BB292" s="581"/>
      <c r="BC292" s="581"/>
      <c r="BD292" s="581"/>
      <c r="BE292" s="581"/>
      <c r="BF292" s="581"/>
      <c r="BG292" s="581"/>
      <c r="BH292" s="581"/>
      <c r="BI292" s="581"/>
      <c r="BJ292" s="581"/>
      <c r="BK292" s="581"/>
      <c r="BL292" s="581"/>
      <c r="BM292" s="581"/>
      <c r="BN292" s="581"/>
      <c r="BO292" s="581"/>
      <c r="BP292" s="581"/>
      <c r="BQ292" s="581"/>
      <c r="BR292" s="581"/>
      <c r="BS292" s="581"/>
      <c r="BT292" s="581"/>
      <c r="BU292" s="581"/>
      <c r="BV292" s="581"/>
      <c r="BW292" s="581"/>
      <c r="BX292" s="581"/>
      <c r="BY292" s="581"/>
      <c r="BZ292" s="581"/>
      <c r="CA292" s="581"/>
      <c r="CB292" s="581"/>
      <c r="CC292" s="581"/>
    </row>
    <row r="293" customFormat="false" ht="11.25" hidden="false" customHeight="true" outlineLevel="0" collapsed="false">
      <c r="A293" s="581"/>
      <c r="B293" s="581"/>
      <c r="C293" s="581"/>
      <c r="D293" s="581"/>
      <c r="E293" s="581"/>
      <c r="F293" s="581"/>
      <c r="G293" s="581"/>
      <c r="H293" s="581"/>
      <c r="I293" s="581"/>
      <c r="J293" s="581"/>
      <c r="K293" s="581"/>
      <c r="L293" s="581"/>
      <c r="M293" s="581"/>
      <c r="N293" s="581"/>
      <c r="O293" s="581"/>
      <c r="P293" s="581"/>
      <c r="Q293" s="581"/>
      <c r="R293" s="581"/>
      <c r="S293" s="581"/>
      <c r="T293" s="581"/>
      <c r="U293" s="581"/>
      <c r="V293" s="581"/>
      <c r="W293" s="581"/>
      <c r="X293" s="581"/>
      <c r="Y293" s="581"/>
      <c r="Z293" s="581"/>
      <c r="AA293" s="581"/>
      <c r="AB293" s="581"/>
      <c r="AC293" s="581"/>
      <c r="AD293" s="581"/>
      <c r="AE293" s="581"/>
      <c r="AF293" s="581"/>
      <c r="AG293" s="581"/>
      <c r="AH293" s="581"/>
      <c r="AI293" s="581"/>
      <c r="AJ293" s="581"/>
      <c r="AK293" s="581"/>
      <c r="AL293" s="581"/>
      <c r="AM293" s="581"/>
      <c r="AN293" s="581"/>
      <c r="AO293" s="581"/>
      <c r="AP293" s="581"/>
      <c r="AQ293" s="581"/>
      <c r="AR293" s="581"/>
      <c r="AS293" s="581"/>
      <c r="AT293" s="581"/>
      <c r="AU293" s="581"/>
      <c r="AV293" s="581"/>
      <c r="AW293" s="581"/>
      <c r="AX293" s="581"/>
      <c r="AY293" s="581"/>
      <c r="AZ293" s="581"/>
      <c r="BA293" s="581"/>
      <c r="BB293" s="581"/>
      <c r="BC293" s="581"/>
      <c r="BD293" s="581"/>
      <c r="BE293" s="581"/>
      <c r="BF293" s="581"/>
      <c r="BG293" s="581"/>
      <c r="BH293" s="581"/>
      <c r="BI293" s="581"/>
      <c r="BJ293" s="581"/>
      <c r="BK293" s="581"/>
      <c r="BL293" s="581"/>
      <c r="BM293" s="581"/>
      <c r="BN293" s="581"/>
      <c r="BO293" s="581"/>
      <c r="BP293" s="581"/>
      <c r="BQ293" s="581"/>
      <c r="BR293" s="581"/>
      <c r="BS293" s="581"/>
      <c r="BT293" s="581"/>
      <c r="BU293" s="581"/>
      <c r="BV293" s="581"/>
      <c r="BW293" s="581"/>
      <c r="BX293" s="581"/>
      <c r="BY293" s="581"/>
      <c r="BZ293" s="581"/>
      <c r="CA293" s="581"/>
      <c r="CB293" s="581"/>
      <c r="CC293" s="581"/>
    </row>
    <row r="294" customFormat="false" ht="11.25" hidden="false" customHeight="true" outlineLevel="0" collapsed="false">
      <c r="A294" s="581"/>
      <c r="B294" s="581"/>
      <c r="C294" s="581"/>
      <c r="D294" s="581"/>
      <c r="E294" s="581"/>
      <c r="F294" s="581"/>
      <c r="G294" s="581"/>
      <c r="H294" s="581"/>
      <c r="I294" s="581"/>
      <c r="J294" s="581"/>
      <c r="K294" s="581"/>
      <c r="L294" s="581"/>
      <c r="M294" s="581"/>
      <c r="N294" s="581"/>
      <c r="O294" s="581"/>
      <c r="P294" s="581"/>
      <c r="Q294" s="581"/>
      <c r="R294" s="581"/>
      <c r="S294" s="581"/>
      <c r="T294" s="581"/>
      <c r="U294" s="581"/>
      <c r="V294" s="581"/>
      <c r="W294" s="581"/>
      <c r="X294" s="581"/>
      <c r="Y294" s="581"/>
      <c r="Z294" s="581"/>
      <c r="AA294" s="581"/>
      <c r="AB294" s="581"/>
      <c r="AC294" s="581"/>
      <c r="AD294" s="581"/>
      <c r="AE294" s="581"/>
      <c r="AF294" s="581"/>
      <c r="AG294" s="581"/>
      <c r="AH294" s="581"/>
      <c r="AI294" s="581"/>
      <c r="AJ294" s="581"/>
      <c r="AK294" s="581"/>
      <c r="AL294" s="581"/>
      <c r="AM294" s="581"/>
      <c r="AN294" s="581"/>
      <c r="AO294" s="581"/>
      <c r="AP294" s="581"/>
      <c r="AQ294" s="581"/>
      <c r="AR294" s="581"/>
      <c r="AS294" s="581"/>
      <c r="AT294" s="581"/>
      <c r="AU294" s="581"/>
      <c r="AV294" s="581"/>
      <c r="AW294" s="581"/>
      <c r="AX294" s="581"/>
      <c r="AY294" s="581"/>
      <c r="AZ294" s="581"/>
      <c r="BA294" s="581"/>
      <c r="BB294" s="581"/>
      <c r="BC294" s="581"/>
      <c r="BD294" s="581"/>
      <c r="BE294" s="581"/>
      <c r="BF294" s="581"/>
      <c r="BG294" s="581"/>
      <c r="BH294" s="581"/>
      <c r="BI294" s="581"/>
      <c r="BJ294" s="581"/>
      <c r="BK294" s="581"/>
      <c r="BL294" s="581"/>
      <c r="BM294" s="581"/>
      <c r="BN294" s="581"/>
      <c r="BO294" s="581"/>
      <c r="BP294" s="581"/>
      <c r="BQ294" s="581"/>
      <c r="BR294" s="581"/>
      <c r="BS294" s="581"/>
      <c r="BT294" s="581"/>
      <c r="BU294" s="581"/>
      <c r="BV294" s="581"/>
      <c r="BW294" s="581"/>
      <c r="BX294" s="581"/>
      <c r="BY294" s="581"/>
      <c r="BZ294" s="581"/>
      <c r="CA294" s="581"/>
      <c r="CB294" s="581"/>
      <c r="CC294" s="581"/>
    </row>
    <row r="295" customFormat="false" ht="11.25" hidden="false" customHeight="true" outlineLevel="0" collapsed="false">
      <c r="A295" s="581"/>
      <c r="B295" s="581"/>
      <c r="C295" s="581"/>
      <c r="D295" s="581"/>
      <c r="E295" s="581"/>
      <c r="F295" s="581"/>
      <c r="G295" s="581"/>
      <c r="H295" s="581"/>
      <c r="I295" s="581"/>
      <c r="J295" s="581"/>
      <c r="K295" s="581"/>
      <c r="L295" s="581"/>
      <c r="M295" s="581"/>
      <c r="N295" s="581"/>
      <c r="O295" s="581"/>
      <c r="P295" s="581"/>
      <c r="Q295" s="581"/>
      <c r="R295" s="581"/>
      <c r="S295" s="581"/>
      <c r="T295" s="581"/>
      <c r="U295" s="581"/>
      <c r="V295" s="581"/>
      <c r="W295" s="581"/>
      <c r="X295" s="581"/>
      <c r="Y295" s="581"/>
      <c r="Z295" s="581"/>
      <c r="AA295" s="581"/>
      <c r="AB295" s="581"/>
      <c r="AC295" s="581"/>
      <c r="AD295" s="581"/>
      <c r="AE295" s="581"/>
      <c r="AF295" s="581"/>
      <c r="AG295" s="581"/>
      <c r="AH295" s="581"/>
      <c r="AI295" s="581"/>
      <c r="AJ295" s="581"/>
      <c r="AK295" s="581"/>
      <c r="AL295" s="581"/>
      <c r="AM295" s="581"/>
      <c r="AN295" s="581"/>
      <c r="AO295" s="581"/>
      <c r="AP295" s="581"/>
      <c r="AQ295" s="581"/>
      <c r="AR295" s="581"/>
      <c r="AS295" s="581"/>
      <c r="AT295" s="581"/>
      <c r="AU295" s="581"/>
      <c r="AV295" s="581"/>
      <c r="AW295" s="581"/>
      <c r="AX295" s="581"/>
      <c r="AY295" s="581"/>
      <c r="AZ295" s="581"/>
      <c r="BA295" s="581"/>
      <c r="BB295" s="581"/>
      <c r="BC295" s="581"/>
      <c r="BD295" s="581"/>
      <c r="BE295" s="581"/>
      <c r="BF295" s="581"/>
      <c r="BG295" s="581"/>
      <c r="BH295" s="581"/>
      <c r="BI295" s="581"/>
      <c r="BJ295" s="581"/>
      <c r="BK295" s="581"/>
      <c r="BL295" s="581"/>
      <c r="BM295" s="581"/>
      <c r="BN295" s="581"/>
      <c r="BO295" s="581"/>
      <c r="BP295" s="581"/>
      <c r="BQ295" s="581"/>
      <c r="BR295" s="581"/>
      <c r="BS295" s="581"/>
      <c r="BT295" s="581"/>
      <c r="BU295" s="581"/>
      <c r="BV295" s="581"/>
      <c r="BW295" s="581"/>
      <c r="BX295" s="581"/>
      <c r="BY295" s="581"/>
      <c r="BZ295" s="581"/>
      <c r="CA295" s="581"/>
      <c r="CB295" s="581"/>
      <c r="CC295" s="581"/>
    </row>
    <row r="296" customFormat="false" ht="11.25" hidden="false" customHeight="true" outlineLevel="0" collapsed="false">
      <c r="A296" s="581"/>
      <c r="B296" s="581"/>
      <c r="C296" s="581"/>
      <c r="D296" s="581"/>
      <c r="E296" s="581"/>
      <c r="F296" s="581"/>
      <c r="G296" s="581"/>
      <c r="H296" s="581"/>
      <c r="I296" s="581"/>
      <c r="J296" s="581"/>
      <c r="K296" s="581"/>
      <c r="L296" s="581"/>
      <c r="M296" s="581"/>
      <c r="N296" s="581"/>
      <c r="O296" s="581"/>
      <c r="P296" s="581"/>
      <c r="Q296" s="581"/>
      <c r="R296" s="581"/>
      <c r="S296" s="581"/>
      <c r="T296" s="581"/>
      <c r="U296" s="581"/>
      <c r="V296" s="581"/>
      <c r="W296" s="581"/>
      <c r="X296" s="581"/>
      <c r="Y296" s="581"/>
      <c r="Z296" s="581"/>
      <c r="AA296" s="581"/>
      <c r="AB296" s="581"/>
      <c r="AC296" s="581"/>
      <c r="AD296" s="581"/>
      <c r="AE296" s="581"/>
      <c r="AF296" s="581"/>
      <c r="AG296" s="581"/>
      <c r="AH296" s="581"/>
      <c r="AI296" s="581"/>
      <c r="AJ296" s="581"/>
      <c r="AK296" s="581"/>
      <c r="AL296" s="581"/>
      <c r="AM296" s="581"/>
      <c r="AN296" s="581"/>
      <c r="AO296" s="581"/>
      <c r="AP296" s="581"/>
      <c r="AQ296" s="581"/>
      <c r="AR296" s="581"/>
      <c r="AS296" s="581"/>
      <c r="AT296" s="581"/>
      <c r="AU296" s="581"/>
      <c r="AV296" s="581"/>
      <c r="AW296" s="581"/>
      <c r="AX296" s="581"/>
      <c r="AY296" s="581"/>
      <c r="AZ296" s="581"/>
      <c r="BA296" s="581"/>
      <c r="BB296" s="581"/>
      <c r="BC296" s="581"/>
      <c r="BD296" s="581"/>
      <c r="BE296" s="581"/>
      <c r="BF296" s="581"/>
      <c r="BG296" s="581"/>
      <c r="BH296" s="581"/>
      <c r="BI296" s="581"/>
      <c r="BJ296" s="581"/>
      <c r="BK296" s="581"/>
      <c r="BL296" s="581"/>
      <c r="BM296" s="581"/>
      <c r="BN296" s="581"/>
      <c r="BO296" s="581"/>
      <c r="BP296" s="581"/>
      <c r="BQ296" s="581"/>
      <c r="BR296" s="581"/>
      <c r="BS296" s="581"/>
      <c r="BT296" s="581"/>
      <c r="BU296" s="581"/>
      <c r="BV296" s="581"/>
      <c r="BW296" s="581"/>
      <c r="BX296" s="581"/>
      <c r="BY296" s="581"/>
      <c r="BZ296" s="581"/>
      <c r="CA296" s="581"/>
      <c r="CB296" s="581"/>
      <c r="CC296" s="581"/>
    </row>
    <row r="297" customFormat="false" ht="11.25" hidden="false" customHeight="true" outlineLevel="0" collapsed="false">
      <c r="A297" s="581"/>
      <c r="B297" s="581"/>
      <c r="C297" s="581"/>
      <c r="D297" s="581"/>
      <c r="E297" s="581"/>
      <c r="F297" s="581"/>
      <c r="G297" s="581"/>
      <c r="H297" s="581"/>
      <c r="I297" s="581"/>
      <c r="J297" s="581"/>
      <c r="K297" s="581"/>
      <c r="L297" s="581"/>
      <c r="M297" s="581"/>
      <c r="N297" s="581"/>
      <c r="O297" s="581"/>
      <c r="P297" s="581"/>
      <c r="Q297" s="581"/>
      <c r="R297" s="581"/>
      <c r="S297" s="581"/>
      <c r="T297" s="581"/>
      <c r="U297" s="581"/>
      <c r="V297" s="581"/>
      <c r="W297" s="581"/>
      <c r="X297" s="581"/>
      <c r="Y297" s="581"/>
      <c r="Z297" s="581"/>
      <c r="AA297" s="581"/>
      <c r="AB297" s="581"/>
      <c r="AC297" s="581"/>
      <c r="AD297" s="581"/>
      <c r="AE297" s="581"/>
      <c r="AF297" s="581"/>
      <c r="AG297" s="581"/>
      <c r="AH297" s="581"/>
      <c r="AI297" s="581"/>
      <c r="AJ297" s="581"/>
      <c r="AK297" s="581"/>
      <c r="AL297" s="581"/>
      <c r="AM297" s="581"/>
      <c r="AN297" s="581"/>
      <c r="AO297" s="581"/>
      <c r="AP297" s="581"/>
      <c r="AQ297" s="581"/>
      <c r="AR297" s="581"/>
      <c r="AS297" s="581"/>
      <c r="AT297" s="581"/>
      <c r="AU297" s="581"/>
      <c r="AV297" s="581"/>
      <c r="AW297" s="581"/>
      <c r="AX297" s="581"/>
      <c r="AY297" s="581"/>
      <c r="AZ297" s="581"/>
      <c r="BA297" s="581"/>
      <c r="BB297" s="581"/>
      <c r="BC297" s="581"/>
      <c r="BD297" s="581"/>
      <c r="BE297" s="581"/>
      <c r="BF297" s="581"/>
      <c r="BG297" s="581"/>
      <c r="BH297" s="581"/>
      <c r="BI297" s="581"/>
      <c r="BJ297" s="581"/>
      <c r="BK297" s="581"/>
      <c r="BL297" s="581"/>
      <c r="BM297" s="581"/>
      <c r="BN297" s="581"/>
      <c r="BO297" s="581"/>
      <c r="BP297" s="581"/>
      <c r="BQ297" s="581"/>
      <c r="BR297" s="581"/>
      <c r="BS297" s="581"/>
      <c r="BT297" s="581"/>
      <c r="BU297" s="581"/>
      <c r="BV297" s="581"/>
      <c r="BW297" s="581"/>
      <c r="BX297" s="581"/>
      <c r="BY297" s="581"/>
      <c r="BZ297" s="581"/>
      <c r="CA297" s="581"/>
      <c r="CB297" s="581"/>
      <c r="CC297" s="581"/>
    </row>
    <row r="298" customFormat="false" ht="11.25" hidden="false" customHeight="true" outlineLevel="0" collapsed="false">
      <c r="A298" s="581"/>
      <c r="B298" s="581"/>
      <c r="C298" s="581"/>
      <c r="D298" s="581"/>
      <c r="E298" s="581"/>
      <c r="F298" s="581"/>
      <c r="G298" s="581"/>
      <c r="H298" s="581"/>
      <c r="I298" s="581"/>
      <c r="J298" s="581"/>
      <c r="K298" s="581"/>
      <c r="L298" s="581"/>
      <c r="M298" s="581"/>
      <c r="N298" s="581"/>
      <c r="O298" s="581"/>
      <c r="P298" s="581"/>
      <c r="Q298" s="581"/>
      <c r="R298" s="581"/>
      <c r="S298" s="581"/>
      <c r="T298" s="581"/>
      <c r="U298" s="581"/>
      <c r="V298" s="581"/>
      <c r="W298" s="581"/>
      <c r="X298" s="581"/>
      <c r="Y298" s="581"/>
      <c r="Z298" s="581"/>
      <c r="AA298" s="581"/>
      <c r="AB298" s="581"/>
      <c r="AC298" s="581"/>
      <c r="AD298" s="581"/>
      <c r="AE298" s="581"/>
      <c r="AF298" s="581"/>
      <c r="AG298" s="581"/>
      <c r="AH298" s="581"/>
      <c r="AI298" s="581"/>
      <c r="AJ298" s="581"/>
      <c r="AK298" s="581"/>
      <c r="AL298" s="581"/>
      <c r="AM298" s="581"/>
      <c r="AN298" s="581"/>
      <c r="AO298" s="581"/>
      <c r="AP298" s="581"/>
      <c r="AQ298" s="581"/>
      <c r="AR298" s="581"/>
      <c r="AS298" s="581"/>
      <c r="AT298" s="581"/>
      <c r="AU298" s="581"/>
      <c r="AV298" s="581"/>
      <c r="AW298" s="581"/>
      <c r="AX298" s="581"/>
      <c r="AY298" s="581"/>
      <c r="AZ298" s="581"/>
      <c r="BA298" s="581"/>
      <c r="BB298" s="581"/>
      <c r="BC298" s="581"/>
      <c r="BD298" s="581"/>
      <c r="BE298" s="581"/>
      <c r="BF298" s="581"/>
      <c r="BG298" s="581"/>
      <c r="BH298" s="581"/>
      <c r="BI298" s="581"/>
      <c r="BJ298" s="581"/>
      <c r="BK298" s="581"/>
      <c r="BL298" s="581"/>
      <c r="BM298" s="581"/>
      <c r="BN298" s="581"/>
      <c r="BO298" s="581"/>
      <c r="BP298" s="581"/>
      <c r="BQ298" s="581"/>
      <c r="BR298" s="581"/>
      <c r="BS298" s="581"/>
      <c r="BT298" s="581"/>
      <c r="BU298" s="581"/>
      <c r="BV298" s="581"/>
      <c r="BW298" s="581"/>
      <c r="BX298" s="581"/>
      <c r="BY298" s="581"/>
      <c r="BZ298" s="581"/>
      <c r="CA298" s="581"/>
      <c r="CB298" s="581"/>
      <c r="CC298" s="581"/>
    </row>
    <row r="299" customFormat="false" ht="11.25" hidden="false" customHeight="true" outlineLevel="0" collapsed="false">
      <c r="A299" s="581"/>
      <c r="B299" s="581"/>
      <c r="C299" s="581"/>
      <c r="D299" s="581"/>
      <c r="E299" s="581"/>
      <c r="F299" s="581"/>
      <c r="G299" s="581"/>
      <c r="H299" s="581"/>
      <c r="I299" s="581"/>
      <c r="J299" s="581"/>
      <c r="K299" s="581"/>
      <c r="L299" s="581"/>
      <c r="M299" s="581"/>
      <c r="N299" s="581"/>
      <c r="O299" s="581"/>
      <c r="P299" s="581"/>
      <c r="Q299" s="581"/>
      <c r="R299" s="581"/>
      <c r="S299" s="581"/>
      <c r="T299" s="581"/>
      <c r="U299" s="581"/>
      <c r="V299" s="581"/>
      <c r="W299" s="581"/>
      <c r="X299" s="581"/>
      <c r="Y299" s="581"/>
      <c r="Z299" s="581"/>
      <c r="AA299" s="581"/>
      <c r="AB299" s="581"/>
      <c r="AC299" s="581"/>
      <c r="AD299" s="581"/>
      <c r="AE299" s="581"/>
      <c r="AF299" s="581"/>
      <c r="AG299" s="581"/>
      <c r="AH299" s="581"/>
      <c r="AI299" s="581"/>
      <c r="AJ299" s="581"/>
      <c r="AK299" s="581"/>
      <c r="AL299" s="581"/>
      <c r="AM299" s="581"/>
      <c r="AN299" s="581"/>
      <c r="AO299" s="581"/>
      <c r="AP299" s="581"/>
      <c r="AQ299" s="581"/>
      <c r="AR299" s="581"/>
      <c r="AS299" s="581"/>
      <c r="AT299" s="581"/>
      <c r="AU299" s="581"/>
      <c r="AV299" s="581"/>
      <c r="AW299" s="581"/>
      <c r="AX299" s="581"/>
      <c r="AY299" s="581"/>
      <c r="AZ299" s="581"/>
      <c r="BA299" s="581"/>
      <c r="BB299" s="581"/>
      <c r="BC299" s="581"/>
      <c r="BD299" s="581"/>
      <c r="BE299" s="581"/>
      <c r="BF299" s="581"/>
      <c r="BG299" s="581"/>
      <c r="BH299" s="581"/>
      <c r="BI299" s="581"/>
      <c r="BJ299" s="581"/>
      <c r="BK299" s="581"/>
      <c r="BL299" s="581"/>
      <c r="BM299" s="581"/>
      <c r="BN299" s="581"/>
      <c r="BO299" s="581"/>
      <c r="BP299" s="581"/>
      <c r="BQ299" s="581"/>
      <c r="BR299" s="581"/>
      <c r="BS299" s="581"/>
      <c r="BT299" s="581"/>
      <c r="BU299" s="581"/>
      <c r="BV299" s="581"/>
      <c r="BW299" s="581"/>
      <c r="BX299" s="581"/>
      <c r="BY299" s="581"/>
      <c r="BZ299" s="581"/>
      <c r="CA299" s="581"/>
      <c r="CB299" s="581"/>
      <c r="CC299" s="581"/>
    </row>
    <row r="300" customFormat="false" ht="11.25" hidden="false" customHeight="true" outlineLevel="0" collapsed="false">
      <c r="A300" s="581"/>
      <c r="B300" s="581"/>
      <c r="C300" s="581"/>
      <c r="D300" s="581"/>
      <c r="E300" s="581"/>
      <c r="F300" s="581"/>
      <c r="G300" s="581"/>
      <c r="H300" s="581"/>
      <c r="I300" s="581"/>
      <c r="J300" s="581"/>
      <c r="K300" s="581"/>
      <c r="L300" s="581"/>
      <c r="M300" s="581"/>
      <c r="N300" s="581"/>
      <c r="O300" s="581"/>
      <c r="P300" s="581"/>
      <c r="Q300" s="581"/>
      <c r="R300" s="581"/>
      <c r="S300" s="581"/>
      <c r="T300" s="581"/>
      <c r="U300" s="581"/>
      <c r="V300" s="581"/>
      <c r="W300" s="581"/>
      <c r="X300" s="581"/>
      <c r="Y300" s="581"/>
      <c r="Z300" s="581"/>
      <c r="AA300" s="581"/>
      <c r="AB300" s="581"/>
      <c r="AC300" s="581"/>
      <c r="AD300" s="581"/>
      <c r="AE300" s="581"/>
      <c r="AF300" s="581"/>
      <c r="AG300" s="581"/>
      <c r="AH300" s="581"/>
      <c r="AI300" s="581"/>
      <c r="AJ300" s="581"/>
      <c r="AK300" s="581"/>
      <c r="AL300" s="581"/>
      <c r="AM300" s="581"/>
      <c r="AN300" s="581"/>
      <c r="AO300" s="581"/>
      <c r="AP300" s="581"/>
      <c r="AQ300" s="581"/>
      <c r="AR300" s="581"/>
      <c r="AS300" s="581"/>
      <c r="AT300" s="581"/>
      <c r="AU300" s="581"/>
      <c r="AV300" s="581"/>
      <c r="AW300" s="581"/>
      <c r="AX300" s="581"/>
      <c r="AY300" s="581"/>
      <c r="AZ300" s="581"/>
      <c r="BA300" s="581"/>
      <c r="BB300" s="581"/>
      <c r="BC300" s="581"/>
      <c r="BD300" s="581"/>
      <c r="BE300" s="581"/>
      <c r="BF300" s="581"/>
      <c r="BG300" s="581"/>
      <c r="BH300" s="581"/>
      <c r="BI300" s="581"/>
      <c r="BJ300" s="581"/>
      <c r="BK300" s="581"/>
      <c r="BL300" s="581"/>
      <c r="BM300" s="581"/>
      <c r="BN300" s="581"/>
      <c r="BO300" s="581"/>
      <c r="BP300" s="581"/>
      <c r="BQ300" s="581"/>
      <c r="BR300" s="581"/>
      <c r="BS300" s="581"/>
      <c r="BT300" s="581"/>
      <c r="BU300" s="581"/>
      <c r="BV300" s="581"/>
      <c r="BW300" s="581"/>
      <c r="BX300" s="581"/>
      <c r="BY300" s="581"/>
      <c r="BZ300" s="581"/>
      <c r="CA300" s="581"/>
      <c r="CB300" s="581"/>
      <c r="CC300" s="581"/>
    </row>
    <row r="301" customFormat="false" ht="11.25" hidden="false" customHeight="true" outlineLevel="0" collapsed="false">
      <c r="A301" s="581"/>
      <c r="B301" s="581"/>
      <c r="C301" s="581"/>
      <c r="D301" s="581"/>
      <c r="E301" s="581"/>
      <c r="F301" s="581"/>
      <c r="G301" s="581"/>
      <c r="H301" s="581"/>
      <c r="I301" s="581"/>
      <c r="J301" s="581"/>
      <c r="K301" s="581"/>
      <c r="L301" s="581"/>
      <c r="M301" s="581"/>
      <c r="N301" s="581"/>
      <c r="O301" s="581"/>
      <c r="P301" s="581"/>
      <c r="Q301" s="581"/>
      <c r="R301" s="581"/>
      <c r="S301" s="581"/>
      <c r="T301" s="581"/>
      <c r="U301" s="581"/>
      <c r="V301" s="581"/>
      <c r="W301" s="581"/>
      <c r="X301" s="581"/>
      <c r="Y301" s="581"/>
      <c r="Z301" s="581"/>
      <c r="AA301" s="581"/>
      <c r="AB301" s="581"/>
      <c r="AC301" s="581"/>
      <c r="AD301" s="581"/>
      <c r="AE301" s="581"/>
      <c r="AF301" s="581"/>
      <c r="AG301" s="581"/>
      <c r="AH301" s="581"/>
      <c r="AI301" s="581"/>
      <c r="AJ301" s="581"/>
      <c r="AK301" s="581"/>
      <c r="AL301" s="581"/>
      <c r="AM301" s="581"/>
      <c r="AN301" s="581"/>
      <c r="AO301" s="581"/>
      <c r="AP301" s="581"/>
      <c r="AQ301" s="581"/>
      <c r="AR301" s="581"/>
      <c r="AS301" s="581"/>
      <c r="AT301" s="581"/>
      <c r="AU301" s="581"/>
      <c r="AV301" s="581"/>
      <c r="AW301" s="581"/>
      <c r="AX301" s="581"/>
      <c r="AY301" s="581"/>
      <c r="AZ301" s="581"/>
      <c r="BA301" s="581"/>
      <c r="BB301" s="581"/>
      <c r="BC301" s="581"/>
      <c r="BD301" s="581"/>
      <c r="BE301" s="581"/>
      <c r="BF301" s="581"/>
      <c r="BG301" s="581"/>
      <c r="BH301" s="581"/>
      <c r="BI301" s="581"/>
      <c r="BJ301" s="581"/>
      <c r="BK301" s="581"/>
      <c r="BL301" s="581"/>
      <c r="BM301" s="581"/>
      <c r="BN301" s="581"/>
      <c r="BO301" s="581"/>
      <c r="BP301" s="581"/>
      <c r="BQ301" s="581"/>
      <c r="BR301" s="581"/>
      <c r="BS301" s="581"/>
      <c r="BT301" s="581"/>
      <c r="BU301" s="581"/>
      <c r="BV301" s="581"/>
      <c r="BW301" s="581"/>
      <c r="BX301" s="581"/>
      <c r="BY301" s="581"/>
      <c r="BZ301" s="581"/>
      <c r="CA301" s="581"/>
      <c r="CB301" s="581"/>
      <c r="CC301" s="581"/>
    </row>
    <row r="302" customFormat="false" ht="11.25" hidden="false" customHeight="true" outlineLevel="0" collapsed="false">
      <c r="A302" s="581"/>
      <c r="B302" s="581"/>
      <c r="C302" s="581"/>
      <c r="D302" s="581"/>
      <c r="E302" s="581"/>
      <c r="F302" s="581"/>
      <c r="G302" s="581"/>
      <c r="H302" s="581"/>
      <c r="I302" s="581"/>
      <c r="J302" s="581"/>
      <c r="K302" s="581"/>
      <c r="L302" s="581"/>
      <c r="M302" s="581"/>
      <c r="N302" s="581"/>
      <c r="O302" s="581"/>
      <c r="P302" s="581"/>
      <c r="Q302" s="581"/>
      <c r="R302" s="581"/>
      <c r="S302" s="581"/>
      <c r="T302" s="581"/>
      <c r="U302" s="581"/>
      <c r="V302" s="581"/>
      <c r="W302" s="581"/>
      <c r="X302" s="581"/>
      <c r="Y302" s="581"/>
      <c r="Z302" s="581"/>
      <c r="AA302" s="581"/>
      <c r="AB302" s="581"/>
      <c r="AC302" s="581"/>
      <c r="AD302" s="581"/>
      <c r="AE302" s="581"/>
      <c r="AF302" s="581"/>
      <c r="AG302" s="581"/>
      <c r="AH302" s="581"/>
      <c r="AI302" s="581"/>
      <c r="AJ302" s="581"/>
      <c r="AK302" s="581"/>
      <c r="AL302" s="581"/>
      <c r="AM302" s="581"/>
      <c r="AN302" s="581"/>
      <c r="AO302" s="581"/>
      <c r="AP302" s="581"/>
      <c r="AQ302" s="581"/>
      <c r="AR302" s="581"/>
      <c r="AS302" s="581"/>
      <c r="AT302" s="581"/>
      <c r="AU302" s="581"/>
      <c r="AV302" s="581"/>
      <c r="AW302" s="581"/>
      <c r="AX302" s="581"/>
      <c r="AY302" s="581"/>
      <c r="AZ302" s="581"/>
      <c r="BA302" s="581"/>
      <c r="BB302" s="581"/>
      <c r="BC302" s="581"/>
      <c r="BD302" s="581"/>
      <c r="BE302" s="581"/>
      <c r="BF302" s="581"/>
      <c r="BG302" s="581"/>
      <c r="BH302" s="581"/>
      <c r="BI302" s="581"/>
      <c r="BJ302" s="581"/>
      <c r="BK302" s="581"/>
      <c r="BL302" s="581"/>
      <c r="BM302" s="581"/>
      <c r="BN302" s="581"/>
      <c r="BO302" s="581"/>
      <c r="BP302" s="581"/>
      <c r="BQ302" s="581"/>
      <c r="BR302" s="581"/>
      <c r="BS302" s="581"/>
      <c r="BT302" s="581"/>
      <c r="BU302" s="581"/>
      <c r="BV302" s="581"/>
      <c r="BW302" s="581"/>
      <c r="BX302" s="581"/>
      <c r="BY302" s="581"/>
      <c r="BZ302" s="581"/>
      <c r="CA302" s="581"/>
      <c r="CB302" s="581"/>
      <c r="CC302" s="581"/>
    </row>
    <row r="303" customFormat="false" ht="11.25" hidden="false" customHeight="true" outlineLevel="0" collapsed="false">
      <c r="A303" s="581"/>
      <c r="B303" s="581"/>
      <c r="C303" s="581"/>
      <c r="D303" s="581"/>
      <c r="E303" s="581"/>
      <c r="F303" s="581"/>
      <c r="G303" s="581"/>
      <c r="H303" s="581"/>
      <c r="I303" s="581"/>
      <c r="J303" s="581"/>
      <c r="K303" s="581"/>
      <c r="L303" s="581"/>
      <c r="M303" s="581"/>
      <c r="N303" s="581"/>
      <c r="O303" s="581"/>
      <c r="P303" s="581"/>
      <c r="Q303" s="581"/>
      <c r="R303" s="581"/>
      <c r="S303" s="581"/>
      <c r="T303" s="581"/>
      <c r="U303" s="581"/>
      <c r="V303" s="581"/>
      <c r="W303" s="581"/>
      <c r="X303" s="581"/>
      <c r="Y303" s="581"/>
      <c r="Z303" s="581"/>
      <c r="AA303" s="581"/>
      <c r="AB303" s="581"/>
      <c r="AC303" s="581"/>
      <c r="AD303" s="581"/>
      <c r="AE303" s="581"/>
      <c r="AF303" s="581"/>
      <c r="AG303" s="581"/>
      <c r="AH303" s="581"/>
      <c r="AI303" s="581"/>
      <c r="AJ303" s="581"/>
      <c r="AK303" s="581"/>
      <c r="AL303" s="581"/>
      <c r="AM303" s="581"/>
      <c r="AN303" s="581"/>
      <c r="AO303" s="581"/>
      <c r="AP303" s="581"/>
      <c r="AQ303" s="581"/>
      <c r="AR303" s="581"/>
      <c r="AS303" s="581"/>
      <c r="AT303" s="581"/>
      <c r="AU303" s="581"/>
      <c r="AV303" s="581"/>
      <c r="AW303" s="581"/>
      <c r="AX303" s="581"/>
      <c r="AY303" s="581"/>
      <c r="AZ303" s="581"/>
      <c r="BA303" s="581"/>
      <c r="BB303" s="581"/>
      <c r="BC303" s="581"/>
      <c r="BD303" s="581"/>
      <c r="BE303" s="581"/>
      <c r="BF303" s="581"/>
      <c r="BG303" s="581"/>
      <c r="BH303" s="581"/>
      <c r="BI303" s="581"/>
      <c r="BJ303" s="581"/>
      <c r="BK303" s="581"/>
      <c r="BL303" s="581"/>
      <c r="BM303" s="581"/>
      <c r="BN303" s="581"/>
      <c r="BO303" s="581"/>
      <c r="BP303" s="581"/>
      <c r="BQ303" s="581"/>
      <c r="BR303" s="581"/>
      <c r="BS303" s="581"/>
      <c r="BT303" s="581"/>
      <c r="BU303" s="581"/>
      <c r="BV303" s="581"/>
      <c r="BW303" s="581"/>
      <c r="BX303" s="581"/>
      <c r="BY303" s="581"/>
      <c r="BZ303" s="581"/>
      <c r="CA303" s="581"/>
      <c r="CB303" s="581"/>
      <c r="CC303" s="581"/>
    </row>
    <row r="304" customFormat="false" ht="11.25" hidden="false" customHeight="true" outlineLevel="0" collapsed="false">
      <c r="A304" s="581"/>
      <c r="B304" s="581"/>
      <c r="C304" s="581"/>
      <c r="D304" s="581"/>
      <c r="E304" s="581"/>
      <c r="F304" s="581"/>
      <c r="G304" s="581"/>
      <c r="H304" s="581"/>
      <c r="I304" s="581"/>
      <c r="J304" s="581"/>
      <c r="K304" s="581"/>
      <c r="L304" s="581"/>
      <c r="M304" s="581"/>
      <c r="N304" s="581"/>
      <c r="O304" s="581"/>
      <c r="P304" s="581"/>
      <c r="Q304" s="581"/>
      <c r="R304" s="581"/>
      <c r="S304" s="581"/>
      <c r="T304" s="581"/>
      <c r="U304" s="581"/>
      <c r="V304" s="581"/>
      <c r="W304" s="581"/>
      <c r="X304" s="581"/>
      <c r="Y304" s="581"/>
      <c r="Z304" s="581"/>
      <c r="AA304" s="581"/>
      <c r="AB304" s="581"/>
      <c r="AC304" s="581"/>
      <c r="AD304" s="581"/>
      <c r="AE304" s="581"/>
      <c r="AF304" s="581"/>
      <c r="AG304" s="581"/>
      <c r="AH304" s="581"/>
      <c r="AI304" s="581"/>
      <c r="AJ304" s="581"/>
      <c r="AK304" s="581"/>
      <c r="AL304" s="581"/>
      <c r="AM304" s="581"/>
      <c r="AN304" s="581"/>
      <c r="AO304" s="581"/>
      <c r="AP304" s="581"/>
      <c r="AQ304" s="581"/>
      <c r="AR304" s="581"/>
      <c r="AS304" s="581"/>
      <c r="AT304" s="581"/>
      <c r="AU304" s="581"/>
      <c r="AV304" s="581"/>
      <c r="AW304" s="581"/>
      <c r="AX304" s="581"/>
      <c r="AY304" s="581"/>
      <c r="AZ304" s="581"/>
      <c r="BA304" s="581"/>
      <c r="BB304" s="581"/>
      <c r="BC304" s="581"/>
      <c r="BD304" s="581"/>
      <c r="BE304" s="581"/>
      <c r="BF304" s="581"/>
      <c r="BG304" s="581"/>
      <c r="BH304" s="581"/>
      <c r="BI304" s="581"/>
      <c r="BJ304" s="581"/>
      <c r="BK304" s="581"/>
      <c r="BL304" s="581"/>
      <c r="BM304" s="581"/>
      <c r="BN304" s="581"/>
      <c r="BO304" s="581"/>
      <c r="BP304" s="581"/>
      <c r="BQ304" s="581"/>
      <c r="BR304" s="581"/>
      <c r="BS304" s="581"/>
      <c r="BT304" s="581"/>
      <c r="BU304" s="581"/>
      <c r="BV304" s="581"/>
      <c r="BW304" s="581"/>
      <c r="BX304" s="581"/>
      <c r="BY304" s="581"/>
      <c r="BZ304" s="581"/>
      <c r="CA304" s="581"/>
      <c r="CB304" s="581"/>
      <c r="CC304" s="581"/>
    </row>
    <row r="305" customFormat="false" ht="11.25" hidden="false" customHeight="true" outlineLevel="0" collapsed="false">
      <c r="A305" s="581"/>
      <c r="B305" s="581"/>
      <c r="C305" s="581"/>
      <c r="D305" s="581"/>
      <c r="E305" s="581"/>
      <c r="F305" s="581"/>
      <c r="G305" s="581"/>
      <c r="H305" s="581"/>
      <c r="I305" s="581"/>
      <c r="J305" s="581"/>
      <c r="K305" s="581"/>
      <c r="L305" s="581"/>
      <c r="M305" s="581"/>
      <c r="N305" s="581"/>
      <c r="O305" s="581"/>
      <c r="P305" s="581"/>
      <c r="Q305" s="581"/>
      <c r="R305" s="581"/>
      <c r="S305" s="581"/>
      <c r="T305" s="581"/>
      <c r="U305" s="581"/>
      <c r="V305" s="581"/>
      <c r="W305" s="581"/>
      <c r="X305" s="581"/>
      <c r="Y305" s="581"/>
      <c r="Z305" s="581"/>
      <c r="AA305" s="581"/>
      <c r="AB305" s="581"/>
      <c r="AC305" s="581"/>
      <c r="AD305" s="581"/>
      <c r="AE305" s="581"/>
      <c r="AF305" s="581"/>
      <c r="AG305" s="581"/>
      <c r="AH305" s="581"/>
      <c r="AI305" s="581"/>
      <c r="AJ305" s="581"/>
      <c r="AK305" s="581"/>
      <c r="AL305" s="581"/>
      <c r="AM305" s="581"/>
      <c r="AN305" s="581"/>
      <c r="AO305" s="581"/>
      <c r="AP305" s="581"/>
      <c r="AQ305" s="581"/>
      <c r="AR305" s="581"/>
      <c r="AS305" s="581"/>
      <c r="AT305" s="581"/>
      <c r="AU305" s="581"/>
      <c r="AV305" s="581"/>
      <c r="AW305" s="581"/>
      <c r="AX305" s="581"/>
      <c r="AY305" s="581"/>
      <c r="AZ305" s="581"/>
      <c r="BA305" s="581"/>
      <c r="BB305" s="581"/>
      <c r="BC305" s="581"/>
      <c r="BD305" s="581"/>
      <c r="BE305" s="581"/>
      <c r="BF305" s="581"/>
      <c r="BG305" s="581"/>
      <c r="BH305" s="581"/>
      <c r="BI305" s="581"/>
      <c r="BJ305" s="581"/>
      <c r="BK305" s="581"/>
      <c r="BL305" s="581"/>
      <c r="BM305" s="581"/>
      <c r="BN305" s="581"/>
      <c r="BO305" s="581"/>
      <c r="BP305" s="581"/>
      <c r="BQ305" s="581"/>
      <c r="BR305" s="581"/>
      <c r="BS305" s="581"/>
      <c r="BT305" s="581"/>
      <c r="BU305" s="581"/>
      <c r="BV305" s="581"/>
      <c r="BW305" s="581"/>
      <c r="BX305" s="581"/>
      <c r="BY305" s="581"/>
      <c r="BZ305" s="581"/>
      <c r="CA305" s="581"/>
      <c r="CB305" s="581"/>
      <c r="CC305" s="581"/>
    </row>
    <row r="306" customFormat="false" ht="11.25" hidden="false" customHeight="true" outlineLevel="0" collapsed="false">
      <c r="A306" s="581"/>
      <c r="B306" s="581"/>
      <c r="C306" s="581"/>
      <c r="D306" s="581"/>
      <c r="E306" s="581"/>
      <c r="F306" s="581"/>
      <c r="G306" s="581"/>
      <c r="H306" s="581"/>
      <c r="I306" s="581"/>
      <c r="J306" s="581"/>
      <c r="K306" s="581"/>
      <c r="L306" s="581"/>
      <c r="M306" s="581"/>
      <c r="N306" s="581"/>
      <c r="O306" s="581"/>
      <c r="P306" s="581"/>
      <c r="Q306" s="581"/>
      <c r="R306" s="581"/>
      <c r="S306" s="581"/>
      <c r="T306" s="581"/>
      <c r="U306" s="581"/>
      <c r="V306" s="581"/>
      <c r="W306" s="581"/>
      <c r="X306" s="581"/>
      <c r="Y306" s="581"/>
      <c r="Z306" s="581"/>
      <c r="AA306" s="581"/>
      <c r="AB306" s="581"/>
      <c r="AC306" s="581"/>
      <c r="AD306" s="581"/>
      <c r="AE306" s="581"/>
      <c r="AF306" s="581"/>
      <c r="AG306" s="581"/>
      <c r="AH306" s="581"/>
      <c r="AI306" s="581"/>
      <c r="AJ306" s="581"/>
      <c r="AK306" s="581"/>
      <c r="AL306" s="581"/>
      <c r="AM306" s="581"/>
      <c r="AN306" s="581"/>
      <c r="AO306" s="581"/>
      <c r="AP306" s="581"/>
      <c r="AQ306" s="581"/>
      <c r="AR306" s="581"/>
      <c r="AS306" s="581"/>
      <c r="AT306" s="581"/>
      <c r="AU306" s="581"/>
      <c r="AV306" s="581"/>
      <c r="AW306" s="581"/>
      <c r="AX306" s="581"/>
      <c r="AY306" s="581"/>
      <c r="AZ306" s="581"/>
      <c r="BA306" s="581"/>
      <c r="BB306" s="581"/>
      <c r="BC306" s="581"/>
      <c r="BD306" s="581"/>
      <c r="BE306" s="581"/>
      <c r="BF306" s="581"/>
      <c r="BG306" s="581"/>
      <c r="BH306" s="581"/>
      <c r="BI306" s="581"/>
      <c r="BJ306" s="581"/>
      <c r="BK306" s="581"/>
      <c r="BL306" s="581"/>
      <c r="BM306" s="581"/>
      <c r="BN306" s="581"/>
      <c r="BO306" s="581"/>
      <c r="BP306" s="581"/>
      <c r="BQ306" s="581"/>
      <c r="BR306" s="581"/>
      <c r="BS306" s="581"/>
      <c r="BT306" s="581"/>
      <c r="BU306" s="581"/>
      <c r="BV306" s="581"/>
      <c r="BW306" s="581"/>
      <c r="BX306" s="581"/>
      <c r="BY306" s="581"/>
      <c r="BZ306" s="581"/>
      <c r="CA306" s="581"/>
      <c r="CB306" s="581"/>
      <c r="CC306" s="581"/>
    </row>
    <row r="307" customFormat="false" ht="11.25" hidden="false" customHeight="true" outlineLevel="0" collapsed="false">
      <c r="A307" s="581"/>
      <c r="B307" s="581"/>
      <c r="C307" s="581"/>
      <c r="D307" s="581"/>
      <c r="E307" s="581"/>
      <c r="F307" s="581"/>
      <c r="G307" s="581"/>
      <c r="H307" s="581"/>
      <c r="I307" s="581"/>
      <c r="J307" s="581"/>
      <c r="K307" s="581"/>
      <c r="L307" s="581"/>
      <c r="M307" s="581"/>
      <c r="N307" s="581"/>
      <c r="O307" s="581"/>
      <c r="P307" s="581"/>
      <c r="Q307" s="581"/>
      <c r="R307" s="581"/>
      <c r="S307" s="581"/>
      <c r="T307" s="581"/>
      <c r="U307" s="581"/>
      <c r="V307" s="581"/>
      <c r="W307" s="581"/>
      <c r="X307" s="581"/>
      <c r="Y307" s="581"/>
      <c r="Z307" s="581"/>
      <c r="AA307" s="581"/>
      <c r="AB307" s="581"/>
      <c r="AC307" s="581"/>
      <c r="AD307" s="581"/>
      <c r="AE307" s="581"/>
      <c r="AF307" s="581"/>
      <c r="AG307" s="581"/>
      <c r="AH307" s="581"/>
      <c r="AI307" s="581"/>
      <c r="AJ307" s="581"/>
      <c r="AK307" s="581"/>
      <c r="AL307" s="581"/>
      <c r="AM307" s="581"/>
      <c r="AN307" s="581"/>
      <c r="AO307" s="581"/>
      <c r="AP307" s="581"/>
      <c r="AQ307" s="581"/>
      <c r="AR307" s="581"/>
      <c r="AS307" s="581"/>
      <c r="AT307" s="581"/>
      <c r="AU307" s="581"/>
      <c r="AV307" s="581"/>
      <c r="AW307" s="581"/>
      <c r="AX307" s="581"/>
      <c r="AY307" s="581"/>
      <c r="AZ307" s="581"/>
      <c r="BA307" s="581"/>
      <c r="BB307" s="581"/>
      <c r="BC307" s="581"/>
      <c r="BD307" s="581"/>
      <c r="BE307" s="581"/>
      <c r="BF307" s="581"/>
      <c r="BG307" s="581"/>
      <c r="BH307" s="581"/>
      <c r="BI307" s="581"/>
      <c r="BJ307" s="581"/>
      <c r="BK307" s="581"/>
      <c r="BL307" s="581"/>
      <c r="BM307" s="581"/>
      <c r="BN307" s="581"/>
      <c r="BO307" s="581"/>
      <c r="BP307" s="581"/>
      <c r="BQ307" s="581"/>
      <c r="BR307" s="581"/>
      <c r="BS307" s="581"/>
      <c r="BT307" s="581"/>
      <c r="BU307" s="581"/>
      <c r="BV307" s="581"/>
      <c r="BW307" s="581"/>
      <c r="BX307" s="581"/>
      <c r="BY307" s="581"/>
      <c r="BZ307" s="581"/>
      <c r="CA307" s="581"/>
      <c r="CB307" s="581"/>
      <c r="CC307" s="581"/>
    </row>
    <row r="308" customFormat="false" ht="11.25" hidden="false" customHeight="true" outlineLevel="0" collapsed="false">
      <c r="A308" s="581"/>
      <c r="B308" s="581"/>
      <c r="C308" s="581"/>
      <c r="D308" s="581"/>
      <c r="E308" s="581"/>
      <c r="F308" s="581"/>
      <c r="G308" s="581"/>
      <c r="H308" s="581"/>
      <c r="I308" s="581"/>
      <c r="J308" s="581"/>
      <c r="K308" s="581"/>
      <c r="L308" s="581"/>
      <c r="M308" s="581"/>
      <c r="N308" s="581"/>
      <c r="O308" s="581"/>
      <c r="P308" s="581"/>
      <c r="Q308" s="581"/>
      <c r="R308" s="581"/>
      <c r="S308" s="581"/>
      <c r="T308" s="581"/>
      <c r="U308" s="581"/>
      <c r="V308" s="581"/>
      <c r="W308" s="581"/>
      <c r="X308" s="581"/>
      <c r="Y308" s="581"/>
      <c r="Z308" s="581"/>
      <c r="AA308" s="581"/>
      <c r="AB308" s="581"/>
      <c r="AC308" s="581"/>
      <c r="AD308" s="581"/>
      <c r="AE308" s="581"/>
      <c r="AF308" s="581"/>
      <c r="AG308" s="581"/>
      <c r="AH308" s="581"/>
      <c r="AI308" s="581"/>
      <c r="AJ308" s="581"/>
      <c r="AK308" s="581"/>
      <c r="AL308" s="581"/>
      <c r="AM308" s="581"/>
      <c r="AN308" s="581"/>
      <c r="AO308" s="581"/>
      <c r="AP308" s="581"/>
      <c r="AQ308" s="581"/>
      <c r="AR308" s="581"/>
      <c r="AS308" s="581"/>
      <c r="AT308" s="581"/>
      <c r="AU308" s="581"/>
      <c r="AV308" s="581"/>
      <c r="AW308" s="581"/>
      <c r="AX308" s="581"/>
      <c r="AY308" s="581"/>
      <c r="AZ308" s="581"/>
      <c r="BA308" s="581"/>
      <c r="BB308" s="581"/>
      <c r="BC308" s="581"/>
      <c r="BD308" s="581"/>
      <c r="BE308" s="581"/>
      <c r="BF308" s="581"/>
      <c r="BG308" s="581"/>
      <c r="BH308" s="581"/>
      <c r="BI308" s="581"/>
      <c r="BJ308" s="581"/>
      <c r="BK308" s="581"/>
      <c r="BL308" s="581"/>
      <c r="BM308" s="581"/>
      <c r="BN308" s="581"/>
      <c r="BO308" s="581"/>
      <c r="BP308" s="581"/>
      <c r="BQ308" s="581"/>
      <c r="BR308" s="581"/>
      <c r="BS308" s="581"/>
      <c r="BT308" s="581"/>
      <c r="BU308" s="581"/>
      <c r="BV308" s="581"/>
      <c r="BW308" s="581"/>
      <c r="BX308" s="581"/>
      <c r="BY308" s="581"/>
      <c r="BZ308" s="581"/>
      <c r="CA308" s="581"/>
      <c r="CB308" s="581"/>
      <c r="CC308" s="581"/>
    </row>
    <row r="309" customFormat="false" ht="11.25" hidden="false" customHeight="true" outlineLevel="0" collapsed="false">
      <c r="A309" s="581"/>
      <c r="B309" s="581"/>
      <c r="C309" s="581"/>
      <c r="D309" s="581"/>
      <c r="E309" s="581"/>
      <c r="F309" s="581"/>
      <c r="G309" s="581"/>
      <c r="H309" s="581"/>
      <c r="I309" s="581"/>
      <c r="J309" s="581"/>
      <c r="K309" s="581"/>
      <c r="L309" s="581"/>
      <c r="M309" s="581"/>
      <c r="N309" s="581"/>
      <c r="O309" s="581"/>
      <c r="P309" s="581"/>
      <c r="Q309" s="581"/>
      <c r="R309" s="581"/>
      <c r="S309" s="581"/>
      <c r="T309" s="581"/>
      <c r="U309" s="581"/>
      <c r="V309" s="581"/>
      <c r="W309" s="581"/>
      <c r="X309" s="581"/>
      <c r="Y309" s="581"/>
      <c r="Z309" s="581"/>
      <c r="AA309" s="581"/>
      <c r="AB309" s="581"/>
      <c r="AC309" s="581"/>
      <c r="AD309" s="581"/>
      <c r="AE309" s="581"/>
      <c r="AF309" s="581"/>
      <c r="AG309" s="581"/>
      <c r="AH309" s="581"/>
      <c r="AI309" s="581"/>
      <c r="AJ309" s="581"/>
      <c r="AK309" s="581"/>
      <c r="AL309" s="581"/>
      <c r="AM309" s="581"/>
      <c r="AN309" s="581"/>
      <c r="AO309" s="581"/>
      <c r="AP309" s="581"/>
      <c r="AQ309" s="581"/>
      <c r="AR309" s="581"/>
      <c r="AS309" s="581"/>
      <c r="AT309" s="581"/>
      <c r="AU309" s="581"/>
      <c r="AV309" s="581"/>
      <c r="AW309" s="581"/>
      <c r="AX309" s="581"/>
      <c r="AY309" s="581"/>
      <c r="AZ309" s="581"/>
      <c r="BA309" s="581"/>
      <c r="BB309" s="581"/>
      <c r="BC309" s="581"/>
      <c r="BD309" s="581"/>
      <c r="BE309" s="581"/>
      <c r="BF309" s="581"/>
      <c r="BG309" s="581"/>
      <c r="BH309" s="581"/>
      <c r="BI309" s="581"/>
      <c r="BJ309" s="581"/>
      <c r="BK309" s="581"/>
      <c r="BL309" s="581"/>
      <c r="BM309" s="581"/>
      <c r="BN309" s="581"/>
      <c r="BO309" s="581"/>
      <c r="BP309" s="581"/>
      <c r="BQ309" s="581"/>
      <c r="BR309" s="581"/>
      <c r="BS309" s="581"/>
      <c r="BT309" s="581"/>
      <c r="BU309" s="581"/>
      <c r="BV309" s="581"/>
      <c r="BW309" s="581"/>
      <c r="BX309" s="581"/>
      <c r="BY309" s="581"/>
      <c r="BZ309" s="581"/>
      <c r="CA309" s="581"/>
      <c r="CB309" s="581"/>
      <c r="CC309" s="581"/>
    </row>
    <row r="310" customFormat="false" ht="11.25" hidden="false" customHeight="true" outlineLevel="0" collapsed="false">
      <c r="A310" s="581"/>
      <c r="B310" s="581"/>
      <c r="C310" s="581"/>
      <c r="D310" s="581"/>
      <c r="E310" s="581"/>
      <c r="F310" s="581"/>
      <c r="G310" s="581"/>
      <c r="H310" s="581"/>
      <c r="I310" s="581"/>
      <c r="J310" s="581"/>
      <c r="K310" s="581"/>
      <c r="L310" s="581"/>
      <c r="M310" s="581"/>
      <c r="N310" s="581"/>
      <c r="O310" s="581"/>
      <c r="P310" s="581"/>
      <c r="Q310" s="581"/>
      <c r="R310" s="581"/>
      <c r="S310" s="581"/>
      <c r="T310" s="581"/>
      <c r="U310" s="581"/>
      <c r="V310" s="581"/>
      <c r="W310" s="581"/>
      <c r="X310" s="581"/>
      <c r="Y310" s="581"/>
      <c r="Z310" s="581"/>
      <c r="AA310" s="581"/>
      <c r="AB310" s="581"/>
      <c r="AC310" s="581"/>
      <c r="AD310" s="581"/>
      <c r="AE310" s="581"/>
      <c r="AF310" s="581"/>
      <c r="AG310" s="581"/>
      <c r="AH310" s="581"/>
      <c r="AI310" s="581"/>
      <c r="AJ310" s="581"/>
      <c r="AK310" s="581"/>
      <c r="AL310" s="581"/>
      <c r="AM310" s="581"/>
      <c r="AN310" s="581"/>
      <c r="AO310" s="581"/>
      <c r="AP310" s="581"/>
      <c r="AQ310" s="581"/>
      <c r="AR310" s="581"/>
      <c r="AS310" s="581"/>
      <c r="AT310" s="581"/>
      <c r="AU310" s="581"/>
      <c r="AV310" s="581"/>
      <c r="AW310" s="581"/>
      <c r="AX310" s="581"/>
      <c r="AY310" s="581"/>
      <c r="AZ310" s="581"/>
      <c r="BA310" s="581"/>
      <c r="BB310" s="581"/>
      <c r="BC310" s="581"/>
      <c r="BD310" s="581"/>
      <c r="BE310" s="581"/>
      <c r="BF310" s="581"/>
      <c r="BG310" s="581"/>
      <c r="BH310" s="581"/>
      <c r="BI310" s="581"/>
      <c r="BJ310" s="581"/>
      <c r="BK310" s="581"/>
      <c r="BL310" s="581"/>
      <c r="BM310" s="581"/>
      <c r="BN310" s="581"/>
      <c r="BO310" s="581"/>
      <c r="BP310" s="581"/>
      <c r="BQ310" s="581"/>
      <c r="BR310" s="581"/>
      <c r="BS310" s="581"/>
      <c r="BT310" s="581"/>
      <c r="BU310" s="581"/>
      <c r="BV310" s="581"/>
      <c r="BW310" s="581"/>
      <c r="BX310" s="581"/>
      <c r="BY310" s="581"/>
      <c r="BZ310" s="581"/>
      <c r="CA310" s="581"/>
      <c r="CB310" s="581"/>
      <c r="CC310" s="581"/>
    </row>
    <row r="311" customFormat="false" ht="11.25" hidden="false" customHeight="true" outlineLevel="0" collapsed="false">
      <c r="A311" s="581"/>
      <c r="B311" s="581"/>
      <c r="C311" s="581"/>
      <c r="D311" s="581"/>
      <c r="E311" s="581"/>
      <c r="F311" s="581"/>
      <c r="G311" s="581"/>
      <c r="H311" s="581"/>
      <c r="I311" s="581"/>
      <c r="J311" s="581"/>
      <c r="K311" s="581"/>
      <c r="L311" s="581"/>
      <c r="M311" s="581"/>
      <c r="N311" s="581"/>
      <c r="O311" s="581"/>
      <c r="P311" s="581"/>
      <c r="Q311" s="581"/>
      <c r="R311" s="581"/>
      <c r="S311" s="581"/>
      <c r="T311" s="581"/>
      <c r="U311" s="581"/>
      <c r="V311" s="581"/>
      <c r="W311" s="581"/>
      <c r="X311" s="581"/>
      <c r="Y311" s="581"/>
      <c r="Z311" s="581"/>
      <c r="AA311" s="581"/>
      <c r="AB311" s="581"/>
      <c r="AC311" s="581"/>
      <c r="AD311" s="581"/>
      <c r="AE311" s="581"/>
      <c r="AF311" s="581"/>
      <c r="AG311" s="581"/>
      <c r="AH311" s="581"/>
      <c r="AI311" s="581"/>
      <c r="AJ311" s="581"/>
      <c r="AK311" s="581"/>
      <c r="AL311" s="581"/>
      <c r="AM311" s="581"/>
      <c r="AN311" s="581"/>
      <c r="AO311" s="581"/>
      <c r="AP311" s="581"/>
      <c r="AQ311" s="581"/>
      <c r="AR311" s="581"/>
      <c r="AS311" s="581"/>
      <c r="AT311" s="581"/>
      <c r="AU311" s="581"/>
      <c r="AV311" s="581"/>
      <c r="AW311" s="581"/>
      <c r="AX311" s="581"/>
      <c r="AY311" s="581"/>
      <c r="AZ311" s="581"/>
      <c r="BA311" s="581"/>
      <c r="BB311" s="581"/>
      <c r="BC311" s="581"/>
      <c r="BD311" s="581"/>
      <c r="BE311" s="581"/>
      <c r="BF311" s="581"/>
      <c r="BG311" s="581"/>
      <c r="BH311" s="581"/>
      <c r="BI311" s="581"/>
      <c r="BJ311" s="581"/>
      <c r="BK311" s="581"/>
      <c r="BL311" s="581"/>
      <c r="BM311" s="581"/>
      <c r="BN311" s="581"/>
      <c r="BO311" s="581"/>
      <c r="BP311" s="581"/>
      <c r="BQ311" s="581"/>
      <c r="BR311" s="581"/>
      <c r="BS311" s="581"/>
      <c r="BT311" s="581"/>
      <c r="BU311" s="581"/>
      <c r="BV311" s="581"/>
      <c r="BW311" s="581"/>
      <c r="BX311" s="581"/>
      <c r="BY311" s="581"/>
      <c r="BZ311" s="581"/>
      <c r="CA311" s="581"/>
      <c r="CB311" s="581"/>
      <c r="CC311" s="581"/>
    </row>
    <row r="312" customFormat="false" ht="11.25" hidden="false" customHeight="true" outlineLevel="0" collapsed="false">
      <c r="A312" s="581"/>
      <c r="B312" s="581"/>
      <c r="C312" s="581"/>
      <c r="D312" s="581"/>
      <c r="E312" s="581"/>
      <c r="F312" s="581"/>
      <c r="G312" s="581"/>
      <c r="H312" s="581"/>
      <c r="I312" s="581"/>
      <c r="J312" s="581"/>
      <c r="K312" s="581"/>
      <c r="L312" s="581"/>
      <c r="M312" s="581"/>
      <c r="N312" s="581"/>
      <c r="O312" s="581"/>
      <c r="P312" s="581"/>
      <c r="Q312" s="581"/>
      <c r="R312" s="581"/>
      <c r="S312" s="581"/>
      <c r="T312" s="581"/>
      <c r="U312" s="581"/>
      <c r="V312" s="581"/>
      <c r="W312" s="581"/>
      <c r="X312" s="581"/>
      <c r="Y312" s="581"/>
      <c r="Z312" s="581"/>
      <c r="AA312" s="581"/>
      <c r="AB312" s="581"/>
      <c r="AC312" s="581"/>
      <c r="AD312" s="581"/>
      <c r="AE312" s="581"/>
      <c r="AF312" s="581"/>
      <c r="AG312" s="581"/>
      <c r="AH312" s="581"/>
      <c r="AI312" s="581"/>
      <c r="AJ312" s="581"/>
      <c r="AK312" s="581"/>
      <c r="AL312" s="581"/>
      <c r="AM312" s="581"/>
      <c r="AN312" s="581"/>
      <c r="AO312" s="581"/>
      <c r="AP312" s="581"/>
      <c r="AQ312" s="581"/>
      <c r="AR312" s="581"/>
      <c r="AS312" s="581"/>
      <c r="AT312" s="581"/>
      <c r="AU312" s="581"/>
      <c r="AV312" s="581"/>
      <c r="AW312" s="581"/>
      <c r="AX312" s="581"/>
      <c r="AY312" s="581"/>
      <c r="AZ312" s="581"/>
      <c r="BA312" s="581"/>
      <c r="BB312" s="581"/>
      <c r="BC312" s="581"/>
      <c r="BD312" s="581"/>
      <c r="BE312" s="581"/>
      <c r="BF312" s="581"/>
      <c r="BG312" s="581"/>
      <c r="BH312" s="581"/>
      <c r="BI312" s="581"/>
      <c r="BJ312" s="581"/>
      <c r="BK312" s="581"/>
      <c r="BL312" s="581"/>
      <c r="BM312" s="581"/>
      <c r="BN312" s="581"/>
      <c r="BO312" s="581"/>
      <c r="BP312" s="581"/>
      <c r="BQ312" s="581"/>
      <c r="BR312" s="581"/>
      <c r="BS312" s="581"/>
      <c r="BT312" s="581"/>
      <c r="BU312" s="581"/>
      <c r="BV312" s="581"/>
      <c r="BW312" s="581"/>
      <c r="BX312" s="581"/>
      <c r="BY312" s="581"/>
      <c r="BZ312" s="581"/>
      <c r="CA312" s="581"/>
      <c r="CB312" s="581"/>
      <c r="CC312" s="581"/>
    </row>
    <row r="313" customFormat="false" ht="11.25" hidden="false" customHeight="true" outlineLevel="0" collapsed="false">
      <c r="A313" s="581"/>
      <c r="B313" s="581"/>
      <c r="C313" s="581"/>
      <c r="D313" s="581"/>
      <c r="E313" s="581"/>
      <c r="F313" s="581"/>
      <c r="G313" s="581"/>
      <c r="H313" s="581"/>
      <c r="I313" s="581"/>
      <c r="J313" s="581"/>
      <c r="K313" s="581"/>
      <c r="L313" s="581"/>
      <c r="M313" s="581"/>
      <c r="N313" s="581"/>
      <c r="O313" s="581"/>
      <c r="P313" s="581"/>
      <c r="Q313" s="581"/>
      <c r="R313" s="581"/>
      <c r="S313" s="581"/>
      <c r="T313" s="581"/>
      <c r="U313" s="581"/>
      <c r="V313" s="581"/>
      <c r="W313" s="581"/>
      <c r="X313" s="581"/>
      <c r="Y313" s="581"/>
      <c r="Z313" s="581"/>
      <c r="AA313" s="581"/>
      <c r="AB313" s="581"/>
      <c r="AC313" s="581"/>
      <c r="AD313" s="581"/>
      <c r="AE313" s="581"/>
      <c r="AF313" s="581"/>
      <c r="AG313" s="581"/>
      <c r="AH313" s="581"/>
      <c r="AI313" s="581"/>
      <c r="AJ313" s="581"/>
      <c r="AK313" s="581"/>
      <c r="AL313" s="581"/>
      <c r="AM313" s="581"/>
      <c r="AN313" s="581"/>
      <c r="AO313" s="581"/>
      <c r="AP313" s="581"/>
      <c r="AQ313" s="581"/>
      <c r="AR313" s="581"/>
      <c r="AS313" s="581"/>
      <c r="AT313" s="581"/>
      <c r="AU313" s="581"/>
      <c r="AV313" s="581"/>
      <c r="AW313" s="581"/>
      <c r="AX313" s="581"/>
      <c r="AY313" s="581"/>
      <c r="AZ313" s="581"/>
      <c r="BA313" s="581"/>
      <c r="BB313" s="581"/>
      <c r="BC313" s="581"/>
      <c r="BD313" s="581"/>
      <c r="BE313" s="581"/>
      <c r="BF313" s="581"/>
      <c r="BG313" s="581"/>
      <c r="BH313" s="581"/>
      <c r="BI313" s="581"/>
      <c r="BJ313" s="581"/>
      <c r="BK313" s="581"/>
      <c r="BL313" s="581"/>
      <c r="BM313" s="581"/>
      <c r="BN313" s="581"/>
      <c r="BO313" s="581"/>
      <c r="BP313" s="581"/>
      <c r="BQ313" s="581"/>
      <c r="BR313" s="581"/>
      <c r="BS313" s="581"/>
      <c r="BT313" s="581"/>
      <c r="BU313" s="581"/>
      <c r="BV313" s="581"/>
      <c r="BW313" s="581"/>
      <c r="BX313" s="581"/>
      <c r="BY313" s="581"/>
      <c r="BZ313" s="581"/>
      <c r="CA313" s="581"/>
      <c r="CB313" s="581"/>
      <c r="CC313" s="581"/>
    </row>
    <row r="314" customFormat="false" ht="11.25" hidden="false" customHeight="true" outlineLevel="0" collapsed="false">
      <c r="A314" s="581"/>
      <c r="B314" s="581"/>
      <c r="C314" s="581"/>
      <c r="D314" s="581"/>
      <c r="E314" s="581"/>
      <c r="F314" s="581"/>
      <c r="G314" s="581"/>
      <c r="H314" s="581"/>
      <c r="I314" s="581"/>
      <c r="J314" s="581"/>
      <c r="K314" s="581"/>
      <c r="L314" s="581"/>
      <c r="M314" s="581"/>
      <c r="N314" s="581"/>
      <c r="O314" s="581"/>
      <c r="P314" s="581"/>
      <c r="Q314" s="581"/>
      <c r="R314" s="581"/>
      <c r="S314" s="581"/>
      <c r="T314" s="581"/>
      <c r="U314" s="581"/>
      <c r="V314" s="581"/>
      <c r="W314" s="581"/>
      <c r="X314" s="581"/>
      <c r="Y314" s="581"/>
      <c r="Z314" s="581"/>
      <c r="AA314" s="581"/>
      <c r="AB314" s="581"/>
      <c r="AC314" s="581"/>
      <c r="AD314" s="581"/>
      <c r="AE314" s="581"/>
      <c r="AF314" s="581"/>
      <c r="AG314" s="581"/>
      <c r="AH314" s="581"/>
      <c r="AI314" s="581"/>
      <c r="AJ314" s="581"/>
      <c r="AK314" s="581"/>
      <c r="AL314" s="581"/>
      <c r="AM314" s="581"/>
      <c r="AN314" s="581"/>
      <c r="AO314" s="581"/>
      <c r="AP314" s="581"/>
      <c r="AQ314" s="581"/>
      <c r="AR314" s="581"/>
      <c r="AS314" s="581"/>
      <c r="AT314" s="581"/>
      <c r="AU314" s="581"/>
      <c r="AV314" s="581"/>
      <c r="AW314" s="581"/>
      <c r="AX314" s="581"/>
      <c r="AY314" s="581"/>
      <c r="AZ314" s="581"/>
      <c r="BA314" s="581"/>
      <c r="BB314" s="581"/>
      <c r="BC314" s="581"/>
      <c r="BD314" s="581"/>
      <c r="BE314" s="581"/>
      <c r="BF314" s="581"/>
      <c r="BG314" s="581"/>
      <c r="BH314" s="581"/>
      <c r="BI314" s="581"/>
      <c r="BJ314" s="581"/>
      <c r="BK314" s="581"/>
      <c r="BL314" s="581"/>
      <c r="BM314" s="581"/>
      <c r="BN314" s="581"/>
      <c r="BO314" s="581"/>
      <c r="BP314" s="581"/>
      <c r="BQ314" s="581"/>
      <c r="BR314" s="581"/>
      <c r="BS314" s="581"/>
      <c r="BT314" s="581"/>
      <c r="BU314" s="581"/>
      <c r="BV314" s="581"/>
      <c r="BW314" s="581"/>
      <c r="BX314" s="581"/>
      <c r="BY314" s="581"/>
      <c r="BZ314" s="581"/>
      <c r="CA314" s="581"/>
      <c r="CB314" s="581"/>
      <c r="CC314" s="581"/>
    </row>
    <row r="315" customFormat="false" ht="11.25" hidden="false" customHeight="true" outlineLevel="0" collapsed="false">
      <c r="A315" s="581"/>
      <c r="B315" s="581"/>
      <c r="C315" s="581"/>
      <c r="D315" s="581"/>
      <c r="E315" s="581"/>
      <c r="F315" s="581"/>
      <c r="G315" s="581"/>
      <c r="H315" s="581"/>
      <c r="I315" s="581"/>
      <c r="J315" s="581"/>
      <c r="K315" s="581"/>
      <c r="L315" s="581"/>
      <c r="M315" s="581"/>
      <c r="N315" s="581"/>
      <c r="O315" s="581"/>
      <c r="P315" s="581"/>
      <c r="Q315" s="581"/>
      <c r="R315" s="581"/>
      <c r="S315" s="581"/>
      <c r="T315" s="581"/>
      <c r="U315" s="581"/>
      <c r="V315" s="581"/>
      <c r="W315" s="581"/>
      <c r="X315" s="581"/>
      <c r="Y315" s="581"/>
      <c r="Z315" s="581"/>
      <c r="AA315" s="581"/>
      <c r="AB315" s="581"/>
      <c r="AC315" s="581"/>
      <c r="AD315" s="581"/>
      <c r="AE315" s="581"/>
      <c r="AF315" s="581"/>
      <c r="AG315" s="581"/>
      <c r="AH315" s="581"/>
      <c r="AI315" s="581"/>
      <c r="AJ315" s="581"/>
      <c r="AK315" s="581"/>
      <c r="AL315" s="581"/>
      <c r="AM315" s="581"/>
      <c r="AN315" s="581"/>
      <c r="AO315" s="581"/>
      <c r="AP315" s="581"/>
      <c r="AQ315" s="581"/>
      <c r="AR315" s="581"/>
      <c r="AS315" s="581"/>
      <c r="AT315" s="581"/>
      <c r="AU315" s="581"/>
      <c r="AV315" s="581"/>
      <c r="AW315" s="581"/>
      <c r="AX315" s="581"/>
      <c r="AY315" s="581"/>
      <c r="AZ315" s="581"/>
      <c r="BA315" s="581"/>
      <c r="BB315" s="581"/>
      <c r="BC315" s="581"/>
      <c r="BD315" s="581"/>
      <c r="BE315" s="581"/>
      <c r="BF315" s="581"/>
      <c r="BG315" s="581"/>
      <c r="BH315" s="581"/>
      <c r="BI315" s="581"/>
      <c r="BJ315" s="581"/>
      <c r="BK315" s="581"/>
      <c r="BL315" s="581"/>
      <c r="BM315" s="581"/>
      <c r="BN315" s="581"/>
      <c r="BO315" s="581"/>
      <c r="BP315" s="581"/>
      <c r="BQ315" s="581"/>
      <c r="BR315" s="581"/>
      <c r="BS315" s="581"/>
      <c r="BT315" s="581"/>
      <c r="BU315" s="581"/>
      <c r="BV315" s="581"/>
      <c r="BW315" s="581"/>
      <c r="BX315" s="581"/>
      <c r="BY315" s="581"/>
      <c r="BZ315" s="581"/>
      <c r="CA315" s="581"/>
      <c r="CB315" s="581"/>
      <c r="CC315" s="581"/>
    </row>
    <row r="316" customFormat="false" ht="11.25" hidden="false" customHeight="true" outlineLevel="0" collapsed="false">
      <c r="A316" s="581"/>
      <c r="B316" s="581"/>
      <c r="C316" s="581"/>
      <c r="D316" s="581"/>
      <c r="E316" s="581"/>
      <c r="F316" s="581"/>
      <c r="G316" s="581"/>
      <c r="H316" s="581"/>
      <c r="I316" s="581"/>
      <c r="J316" s="581"/>
      <c r="K316" s="581"/>
      <c r="L316" s="581"/>
      <c r="M316" s="581"/>
      <c r="N316" s="581"/>
      <c r="O316" s="581"/>
      <c r="P316" s="581"/>
      <c r="Q316" s="581"/>
      <c r="R316" s="581"/>
      <c r="S316" s="581"/>
      <c r="T316" s="581"/>
      <c r="U316" s="581"/>
      <c r="V316" s="581"/>
      <c r="W316" s="581"/>
      <c r="X316" s="581"/>
      <c r="Y316" s="581"/>
      <c r="Z316" s="581"/>
      <c r="AA316" s="581"/>
      <c r="AB316" s="581"/>
      <c r="AC316" s="581"/>
      <c r="AD316" s="581"/>
      <c r="AE316" s="581"/>
      <c r="AF316" s="581"/>
      <c r="AG316" s="581"/>
      <c r="AH316" s="581"/>
      <c r="AI316" s="581"/>
      <c r="AJ316" s="581"/>
      <c r="AK316" s="581"/>
      <c r="AL316" s="581"/>
      <c r="AM316" s="581"/>
      <c r="AN316" s="581"/>
      <c r="AO316" s="581"/>
      <c r="AP316" s="581"/>
      <c r="AQ316" s="581"/>
      <c r="AR316" s="581"/>
      <c r="AS316" s="581"/>
      <c r="AT316" s="581"/>
      <c r="AU316" s="581"/>
      <c r="AV316" s="581"/>
      <c r="AW316" s="581"/>
      <c r="AX316" s="581"/>
      <c r="AY316" s="581"/>
      <c r="AZ316" s="581"/>
      <c r="BA316" s="581"/>
      <c r="BB316" s="581"/>
      <c r="BC316" s="581"/>
      <c r="BD316" s="581"/>
      <c r="BE316" s="581"/>
      <c r="BF316" s="581"/>
      <c r="BG316" s="581"/>
      <c r="BH316" s="581"/>
      <c r="BI316" s="581"/>
      <c r="BJ316" s="581"/>
      <c r="BK316" s="581"/>
      <c r="BL316" s="581"/>
      <c r="BM316" s="581"/>
      <c r="BN316" s="581"/>
      <c r="BO316" s="581"/>
      <c r="BP316" s="581"/>
      <c r="BQ316" s="581"/>
      <c r="BR316" s="581"/>
      <c r="BS316" s="581"/>
      <c r="BT316" s="581"/>
      <c r="BU316" s="581"/>
      <c r="BV316" s="581"/>
      <c r="BW316" s="581"/>
      <c r="BX316" s="581"/>
      <c r="BY316" s="581"/>
      <c r="BZ316" s="581"/>
      <c r="CA316" s="581"/>
      <c r="CB316" s="581"/>
      <c r="CC316" s="581"/>
    </row>
    <row r="317" customFormat="false" ht="11.25" hidden="false" customHeight="true" outlineLevel="0" collapsed="false">
      <c r="A317" s="581"/>
      <c r="B317" s="581"/>
      <c r="C317" s="581"/>
      <c r="D317" s="581"/>
      <c r="E317" s="581"/>
      <c r="F317" s="581"/>
      <c r="G317" s="581"/>
      <c r="H317" s="581"/>
      <c r="I317" s="581"/>
      <c r="J317" s="581"/>
      <c r="K317" s="581"/>
      <c r="L317" s="581"/>
      <c r="M317" s="581"/>
      <c r="N317" s="581"/>
      <c r="O317" s="581"/>
      <c r="P317" s="581"/>
      <c r="Q317" s="581"/>
      <c r="R317" s="581"/>
      <c r="S317" s="581"/>
      <c r="T317" s="581"/>
      <c r="U317" s="581"/>
      <c r="V317" s="581"/>
      <c r="W317" s="581"/>
      <c r="X317" s="581"/>
      <c r="Y317" s="581"/>
      <c r="Z317" s="581"/>
      <c r="AA317" s="581"/>
      <c r="AB317" s="581"/>
      <c r="AC317" s="581"/>
      <c r="AD317" s="581"/>
      <c r="AE317" s="581"/>
      <c r="AF317" s="581"/>
      <c r="AG317" s="581"/>
      <c r="AH317" s="581"/>
      <c r="AI317" s="581"/>
      <c r="AJ317" s="581"/>
      <c r="AK317" s="581"/>
      <c r="AL317" s="581"/>
      <c r="AM317" s="581"/>
      <c r="AN317" s="581"/>
      <c r="AO317" s="581"/>
      <c r="AP317" s="581"/>
      <c r="AQ317" s="581"/>
      <c r="AR317" s="581"/>
      <c r="AS317" s="581"/>
      <c r="AT317" s="581"/>
      <c r="AU317" s="581"/>
      <c r="AV317" s="581"/>
      <c r="AW317" s="581"/>
      <c r="AX317" s="581"/>
      <c r="AY317" s="581"/>
      <c r="AZ317" s="581"/>
      <c r="BA317" s="581"/>
      <c r="BB317" s="581"/>
      <c r="BC317" s="581"/>
      <c r="BD317" s="581"/>
      <c r="BE317" s="581"/>
      <c r="BF317" s="581"/>
      <c r="BG317" s="581"/>
      <c r="BH317" s="581"/>
      <c r="BI317" s="581"/>
      <c r="BJ317" s="581"/>
      <c r="BK317" s="581"/>
      <c r="BL317" s="581"/>
      <c r="BM317" s="581"/>
      <c r="BN317" s="581"/>
      <c r="BO317" s="581"/>
      <c r="BP317" s="581"/>
      <c r="BQ317" s="581"/>
      <c r="BR317" s="581"/>
      <c r="BS317" s="581"/>
      <c r="BT317" s="581"/>
      <c r="BU317" s="581"/>
      <c r="BV317" s="581"/>
      <c r="BW317" s="581"/>
      <c r="BX317" s="581"/>
      <c r="BY317" s="581"/>
      <c r="BZ317" s="581"/>
      <c r="CA317" s="581"/>
      <c r="CB317" s="581"/>
      <c r="CC317" s="581"/>
    </row>
    <row r="318" customFormat="false" ht="11.25" hidden="false" customHeight="true" outlineLevel="0" collapsed="false">
      <c r="A318" s="581"/>
      <c r="B318" s="581"/>
      <c r="C318" s="581"/>
      <c r="D318" s="581"/>
      <c r="E318" s="581"/>
      <c r="F318" s="581"/>
      <c r="G318" s="581"/>
      <c r="H318" s="581"/>
      <c r="I318" s="581"/>
      <c r="J318" s="581"/>
      <c r="K318" s="581"/>
      <c r="L318" s="581"/>
      <c r="M318" s="581"/>
      <c r="N318" s="581"/>
      <c r="O318" s="581"/>
      <c r="P318" s="581"/>
      <c r="Q318" s="581"/>
      <c r="R318" s="581"/>
      <c r="S318" s="581"/>
      <c r="T318" s="581"/>
      <c r="U318" s="581"/>
      <c r="V318" s="581"/>
      <c r="W318" s="581"/>
      <c r="X318" s="581"/>
      <c r="Y318" s="581"/>
      <c r="Z318" s="581"/>
      <c r="AA318" s="581"/>
      <c r="AB318" s="581"/>
      <c r="AC318" s="581"/>
      <c r="AD318" s="581"/>
      <c r="AE318" s="581"/>
      <c r="AF318" s="581"/>
      <c r="AG318" s="581"/>
      <c r="AH318" s="581"/>
      <c r="AI318" s="581"/>
      <c r="AJ318" s="581"/>
      <c r="AK318" s="581"/>
      <c r="AL318" s="581"/>
      <c r="AM318" s="581"/>
      <c r="AN318" s="581"/>
      <c r="AO318" s="581"/>
      <c r="AP318" s="581"/>
      <c r="AQ318" s="581"/>
      <c r="AR318" s="581"/>
      <c r="AS318" s="581"/>
      <c r="AT318" s="581"/>
      <c r="AU318" s="581"/>
      <c r="AV318" s="581"/>
      <c r="AW318" s="581"/>
      <c r="AX318" s="581"/>
      <c r="AY318" s="581"/>
      <c r="AZ318" s="581"/>
      <c r="BA318" s="581"/>
      <c r="BB318" s="581"/>
      <c r="BC318" s="581"/>
      <c r="BD318" s="581"/>
      <c r="BE318" s="581"/>
      <c r="BF318" s="581"/>
      <c r="BG318" s="581"/>
      <c r="BH318" s="581"/>
      <c r="BI318" s="581"/>
      <c r="BJ318" s="581"/>
      <c r="BK318" s="581"/>
      <c r="BL318" s="581"/>
      <c r="BM318" s="581"/>
      <c r="BN318" s="581"/>
      <c r="BO318" s="581"/>
      <c r="BP318" s="581"/>
      <c r="BQ318" s="581"/>
      <c r="BR318" s="581"/>
      <c r="BS318" s="581"/>
      <c r="BT318" s="581"/>
      <c r="BU318" s="581"/>
      <c r="BV318" s="581"/>
      <c r="BW318" s="581"/>
      <c r="BX318" s="581"/>
      <c r="BY318" s="581"/>
      <c r="BZ318" s="581"/>
      <c r="CA318" s="581"/>
      <c r="CB318" s="581"/>
      <c r="CC318" s="581"/>
    </row>
    <row r="319" customFormat="false" ht="11.25" hidden="false" customHeight="true" outlineLevel="0" collapsed="false">
      <c r="A319" s="581"/>
      <c r="B319" s="581"/>
      <c r="C319" s="581"/>
      <c r="D319" s="581"/>
      <c r="E319" s="581"/>
      <c r="F319" s="581"/>
      <c r="G319" s="581"/>
      <c r="H319" s="581"/>
      <c r="I319" s="581"/>
      <c r="J319" s="581"/>
      <c r="K319" s="581"/>
      <c r="L319" s="581"/>
      <c r="M319" s="581"/>
      <c r="N319" s="581"/>
      <c r="O319" s="581"/>
      <c r="P319" s="581"/>
      <c r="Q319" s="581"/>
      <c r="R319" s="581"/>
      <c r="S319" s="581"/>
      <c r="T319" s="581"/>
      <c r="U319" s="581"/>
      <c r="V319" s="581"/>
      <c r="W319" s="581"/>
      <c r="X319" s="581"/>
      <c r="Y319" s="581"/>
      <c r="Z319" s="581"/>
      <c r="AA319" s="581"/>
      <c r="AB319" s="581"/>
      <c r="AC319" s="581"/>
      <c r="AD319" s="581"/>
      <c r="AE319" s="581"/>
      <c r="AF319" s="581"/>
      <c r="AG319" s="581"/>
      <c r="AH319" s="581"/>
      <c r="AI319" s="581"/>
      <c r="AJ319" s="581"/>
      <c r="AK319" s="581"/>
      <c r="AL319" s="581"/>
      <c r="AM319" s="581"/>
      <c r="AN319" s="581"/>
      <c r="AO319" s="581"/>
      <c r="AP319" s="581"/>
      <c r="AQ319" s="581"/>
      <c r="AR319" s="581"/>
      <c r="AS319" s="581"/>
      <c r="AT319" s="581"/>
      <c r="AU319" s="581"/>
      <c r="AV319" s="581"/>
      <c r="AW319" s="581"/>
      <c r="AX319" s="581"/>
      <c r="AY319" s="581"/>
      <c r="AZ319" s="581"/>
      <c r="BA319" s="581"/>
      <c r="BB319" s="581"/>
      <c r="BC319" s="581"/>
      <c r="BD319" s="581"/>
      <c r="BE319" s="581"/>
      <c r="BF319" s="581"/>
      <c r="BG319" s="581"/>
      <c r="BH319" s="581"/>
      <c r="BI319" s="581"/>
      <c r="BJ319" s="581"/>
      <c r="BK319" s="581"/>
      <c r="BL319" s="581"/>
      <c r="BM319" s="581"/>
      <c r="BN319" s="581"/>
      <c r="BO319" s="581"/>
      <c r="BP319" s="581"/>
      <c r="BQ319" s="581"/>
      <c r="BR319" s="581"/>
      <c r="BS319" s="581"/>
      <c r="BT319" s="581"/>
      <c r="BU319" s="581"/>
      <c r="BV319" s="581"/>
      <c r="BW319" s="581"/>
      <c r="BX319" s="581"/>
      <c r="BY319" s="581"/>
      <c r="BZ319" s="581"/>
      <c r="CA319" s="581"/>
      <c r="CB319" s="581"/>
      <c r="CC319" s="581"/>
    </row>
    <row r="320" customFormat="false" ht="11.25" hidden="false" customHeight="true" outlineLevel="0" collapsed="false">
      <c r="A320" s="581"/>
      <c r="B320" s="581"/>
      <c r="C320" s="581"/>
      <c r="D320" s="581"/>
      <c r="E320" s="581"/>
      <c r="F320" s="581"/>
      <c r="G320" s="581"/>
      <c r="H320" s="581"/>
      <c r="I320" s="581"/>
      <c r="J320" s="581"/>
      <c r="K320" s="581"/>
      <c r="L320" s="581"/>
      <c r="M320" s="581"/>
      <c r="N320" s="581"/>
      <c r="O320" s="581"/>
      <c r="P320" s="581"/>
      <c r="Q320" s="581"/>
      <c r="R320" s="581"/>
      <c r="S320" s="581"/>
      <c r="T320" s="581"/>
      <c r="U320" s="581"/>
      <c r="V320" s="581"/>
      <c r="W320" s="581"/>
      <c r="X320" s="581"/>
      <c r="Y320" s="581"/>
      <c r="Z320" s="581"/>
      <c r="AA320" s="581"/>
      <c r="AB320" s="581"/>
      <c r="AC320" s="581"/>
      <c r="AD320" s="581"/>
      <c r="AE320" s="581"/>
      <c r="AF320" s="581"/>
      <c r="AG320" s="581"/>
      <c r="AH320" s="581"/>
      <c r="AI320" s="581"/>
      <c r="AJ320" s="581"/>
      <c r="AK320" s="581"/>
      <c r="AL320" s="581"/>
      <c r="AM320" s="581"/>
      <c r="AN320" s="581"/>
      <c r="AO320" s="581"/>
      <c r="AP320" s="581"/>
      <c r="AQ320" s="581"/>
      <c r="AR320" s="581"/>
      <c r="AS320" s="581"/>
      <c r="AT320" s="581"/>
      <c r="AU320" s="581"/>
      <c r="AV320" s="581"/>
      <c r="AW320" s="581"/>
      <c r="AX320" s="581"/>
      <c r="AY320" s="581"/>
      <c r="AZ320" s="581"/>
      <c r="BA320" s="581"/>
      <c r="BB320" s="581"/>
      <c r="BC320" s="581"/>
      <c r="BD320" s="581"/>
      <c r="BE320" s="581"/>
      <c r="BF320" s="581"/>
      <c r="BG320" s="581"/>
      <c r="BH320" s="581"/>
      <c r="BI320" s="581"/>
      <c r="BJ320" s="581"/>
      <c r="BK320" s="581"/>
      <c r="BL320" s="581"/>
      <c r="BM320" s="581"/>
      <c r="BN320" s="581"/>
      <c r="BO320" s="581"/>
      <c r="BP320" s="581"/>
      <c r="BQ320" s="581"/>
      <c r="BR320" s="581"/>
      <c r="BS320" s="581"/>
      <c r="BT320" s="581"/>
      <c r="BU320" s="581"/>
      <c r="BV320" s="581"/>
      <c r="BW320" s="581"/>
      <c r="BX320" s="581"/>
      <c r="BY320" s="581"/>
      <c r="BZ320" s="581"/>
      <c r="CA320" s="581"/>
      <c r="CB320" s="581"/>
      <c r="CC320" s="581"/>
    </row>
    <row r="321" customFormat="false" ht="11.25" hidden="false" customHeight="true" outlineLevel="0" collapsed="false">
      <c r="A321" s="581"/>
      <c r="B321" s="581"/>
      <c r="C321" s="581"/>
      <c r="D321" s="581"/>
      <c r="E321" s="581"/>
      <c r="F321" s="581"/>
      <c r="G321" s="581"/>
      <c r="H321" s="581"/>
      <c r="I321" s="581"/>
      <c r="J321" s="581"/>
      <c r="K321" s="581"/>
      <c r="L321" s="581"/>
      <c r="M321" s="581"/>
      <c r="N321" s="581"/>
      <c r="O321" s="581"/>
      <c r="P321" s="581"/>
      <c r="Q321" s="581"/>
      <c r="R321" s="581"/>
      <c r="S321" s="581"/>
      <c r="T321" s="581"/>
      <c r="U321" s="581"/>
      <c r="V321" s="581"/>
      <c r="W321" s="581"/>
      <c r="X321" s="581"/>
      <c r="Y321" s="581"/>
      <c r="Z321" s="581"/>
      <c r="AA321" s="581"/>
      <c r="AB321" s="581"/>
      <c r="AC321" s="581"/>
      <c r="AD321" s="581"/>
      <c r="AE321" s="581"/>
      <c r="AF321" s="581"/>
      <c r="AG321" s="581"/>
      <c r="AH321" s="581"/>
      <c r="AI321" s="581"/>
      <c r="AJ321" s="581"/>
      <c r="AK321" s="581"/>
      <c r="AL321" s="581"/>
      <c r="AM321" s="581"/>
      <c r="AN321" s="581"/>
      <c r="AO321" s="581"/>
      <c r="AP321" s="581"/>
      <c r="AQ321" s="581"/>
      <c r="AR321" s="581"/>
      <c r="AS321" s="581"/>
      <c r="AT321" s="581"/>
      <c r="AU321" s="581"/>
      <c r="AV321" s="581"/>
      <c r="AW321" s="581"/>
      <c r="AX321" s="581"/>
      <c r="AY321" s="581"/>
      <c r="AZ321" s="581"/>
      <c r="BA321" s="581"/>
      <c r="BB321" s="581"/>
      <c r="BC321" s="581"/>
      <c r="BD321" s="581"/>
      <c r="BE321" s="581"/>
      <c r="BF321" s="581"/>
      <c r="BG321" s="581"/>
      <c r="BH321" s="581"/>
      <c r="BI321" s="581"/>
      <c r="BJ321" s="581"/>
      <c r="BK321" s="581"/>
      <c r="BL321" s="581"/>
      <c r="BM321" s="581"/>
      <c r="BN321" s="581"/>
      <c r="BO321" s="581"/>
      <c r="BP321" s="581"/>
      <c r="BQ321" s="581"/>
      <c r="BR321" s="581"/>
      <c r="BS321" s="581"/>
      <c r="BT321" s="581"/>
      <c r="BU321" s="581"/>
      <c r="BV321" s="581"/>
      <c r="BW321" s="581"/>
      <c r="BX321" s="581"/>
      <c r="BY321" s="581"/>
      <c r="BZ321" s="581"/>
      <c r="CA321" s="581"/>
      <c r="CB321" s="581"/>
      <c r="CC321" s="581"/>
    </row>
    <row r="322" customFormat="false" ht="11.25" hidden="false" customHeight="true" outlineLevel="0" collapsed="false">
      <c r="A322" s="581"/>
      <c r="B322" s="581"/>
      <c r="C322" s="581"/>
      <c r="D322" s="581"/>
      <c r="E322" s="581"/>
      <c r="F322" s="581"/>
      <c r="G322" s="581"/>
      <c r="H322" s="581"/>
      <c r="I322" s="581"/>
      <c r="J322" s="581"/>
      <c r="K322" s="581"/>
      <c r="L322" s="581"/>
      <c r="M322" s="581"/>
      <c r="N322" s="581"/>
      <c r="O322" s="581"/>
      <c r="P322" s="581"/>
      <c r="Q322" s="581"/>
      <c r="R322" s="581"/>
      <c r="S322" s="581"/>
      <c r="T322" s="581"/>
      <c r="U322" s="581"/>
      <c r="V322" s="581"/>
      <c r="W322" s="581"/>
      <c r="X322" s="581"/>
      <c r="Y322" s="581"/>
      <c r="Z322" s="581"/>
      <c r="AA322" s="581"/>
      <c r="AB322" s="581"/>
      <c r="AC322" s="581"/>
      <c r="AD322" s="581"/>
      <c r="AE322" s="581"/>
      <c r="AF322" s="581"/>
      <c r="AG322" s="581"/>
      <c r="AH322" s="581"/>
      <c r="AI322" s="581"/>
      <c r="AJ322" s="581"/>
      <c r="AK322" s="581"/>
      <c r="AL322" s="581"/>
      <c r="AM322" s="581"/>
      <c r="AN322" s="581"/>
      <c r="AO322" s="581"/>
      <c r="AP322" s="581"/>
      <c r="AQ322" s="581"/>
      <c r="AR322" s="581"/>
      <c r="AS322" s="581"/>
      <c r="AT322" s="581"/>
      <c r="AU322" s="581"/>
      <c r="AV322" s="581"/>
      <c r="AW322" s="581"/>
      <c r="AX322" s="581"/>
      <c r="AY322" s="581"/>
      <c r="AZ322" s="581"/>
      <c r="BA322" s="581"/>
      <c r="BB322" s="581"/>
      <c r="BC322" s="581"/>
      <c r="BD322" s="581"/>
      <c r="BE322" s="581"/>
      <c r="BF322" s="581"/>
      <c r="BG322" s="581"/>
      <c r="BH322" s="581"/>
      <c r="BI322" s="581"/>
      <c r="BJ322" s="581"/>
      <c r="BK322" s="581"/>
      <c r="BL322" s="581"/>
      <c r="BM322" s="581"/>
      <c r="BN322" s="581"/>
      <c r="BO322" s="581"/>
      <c r="BP322" s="581"/>
      <c r="BQ322" s="581"/>
      <c r="BR322" s="581"/>
      <c r="BS322" s="581"/>
      <c r="BT322" s="581"/>
      <c r="BU322" s="581"/>
      <c r="BV322" s="581"/>
      <c r="BW322" s="581"/>
      <c r="BX322" s="581"/>
      <c r="BY322" s="581"/>
      <c r="BZ322" s="581"/>
      <c r="CA322" s="581"/>
      <c r="CB322" s="581"/>
      <c r="CC322" s="581"/>
    </row>
    <row r="323" customFormat="false" ht="11.25" hidden="false" customHeight="true" outlineLevel="0" collapsed="false">
      <c r="A323" s="581"/>
      <c r="B323" s="581"/>
      <c r="C323" s="581"/>
      <c r="D323" s="581"/>
      <c r="E323" s="581"/>
      <c r="F323" s="581"/>
      <c r="G323" s="581"/>
      <c r="H323" s="581"/>
      <c r="I323" s="581"/>
      <c r="J323" s="581"/>
      <c r="K323" s="581"/>
      <c r="L323" s="581"/>
      <c r="M323" s="581"/>
      <c r="N323" s="581"/>
      <c r="O323" s="581"/>
      <c r="P323" s="581"/>
      <c r="Q323" s="581"/>
      <c r="R323" s="581"/>
      <c r="S323" s="581"/>
      <c r="T323" s="581"/>
      <c r="U323" s="581"/>
      <c r="V323" s="581"/>
      <c r="W323" s="581"/>
      <c r="X323" s="581"/>
      <c r="Y323" s="581"/>
      <c r="Z323" s="581"/>
      <c r="AA323" s="581"/>
      <c r="AB323" s="581"/>
      <c r="AC323" s="581"/>
      <c r="AD323" s="581"/>
      <c r="AE323" s="581"/>
      <c r="AF323" s="581"/>
      <c r="AG323" s="581"/>
      <c r="AH323" s="581"/>
      <c r="AI323" s="581"/>
      <c r="AJ323" s="581"/>
      <c r="AK323" s="581"/>
      <c r="AL323" s="581"/>
      <c r="AM323" s="581"/>
      <c r="AN323" s="581"/>
      <c r="AO323" s="581"/>
      <c r="AP323" s="581"/>
      <c r="AQ323" s="581"/>
      <c r="AR323" s="581"/>
      <c r="AS323" s="581"/>
      <c r="AT323" s="581"/>
      <c r="AU323" s="581"/>
      <c r="AV323" s="581"/>
      <c r="AW323" s="581"/>
      <c r="AX323" s="581"/>
      <c r="AY323" s="581"/>
      <c r="AZ323" s="581"/>
      <c r="BA323" s="581"/>
      <c r="BB323" s="581"/>
      <c r="BC323" s="581"/>
      <c r="BD323" s="581"/>
      <c r="BE323" s="581"/>
      <c r="BF323" s="581"/>
      <c r="BG323" s="581"/>
      <c r="BH323" s="581"/>
      <c r="BI323" s="581"/>
      <c r="BJ323" s="581"/>
      <c r="BK323" s="581"/>
      <c r="BL323" s="581"/>
      <c r="BM323" s="581"/>
      <c r="BN323" s="581"/>
      <c r="BO323" s="581"/>
      <c r="BP323" s="581"/>
      <c r="BQ323" s="581"/>
      <c r="BR323" s="581"/>
      <c r="BS323" s="581"/>
      <c r="BT323" s="581"/>
      <c r="BU323" s="581"/>
      <c r="BV323" s="581"/>
      <c r="BW323" s="581"/>
      <c r="BX323" s="581"/>
      <c r="BY323" s="581"/>
      <c r="BZ323" s="581"/>
      <c r="CA323" s="581"/>
      <c r="CB323" s="581"/>
      <c r="CC323" s="581"/>
    </row>
    <row r="324" customFormat="false" ht="11.25" hidden="false" customHeight="true" outlineLevel="0" collapsed="false">
      <c r="A324" s="581"/>
      <c r="B324" s="581"/>
      <c r="C324" s="581"/>
      <c r="D324" s="581"/>
      <c r="E324" s="581"/>
      <c r="F324" s="581"/>
      <c r="G324" s="581"/>
      <c r="H324" s="581"/>
      <c r="I324" s="581"/>
      <c r="J324" s="581"/>
      <c r="K324" s="581"/>
      <c r="L324" s="581"/>
      <c r="M324" s="581"/>
      <c r="N324" s="581"/>
      <c r="O324" s="581"/>
      <c r="P324" s="581"/>
      <c r="Q324" s="581"/>
      <c r="R324" s="581"/>
      <c r="S324" s="581"/>
      <c r="T324" s="581"/>
      <c r="U324" s="581"/>
      <c r="V324" s="581"/>
      <c r="W324" s="581"/>
      <c r="X324" s="581"/>
      <c r="Y324" s="581"/>
      <c r="Z324" s="581"/>
      <c r="AA324" s="581"/>
      <c r="AB324" s="581"/>
      <c r="AC324" s="581"/>
      <c r="AD324" s="581"/>
      <c r="AE324" s="581"/>
      <c r="AF324" s="581"/>
      <c r="AG324" s="581"/>
      <c r="AH324" s="581"/>
      <c r="AI324" s="581"/>
      <c r="AJ324" s="581"/>
      <c r="AK324" s="581"/>
      <c r="AL324" s="581"/>
      <c r="AM324" s="581"/>
      <c r="AN324" s="581"/>
      <c r="AO324" s="581"/>
      <c r="AP324" s="581"/>
      <c r="AQ324" s="581"/>
      <c r="AR324" s="581"/>
      <c r="AS324" s="581"/>
      <c r="AT324" s="581"/>
      <c r="AU324" s="581"/>
      <c r="AV324" s="581"/>
      <c r="AW324" s="581"/>
      <c r="AX324" s="581"/>
      <c r="AY324" s="581"/>
      <c r="AZ324" s="581"/>
      <c r="BA324" s="581"/>
      <c r="BB324" s="581"/>
      <c r="BC324" s="581"/>
      <c r="BD324" s="581"/>
      <c r="BE324" s="581"/>
      <c r="BF324" s="581"/>
      <c r="BG324" s="581"/>
      <c r="BH324" s="581"/>
      <c r="BI324" s="581"/>
      <c r="BJ324" s="581"/>
      <c r="BK324" s="581"/>
      <c r="BL324" s="581"/>
      <c r="BM324" s="581"/>
      <c r="BN324" s="581"/>
      <c r="BO324" s="581"/>
      <c r="BP324" s="581"/>
      <c r="BQ324" s="581"/>
      <c r="BR324" s="581"/>
      <c r="BS324" s="581"/>
      <c r="BT324" s="581"/>
      <c r="BU324" s="581"/>
      <c r="BV324" s="581"/>
      <c r="BW324" s="581"/>
      <c r="BX324" s="581"/>
      <c r="BY324" s="581"/>
      <c r="BZ324" s="581"/>
      <c r="CA324" s="581"/>
      <c r="CB324" s="581"/>
      <c r="CC324" s="581"/>
    </row>
    <row r="325" customFormat="false" ht="11.25" hidden="false" customHeight="true" outlineLevel="0" collapsed="false">
      <c r="A325" s="581"/>
      <c r="B325" s="581"/>
      <c r="C325" s="581"/>
      <c r="D325" s="581"/>
      <c r="E325" s="581"/>
      <c r="F325" s="581"/>
      <c r="G325" s="581"/>
      <c r="H325" s="581"/>
      <c r="I325" s="581"/>
      <c r="J325" s="581"/>
      <c r="K325" s="581"/>
      <c r="L325" s="581"/>
      <c r="M325" s="581"/>
      <c r="N325" s="581"/>
      <c r="O325" s="581"/>
      <c r="P325" s="581"/>
      <c r="Q325" s="581"/>
      <c r="R325" s="581"/>
      <c r="S325" s="581"/>
      <c r="T325" s="581"/>
      <c r="U325" s="581"/>
      <c r="V325" s="581"/>
      <c r="W325" s="581"/>
      <c r="X325" s="581"/>
      <c r="Y325" s="581"/>
      <c r="Z325" s="581"/>
      <c r="AA325" s="581"/>
      <c r="AB325" s="581"/>
      <c r="AC325" s="581"/>
      <c r="AD325" s="581"/>
      <c r="AE325" s="581"/>
      <c r="AF325" s="581"/>
      <c r="AG325" s="581"/>
      <c r="AH325" s="581"/>
      <c r="AI325" s="581"/>
      <c r="AJ325" s="581"/>
      <c r="AK325" s="581"/>
      <c r="AL325" s="581"/>
      <c r="AM325" s="581"/>
      <c r="AN325" s="581"/>
      <c r="AO325" s="581"/>
      <c r="AP325" s="581"/>
      <c r="AQ325" s="581"/>
      <c r="AR325" s="581"/>
      <c r="AS325" s="581"/>
      <c r="AT325" s="581"/>
      <c r="AU325" s="581"/>
      <c r="AV325" s="581"/>
      <c r="AW325" s="581"/>
      <c r="AX325" s="581"/>
      <c r="AY325" s="581"/>
      <c r="AZ325" s="581"/>
      <c r="BA325" s="581"/>
      <c r="BB325" s="581"/>
      <c r="BC325" s="581"/>
      <c r="BD325" s="581"/>
      <c r="BE325" s="581"/>
      <c r="BF325" s="581"/>
      <c r="BG325" s="581"/>
      <c r="BH325" s="581"/>
      <c r="BI325" s="581"/>
      <c r="BJ325" s="581"/>
      <c r="BK325" s="581"/>
      <c r="BL325" s="581"/>
      <c r="BM325" s="581"/>
      <c r="BN325" s="581"/>
      <c r="BO325" s="581"/>
      <c r="BP325" s="581"/>
      <c r="BQ325" s="581"/>
      <c r="BR325" s="581"/>
      <c r="BS325" s="581"/>
      <c r="BT325" s="581"/>
      <c r="BU325" s="581"/>
      <c r="BV325" s="581"/>
      <c r="BW325" s="581"/>
      <c r="BX325" s="581"/>
      <c r="BY325" s="581"/>
      <c r="BZ325" s="581"/>
      <c r="CA325" s="581"/>
      <c r="CB325" s="581"/>
      <c r="CC325" s="581"/>
    </row>
    <row r="326" customFormat="false" ht="11.25" hidden="false" customHeight="true" outlineLevel="0" collapsed="false">
      <c r="A326" s="581"/>
      <c r="B326" s="581"/>
      <c r="C326" s="581"/>
      <c r="D326" s="581"/>
      <c r="E326" s="581"/>
      <c r="F326" s="581"/>
      <c r="G326" s="581"/>
      <c r="H326" s="581"/>
      <c r="I326" s="581"/>
      <c r="J326" s="581"/>
      <c r="K326" s="581"/>
      <c r="L326" s="581"/>
      <c r="M326" s="581"/>
      <c r="N326" s="581"/>
      <c r="O326" s="581"/>
      <c r="P326" s="581"/>
      <c r="Q326" s="581"/>
      <c r="R326" s="581"/>
      <c r="S326" s="581"/>
      <c r="T326" s="581"/>
      <c r="U326" s="581"/>
      <c r="V326" s="581"/>
      <c r="W326" s="581"/>
      <c r="X326" s="581"/>
      <c r="Y326" s="581"/>
      <c r="Z326" s="581"/>
      <c r="AA326" s="581"/>
      <c r="AB326" s="581"/>
      <c r="AC326" s="581"/>
      <c r="AD326" s="581"/>
      <c r="AE326" s="581"/>
      <c r="AF326" s="581"/>
      <c r="AG326" s="581"/>
      <c r="AH326" s="581"/>
      <c r="AI326" s="581"/>
      <c r="AJ326" s="581"/>
      <c r="AK326" s="581"/>
      <c r="AL326" s="581"/>
      <c r="AM326" s="581"/>
      <c r="AN326" s="581"/>
      <c r="AO326" s="581"/>
      <c r="AP326" s="581"/>
      <c r="AQ326" s="581"/>
      <c r="AR326" s="581"/>
      <c r="AS326" s="581"/>
      <c r="AT326" s="581"/>
      <c r="AU326" s="581"/>
      <c r="AV326" s="581"/>
      <c r="AW326" s="581"/>
      <c r="AX326" s="581"/>
      <c r="AY326" s="581"/>
      <c r="AZ326" s="581"/>
      <c r="BA326" s="581"/>
      <c r="BB326" s="581"/>
      <c r="BC326" s="581"/>
      <c r="BD326" s="581"/>
      <c r="BE326" s="581"/>
      <c r="BF326" s="581"/>
      <c r="BG326" s="581"/>
      <c r="BH326" s="581"/>
      <c r="BI326" s="581"/>
      <c r="BJ326" s="581"/>
      <c r="BK326" s="581"/>
      <c r="BL326" s="581"/>
      <c r="BM326" s="581"/>
      <c r="BN326" s="581"/>
      <c r="BO326" s="581"/>
      <c r="BP326" s="581"/>
      <c r="BQ326" s="581"/>
      <c r="BR326" s="581"/>
      <c r="BS326" s="581"/>
      <c r="BT326" s="581"/>
      <c r="BU326" s="581"/>
      <c r="BV326" s="581"/>
      <c r="BW326" s="581"/>
      <c r="BX326" s="581"/>
      <c r="BY326" s="581"/>
      <c r="BZ326" s="581"/>
      <c r="CA326" s="581"/>
      <c r="CB326" s="581"/>
      <c r="CC326" s="581"/>
    </row>
    <row r="327" customFormat="false" ht="11.25" hidden="false" customHeight="true" outlineLevel="0" collapsed="false">
      <c r="A327" s="581"/>
      <c r="B327" s="581"/>
      <c r="C327" s="581"/>
      <c r="D327" s="581"/>
      <c r="E327" s="581"/>
      <c r="F327" s="581"/>
      <c r="G327" s="581"/>
      <c r="H327" s="581"/>
      <c r="I327" s="581"/>
      <c r="J327" s="581"/>
      <c r="K327" s="581"/>
      <c r="L327" s="581"/>
      <c r="M327" s="581"/>
      <c r="N327" s="581"/>
      <c r="O327" s="581"/>
      <c r="P327" s="581"/>
      <c r="Q327" s="581"/>
      <c r="R327" s="581"/>
      <c r="S327" s="581"/>
      <c r="T327" s="581"/>
      <c r="U327" s="581"/>
      <c r="V327" s="581"/>
      <c r="W327" s="581"/>
      <c r="X327" s="581"/>
      <c r="Y327" s="581"/>
      <c r="Z327" s="581"/>
      <c r="AA327" s="581"/>
      <c r="AB327" s="581"/>
      <c r="AC327" s="581"/>
      <c r="AD327" s="581"/>
      <c r="AE327" s="581"/>
      <c r="AF327" s="581"/>
      <c r="AG327" s="581"/>
      <c r="AH327" s="581"/>
      <c r="AI327" s="581"/>
      <c r="AJ327" s="581"/>
      <c r="AK327" s="581"/>
      <c r="AL327" s="581"/>
      <c r="AM327" s="581"/>
      <c r="AN327" s="581"/>
      <c r="AO327" s="581"/>
      <c r="AP327" s="581"/>
      <c r="AQ327" s="581"/>
      <c r="AR327" s="581"/>
      <c r="AS327" s="581"/>
      <c r="AT327" s="581"/>
      <c r="AU327" s="581"/>
      <c r="AV327" s="581"/>
      <c r="AW327" s="581"/>
      <c r="AX327" s="581"/>
      <c r="AY327" s="581"/>
      <c r="AZ327" s="581"/>
      <c r="BA327" s="581"/>
      <c r="BB327" s="581"/>
      <c r="BC327" s="581"/>
      <c r="BD327" s="581"/>
      <c r="BE327" s="581"/>
      <c r="BF327" s="581"/>
      <c r="BG327" s="581"/>
      <c r="BH327" s="581"/>
      <c r="BI327" s="581"/>
      <c r="BJ327" s="581"/>
      <c r="BK327" s="581"/>
      <c r="BL327" s="581"/>
      <c r="BM327" s="581"/>
      <c r="BN327" s="581"/>
      <c r="BO327" s="581"/>
      <c r="BP327" s="581"/>
      <c r="BQ327" s="581"/>
      <c r="BR327" s="581"/>
      <c r="BS327" s="581"/>
      <c r="BT327" s="581"/>
      <c r="BU327" s="581"/>
      <c r="BV327" s="581"/>
      <c r="BW327" s="581"/>
      <c r="BX327" s="581"/>
      <c r="BY327" s="581"/>
      <c r="BZ327" s="581"/>
      <c r="CA327" s="581"/>
      <c r="CB327" s="581"/>
      <c r="CC327" s="581"/>
    </row>
    <row r="328" customFormat="false" ht="11.25" hidden="false" customHeight="true" outlineLevel="0" collapsed="false">
      <c r="A328" s="581"/>
      <c r="B328" s="581"/>
      <c r="C328" s="581"/>
      <c r="D328" s="581"/>
      <c r="E328" s="581"/>
      <c r="F328" s="581"/>
      <c r="G328" s="581"/>
      <c r="H328" s="581"/>
      <c r="I328" s="581"/>
      <c r="J328" s="581"/>
      <c r="K328" s="581"/>
      <c r="L328" s="581"/>
      <c r="M328" s="581"/>
      <c r="N328" s="581"/>
      <c r="O328" s="581"/>
      <c r="P328" s="581"/>
      <c r="Q328" s="581"/>
      <c r="R328" s="581"/>
      <c r="S328" s="581"/>
      <c r="T328" s="581"/>
      <c r="U328" s="581"/>
      <c r="V328" s="581"/>
      <c r="W328" s="581"/>
      <c r="X328" s="581"/>
      <c r="Y328" s="581"/>
      <c r="Z328" s="581"/>
      <c r="AA328" s="581"/>
      <c r="AB328" s="581"/>
      <c r="AC328" s="581"/>
      <c r="AD328" s="581"/>
      <c r="AE328" s="581"/>
      <c r="AF328" s="581"/>
      <c r="AG328" s="581"/>
      <c r="AH328" s="581"/>
      <c r="AI328" s="581"/>
      <c r="AJ328" s="581"/>
      <c r="AK328" s="581"/>
      <c r="AL328" s="581"/>
      <c r="AM328" s="581"/>
      <c r="AN328" s="581"/>
      <c r="AO328" s="581"/>
      <c r="AP328" s="581"/>
      <c r="AQ328" s="581"/>
      <c r="AR328" s="581"/>
      <c r="AS328" s="581"/>
      <c r="AT328" s="581"/>
      <c r="AU328" s="581"/>
      <c r="AV328" s="581"/>
      <c r="AW328" s="581"/>
      <c r="AX328" s="581"/>
      <c r="AY328" s="581"/>
      <c r="AZ328" s="581"/>
      <c r="BA328" s="581"/>
      <c r="BB328" s="581"/>
      <c r="BC328" s="581"/>
      <c r="BD328" s="581"/>
      <c r="BE328" s="581"/>
      <c r="BF328" s="581"/>
      <c r="BG328" s="581"/>
      <c r="BH328" s="581"/>
      <c r="BI328" s="581"/>
      <c r="BJ328" s="581"/>
      <c r="BK328" s="581"/>
      <c r="BL328" s="581"/>
      <c r="BM328" s="581"/>
      <c r="BN328" s="581"/>
      <c r="BO328" s="581"/>
      <c r="BP328" s="581"/>
      <c r="BQ328" s="581"/>
      <c r="BR328" s="581"/>
      <c r="BS328" s="581"/>
      <c r="BT328" s="581"/>
      <c r="BU328" s="581"/>
      <c r="BV328" s="581"/>
      <c r="BW328" s="581"/>
      <c r="BX328" s="581"/>
      <c r="BY328" s="581"/>
      <c r="BZ328" s="581"/>
      <c r="CA328" s="581"/>
      <c r="CB328" s="581"/>
      <c r="CC328" s="581"/>
    </row>
    <row r="329" customFormat="false" ht="11.25" hidden="false" customHeight="true" outlineLevel="0" collapsed="false">
      <c r="A329" s="581"/>
      <c r="B329" s="581"/>
      <c r="C329" s="581"/>
      <c r="D329" s="581"/>
      <c r="E329" s="581"/>
      <c r="F329" s="581"/>
      <c r="G329" s="581"/>
      <c r="H329" s="581"/>
      <c r="I329" s="581"/>
      <c r="J329" s="581"/>
      <c r="K329" s="581"/>
      <c r="L329" s="581"/>
      <c r="M329" s="581"/>
      <c r="N329" s="581"/>
      <c r="O329" s="581"/>
      <c r="P329" s="581"/>
      <c r="Q329" s="581"/>
      <c r="R329" s="581"/>
      <c r="S329" s="581"/>
      <c r="T329" s="581"/>
      <c r="U329" s="581"/>
      <c r="V329" s="581"/>
      <c r="W329" s="581"/>
      <c r="X329" s="581"/>
      <c r="Y329" s="581"/>
      <c r="Z329" s="581"/>
      <c r="AA329" s="581"/>
      <c r="AB329" s="581"/>
      <c r="AC329" s="581"/>
      <c r="AD329" s="581"/>
      <c r="AE329" s="581"/>
      <c r="AF329" s="581"/>
      <c r="AG329" s="581"/>
      <c r="AH329" s="581"/>
      <c r="AI329" s="581"/>
      <c r="AJ329" s="581"/>
      <c r="AK329" s="581"/>
      <c r="AL329" s="581"/>
      <c r="AM329" s="581"/>
      <c r="AN329" s="581"/>
      <c r="AO329" s="581"/>
      <c r="AP329" s="581"/>
      <c r="AQ329" s="581"/>
      <c r="AR329" s="581"/>
      <c r="AS329" s="581"/>
      <c r="AT329" s="581"/>
      <c r="AU329" s="581"/>
      <c r="AV329" s="581"/>
      <c r="AW329" s="581"/>
      <c r="AX329" s="581"/>
      <c r="AY329" s="581"/>
      <c r="AZ329" s="581"/>
      <c r="BA329" s="581"/>
      <c r="BB329" s="581"/>
      <c r="BC329" s="581"/>
      <c r="BD329" s="581"/>
      <c r="BE329" s="581"/>
      <c r="BF329" s="581"/>
      <c r="BG329" s="581"/>
      <c r="BH329" s="581"/>
      <c r="BI329" s="581"/>
      <c r="BJ329" s="581"/>
      <c r="BK329" s="581"/>
      <c r="BL329" s="581"/>
      <c r="BM329" s="581"/>
      <c r="BN329" s="581"/>
      <c r="BO329" s="581"/>
      <c r="BP329" s="581"/>
      <c r="BQ329" s="581"/>
      <c r="BR329" s="581"/>
      <c r="BS329" s="581"/>
      <c r="BT329" s="581"/>
      <c r="BU329" s="581"/>
      <c r="BV329" s="581"/>
      <c r="BW329" s="581"/>
      <c r="BX329" s="581"/>
      <c r="BY329" s="581"/>
      <c r="BZ329" s="581"/>
      <c r="CA329" s="581"/>
      <c r="CB329" s="581"/>
      <c r="CC329" s="581"/>
    </row>
    <row r="330" customFormat="false" ht="11.25" hidden="false" customHeight="true" outlineLevel="0" collapsed="false">
      <c r="A330" s="581"/>
      <c r="B330" s="581"/>
      <c r="C330" s="581"/>
      <c r="D330" s="581"/>
      <c r="E330" s="581"/>
      <c r="F330" s="581"/>
      <c r="G330" s="581"/>
      <c r="H330" s="581"/>
      <c r="I330" s="581"/>
      <c r="J330" s="581"/>
      <c r="K330" s="581"/>
      <c r="L330" s="581"/>
      <c r="M330" s="581"/>
      <c r="N330" s="581"/>
      <c r="O330" s="581"/>
      <c r="P330" s="581"/>
      <c r="Q330" s="581"/>
      <c r="R330" s="581"/>
      <c r="S330" s="581"/>
      <c r="T330" s="581"/>
      <c r="U330" s="581"/>
      <c r="V330" s="581"/>
      <c r="W330" s="581"/>
      <c r="X330" s="581"/>
      <c r="Y330" s="581"/>
      <c r="Z330" s="581"/>
      <c r="AA330" s="581"/>
      <c r="AB330" s="581"/>
      <c r="AC330" s="581"/>
      <c r="AD330" s="581"/>
      <c r="AE330" s="581"/>
      <c r="AF330" s="581"/>
      <c r="AG330" s="581"/>
      <c r="AH330" s="581"/>
      <c r="AI330" s="581"/>
      <c r="AJ330" s="581"/>
      <c r="AK330" s="581"/>
      <c r="AL330" s="581"/>
      <c r="AM330" s="581"/>
      <c r="AN330" s="581"/>
      <c r="AO330" s="581"/>
      <c r="AP330" s="581"/>
      <c r="AQ330" s="581"/>
      <c r="AR330" s="581"/>
      <c r="AS330" s="581"/>
      <c r="AT330" s="581"/>
      <c r="AU330" s="581"/>
      <c r="AV330" s="581"/>
      <c r="AW330" s="581"/>
      <c r="AX330" s="581"/>
      <c r="AY330" s="581"/>
      <c r="AZ330" s="581"/>
      <c r="BA330" s="581"/>
      <c r="BB330" s="581"/>
      <c r="BC330" s="581"/>
      <c r="BD330" s="581"/>
      <c r="BE330" s="581"/>
      <c r="BF330" s="581"/>
      <c r="BG330" s="581"/>
      <c r="BH330" s="581"/>
      <c r="BI330" s="581"/>
      <c r="BJ330" s="581"/>
      <c r="BK330" s="581"/>
      <c r="BL330" s="581"/>
      <c r="BM330" s="581"/>
      <c r="BN330" s="581"/>
      <c r="BO330" s="581"/>
      <c r="BP330" s="581"/>
      <c r="BQ330" s="581"/>
      <c r="BR330" s="581"/>
      <c r="BS330" s="581"/>
      <c r="BT330" s="581"/>
      <c r="BU330" s="581"/>
      <c r="BV330" s="581"/>
      <c r="BW330" s="581"/>
      <c r="BX330" s="581"/>
      <c r="BY330" s="581"/>
      <c r="BZ330" s="581"/>
      <c r="CA330" s="581"/>
      <c r="CB330" s="581"/>
      <c r="CC330" s="581"/>
    </row>
    <row r="331" customFormat="false" ht="11.25" hidden="false" customHeight="true" outlineLevel="0" collapsed="false">
      <c r="A331" s="581"/>
      <c r="B331" s="581"/>
      <c r="C331" s="581"/>
      <c r="D331" s="581"/>
      <c r="E331" s="581"/>
      <c r="F331" s="581"/>
      <c r="G331" s="581"/>
      <c r="H331" s="581"/>
      <c r="I331" s="581"/>
      <c r="J331" s="581"/>
      <c r="K331" s="581"/>
      <c r="L331" s="581"/>
      <c r="M331" s="581"/>
      <c r="N331" s="581"/>
      <c r="O331" s="581"/>
      <c r="P331" s="581"/>
      <c r="Q331" s="581"/>
      <c r="R331" s="581"/>
      <c r="S331" s="581"/>
      <c r="T331" s="581"/>
      <c r="U331" s="581"/>
      <c r="V331" s="581"/>
      <c r="W331" s="581"/>
      <c r="X331" s="581"/>
      <c r="Y331" s="581"/>
      <c r="Z331" s="581"/>
      <c r="AA331" s="581"/>
      <c r="AB331" s="581"/>
      <c r="AC331" s="581"/>
      <c r="AD331" s="581"/>
      <c r="AE331" s="581"/>
      <c r="AF331" s="581"/>
      <c r="AG331" s="581"/>
      <c r="AH331" s="581"/>
      <c r="AI331" s="581"/>
      <c r="AJ331" s="581"/>
      <c r="AK331" s="581"/>
      <c r="AL331" s="581"/>
      <c r="AM331" s="581"/>
      <c r="AN331" s="581"/>
      <c r="AO331" s="581"/>
      <c r="AP331" s="581"/>
      <c r="AQ331" s="581"/>
      <c r="AR331" s="581"/>
      <c r="AS331" s="581"/>
      <c r="AT331" s="581"/>
      <c r="AU331" s="581"/>
      <c r="AV331" s="581"/>
      <c r="AW331" s="581"/>
      <c r="AX331" s="581"/>
      <c r="AY331" s="581"/>
      <c r="AZ331" s="581"/>
      <c r="BA331" s="581"/>
      <c r="BB331" s="581"/>
      <c r="BC331" s="581"/>
      <c r="BD331" s="581"/>
      <c r="BE331" s="581"/>
      <c r="BF331" s="581"/>
      <c r="BG331" s="581"/>
      <c r="BH331" s="581"/>
      <c r="BI331" s="581"/>
      <c r="BJ331" s="581"/>
      <c r="BK331" s="581"/>
      <c r="BL331" s="581"/>
      <c r="BM331" s="581"/>
      <c r="BN331" s="581"/>
      <c r="BO331" s="581"/>
      <c r="BP331" s="581"/>
      <c r="BQ331" s="581"/>
      <c r="BR331" s="581"/>
      <c r="BS331" s="581"/>
      <c r="BT331" s="581"/>
      <c r="BU331" s="581"/>
      <c r="BV331" s="581"/>
      <c r="BW331" s="581"/>
      <c r="BX331" s="581"/>
      <c r="BY331" s="581"/>
      <c r="BZ331" s="581"/>
      <c r="CA331" s="581"/>
      <c r="CB331" s="581"/>
      <c r="CC331" s="581"/>
    </row>
    <row r="332" customFormat="false" ht="11.25" hidden="false" customHeight="true" outlineLevel="0" collapsed="false">
      <c r="A332" s="581"/>
      <c r="B332" s="581"/>
      <c r="C332" s="581"/>
      <c r="D332" s="581"/>
      <c r="E332" s="581"/>
      <c r="F332" s="581"/>
      <c r="G332" s="581"/>
      <c r="H332" s="581"/>
      <c r="I332" s="581"/>
      <c r="J332" s="581"/>
      <c r="K332" s="581"/>
      <c r="L332" s="581"/>
      <c r="M332" s="581"/>
      <c r="N332" s="581"/>
      <c r="O332" s="581"/>
      <c r="P332" s="581"/>
      <c r="Q332" s="581"/>
      <c r="R332" s="581"/>
      <c r="S332" s="581"/>
      <c r="T332" s="581"/>
      <c r="U332" s="581"/>
      <c r="V332" s="581"/>
      <c r="W332" s="581"/>
      <c r="X332" s="581"/>
      <c r="Y332" s="581"/>
      <c r="Z332" s="581"/>
      <c r="AA332" s="581"/>
      <c r="AB332" s="581"/>
      <c r="AC332" s="581"/>
      <c r="AD332" s="581"/>
      <c r="AE332" s="581"/>
      <c r="AF332" s="581"/>
      <c r="AG332" s="581"/>
      <c r="AH332" s="581"/>
      <c r="AI332" s="581"/>
      <c r="AJ332" s="581"/>
      <c r="AK332" s="581"/>
      <c r="AL332" s="581"/>
      <c r="AM332" s="581"/>
      <c r="AN332" s="581"/>
      <c r="AO332" s="581"/>
      <c r="AP332" s="581"/>
      <c r="AQ332" s="581"/>
      <c r="AR332" s="581"/>
      <c r="AS332" s="581"/>
      <c r="AT332" s="581"/>
      <c r="AU332" s="581"/>
      <c r="AV332" s="581"/>
      <c r="AW332" s="581"/>
      <c r="AX332" s="581"/>
      <c r="AY332" s="581"/>
      <c r="AZ332" s="581"/>
      <c r="BA332" s="581"/>
      <c r="BB332" s="581"/>
      <c r="BC332" s="581"/>
      <c r="BD332" s="581"/>
      <c r="BE332" s="581"/>
      <c r="BF332" s="581"/>
      <c r="BG332" s="581"/>
      <c r="BH332" s="581"/>
      <c r="BI332" s="581"/>
      <c r="BJ332" s="581"/>
      <c r="BK332" s="581"/>
      <c r="BL332" s="581"/>
      <c r="BM332" s="581"/>
      <c r="BN332" s="581"/>
      <c r="BO332" s="581"/>
      <c r="BP332" s="581"/>
      <c r="BQ332" s="581"/>
      <c r="BR332" s="581"/>
      <c r="BS332" s="581"/>
      <c r="BT332" s="581"/>
      <c r="BU332" s="581"/>
      <c r="BV332" s="581"/>
      <c r="BW332" s="581"/>
      <c r="BX332" s="581"/>
      <c r="BY332" s="581"/>
      <c r="BZ332" s="581"/>
      <c r="CA332" s="581"/>
      <c r="CB332" s="581"/>
      <c r="CC332" s="581"/>
    </row>
    <row r="333" customFormat="false" ht="11.25" hidden="false" customHeight="true" outlineLevel="0" collapsed="false">
      <c r="A333" s="581"/>
      <c r="B333" s="581"/>
      <c r="C333" s="581"/>
      <c r="D333" s="581"/>
      <c r="E333" s="581"/>
      <c r="F333" s="581"/>
      <c r="G333" s="581"/>
      <c r="H333" s="581"/>
      <c r="I333" s="581"/>
      <c r="J333" s="581"/>
      <c r="K333" s="581"/>
      <c r="L333" s="581"/>
      <c r="M333" s="581"/>
      <c r="N333" s="581"/>
      <c r="O333" s="581"/>
      <c r="P333" s="581"/>
      <c r="Q333" s="581"/>
      <c r="R333" s="581"/>
      <c r="S333" s="581"/>
      <c r="T333" s="581"/>
      <c r="U333" s="581"/>
      <c r="V333" s="581"/>
      <c r="W333" s="581"/>
      <c r="X333" s="581"/>
      <c r="Y333" s="581"/>
      <c r="Z333" s="581"/>
      <c r="AA333" s="581"/>
      <c r="AB333" s="581"/>
      <c r="AC333" s="581"/>
      <c r="AD333" s="581"/>
      <c r="AE333" s="581"/>
      <c r="AF333" s="581"/>
      <c r="AG333" s="581"/>
      <c r="AH333" s="581"/>
      <c r="AI333" s="581"/>
      <c r="AJ333" s="581"/>
      <c r="AK333" s="581"/>
      <c r="AL333" s="581"/>
      <c r="AM333" s="581"/>
      <c r="AN333" s="581"/>
      <c r="AO333" s="581"/>
      <c r="AP333" s="581"/>
      <c r="AQ333" s="581"/>
      <c r="AR333" s="581"/>
      <c r="AS333" s="581"/>
      <c r="AT333" s="581"/>
      <c r="AU333" s="581"/>
      <c r="AV333" s="581"/>
      <c r="AW333" s="581"/>
      <c r="AX333" s="581"/>
      <c r="AY333" s="581"/>
      <c r="AZ333" s="581"/>
      <c r="BA333" s="581"/>
      <c r="BB333" s="581"/>
      <c r="BC333" s="581"/>
      <c r="BD333" s="581"/>
      <c r="BE333" s="581"/>
      <c r="BF333" s="581"/>
      <c r="BG333" s="581"/>
      <c r="BH333" s="581"/>
      <c r="BI333" s="581"/>
      <c r="BJ333" s="581"/>
      <c r="BK333" s="581"/>
      <c r="BL333" s="581"/>
      <c r="BM333" s="581"/>
      <c r="BN333" s="581"/>
      <c r="BO333" s="581"/>
      <c r="BP333" s="581"/>
      <c r="BQ333" s="581"/>
      <c r="BR333" s="581"/>
      <c r="BS333" s="581"/>
      <c r="BT333" s="581"/>
      <c r="BU333" s="581"/>
      <c r="BV333" s="581"/>
      <c r="BW333" s="581"/>
      <c r="BX333" s="581"/>
      <c r="BY333" s="581"/>
      <c r="BZ333" s="581"/>
      <c r="CA333" s="581"/>
      <c r="CB333" s="581"/>
      <c r="CC333" s="581"/>
    </row>
    <row r="334" customFormat="false" ht="11.25" hidden="false" customHeight="true" outlineLevel="0" collapsed="false">
      <c r="A334" s="581"/>
      <c r="B334" s="581"/>
      <c r="C334" s="581"/>
      <c r="D334" s="581"/>
      <c r="E334" s="581"/>
      <c r="F334" s="581"/>
      <c r="G334" s="581"/>
      <c r="H334" s="581"/>
      <c r="I334" s="581"/>
      <c r="J334" s="581"/>
      <c r="K334" s="581"/>
      <c r="L334" s="581"/>
      <c r="M334" s="581"/>
      <c r="N334" s="581"/>
      <c r="O334" s="581"/>
      <c r="P334" s="581"/>
      <c r="Q334" s="581"/>
      <c r="R334" s="581"/>
      <c r="S334" s="581"/>
      <c r="T334" s="581"/>
      <c r="U334" s="581"/>
      <c r="V334" s="581"/>
      <c r="W334" s="581"/>
      <c r="X334" s="581"/>
      <c r="Y334" s="581"/>
      <c r="Z334" s="581"/>
      <c r="AA334" s="581"/>
      <c r="AB334" s="581"/>
      <c r="AC334" s="581"/>
      <c r="AD334" s="581"/>
      <c r="AE334" s="581"/>
      <c r="AF334" s="581"/>
      <c r="AG334" s="581"/>
      <c r="AH334" s="581"/>
      <c r="AI334" s="581"/>
      <c r="AJ334" s="581"/>
      <c r="AK334" s="581"/>
      <c r="AL334" s="581"/>
      <c r="AM334" s="581"/>
      <c r="AN334" s="581"/>
      <c r="AO334" s="581"/>
      <c r="AP334" s="581"/>
      <c r="AQ334" s="581"/>
      <c r="AR334" s="581"/>
      <c r="AS334" s="581"/>
      <c r="AT334" s="581"/>
      <c r="AU334" s="581"/>
      <c r="AV334" s="581"/>
      <c r="AW334" s="581"/>
      <c r="AX334" s="581"/>
      <c r="AY334" s="581"/>
      <c r="AZ334" s="581"/>
      <c r="BA334" s="581"/>
      <c r="BB334" s="581"/>
      <c r="BC334" s="581"/>
      <c r="BD334" s="581"/>
      <c r="BE334" s="581"/>
      <c r="BF334" s="581"/>
      <c r="BG334" s="581"/>
      <c r="BH334" s="581"/>
      <c r="BI334" s="581"/>
      <c r="BJ334" s="581"/>
      <c r="BK334" s="581"/>
      <c r="BL334" s="581"/>
      <c r="BM334" s="581"/>
      <c r="BN334" s="581"/>
      <c r="BO334" s="581"/>
      <c r="BP334" s="581"/>
      <c r="BQ334" s="581"/>
      <c r="BR334" s="581"/>
      <c r="BS334" s="581"/>
      <c r="BT334" s="581"/>
      <c r="BU334" s="581"/>
      <c r="BV334" s="581"/>
      <c r="BW334" s="581"/>
      <c r="BX334" s="581"/>
      <c r="BY334" s="581"/>
      <c r="BZ334" s="581"/>
      <c r="CA334" s="581"/>
      <c r="CB334" s="581"/>
      <c r="CC334" s="581"/>
    </row>
    <row r="335" customFormat="false" ht="11.25" hidden="false" customHeight="true" outlineLevel="0" collapsed="false">
      <c r="A335" s="581"/>
      <c r="B335" s="581"/>
      <c r="C335" s="581"/>
      <c r="D335" s="581"/>
      <c r="E335" s="581"/>
      <c r="F335" s="581"/>
      <c r="G335" s="581"/>
      <c r="H335" s="581"/>
      <c r="I335" s="581"/>
      <c r="J335" s="581"/>
      <c r="K335" s="581"/>
      <c r="L335" s="581"/>
      <c r="M335" s="581"/>
      <c r="N335" s="581"/>
      <c r="O335" s="581"/>
      <c r="P335" s="581"/>
      <c r="Q335" s="581"/>
      <c r="R335" s="581"/>
      <c r="S335" s="581"/>
      <c r="T335" s="581"/>
      <c r="U335" s="581"/>
      <c r="V335" s="581"/>
      <c r="W335" s="581"/>
      <c r="X335" s="581"/>
      <c r="Y335" s="581"/>
      <c r="Z335" s="581"/>
      <c r="AA335" s="581"/>
      <c r="AB335" s="581"/>
      <c r="AC335" s="581"/>
      <c r="AD335" s="581"/>
      <c r="AE335" s="581"/>
      <c r="AF335" s="581"/>
      <c r="AG335" s="581"/>
      <c r="AH335" s="581"/>
      <c r="AI335" s="581"/>
      <c r="AJ335" s="581"/>
      <c r="AK335" s="581"/>
      <c r="AL335" s="581"/>
      <c r="AM335" s="581"/>
      <c r="AN335" s="581"/>
      <c r="AO335" s="581"/>
      <c r="AP335" s="581"/>
      <c r="AQ335" s="581"/>
      <c r="AR335" s="581"/>
      <c r="AS335" s="581"/>
      <c r="AT335" s="581"/>
      <c r="AU335" s="581"/>
      <c r="AV335" s="581"/>
      <c r="AW335" s="581"/>
      <c r="AX335" s="581"/>
      <c r="AY335" s="581"/>
      <c r="AZ335" s="581"/>
      <c r="BA335" s="581"/>
      <c r="BB335" s="581"/>
      <c r="BC335" s="581"/>
      <c r="BD335" s="581"/>
      <c r="BE335" s="581"/>
      <c r="BF335" s="581"/>
      <c r="BG335" s="581"/>
      <c r="BH335" s="581"/>
      <c r="BI335" s="581"/>
      <c r="BJ335" s="581"/>
      <c r="BK335" s="581"/>
      <c r="BL335" s="581"/>
      <c r="BM335" s="581"/>
      <c r="BN335" s="581"/>
      <c r="BO335" s="581"/>
      <c r="BP335" s="581"/>
      <c r="BQ335" s="581"/>
      <c r="BR335" s="581"/>
      <c r="BS335" s="581"/>
      <c r="BT335" s="581"/>
      <c r="BU335" s="581"/>
      <c r="BV335" s="581"/>
      <c r="BW335" s="581"/>
      <c r="BX335" s="581"/>
      <c r="BY335" s="581"/>
      <c r="BZ335" s="581"/>
      <c r="CA335" s="581"/>
      <c r="CB335" s="581"/>
      <c r="CC335" s="581"/>
    </row>
    <row r="336" customFormat="false" ht="11.25" hidden="false" customHeight="true" outlineLevel="0" collapsed="false">
      <c r="A336" s="581"/>
      <c r="B336" s="581"/>
      <c r="C336" s="581"/>
      <c r="D336" s="581"/>
      <c r="E336" s="581"/>
      <c r="F336" s="581"/>
      <c r="G336" s="581"/>
      <c r="H336" s="581"/>
      <c r="I336" s="581"/>
      <c r="J336" s="581"/>
      <c r="K336" s="581"/>
      <c r="L336" s="581"/>
      <c r="M336" s="581"/>
      <c r="N336" s="581"/>
      <c r="O336" s="581"/>
      <c r="P336" s="581"/>
      <c r="Q336" s="581"/>
      <c r="R336" s="581"/>
      <c r="S336" s="581"/>
      <c r="T336" s="581"/>
      <c r="U336" s="581"/>
      <c r="V336" s="581"/>
      <c r="W336" s="581"/>
      <c r="X336" s="581"/>
      <c r="Y336" s="581"/>
      <c r="Z336" s="581"/>
      <c r="AA336" s="581"/>
      <c r="AB336" s="581"/>
      <c r="AC336" s="581"/>
      <c r="AD336" s="581"/>
      <c r="AE336" s="581"/>
      <c r="AF336" s="581"/>
      <c r="AG336" s="581"/>
      <c r="AH336" s="581"/>
      <c r="AI336" s="581"/>
      <c r="AJ336" s="581"/>
      <c r="AK336" s="581"/>
      <c r="AL336" s="581"/>
      <c r="AM336" s="581"/>
      <c r="AN336" s="581"/>
      <c r="AO336" s="581"/>
      <c r="AP336" s="581"/>
      <c r="AQ336" s="581"/>
      <c r="AR336" s="581"/>
      <c r="AS336" s="581"/>
      <c r="AT336" s="581"/>
      <c r="AU336" s="581"/>
      <c r="AV336" s="581"/>
      <c r="AW336" s="581"/>
      <c r="AX336" s="581"/>
      <c r="AY336" s="581"/>
      <c r="AZ336" s="581"/>
      <c r="BA336" s="581"/>
      <c r="BB336" s="581"/>
      <c r="BC336" s="581"/>
      <c r="BD336" s="581"/>
      <c r="BE336" s="581"/>
      <c r="BF336" s="581"/>
      <c r="BG336" s="581"/>
      <c r="BH336" s="581"/>
      <c r="BI336" s="581"/>
      <c r="BJ336" s="581"/>
      <c r="BK336" s="581"/>
      <c r="BL336" s="581"/>
      <c r="BM336" s="581"/>
      <c r="BN336" s="581"/>
      <c r="BO336" s="581"/>
      <c r="BP336" s="581"/>
      <c r="BQ336" s="581"/>
      <c r="BR336" s="581"/>
      <c r="BS336" s="581"/>
      <c r="BT336" s="581"/>
      <c r="BU336" s="581"/>
      <c r="BV336" s="581"/>
      <c r="BW336" s="581"/>
      <c r="BX336" s="581"/>
      <c r="BY336" s="581"/>
      <c r="BZ336" s="581"/>
      <c r="CA336" s="581"/>
      <c r="CB336" s="581"/>
      <c r="CC336" s="581"/>
    </row>
    <row r="337" customFormat="false" ht="11.25" hidden="false" customHeight="true" outlineLevel="0" collapsed="false">
      <c r="A337" s="581"/>
      <c r="B337" s="581"/>
      <c r="C337" s="581"/>
      <c r="D337" s="581"/>
      <c r="E337" s="581"/>
      <c r="F337" s="581"/>
      <c r="G337" s="581"/>
      <c r="H337" s="581"/>
      <c r="I337" s="581"/>
      <c r="J337" s="581"/>
      <c r="K337" s="581"/>
      <c r="L337" s="581"/>
      <c r="M337" s="581"/>
      <c r="N337" s="581"/>
      <c r="O337" s="581"/>
      <c r="P337" s="581"/>
      <c r="Q337" s="581"/>
      <c r="R337" s="581"/>
      <c r="S337" s="581"/>
      <c r="T337" s="581"/>
      <c r="U337" s="581"/>
      <c r="V337" s="581"/>
      <c r="W337" s="581"/>
      <c r="X337" s="581"/>
      <c r="Y337" s="581"/>
      <c r="Z337" s="581"/>
      <c r="AA337" s="581"/>
      <c r="AB337" s="581"/>
      <c r="AC337" s="581"/>
      <c r="AD337" s="581"/>
      <c r="AE337" s="581"/>
      <c r="AF337" s="581"/>
      <c r="AG337" s="581"/>
      <c r="AH337" s="581"/>
      <c r="AI337" s="581"/>
      <c r="AJ337" s="581"/>
      <c r="AK337" s="581"/>
      <c r="AL337" s="581"/>
      <c r="AM337" s="581"/>
      <c r="AN337" s="581"/>
      <c r="AO337" s="581"/>
      <c r="AP337" s="581"/>
      <c r="AQ337" s="581"/>
      <c r="AR337" s="581"/>
      <c r="AS337" s="581"/>
      <c r="AT337" s="581"/>
      <c r="AU337" s="581"/>
      <c r="AV337" s="581"/>
      <c r="AW337" s="581"/>
      <c r="AX337" s="581"/>
      <c r="AY337" s="581"/>
      <c r="AZ337" s="581"/>
      <c r="BA337" s="581"/>
      <c r="BB337" s="581"/>
      <c r="BC337" s="581"/>
      <c r="BD337" s="581"/>
      <c r="BE337" s="581"/>
      <c r="BF337" s="581"/>
      <c r="BG337" s="581"/>
      <c r="BH337" s="581"/>
      <c r="BI337" s="581"/>
      <c r="BJ337" s="581"/>
      <c r="BK337" s="581"/>
      <c r="BL337" s="581"/>
      <c r="BM337" s="581"/>
      <c r="BN337" s="581"/>
      <c r="BO337" s="581"/>
      <c r="BP337" s="581"/>
      <c r="BQ337" s="581"/>
      <c r="BR337" s="581"/>
      <c r="BS337" s="581"/>
      <c r="BT337" s="581"/>
      <c r="BU337" s="581"/>
      <c r="BV337" s="581"/>
      <c r="BW337" s="581"/>
      <c r="BX337" s="581"/>
      <c r="BY337" s="581"/>
      <c r="BZ337" s="581"/>
      <c r="CA337" s="581"/>
      <c r="CB337" s="581"/>
      <c r="CC337" s="581"/>
    </row>
    <row r="338" customFormat="false" ht="11.25" hidden="false" customHeight="true" outlineLevel="0" collapsed="false">
      <c r="A338" s="581"/>
      <c r="B338" s="581"/>
      <c r="C338" s="581"/>
      <c r="D338" s="581"/>
      <c r="E338" s="581"/>
      <c r="F338" s="581"/>
      <c r="G338" s="581"/>
      <c r="H338" s="581"/>
      <c r="I338" s="581"/>
      <c r="J338" s="581"/>
      <c r="K338" s="581"/>
      <c r="L338" s="581"/>
      <c r="M338" s="581"/>
      <c r="N338" s="581"/>
      <c r="O338" s="581"/>
      <c r="P338" s="581"/>
      <c r="Q338" s="581"/>
      <c r="R338" s="581"/>
      <c r="S338" s="581"/>
      <c r="T338" s="581"/>
      <c r="U338" s="581"/>
      <c r="V338" s="581"/>
      <c r="W338" s="581"/>
      <c r="X338" s="581"/>
      <c r="Y338" s="581"/>
      <c r="Z338" s="581"/>
      <c r="AA338" s="581"/>
      <c r="AB338" s="581"/>
      <c r="AC338" s="581"/>
      <c r="AD338" s="581"/>
      <c r="AE338" s="581"/>
      <c r="AF338" s="581"/>
      <c r="AG338" s="581"/>
      <c r="AH338" s="581"/>
      <c r="AI338" s="581"/>
      <c r="AJ338" s="581"/>
      <c r="AK338" s="581"/>
      <c r="AL338" s="581"/>
      <c r="AM338" s="581"/>
      <c r="AN338" s="581"/>
      <c r="AO338" s="581"/>
      <c r="AP338" s="581"/>
      <c r="AQ338" s="581"/>
      <c r="AR338" s="581"/>
      <c r="AS338" s="581"/>
      <c r="AT338" s="581"/>
      <c r="AU338" s="581"/>
      <c r="AV338" s="581"/>
      <c r="AW338" s="581"/>
      <c r="AX338" s="581"/>
      <c r="AY338" s="581"/>
      <c r="AZ338" s="581"/>
      <c r="BA338" s="581"/>
      <c r="BB338" s="581"/>
      <c r="BC338" s="581"/>
      <c r="BD338" s="581"/>
      <c r="BE338" s="581"/>
      <c r="BF338" s="581"/>
      <c r="BG338" s="581"/>
      <c r="BH338" s="581"/>
      <c r="BI338" s="581"/>
      <c r="BJ338" s="581"/>
      <c r="BK338" s="581"/>
      <c r="BL338" s="581"/>
      <c r="BM338" s="581"/>
      <c r="BN338" s="581"/>
      <c r="BO338" s="581"/>
      <c r="BP338" s="581"/>
      <c r="BQ338" s="581"/>
      <c r="BR338" s="581"/>
      <c r="BS338" s="581"/>
      <c r="BT338" s="581"/>
      <c r="BU338" s="581"/>
      <c r="BV338" s="581"/>
      <c r="BW338" s="581"/>
      <c r="BX338" s="581"/>
      <c r="BY338" s="581"/>
      <c r="BZ338" s="581"/>
      <c r="CA338" s="581"/>
      <c r="CB338" s="581"/>
      <c r="CC338" s="581"/>
    </row>
    <row r="339" customFormat="false" ht="11.25" hidden="false" customHeight="true" outlineLevel="0" collapsed="false">
      <c r="A339" s="581"/>
      <c r="B339" s="581"/>
      <c r="C339" s="581"/>
      <c r="D339" s="581"/>
      <c r="E339" s="581"/>
      <c r="F339" s="581"/>
      <c r="G339" s="581"/>
      <c r="H339" s="581"/>
      <c r="I339" s="581"/>
      <c r="J339" s="581"/>
      <c r="K339" s="581"/>
      <c r="L339" s="581"/>
      <c r="M339" s="581"/>
      <c r="N339" s="581"/>
      <c r="O339" s="581"/>
      <c r="P339" s="581"/>
      <c r="Q339" s="581"/>
      <c r="R339" s="581"/>
      <c r="S339" s="581"/>
      <c r="T339" s="581"/>
      <c r="U339" s="581"/>
      <c r="V339" s="581"/>
      <c r="W339" s="581"/>
      <c r="X339" s="581"/>
      <c r="Y339" s="581"/>
      <c r="Z339" s="581"/>
      <c r="AA339" s="581"/>
      <c r="AB339" s="581"/>
      <c r="AC339" s="581"/>
      <c r="AD339" s="581"/>
      <c r="AE339" s="581"/>
      <c r="AF339" s="581"/>
      <c r="AG339" s="581"/>
      <c r="AH339" s="581"/>
      <c r="AI339" s="581"/>
      <c r="AJ339" s="581"/>
      <c r="AK339" s="581"/>
      <c r="AL339" s="581"/>
      <c r="AM339" s="581"/>
      <c r="AN339" s="581"/>
      <c r="AO339" s="581"/>
      <c r="AP339" s="581"/>
      <c r="AQ339" s="581"/>
      <c r="AR339" s="581"/>
      <c r="AS339" s="581"/>
      <c r="AT339" s="581"/>
      <c r="AU339" s="581"/>
      <c r="AV339" s="581"/>
      <c r="AW339" s="581"/>
      <c r="AX339" s="581"/>
      <c r="AY339" s="581"/>
      <c r="AZ339" s="581"/>
      <c r="BA339" s="581"/>
      <c r="BB339" s="581"/>
      <c r="BC339" s="581"/>
      <c r="BD339" s="581"/>
      <c r="BE339" s="581"/>
      <c r="BF339" s="581"/>
      <c r="BG339" s="581"/>
      <c r="BH339" s="581"/>
      <c r="BI339" s="581"/>
      <c r="BJ339" s="581"/>
      <c r="BK339" s="581"/>
      <c r="BL339" s="581"/>
      <c r="BM339" s="581"/>
      <c r="BN339" s="581"/>
      <c r="BO339" s="581"/>
      <c r="BP339" s="581"/>
      <c r="BQ339" s="581"/>
      <c r="BR339" s="581"/>
      <c r="BS339" s="581"/>
      <c r="BT339" s="581"/>
      <c r="BU339" s="581"/>
      <c r="BV339" s="581"/>
      <c r="BW339" s="581"/>
      <c r="BX339" s="581"/>
      <c r="BY339" s="581"/>
      <c r="BZ339" s="581"/>
      <c r="CA339" s="581"/>
      <c r="CB339" s="581"/>
      <c r="CC339" s="581"/>
    </row>
    <row r="340" customFormat="false" ht="11.25" hidden="false" customHeight="true" outlineLevel="0" collapsed="false">
      <c r="A340" s="581"/>
      <c r="B340" s="581"/>
      <c r="C340" s="581"/>
      <c r="D340" s="581"/>
      <c r="E340" s="581"/>
      <c r="F340" s="581"/>
      <c r="G340" s="581"/>
      <c r="H340" s="581"/>
      <c r="I340" s="581"/>
      <c r="J340" s="581"/>
      <c r="K340" s="581"/>
      <c r="L340" s="581"/>
      <c r="M340" s="581"/>
      <c r="N340" s="581"/>
      <c r="O340" s="581"/>
      <c r="P340" s="581"/>
      <c r="Q340" s="581"/>
      <c r="R340" s="581"/>
      <c r="S340" s="581"/>
      <c r="T340" s="581"/>
      <c r="U340" s="581"/>
      <c r="V340" s="581"/>
      <c r="W340" s="581"/>
      <c r="X340" s="581"/>
      <c r="Y340" s="581"/>
      <c r="Z340" s="581"/>
      <c r="AA340" s="581"/>
      <c r="AB340" s="581"/>
      <c r="AC340" s="581"/>
      <c r="AD340" s="581"/>
      <c r="AE340" s="581"/>
      <c r="AF340" s="581"/>
      <c r="AG340" s="581"/>
      <c r="AH340" s="581"/>
      <c r="AI340" s="581"/>
      <c r="AJ340" s="581"/>
      <c r="AK340" s="581"/>
      <c r="AL340" s="581"/>
      <c r="AM340" s="581"/>
      <c r="AN340" s="581"/>
      <c r="AO340" s="581"/>
      <c r="AP340" s="581"/>
      <c r="AQ340" s="581"/>
      <c r="AR340" s="581"/>
      <c r="AS340" s="581"/>
      <c r="AT340" s="581"/>
      <c r="AU340" s="581"/>
      <c r="AV340" s="581"/>
      <c r="AW340" s="581"/>
      <c r="AX340" s="581"/>
      <c r="AY340" s="581"/>
      <c r="AZ340" s="581"/>
      <c r="BA340" s="581"/>
      <c r="BB340" s="581"/>
      <c r="BC340" s="581"/>
      <c r="BD340" s="581"/>
      <c r="BE340" s="581"/>
      <c r="BF340" s="581"/>
      <c r="BG340" s="581"/>
      <c r="BH340" s="581"/>
      <c r="BI340" s="581"/>
      <c r="BJ340" s="581"/>
      <c r="BK340" s="581"/>
      <c r="BL340" s="581"/>
      <c r="BM340" s="581"/>
      <c r="BN340" s="581"/>
      <c r="BO340" s="581"/>
      <c r="BP340" s="581"/>
      <c r="BQ340" s="581"/>
      <c r="BR340" s="581"/>
      <c r="BS340" s="581"/>
      <c r="BT340" s="581"/>
      <c r="BU340" s="581"/>
      <c r="BV340" s="581"/>
      <c r="BW340" s="581"/>
      <c r="BX340" s="581"/>
      <c r="BY340" s="581"/>
      <c r="BZ340" s="581"/>
      <c r="CA340" s="581"/>
      <c r="CB340" s="581"/>
      <c r="CC340" s="581"/>
    </row>
    <row r="341" customFormat="false" ht="11.25" hidden="false" customHeight="true" outlineLevel="0" collapsed="false">
      <c r="A341" s="581"/>
      <c r="B341" s="581"/>
      <c r="C341" s="581"/>
      <c r="D341" s="581"/>
      <c r="E341" s="581"/>
      <c r="F341" s="581"/>
      <c r="G341" s="581"/>
      <c r="H341" s="581"/>
      <c r="I341" s="581"/>
      <c r="J341" s="581"/>
      <c r="K341" s="581"/>
      <c r="L341" s="581"/>
      <c r="M341" s="581"/>
      <c r="N341" s="581"/>
      <c r="O341" s="581"/>
      <c r="P341" s="581"/>
      <c r="Q341" s="581"/>
      <c r="R341" s="581"/>
      <c r="S341" s="581"/>
      <c r="T341" s="581"/>
      <c r="U341" s="581"/>
      <c r="V341" s="581"/>
      <c r="W341" s="581"/>
      <c r="X341" s="581"/>
      <c r="Y341" s="581"/>
      <c r="Z341" s="581"/>
      <c r="AA341" s="581"/>
      <c r="AB341" s="581"/>
      <c r="AC341" s="581"/>
      <c r="AD341" s="581"/>
      <c r="AE341" s="581"/>
      <c r="AF341" s="581"/>
      <c r="AG341" s="581"/>
      <c r="AH341" s="581"/>
      <c r="AI341" s="581"/>
      <c r="AJ341" s="581"/>
      <c r="AK341" s="581"/>
      <c r="AL341" s="581"/>
      <c r="AM341" s="581"/>
      <c r="AN341" s="581"/>
      <c r="AO341" s="581"/>
      <c r="AP341" s="581"/>
      <c r="AQ341" s="581"/>
      <c r="AR341" s="581"/>
      <c r="AS341" s="581"/>
      <c r="AT341" s="581"/>
      <c r="AU341" s="581"/>
      <c r="AV341" s="581"/>
      <c r="AW341" s="581"/>
      <c r="AX341" s="581"/>
      <c r="AY341" s="581"/>
      <c r="AZ341" s="581"/>
      <c r="BA341" s="581"/>
      <c r="BB341" s="581"/>
      <c r="BC341" s="581"/>
      <c r="BD341" s="581"/>
      <c r="BE341" s="581"/>
      <c r="BF341" s="581"/>
      <c r="BG341" s="581"/>
      <c r="BH341" s="581"/>
      <c r="BI341" s="581"/>
      <c r="BJ341" s="581"/>
      <c r="BK341" s="581"/>
      <c r="BL341" s="581"/>
      <c r="BM341" s="581"/>
      <c r="BN341" s="581"/>
      <c r="BO341" s="581"/>
      <c r="BP341" s="581"/>
      <c r="BQ341" s="581"/>
      <c r="BR341" s="581"/>
      <c r="BS341" s="581"/>
      <c r="BT341" s="581"/>
      <c r="BU341" s="581"/>
      <c r="BV341" s="581"/>
      <c r="BW341" s="581"/>
      <c r="BX341" s="581"/>
      <c r="BY341" s="581"/>
      <c r="BZ341" s="581"/>
      <c r="CA341" s="581"/>
      <c r="CB341" s="581"/>
      <c r="CC341" s="581"/>
    </row>
    <row r="342" customFormat="false" ht="11.25" hidden="false" customHeight="true" outlineLevel="0" collapsed="false">
      <c r="A342" s="581"/>
      <c r="B342" s="581"/>
      <c r="C342" s="581"/>
      <c r="D342" s="581"/>
      <c r="E342" s="581"/>
      <c r="F342" s="581"/>
      <c r="G342" s="581"/>
      <c r="H342" s="581"/>
      <c r="I342" s="581"/>
      <c r="J342" s="581"/>
      <c r="K342" s="581"/>
      <c r="L342" s="581"/>
      <c r="M342" s="581"/>
      <c r="N342" s="581"/>
      <c r="O342" s="581"/>
      <c r="P342" s="581"/>
      <c r="Q342" s="581"/>
      <c r="R342" s="581"/>
      <c r="S342" s="581"/>
      <c r="T342" s="581"/>
      <c r="U342" s="581"/>
      <c r="V342" s="581"/>
      <c r="W342" s="581"/>
      <c r="X342" s="581"/>
      <c r="Y342" s="581"/>
      <c r="Z342" s="581"/>
      <c r="AA342" s="581"/>
      <c r="AB342" s="581"/>
      <c r="AC342" s="581"/>
      <c r="AD342" s="581"/>
      <c r="AE342" s="581"/>
      <c r="AF342" s="581"/>
      <c r="AG342" s="581"/>
      <c r="AH342" s="581"/>
      <c r="AI342" s="581"/>
      <c r="AJ342" s="581"/>
      <c r="AK342" s="581"/>
      <c r="AL342" s="581"/>
      <c r="AM342" s="581"/>
      <c r="AN342" s="581"/>
      <c r="AO342" s="581"/>
      <c r="AP342" s="581"/>
      <c r="AQ342" s="581"/>
      <c r="AR342" s="581"/>
      <c r="AS342" s="581"/>
      <c r="AT342" s="581"/>
      <c r="AU342" s="581"/>
      <c r="AV342" s="581"/>
      <c r="AW342" s="581"/>
      <c r="AX342" s="581"/>
      <c r="AY342" s="581"/>
      <c r="AZ342" s="581"/>
      <c r="BA342" s="581"/>
      <c r="BB342" s="581"/>
      <c r="BC342" s="581"/>
      <c r="BD342" s="581"/>
      <c r="BE342" s="581"/>
      <c r="BF342" s="581"/>
      <c r="BG342" s="581"/>
      <c r="BH342" s="581"/>
      <c r="BI342" s="581"/>
      <c r="BJ342" s="581"/>
      <c r="BK342" s="581"/>
      <c r="BL342" s="581"/>
      <c r="BM342" s="581"/>
      <c r="BN342" s="581"/>
      <c r="BO342" s="581"/>
      <c r="BP342" s="581"/>
      <c r="BQ342" s="581"/>
      <c r="BR342" s="581"/>
      <c r="BS342" s="581"/>
      <c r="BT342" s="581"/>
      <c r="BU342" s="581"/>
      <c r="BV342" s="581"/>
      <c r="BW342" s="581"/>
      <c r="BX342" s="581"/>
      <c r="BY342" s="581"/>
      <c r="BZ342" s="581"/>
      <c r="CA342" s="581"/>
      <c r="CB342" s="581"/>
      <c r="CC342" s="581"/>
    </row>
    <row r="343" customFormat="false" ht="11.25" hidden="false" customHeight="true" outlineLevel="0" collapsed="false">
      <c r="A343" s="581"/>
      <c r="B343" s="581"/>
      <c r="C343" s="581"/>
      <c r="D343" s="581"/>
      <c r="E343" s="581"/>
      <c r="F343" s="581"/>
      <c r="G343" s="581"/>
      <c r="H343" s="581"/>
      <c r="I343" s="581"/>
      <c r="J343" s="581"/>
      <c r="K343" s="581"/>
      <c r="L343" s="581"/>
      <c r="M343" s="581"/>
      <c r="N343" s="581"/>
      <c r="O343" s="581"/>
      <c r="P343" s="581"/>
      <c r="Q343" s="581"/>
      <c r="R343" s="581"/>
      <c r="S343" s="581"/>
      <c r="T343" s="581"/>
      <c r="U343" s="581"/>
      <c r="V343" s="581"/>
      <c r="W343" s="581"/>
      <c r="X343" s="581"/>
      <c r="Y343" s="581"/>
      <c r="Z343" s="581"/>
      <c r="AA343" s="581"/>
      <c r="AB343" s="581"/>
      <c r="AC343" s="581"/>
      <c r="AD343" s="581"/>
      <c r="AE343" s="581"/>
      <c r="AF343" s="581"/>
      <c r="AG343" s="581"/>
      <c r="AH343" s="581"/>
      <c r="AI343" s="581"/>
      <c r="AJ343" s="581"/>
      <c r="AK343" s="581"/>
      <c r="AL343" s="581"/>
      <c r="AM343" s="581"/>
      <c r="AN343" s="581"/>
      <c r="AO343" s="581"/>
      <c r="AP343" s="581"/>
      <c r="AQ343" s="581"/>
      <c r="AR343" s="581"/>
      <c r="AS343" s="581"/>
      <c r="AT343" s="581"/>
      <c r="AU343" s="581"/>
      <c r="AV343" s="581"/>
      <c r="AW343" s="581"/>
      <c r="AX343" s="581"/>
      <c r="AY343" s="581"/>
      <c r="AZ343" s="581"/>
      <c r="BA343" s="581"/>
      <c r="BB343" s="581"/>
      <c r="BC343" s="581"/>
      <c r="BD343" s="581"/>
      <c r="BE343" s="581"/>
      <c r="BF343" s="581"/>
      <c r="BG343" s="581"/>
      <c r="BH343" s="581"/>
      <c r="BI343" s="581"/>
      <c r="BJ343" s="581"/>
      <c r="BK343" s="581"/>
      <c r="BL343" s="581"/>
      <c r="BM343" s="581"/>
      <c r="BN343" s="581"/>
      <c r="BO343" s="581"/>
      <c r="BP343" s="581"/>
      <c r="BQ343" s="581"/>
      <c r="BR343" s="581"/>
      <c r="BS343" s="581"/>
      <c r="BT343" s="581"/>
      <c r="BU343" s="581"/>
      <c r="BV343" s="581"/>
      <c r="BW343" s="581"/>
      <c r="BX343" s="581"/>
      <c r="BY343" s="581"/>
      <c r="BZ343" s="581"/>
      <c r="CA343" s="581"/>
      <c r="CB343" s="581"/>
      <c r="CC343" s="581"/>
    </row>
    <row r="344" customFormat="false" ht="11.25" hidden="false" customHeight="true" outlineLevel="0" collapsed="false">
      <c r="A344" s="581"/>
      <c r="B344" s="581"/>
      <c r="C344" s="581"/>
      <c r="D344" s="581"/>
      <c r="E344" s="581"/>
      <c r="F344" s="581"/>
      <c r="G344" s="581"/>
      <c r="H344" s="581"/>
      <c r="I344" s="581"/>
      <c r="J344" s="581"/>
      <c r="K344" s="581"/>
      <c r="L344" s="581"/>
      <c r="M344" s="581"/>
      <c r="N344" s="581"/>
      <c r="O344" s="581"/>
      <c r="P344" s="581"/>
      <c r="Q344" s="581"/>
      <c r="R344" s="581"/>
      <c r="S344" s="581"/>
      <c r="T344" s="581"/>
      <c r="U344" s="581"/>
      <c r="V344" s="581"/>
      <c r="W344" s="581"/>
      <c r="X344" s="581"/>
      <c r="Y344" s="581"/>
      <c r="Z344" s="581"/>
      <c r="AA344" s="581"/>
      <c r="AB344" s="581"/>
      <c r="AC344" s="581"/>
      <c r="AD344" s="581"/>
      <c r="AE344" s="581"/>
      <c r="AF344" s="581"/>
      <c r="AG344" s="581"/>
      <c r="AH344" s="581"/>
      <c r="AI344" s="581"/>
      <c r="AJ344" s="581"/>
      <c r="AK344" s="581"/>
      <c r="AL344" s="581"/>
      <c r="AM344" s="581"/>
      <c r="AN344" s="581"/>
      <c r="AO344" s="581"/>
      <c r="AP344" s="581"/>
      <c r="AQ344" s="581"/>
      <c r="AR344" s="581"/>
      <c r="AS344" s="581"/>
      <c r="AT344" s="581"/>
      <c r="AU344" s="581"/>
      <c r="AV344" s="581"/>
      <c r="AW344" s="581"/>
      <c r="AX344" s="581"/>
      <c r="AY344" s="581"/>
      <c r="AZ344" s="581"/>
      <c r="BA344" s="581"/>
      <c r="BB344" s="581"/>
      <c r="BC344" s="581"/>
      <c r="BD344" s="581"/>
      <c r="BE344" s="581"/>
      <c r="BF344" s="581"/>
      <c r="BG344" s="581"/>
      <c r="BH344" s="581"/>
      <c r="BI344" s="581"/>
      <c r="BJ344" s="581"/>
      <c r="BK344" s="581"/>
      <c r="BL344" s="581"/>
      <c r="BM344" s="581"/>
      <c r="BN344" s="581"/>
      <c r="BO344" s="581"/>
      <c r="BP344" s="581"/>
      <c r="BQ344" s="581"/>
      <c r="BR344" s="581"/>
      <c r="BS344" s="581"/>
      <c r="BT344" s="581"/>
      <c r="BU344" s="581"/>
      <c r="BV344" s="581"/>
      <c r="BW344" s="581"/>
      <c r="BX344" s="581"/>
      <c r="BY344" s="581"/>
      <c r="BZ344" s="581"/>
      <c r="CA344" s="581"/>
      <c r="CB344" s="581"/>
      <c r="CC344" s="581"/>
    </row>
    <row r="345" customFormat="false" ht="11.25" hidden="false" customHeight="true" outlineLevel="0" collapsed="false">
      <c r="A345" s="581"/>
      <c r="B345" s="581"/>
      <c r="C345" s="581"/>
      <c r="D345" s="581"/>
      <c r="E345" s="581"/>
      <c r="F345" s="581"/>
      <c r="G345" s="581"/>
      <c r="H345" s="581"/>
      <c r="I345" s="581"/>
      <c r="J345" s="581"/>
      <c r="K345" s="581"/>
      <c r="L345" s="581"/>
      <c r="M345" s="581"/>
      <c r="N345" s="581"/>
      <c r="O345" s="581"/>
      <c r="P345" s="581"/>
      <c r="Q345" s="581"/>
      <c r="R345" s="581"/>
      <c r="S345" s="581"/>
      <c r="T345" s="581"/>
      <c r="U345" s="581"/>
      <c r="V345" s="581"/>
      <c r="W345" s="581"/>
      <c r="X345" s="581"/>
      <c r="Y345" s="581"/>
      <c r="Z345" s="581"/>
      <c r="AA345" s="581"/>
      <c r="AB345" s="581"/>
      <c r="AC345" s="581"/>
      <c r="AD345" s="581"/>
      <c r="AE345" s="581"/>
      <c r="AF345" s="581"/>
      <c r="AG345" s="581"/>
      <c r="AH345" s="581"/>
      <c r="AI345" s="581"/>
      <c r="AJ345" s="581"/>
      <c r="AK345" s="581"/>
      <c r="AL345" s="581"/>
      <c r="AM345" s="581"/>
      <c r="AN345" s="581"/>
      <c r="AO345" s="581"/>
      <c r="AP345" s="581"/>
      <c r="AQ345" s="581"/>
      <c r="AR345" s="581"/>
      <c r="AS345" s="581"/>
      <c r="AT345" s="581"/>
      <c r="AU345" s="581"/>
      <c r="AV345" s="581"/>
      <c r="AW345" s="581"/>
      <c r="AX345" s="581"/>
      <c r="AY345" s="581"/>
      <c r="AZ345" s="581"/>
      <c r="BA345" s="581"/>
      <c r="BB345" s="581"/>
      <c r="BC345" s="581"/>
      <c r="BD345" s="581"/>
      <c r="BE345" s="581"/>
      <c r="BF345" s="581"/>
      <c r="BG345" s="581"/>
      <c r="BH345" s="581"/>
      <c r="BI345" s="581"/>
      <c r="BJ345" s="581"/>
      <c r="BK345" s="581"/>
      <c r="BL345" s="581"/>
      <c r="BM345" s="581"/>
      <c r="BN345" s="581"/>
      <c r="BO345" s="581"/>
      <c r="BP345" s="581"/>
      <c r="BQ345" s="581"/>
      <c r="BR345" s="581"/>
      <c r="BS345" s="581"/>
      <c r="BT345" s="581"/>
      <c r="BU345" s="581"/>
      <c r="BV345" s="581"/>
      <c r="BW345" s="581"/>
      <c r="BX345" s="581"/>
      <c r="BY345" s="581"/>
      <c r="BZ345" s="581"/>
      <c r="CA345" s="581"/>
      <c r="CB345" s="581"/>
      <c r="CC345" s="581"/>
    </row>
    <row r="346" customFormat="false" ht="11.25" hidden="false" customHeight="true" outlineLevel="0" collapsed="false">
      <c r="A346" s="581"/>
      <c r="B346" s="581"/>
      <c r="C346" s="581"/>
      <c r="D346" s="581"/>
      <c r="E346" s="581"/>
      <c r="F346" s="581"/>
      <c r="G346" s="581"/>
      <c r="H346" s="581"/>
      <c r="I346" s="581"/>
      <c r="J346" s="581"/>
      <c r="K346" s="581"/>
      <c r="L346" s="581"/>
      <c r="M346" s="581"/>
      <c r="N346" s="581"/>
      <c r="O346" s="581"/>
      <c r="P346" s="581"/>
      <c r="Q346" s="581"/>
      <c r="R346" s="581"/>
      <c r="S346" s="581"/>
      <c r="T346" s="581"/>
      <c r="U346" s="581"/>
      <c r="V346" s="581"/>
      <c r="W346" s="581"/>
      <c r="X346" s="581"/>
      <c r="Y346" s="581"/>
      <c r="Z346" s="581"/>
      <c r="AA346" s="581"/>
      <c r="AB346" s="581"/>
      <c r="AC346" s="581"/>
      <c r="AD346" s="581"/>
      <c r="AE346" s="581"/>
      <c r="AF346" s="581"/>
      <c r="AG346" s="581"/>
      <c r="AH346" s="581"/>
      <c r="AI346" s="581"/>
      <c r="AJ346" s="581"/>
      <c r="AK346" s="581"/>
      <c r="AL346" s="581"/>
      <c r="AM346" s="581"/>
      <c r="AN346" s="581"/>
      <c r="AO346" s="581"/>
      <c r="AP346" s="581"/>
      <c r="AQ346" s="581"/>
      <c r="AR346" s="581"/>
      <c r="AS346" s="581"/>
      <c r="AT346" s="581"/>
      <c r="AU346" s="581"/>
      <c r="AV346" s="581"/>
      <c r="AW346" s="581"/>
      <c r="AX346" s="581"/>
      <c r="AY346" s="581"/>
      <c r="AZ346" s="581"/>
      <c r="BA346" s="581"/>
      <c r="BB346" s="581"/>
      <c r="BC346" s="581"/>
      <c r="BD346" s="581"/>
      <c r="BE346" s="581"/>
      <c r="BF346" s="581"/>
      <c r="BG346" s="581"/>
      <c r="BH346" s="581"/>
      <c r="BI346" s="581"/>
      <c r="BJ346" s="581"/>
      <c r="BK346" s="581"/>
      <c r="BL346" s="581"/>
      <c r="BM346" s="581"/>
      <c r="BN346" s="581"/>
      <c r="BO346" s="581"/>
      <c r="BP346" s="581"/>
      <c r="BQ346" s="581"/>
      <c r="BR346" s="581"/>
      <c r="BS346" s="581"/>
      <c r="BT346" s="581"/>
      <c r="BU346" s="581"/>
      <c r="BV346" s="581"/>
      <c r="BW346" s="581"/>
      <c r="BX346" s="581"/>
      <c r="BY346" s="581"/>
      <c r="BZ346" s="581"/>
      <c r="CA346" s="581"/>
      <c r="CB346" s="581"/>
      <c r="CC346" s="581"/>
    </row>
    <row r="347" customFormat="false" ht="11.25" hidden="false" customHeight="true" outlineLevel="0" collapsed="false">
      <c r="A347" s="581"/>
      <c r="B347" s="581"/>
      <c r="C347" s="581"/>
      <c r="D347" s="581"/>
      <c r="E347" s="581"/>
      <c r="F347" s="581"/>
      <c r="G347" s="581"/>
      <c r="H347" s="581"/>
      <c r="I347" s="581"/>
      <c r="J347" s="581"/>
      <c r="K347" s="581"/>
      <c r="L347" s="581"/>
      <c r="M347" s="581"/>
      <c r="N347" s="581"/>
      <c r="O347" s="581"/>
      <c r="P347" s="581"/>
      <c r="Q347" s="581"/>
      <c r="R347" s="581"/>
      <c r="S347" s="581"/>
      <c r="T347" s="581"/>
      <c r="U347" s="581"/>
      <c r="V347" s="581"/>
      <c r="W347" s="581"/>
      <c r="X347" s="581"/>
      <c r="Y347" s="581"/>
      <c r="Z347" s="581"/>
      <c r="AA347" s="581"/>
      <c r="AB347" s="581"/>
      <c r="AC347" s="581"/>
      <c r="AD347" s="581"/>
      <c r="AE347" s="581"/>
      <c r="AF347" s="581"/>
      <c r="AG347" s="581"/>
      <c r="AH347" s="581"/>
      <c r="AI347" s="581"/>
      <c r="AJ347" s="581"/>
      <c r="AK347" s="581"/>
      <c r="AL347" s="581"/>
      <c r="AM347" s="581"/>
      <c r="AN347" s="581"/>
      <c r="AO347" s="581"/>
      <c r="AP347" s="581"/>
      <c r="AQ347" s="581"/>
      <c r="AR347" s="581"/>
      <c r="AS347" s="581"/>
      <c r="AT347" s="581"/>
      <c r="AU347" s="581"/>
      <c r="AV347" s="581"/>
      <c r="AW347" s="581"/>
      <c r="AX347" s="581"/>
      <c r="AY347" s="581"/>
      <c r="AZ347" s="581"/>
      <c r="BA347" s="581"/>
      <c r="BB347" s="581"/>
      <c r="BC347" s="581"/>
      <c r="BD347" s="581"/>
      <c r="BE347" s="581"/>
      <c r="BF347" s="581"/>
      <c r="BG347" s="581"/>
      <c r="BH347" s="581"/>
      <c r="BI347" s="581"/>
      <c r="BJ347" s="581"/>
      <c r="BK347" s="581"/>
      <c r="BL347" s="581"/>
      <c r="BM347" s="581"/>
      <c r="BN347" s="581"/>
      <c r="BO347" s="581"/>
      <c r="BP347" s="581"/>
      <c r="BQ347" s="581"/>
      <c r="BR347" s="581"/>
      <c r="BS347" s="581"/>
      <c r="BT347" s="581"/>
      <c r="BU347" s="581"/>
      <c r="BV347" s="581"/>
      <c r="BW347" s="581"/>
      <c r="BX347" s="581"/>
      <c r="BY347" s="581"/>
      <c r="BZ347" s="581"/>
      <c r="CA347" s="581"/>
      <c r="CB347" s="581"/>
      <c r="CC347" s="581"/>
    </row>
    <row r="348" customFormat="false" ht="11.25" hidden="false" customHeight="true" outlineLevel="0" collapsed="false">
      <c r="A348" s="581"/>
      <c r="B348" s="581"/>
      <c r="C348" s="581"/>
      <c r="D348" s="581"/>
      <c r="E348" s="581"/>
      <c r="F348" s="581"/>
      <c r="G348" s="581"/>
      <c r="H348" s="581"/>
      <c r="I348" s="581"/>
      <c r="J348" s="581"/>
      <c r="K348" s="581"/>
      <c r="L348" s="581"/>
      <c r="M348" s="581"/>
      <c r="N348" s="581"/>
      <c r="O348" s="581"/>
      <c r="P348" s="581"/>
      <c r="Q348" s="581"/>
      <c r="R348" s="581"/>
      <c r="S348" s="581"/>
      <c r="T348" s="581"/>
      <c r="U348" s="581"/>
      <c r="V348" s="581"/>
      <c r="W348" s="581"/>
      <c r="X348" s="581"/>
      <c r="Y348" s="581"/>
      <c r="Z348" s="581"/>
      <c r="AA348" s="581"/>
      <c r="AB348" s="581"/>
      <c r="AC348" s="581"/>
      <c r="AD348" s="581"/>
      <c r="AE348" s="581"/>
      <c r="AF348" s="581"/>
      <c r="AG348" s="581"/>
      <c r="AH348" s="581"/>
      <c r="AI348" s="581"/>
      <c r="AJ348" s="581"/>
      <c r="AK348" s="581"/>
      <c r="AL348" s="581"/>
      <c r="AM348" s="581"/>
      <c r="AN348" s="581"/>
      <c r="AO348" s="581"/>
      <c r="AP348" s="581"/>
      <c r="AQ348" s="581"/>
      <c r="AR348" s="581"/>
      <c r="AS348" s="581"/>
      <c r="AT348" s="581"/>
      <c r="AU348" s="581"/>
      <c r="AV348" s="581"/>
      <c r="AW348" s="581"/>
      <c r="AX348" s="581"/>
      <c r="AY348" s="581"/>
      <c r="AZ348" s="581"/>
      <c r="BA348" s="581"/>
      <c r="BB348" s="581"/>
      <c r="BC348" s="581"/>
      <c r="BD348" s="581"/>
      <c r="BE348" s="581"/>
      <c r="BF348" s="581"/>
      <c r="BG348" s="581"/>
      <c r="BH348" s="581"/>
      <c r="BI348" s="581"/>
      <c r="BJ348" s="581"/>
      <c r="BK348" s="581"/>
      <c r="BL348" s="581"/>
      <c r="BM348" s="581"/>
      <c r="BN348" s="581"/>
      <c r="BO348" s="581"/>
      <c r="BP348" s="581"/>
      <c r="BQ348" s="581"/>
      <c r="BR348" s="581"/>
      <c r="BS348" s="581"/>
      <c r="BT348" s="581"/>
      <c r="BU348" s="581"/>
      <c r="BV348" s="581"/>
      <c r="BW348" s="581"/>
      <c r="BX348" s="581"/>
      <c r="BY348" s="581"/>
      <c r="BZ348" s="581"/>
      <c r="CA348" s="581"/>
      <c r="CB348" s="581"/>
      <c r="CC348" s="581"/>
    </row>
    <row r="349" customFormat="false" ht="11.25" hidden="false" customHeight="true" outlineLevel="0" collapsed="false">
      <c r="A349" s="581"/>
      <c r="B349" s="581"/>
      <c r="C349" s="581"/>
      <c r="D349" s="581"/>
      <c r="E349" s="581"/>
      <c r="F349" s="581"/>
      <c r="G349" s="581"/>
      <c r="H349" s="581"/>
      <c r="I349" s="581"/>
      <c r="J349" s="581"/>
      <c r="K349" s="581"/>
      <c r="L349" s="581"/>
      <c r="M349" s="581"/>
      <c r="N349" s="581"/>
      <c r="O349" s="581"/>
      <c r="P349" s="581"/>
      <c r="Q349" s="581"/>
      <c r="R349" s="581"/>
      <c r="S349" s="581"/>
      <c r="T349" s="581"/>
      <c r="U349" s="581"/>
      <c r="V349" s="581"/>
      <c r="W349" s="581"/>
      <c r="X349" s="581"/>
      <c r="Y349" s="581"/>
      <c r="Z349" s="581"/>
      <c r="AA349" s="581"/>
      <c r="AB349" s="581"/>
      <c r="AC349" s="581"/>
      <c r="AD349" s="581"/>
      <c r="AE349" s="581"/>
      <c r="AF349" s="581"/>
      <c r="AG349" s="581"/>
      <c r="AH349" s="581"/>
      <c r="AI349" s="581"/>
      <c r="AJ349" s="581"/>
      <c r="AK349" s="581"/>
      <c r="AL349" s="581"/>
      <c r="AM349" s="581"/>
      <c r="AN349" s="581"/>
      <c r="AO349" s="581"/>
      <c r="AP349" s="581"/>
      <c r="AQ349" s="581"/>
      <c r="AR349" s="581"/>
      <c r="AS349" s="581"/>
      <c r="AT349" s="581"/>
      <c r="AU349" s="581"/>
      <c r="AV349" s="581"/>
      <c r="AW349" s="581"/>
      <c r="AX349" s="581"/>
      <c r="AY349" s="581"/>
      <c r="AZ349" s="581"/>
      <c r="BA349" s="581"/>
      <c r="BB349" s="581"/>
      <c r="BC349" s="581"/>
      <c r="BD349" s="581"/>
      <c r="BE349" s="581"/>
      <c r="BF349" s="581"/>
      <c r="BG349" s="581"/>
      <c r="BH349" s="581"/>
      <c r="BI349" s="581"/>
      <c r="BJ349" s="581"/>
      <c r="BK349" s="581"/>
      <c r="BL349" s="581"/>
      <c r="BM349" s="581"/>
      <c r="BN349" s="581"/>
      <c r="BO349" s="581"/>
      <c r="BP349" s="581"/>
      <c r="BQ349" s="581"/>
      <c r="BR349" s="581"/>
      <c r="BS349" s="581"/>
      <c r="BT349" s="581"/>
      <c r="BU349" s="581"/>
      <c r="BV349" s="581"/>
      <c r="BW349" s="581"/>
      <c r="BX349" s="581"/>
      <c r="BY349" s="581"/>
      <c r="BZ349" s="581"/>
      <c r="CA349" s="581"/>
      <c r="CB349" s="581"/>
      <c r="CC349" s="581"/>
    </row>
    <row r="350" customFormat="false" ht="11.25" hidden="false" customHeight="true" outlineLevel="0" collapsed="false">
      <c r="A350" s="581"/>
      <c r="B350" s="581"/>
      <c r="C350" s="581"/>
      <c r="D350" s="581"/>
      <c r="E350" s="581"/>
      <c r="F350" s="581"/>
      <c r="G350" s="581"/>
      <c r="H350" s="581"/>
      <c r="I350" s="581"/>
      <c r="J350" s="581"/>
      <c r="K350" s="581"/>
      <c r="L350" s="581"/>
      <c r="M350" s="581"/>
      <c r="N350" s="581"/>
      <c r="O350" s="581"/>
      <c r="P350" s="581"/>
      <c r="Q350" s="581"/>
      <c r="R350" s="581"/>
      <c r="S350" s="581"/>
      <c r="T350" s="581"/>
      <c r="U350" s="581"/>
      <c r="V350" s="581"/>
      <c r="W350" s="581"/>
      <c r="X350" s="581"/>
      <c r="Y350" s="581"/>
      <c r="Z350" s="581"/>
      <c r="AA350" s="581"/>
      <c r="AB350" s="581"/>
      <c r="AC350" s="581"/>
      <c r="AD350" s="581"/>
      <c r="AE350" s="581"/>
      <c r="AF350" s="581"/>
      <c r="AG350" s="581"/>
      <c r="AH350" s="581"/>
      <c r="AI350" s="581"/>
      <c r="AJ350" s="581"/>
      <c r="AK350" s="581"/>
      <c r="AL350" s="581"/>
      <c r="AM350" s="581"/>
      <c r="AN350" s="581"/>
      <c r="AO350" s="581"/>
      <c r="AP350" s="581"/>
      <c r="AQ350" s="581"/>
      <c r="AR350" s="581"/>
      <c r="AS350" s="581"/>
      <c r="AT350" s="581"/>
      <c r="AU350" s="581"/>
      <c r="AV350" s="581"/>
      <c r="AW350" s="581"/>
      <c r="AX350" s="581"/>
      <c r="AY350" s="581"/>
      <c r="AZ350" s="581"/>
      <c r="BA350" s="581"/>
      <c r="BB350" s="581"/>
      <c r="BC350" s="581"/>
      <c r="BD350" s="581"/>
      <c r="BE350" s="581"/>
      <c r="BF350" s="581"/>
      <c r="BG350" s="581"/>
      <c r="BH350" s="581"/>
      <c r="BI350" s="581"/>
      <c r="BJ350" s="581"/>
      <c r="BK350" s="581"/>
      <c r="BL350" s="581"/>
      <c r="BM350" s="581"/>
      <c r="BN350" s="581"/>
      <c r="BO350" s="581"/>
      <c r="BP350" s="581"/>
      <c r="BQ350" s="581"/>
      <c r="BR350" s="581"/>
      <c r="BS350" s="581"/>
      <c r="BT350" s="581"/>
      <c r="BU350" s="581"/>
      <c r="BV350" s="581"/>
      <c r="BW350" s="581"/>
      <c r="BX350" s="581"/>
      <c r="BY350" s="581"/>
      <c r="BZ350" s="581"/>
      <c r="CA350" s="581"/>
      <c r="CB350" s="581"/>
      <c r="CC350" s="581"/>
    </row>
    <row r="351" customFormat="false" ht="11.25" hidden="false" customHeight="true" outlineLevel="0" collapsed="false">
      <c r="A351" s="581"/>
      <c r="B351" s="581"/>
      <c r="C351" s="581"/>
      <c r="D351" s="581"/>
      <c r="E351" s="581"/>
      <c r="F351" s="581"/>
      <c r="G351" s="581"/>
      <c r="H351" s="581"/>
      <c r="I351" s="581"/>
      <c r="J351" s="581"/>
      <c r="K351" s="581"/>
      <c r="L351" s="581"/>
      <c r="M351" s="581"/>
      <c r="N351" s="581"/>
      <c r="O351" s="581"/>
      <c r="P351" s="581"/>
      <c r="Q351" s="581"/>
      <c r="R351" s="581"/>
      <c r="S351" s="581"/>
      <c r="T351" s="581"/>
      <c r="U351" s="581"/>
      <c r="V351" s="581"/>
      <c r="W351" s="581"/>
      <c r="X351" s="581"/>
      <c r="Y351" s="581"/>
      <c r="Z351" s="581"/>
      <c r="AA351" s="581"/>
      <c r="AB351" s="581"/>
      <c r="AC351" s="581"/>
      <c r="AD351" s="581"/>
      <c r="AE351" s="581"/>
      <c r="AF351" s="581"/>
      <c r="AG351" s="581"/>
      <c r="AH351" s="581"/>
      <c r="AI351" s="581"/>
      <c r="AJ351" s="581"/>
      <c r="AK351" s="581"/>
      <c r="AL351" s="581"/>
      <c r="AM351" s="581"/>
      <c r="AN351" s="581"/>
      <c r="AO351" s="581"/>
      <c r="AP351" s="581"/>
      <c r="AQ351" s="581"/>
      <c r="AR351" s="581"/>
      <c r="AS351" s="581"/>
      <c r="AT351" s="581"/>
      <c r="AU351" s="581"/>
      <c r="AV351" s="581"/>
      <c r="AW351" s="581"/>
      <c r="AX351" s="581"/>
      <c r="AY351" s="581"/>
      <c r="AZ351" s="581"/>
      <c r="BA351" s="581"/>
      <c r="BB351" s="581"/>
      <c r="BC351" s="581"/>
      <c r="BD351" s="581"/>
      <c r="BE351" s="581"/>
      <c r="BF351" s="581"/>
      <c r="BG351" s="581"/>
      <c r="BH351" s="581"/>
      <c r="BI351" s="581"/>
      <c r="BJ351" s="581"/>
      <c r="BK351" s="581"/>
      <c r="BL351" s="581"/>
      <c r="BM351" s="581"/>
      <c r="BN351" s="581"/>
      <c r="BO351" s="581"/>
      <c r="BP351" s="581"/>
      <c r="BQ351" s="581"/>
      <c r="BR351" s="581"/>
      <c r="BS351" s="581"/>
      <c r="BT351" s="581"/>
      <c r="BU351" s="581"/>
      <c r="BV351" s="581"/>
      <c r="BW351" s="581"/>
      <c r="BX351" s="581"/>
      <c r="BY351" s="581"/>
      <c r="BZ351" s="581"/>
      <c r="CA351" s="581"/>
      <c r="CB351" s="581"/>
      <c r="CC351" s="581"/>
    </row>
    <row r="352" customFormat="false" ht="11.25" hidden="false" customHeight="true" outlineLevel="0" collapsed="false">
      <c r="A352" s="581"/>
      <c r="B352" s="581"/>
      <c r="C352" s="581"/>
      <c r="D352" s="581"/>
      <c r="E352" s="581"/>
      <c r="F352" s="581"/>
      <c r="G352" s="581"/>
      <c r="H352" s="581"/>
      <c r="I352" s="581"/>
      <c r="J352" s="581"/>
      <c r="K352" s="581"/>
      <c r="L352" s="581"/>
      <c r="M352" s="581"/>
      <c r="N352" s="581"/>
      <c r="O352" s="581"/>
      <c r="P352" s="581"/>
      <c r="Q352" s="581"/>
      <c r="R352" s="581"/>
      <c r="S352" s="581"/>
      <c r="T352" s="581"/>
      <c r="U352" s="581"/>
      <c r="V352" s="581"/>
      <c r="W352" s="581"/>
      <c r="X352" s="581"/>
      <c r="Y352" s="581"/>
      <c r="Z352" s="581"/>
      <c r="AA352" s="581"/>
      <c r="AB352" s="581"/>
      <c r="AC352" s="581"/>
      <c r="AD352" s="581"/>
      <c r="AE352" s="581"/>
      <c r="AF352" s="581"/>
      <c r="AG352" s="581"/>
      <c r="AH352" s="581"/>
      <c r="AI352" s="581"/>
      <c r="AJ352" s="581"/>
      <c r="AK352" s="581"/>
      <c r="AL352" s="581"/>
      <c r="AM352" s="581"/>
      <c r="AN352" s="581"/>
      <c r="AO352" s="581"/>
      <c r="AP352" s="581"/>
      <c r="AQ352" s="581"/>
      <c r="AR352" s="581"/>
      <c r="AS352" s="581"/>
      <c r="AT352" s="581"/>
      <c r="AU352" s="581"/>
      <c r="AV352" s="581"/>
      <c r="AW352" s="581"/>
      <c r="AX352" s="581"/>
      <c r="AY352" s="581"/>
      <c r="AZ352" s="581"/>
      <c r="BA352" s="581"/>
      <c r="BB352" s="581"/>
      <c r="BC352" s="581"/>
      <c r="BD352" s="581"/>
      <c r="BE352" s="581"/>
      <c r="BF352" s="581"/>
      <c r="BG352" s="581"/>
      <c r="BH352" s="581"/>
      <c r="BI352" s="581"/>
      <c r="BJ352" s="581"/>
      <c r="BK352" s="581"/>
      <c r="BL352" s="581"/>
      <c r="BM352" s="581"/>
      <c r="BN352" s="581"/>
      <c r="BO352" s="581"/>
      <c r="BP352" s="581"/>
      <c r="BQ352" s="581"/>
      <c r="BR352" s="581"/>
      <c r="BS352" s="581"/>
      <c r="BT352" s="581"/>
      <c r="BU352" s="581"/>
      <c r="BV352" s="581"/>
      <c r="BW352" s="581"/>
      <c r="BX352" s="581"/>
      <c r="BY352" s="581"/>
      <c r="BZ352" s="581"/>
      <c r="CA352" s="581"/>
      <c r="CB352" s="581"/>
      <c r="CC352" s="581"/>
    </row>
    <row r="353" customFormat="false" ht="11.25" hidden="false" customHeight="true" outlineLevel="0" collapsed="false">
      <c r="A353" s="581"/>
      <c r="B353" s="581"/>
      <c r="C353" s="581"/>
      <c r="D353" s="581"/>
      <c r="E353" s="581"/>
      <c r="F353" s="581"/>
      <c r="G353" s="581"/>
      <c r="H353" s="581"/>
      <c r="I353" s="581"/>
      <c r="J353" s="581"/>
      <c r="K353" s="581"/>
      <c r="L353" s="581"/>
      <c r="M353" s="581"/>
      <c r="N353" s="581"/>
      <c r="O353" s="581"/>
      <c r="P353" s="581"/>
      <c r="Q353" s="581"/>
      <c r="R353" s="581"/>
      <c r="S353" s="581"/>
      <c r="T353" s="581"/>
      <c r="U353" s="581"/>
      <c r="V353" s="581"/>
      <c r="W353" s="581"/>
      <c r="X353" s="581"/>
      <c r="Y353" s="581"/>
      <c r="Z353" s="581"/>
      <c r="AA353" s="581"/>
      <c r="AB353" s="581"/>
      <c r="AC353" s="581"/>
      <c r="AD353" s="581"/>
      <c r="AE353" s="581"/>
      <c r="AF353" s="581"/>
      <c r="AG353" s="581"/>
      <c r="AH353" s="581"/>
      <c r="AI353" s="581"/>
      <c r="AJ353" s="581"/>
      <c r="AK353" s="581"/>
      <c r="AL353" s="581"/>
      <c r="AM353" s="581"/>
      <c r="AN353" s="581"/>
      <c r="AO353" s="581"/>
      <c r="AP353" s="581"/>
      <c r="AQ353" s="581"/>
      <c r="AR353" s="581"/>
      <c r="AS353" s="581"/>
      <c r="AT353" s="581"/>
      <c r="AU353" s="581"/>
      <c r="AV353" s="581"/>
      <c r="AW353" s="581"/>
      <c r="AX353" s="581"/>
      <c r="AY353" s="581"/>
      <c r="AZ353" s="581"/>
      <c r="BA353" s="581"/>
      <c r="BB353" s="581"/>
      <c r="BC353" s="581"/>
      <c r="BD353" s="581"/>
      <c r="BE353" s="581"/>
      <c r="BF353" s="581"/>
      <c r="BG353" s="581"/>
      <c r="BH353" s="581"/>
      <c r="BI353" s="581"/>
      <c r="BJ353" s="581"/>
      <c r="BK353" s="581"/>
      <c r="BL353" s="581"/>
      <c r="BM353" s="581"/>
      <c r="BN353" s="581"/>
      <c r="BO353" s="581"/>
      <c r="BP353" s="581"/>
      <c r="BQ353" s="581"/>
      <c r="BR353" s="581"/>
      <c r="BS353" s="581"/>
      <c r="BT353" s="581"/>
      <c r="BU353" s="581"/>
      <c r="BV353" s="581"/>
      <c r="BW353" s="581"/>
      <c r="BX353" s="581"/>
      <c r="BY353" s="581"/>
      <c r="BZ353" s="581"/>
      <c r="CA353" s="581"/>
      <c r="CB353" s="581"/>
      <c r="CC353" s="581"/>
    </row>
    <row r="354" customFormat="false" ht="11.25" hidden="false" customHeight="true" outlineLevel="0" collapsed="false">
      <c r="A354" s="581"/>
      <c r="B354" s="581"/>
      <c r="C354" s="581"/>
      <c r="D354" s="581"/>
      <c r="E354" s="581"/>
      <c r="F354" s="581"/>
      <c r="G354" s="581"/>
      <c r="H354" s="581"/>
      <c r="I354" s="581"/>
      <c r="J354" s="581"/>
      <c r="K354" s="581"/>
      <c r="L354" s="581"/>
      <c r="M354" s="581"/>
      <c r="N354" s="581"/>
      <c r="O354" s="581"/>
      <c r="P354" s="581"/>
      <c r="Q354" s="581"/>
      <c r="R354" s="581"/>
      <c r="S354" s="581"/>
      <c r="T354" s="581"/>
      <c r="U354" s="581"/>
      <c r="V354" s="581"/>
      <c r="W354" s="581"/>
      <c r="X354" s="581"/>
      <c r="Y354" s="581"/>
      <c r="Z354" s="581"/>
      <c r="AA354" s="581"/>
      <c r="AB354" s="581"/>
      <c r="AC354" s="581"/>
      <c r="AD354" s="581"/>
      <c r="AE354" s="581"/>
      <c r="AF354" s="581"/>
      <c r="AG354" s="581"/>
      <c r="AH354" s="581"/>
      <c r="AI354" s="581"/>
      <c r="AJ354" s="581"/>
      <c r="AK354" s="581"/>
      <c r="AL354" s="581"/>
      <c r="AM354" s="581"/>
      <c r="AN354" s="581"/>
      <c r="AO354" s="581"/>
      <c r="AP354" s="581"/>
      <c r="AQ354" s="581"/>
      <c r="AR354" s="581"/>
      <c r="AS354" s="581"/>
      <c r="AT354" s="581"/>
      <c r="AU354" s="581"/>
      <c r="AV354" s="581"/>
      <c r="AW354" s="581"/>
      <c r="AX354" s="581"/>
      <c r="AY354" s="581"/>
      <c r="AZ354" s="581"/>
      <c r="BA354" s="581"/>
      <c r="BB354" s="581"/>
      <c r="BC354" s="581"/>
      <c r="BD354" s="581"/>
      <c r="BE354" s="581"/>
      <c r="BF354" s="581"/>
      <c r="BG354" s="581"/>
      <c r="BH354" s="581"/>
      <c r="BI354" s="581"/>
      <c r="BJ354" s="581"/>
      <c r="BK354" s="581"/>
      <c r="BL354" s="581"/>
      <c r="BM354" s="581"/>
      <c r="BN354" s="581"/>
      <c r="BO354" s="581"/>
      <c r="BP354" s="581"/>
      <c r="BQ354" s="581"/>
      <c r="BR354" s="581"/>
      <c r="BS354" s="581"/>
      <c r="BT354" s="581"/>
      <c r="BU354" s="581"/>
      <c r="BV354" s="581"/>
      <c r="BW354" s="581"/>
      <c r="BX354" s="581"/>
      <c r="BY354" s="581"/>
      <c r="BZ354" s="581"/>
      <c r="CA354" s="581"/>
      <c r="CB354" s="581"/>
      <c r="CC354" s="581"/>
    </row>
    <row r="355" customFormat="false" ht="11.25" hidden="false" customHeight="true" outlineLevel="0" collapsed="false">
      <c r="A355" s="581"/>
      <c r="B355" s="581"/>
      <c r="C355" s="581"/>
      <c r="D355" s="581"/>
      <c r="E355" s="581"/>
      <c r="F355" s="581"/>
      <c r="G355" s="581"/>
      <c r="H355" s="581"/>
      <c r="I355" s="581"/>
      <c r="J355" s="581"/>
      <c r="K355" s="581"/>
      <c r="L355" s="581"/>
      <c r="M355" s="581"/>
      <c r="N355" s="581"/>
      <c r="O355" s="581"/>
      <c r="P355" s="581"/>
      <c r="Q355" s="581"/>
      <c r="R355" s="581"/>
      <c r="S355" s="581"/>
      <c r="T355" s="581"/>
      <c r="U355" s="581"/>
      <c r="V355" s="581"/>
      <c r="W355" s="581"/>
      <c r="X355" s="581"/>
      <c r="Y355" s="581"/>
      <c r="Z355" s="581"/>
      <c r="AA355" s="581"/>
      <c r="AB355" s="581"/>
      <c r="AC355" s="581"/>
      <c r="AD355" s="581"/>
      <c r="AE355" s="581"/>
      <c r="AF355" s="581"/>
      <c r="AG355" s="581"/>
      <c r="AH355" s="581"/>
      <c r="AI355" s="581"/>
      <c r="AJ355" s="581"/>
      <c r="AK355" s="581"/>
      <c r="AL355" s="581"/>
      <c r="AM355" s="581"/>
      <c r="AN355" s="581"/>
      <c r="AO355" s="581"/>
      <c r="AP355" s="581"/>
      <c r="AQ355" s="581"/>
      <c r="AR355" s="581"/>
      <c r="AS355" s="581"/>
      <c r="AT355" s="581"/>
      <c r="AU355" s="581"/>
      <c r="AV355" s="581"/>
      <c r="AW355" s="581"/>
      <c r="AX355" s="581"/>
      <c r="AY355" s="581"/>
      <c r="AZ355" s="581"/>
      <c r="BA355" s="581"/>
      <c r="BB355" s="581"/>
      <c r="BC355" s="581"/>
      <c r="BD355" s="581"/>
      <c r="BE355" s="581"/>
      <c r="BF355" s="581"/>
      <c r="BG355" s="581"/>
      <c r="BH355" s="581"/>
      <c r="BI355" s="581"/>
      <c r="BJ355" s="581"/>
      <c r="BK355" s="581"/>
      <c r="BL355" s="581"/>
      <c r="BM355" s="581"/>
      <c r="BN355" s="581"/>
      <c r="BO355" s="581"/>
      <c r="BP355" s="581"/>
      <c r="BQ355" s="581"/>
      <c r="BR355" s="581"/>
      <c r="BS355" s="581"/>
      <c r="BT355" s="581"/>
      <c r="BU355" s="581"/>
      <c r="BV355" s="581"/>
      <c r="BW355" s="581"/>
      <c r="BX355" s="581"/>
      <c r="BY355" s="581"/>
      <c r="BZ355" s="581"/>
      <c r="CA355" s="581"/>
      <c r="CB355" s="581"/>
      <c r="CC355" s="581"/>
    </row>
    <row r="356" customFormat="false" ht="11.25" hidden="false" customHeight="true" outlineLevel="0" collapsed="false">
      <c r="A356" s="581"/>
      <c r="B356" s="581"/>
      <c r="C356" s="581"/>
      <c r="D356" s="581"/>
      <c r="E356" s="581"/>
      <c r="F356" s="581"/>
      <c r="G356" s="581"/>
      <c r="H356" s="581"/>
      <c r="I356" s="581"/>
      <c r="J356" s="581"/>
      <c r="K356" s="581"/>
      <c r="L356" s="581"/>
      <c r="M356" s="581"/>
      <c r="N356" s="581"/>
      <c r="O356" s="581"/>
      <c r="P356" s="581"/>
      <c r="Q356" s="581"/>
      <c r="R356" s="581"/>
      <c r="S356" s="581"/>
      <c r="T356" s="581"/>
      <c r="U356" s="581"/>
      <c r="V356" s="581"/>
      <c r="W356" s="581"/>
      <c r="X356" s="581"/>
      <c r="Y356" s="581"/>
      <c r="Z356" s="581"/>
      <c r="AA356" s="581"/>
      <c r="AB356" s="581"/>
      <c r="AC356" s="581"/>
      <c r="AD356" s="581"/>
      <c r="AE356" s="581"/>
      <c r="AF356" s="581"/>
      <c r="AG356" s="581"/>
      <c r="AH356" s="581"/>
      <c r="AI356" s="581"/>
      <c r="AJ356" s="581"/>
      <c r="AK356" s="581"/>
      <c r="AL356" s="581"/>
      <c r="AM356" s="581"/>
      <c r="AN356" s="581"/>
      <c r="AO356" s="581"/>
      <c r="AP356" s="581"/>
      <c r="AQ356" s="581"/>
      <c r="AR356" s="581"/>
      <c r="AS356" s="581"/>
      <c r="AT356" s="581"/>
      <c r="AU356" s="581"/>
      <c r="AV356" s="581"/>
      <c r="AW356" s="581"/>
      <c r="AX356" s="581"/>
      <c r="AY356" s="581"/>
      <c r="AZ356" s="581"/>
      <c r="BA356" s="581"/>
      <c r="BB356" s="581"/>
      <c r="BC356" s="581"/>
      <c r="BD356" s="581"/>
      <c r="BE356" s="581"/>
      <c r="BF356" s="581"/>
      <c r="BG356" s="581"/>
      <c r="BH356" s="581"/>
      <c r="BI356" s="581"/>
      <c r="BJ356" s="581"/>
      <c r="BK356" s="581"/>
      <c r="BL356" s="581"/>
      <c r="BM356" s="581"/>
      <c r="BN356" s="581"/>
      <c r="BO356" s="581"/>
      <c r="BP356" s="581"/>
      <c r="BQ356" s="581"/>
      <c r="BR356" s="581"/>
      <c r="BS356" s="581"/>
      <c r="BT356" s="581"/>
      <c r="BU356" s="581"/>
      <c r="BV356" s="581"/>
      <c r="BW356" s="581"/>
      <c r="BX356" s="581"/>
      <c r="BY356" s="581"/>
      <c r="BZ356" s="581"/>
      <c r="CA356" s="581"/>
      <c r="CB356" s="581"/>
      <c r="CC356" s="581"/>
    </row>
    <row r="357" customFormat="false" ht="11.25" hidden="false" customHeight="true" outlineLevel="0" collapsed="false">
      <c r="A357" s="581"/>
      <c r="B357" s="581"/>
      <c r="C357" s="581"/>
      <c r="D357" s="581"/>
      <c r="E357" s="581"/>
      <c r="F357" s="581"/>
      <c r="G357" s="581"/>
      <c r="H357" s="581"/>
      <c r="I357" s="581"/>
      <c r="J357" s="581"/>
      <c r="K357" s="581"/>
      <c r="L357" s="581"/>
      <c r="M357" s="581"/>
      <c r="N357" s="581"/>
      <c r="O357" s="581"/>
      <c r="P357" s="581"/>
      <c r="Q357" s="581"/>
      <c r="R357" s="581"/>
      <c r="S357" s="581"/>
      <c r="T357" s="581"/>
      <c r="U357" s="581"/>
      <c r="V357" s="581"/>
      <c r="W357" s="581"/>
      <c r="X357" s="581"/>
      <c r="Y357" s="581"/>
      <c r="Z357" s="581"/>
      <c r="AA357" s="581"/>
      <c r="AB357" s="581"/>
      <c r="AC357" s="581"/>
      <c r="AD357" s="581"/>
      <c r="AE357" s="581"/>
      <c r="AF357" s="581"/>
      <c r="AG357" s="581"/>
      <c r="AH357" s="581"/>
      <c r="AI357" s="581"/>
      <c r="AJ357" s="581"/>
      <c r="AK357" s="581"/>
      <c r="AL357" s="581"/>
      <c r="AM357" s="581"/>
      <c r="AN357" s="581"/>
      <c r="AO357" s="581"/>
      <c r="AP357" s="581"/>
      <c r="AQ357" s="581"/>
      <c r="AR357" s="581"/>
      <c r="AS357" s="581"/>
      <c r="AT357" s="581"/>
      <c r="AU357" s="581"/>
      <c r="AV357" s="581"/>
      <c r="AW357" s="581"/>
      <c r="AX357" s="581"/>
      <c r="AY357" s="581"/>
      <c r="AZ357" s="581"/>
      <c r="BA357" s="581"/>
      <c r="BB357" s="581"/>
      <c r="BC357" s="581"/>
      <c r="BD357" s="581"/>
      <c r="BE357" s="581"/>
      <c r="BF357" s="581"/>
      <c r="BG357" s="581"/>
      <c r="BH357" s="581"/>
      <c r="BI357" s="581"/>
      <c r="BJ357" s="581"/>
      <c r="BK357" s="581"/>
      <c r="BL357" s="581"/>
      <c r="BM357" s="581"/>
      <c r="BN357" s="581"/>
      <c r="BO357" s="581"/>
      <c r="BP357" s="581"/>
      <c r="BQ357" s="581"/>
      <c r="BR357" s="581"/>
      <c r="BS357" s="581"/>
      <c r="BT357" s="581"/>
      <c r="BU357" s="581"/>
      <c r="BV357" s="581"/>
      <c r="BW357" s="581"/>
      <c r="BX357" s="581"/>
      <c r="BY357" s="581"/>
      <c r="BZ357" s="581"/>
      <c r="CA357" s="581"/>
      <c r="CB357" s="581"/>
      <c r="CC357" s="581"/>
    </row>
    <row r="358" customFormat="false" ht="11.25" hidden="false" customHeight="true" outlineLevel="0" collapsed="false">
      <c r="A358" s="581"/>
      <c r="B358" s="581"/>
      <c r="C358" s="581"/>
      <c r="D358" s="581"/>
      <c r="E358" s="581"/>
      <c r="F358" s="581"/>
      <c r="G358" s="581"/>
      <c r="H358" s="581"/>
      <c r="I358" s="581"/>
      <c r="J358" s="581"/>
      <c r="K358" s="581"/>
      <c r="L358" s="581"/>
      <c r="M358" s="581"/>
      <c r="N358" s="581"/>
      <c r="O358" s="581"/>
      <c r="P358" s="581"/>
      <c r="Q358" s="581"/>
      <c r="R358" s="581"/>
      <c r="S358" s="581"/>
      <c r="T358" s="581"/>
      <c r="U358" s="581"/>
      <c r="V358" s="581"/>
      <c r="W358" s="581"/>
      <c r="X358" s="581"/>
      <c r="Y358" s="581"/>
      <c r="Z358" s="581"/>
      <c r="AA358" s="581"/>
      <c r="AB358" s="581"/>
      <c r="AC358" s="581"/>
      <c r="AD358" s="581"/>
      <c r="AE358" s="581"/>
      <c r="AF358" s="581"/>
      <c r="AG358" s="581"/>
      <c r="AH358" s="581"/>
      <c r="AI358" s="581"/>
      <c r="AJ358" s="581"/>
      <c r="AK358" s="581"/>
      <c r="AL358" s="581"/>
      <c r="AM358" s="581"/>
      <c r="AN358" s="581"/>
      <c r="AO358" s="581"/>
      <c r="AP358" s="581"/>
      <c r="AQ358" s="581"/>
      <c r="AR358" s="581"/>
      <c r="AS358" s="581"/>
      <c r="AT358" s="581"/>
      <c r="AU358" s="581"/>
      <c r="AV358" s="581"/>
      <c r="AW358" s="581"/>
      <c r="AX358" s="581"/>
      <c r="AY358" s="581"/>
      <c r="AZ358" s="581"/>
      <c r="BA358" s="581"/>
      <c r="BB358" s="581"/>
      <c r="BC358" s="581"/>
      <c r="BD358" s="581"/>
      <c r="BE358" s="581"/>
      <c r="BF358" s="581"/>
      <c r="BG358" s="581"/>
      <c r="BH358" s="581"/>
      <c r="BI358" s="581"/>
      <c r="BJ358" s="581"/>
      <c r="BK358" s="581"/>
      <c r="BL358" s="581"/>
      <c r="BM358" s="581"/>
      <c r="BN358" s="581"/>
      <c r="BO358" s="581"/>
      <c r="BP358" s="581"/>
      <c r="BQ358" s="581"/>
      <c r="BR358" s="581"/>
      <c r="BS358" s="581"/>
      <c r="BT358" s="581"/>
      <c r="BU358" s="581"/>
      <c r="BV358" s="581"/>
      <c r="BW358" s="581"/>
      <c r="BX358" s="581"/>
      <c r="BY358" s="581"/>
      <c r="BZ358" s="581"/>
      <c r="CA358" s="581"/>
      <c r="CB358" s="581"/>
      <c r="CC358" s="581"/>
    </row>
    <row r="359" customFormat="false" ht="11.25" hidden="false" customHeight="true" outlineLevel="0" collapsed="false">
      <c r="A359" s="581"/>
      <c r="B359" s="581"/>
      <c r="C359" s="581"/>
      <c r="D359" s="581"/>
      <c r="E359" s="581"/>
      <c r="F359" s="581"/>
      <c r="G359" s="581"/>
      <c r="H359" s="581"/>
      <c r="I359" s="581"/>
      <c r="J359" s="581"/>
      <c r="K359" s="581"/>
      <c r="L359" s="581"/>
      <c r="M359" s="581"/>
      <c r="N359" s="581"/>
      <c r="O359" s="581"/>
      <c r="P359" s="581"/>
      <c r="Q359" s="581"/>
      <c r="R359" s="581"/>
      <c r="S359" s="581"/>
      <c r="T359" s="581"/>
      <c r="U359" s="581"/>
      <c r="V359" s="581"/>
      <c r="W359" s="581"/>
      <c r="X359" s="581"/>
      <c r="Y359" s="581"/>
      <c r="Z359" s="581"/>
      <c r="AA359" s="581"/>
      <c r="AB359" s="581"/>
      <c r="AC359" s="581"/>
      <c r="AD359" s="581"/>
      <c r="AE359" s="581"/>
      <c r="AF359" s="581"/>
      <c r="AG359" s="581"/>
      <c r="AH359" s="581"/>
      <c r="AI359" s="581"/>
      <c r="AJ359" s="581"/>
      <c r="AK359" s="581"/>
      <c r="AL359" s="581"/>
      <c r="AM359" s="581"/>
      <c r="AN359" s="581"/>
      <c r="AO359" s="581"/>
      <c r="AP359" s="581"/>
      <c r="AQ359" s="581"/>
      <c r="AR359" s="581"/>
      <c r="AS359" s="581"/>
      <c r="AT359" s="581"/>
      <c r="AU359" s="581"/>
      <c r="AV359" s="581"/>
      <c r="AW359" s="581"/>
      <c r="AX359" s="581"/>
      <c r="AY359" s="581"/>
      <c r="AZ359" s="581"/>
      <c r="BA359" s="581"/>
      <c r="BB359" s="581"/>
      <c r="BC359" s="581"/>
      <c r="BD359" s="581"/>
      <c r="BE359" s="581"/>
      <c r="BF359" s="581"/>
      <c r="BG359" s="581"/>
      <c r="BH359" s="581"/>
      <c r="BI359" s="581"/>
      <c r="BJ359" s="581"/>
      <c r="BK359" s="581"/>
      <c r="BL359" s="581"/>
      <c r="BM359" s="581"/>
      <c r="BN359" s="581"/>
      <c r="BO359" s="581"/>
      <c r="BP359" s="581"/>
      <c r="BQ359" s="581"/>
      <c r="BR359" s="581"/>
      <c r="BS359" s="581"/>
      <c r="BT359" s="581"/>
      <c r="BU359" s="581"/>
      <c r="BV359" s="581"/>
      <c r="BW359" s="581"/>
      <c r="BX359" s="581"/>
      <c r="BY359" s="581"/>
      <c r="BZ359" s="581"/>
      <c r="CA359" s="581"/>
      <c r="CB359" s="581"/>
      <c r="CC359" s="581"/>
    </row>
    <row r="360" customFormat="false" ht="11.25" hidden="false" customHeight="true" outlineLevel="0" collapsed="false">
      <c r="A360" s="581"/>
      <c r="B360" s="581"/>
      <c r="C360" s="581"/>
      <c r="D360" s="581"/>
      <c r="E360" s="581"/>
      <c r="F360" s="581"/>
      <c r="G360" s="581"/>
      <c r="H360" s="581"/>
      <c r="I360" s="581"/>
      <c r="J360" s="581"/>
      <c r="K360" s="581"/>
      <c r="L360" s="581"/>
      <c r="M360" s="581"/>
      <c r="N360" s="581"/>
      <c r="O360" s="581"/>
      <c r="P360" s="581"/>
      <c r="Q360" s="581"/>
      <c r="R360" s="581"/>
      <c r="S360" s="581"/>
      <c r="T360" s="581"/>
      <c r="U360" s="581"/>
      <c r="V360" s="581"/>
      <c r="W360" s="581"/>
      <c r="X360" s="581"/>
      <c r="Y360" s="581"/>
      <c r="Z360" s="581"/>
      <c r="AA360" s="581"/>
      <c r="AB360" s="581"/>
      <c r="AC360" s="581"/>
      <c r="AD360" s="581"/>
      <c r="AE360" s="581"/>
      <c r="AF360" s="581"/>
      <c r="AG360" s="581"/>
      <c r="AH360" s="581"/>
      <c r="AI360" s="581"/>
      <c r="AJ360" s="581"/>
      <c r="AK360" s="581"/>
      <c r="AL360" s="581"/>
      <c r="AM360" s="581"/>
      <c r="AN360" s="581"/>
      <c r="AO360" s="581"/>
      <c r="AP360" s="581"/>
      <c r="AQ360" s="581"/>
      <c r="AR360" s="581"/>
      <c r="AS360" s="581"/>
      <c r="AT360" s="581"/>
      <c r="AU360" s="581"/>
      <c r="AV360" s="581"/>
      <c r="AW360" s="581"/>
      <c r="AX360" s="581"/>
      <c r="AY360" s="581"/>
      <c r="AZ360" s="581"/>
      <c r="BA360" s="581"/>
      <c r="BB360" s="581"/>
      <c r="BC360" s="581"/>
      <c r="BD360" s="581"/>
      <c r="BE360" s="581"/>
      <c r="BF360" s="581"/>
      <c r="BG360" s="581"/>
      <c r="BH360" s="581"/>
      <c r="BI360" s="581"/>
      <c r="BJ360" s="581"/>
      <c r="BK360" s="581"/>
      <c r="BL360" s="581"/>
      <c r="BM360" s="581"/>
      <c r="BN360" s="581"/>
      <c r="BO360" s="581"/>
      <c r="BP360" s="581"/>
      <c r="BQ360" s="581"/>
      <c r="BR360" s="581"/>
      <c r="BS360" s="581"/>
      <c r="BT360" s="581"/>
      <c r="BU360" s="581"/>
      <c r="BV360" s="581"/>
      <c r="BW360" s="581"/>
      <c r="BX360" s="581"/>
      <c r="BY360" s="581"/>
      <c r="BZ360" s="581"/>
      <c r="CA360" s="581"/>
      <c r="CB360" s="581"/>
      <c r="CC360" s="581"/>
    </row>
    <row r="361" customFormat="false" ht="11.25" hidden="false" customHeight="true" outlineLevel="0" collapsed="false">
      <c r="A361" s="581"/>
      <c r="B361" s="581"/>
      <c r="C361" s="581"/>
      <c r="D361" s="581"/>
      <c r="E361" s="581"/>
      <c r="F361" s="581"/>
      <c r="G361" s="581"/>
      <c r="H361" s="581"/>
      <c r="I361" s="581"/>
      <c r="J361" s="581"/>
      <c r="K361" s="581"/>
      <c r="L361" s="581"/>
      <c r="M361" s="581"/>
      <c r="N361" s="581"/>
      <c r="O361" s="581"/>
      <c r="P361" s="581"/>
      <c r="Q361" s="581"/>
      <c r="R361" s="581"/>
      <c r="S361" s="581"/>
      <c r="T361" s="581"/>
      <c r="U361" s="581"/>
      <c r="V361" s="581"/>
      <c r="W361" s="581"/>
      <c r="X361" s="581"/>
      <c r="Y361" s="581"/>
      <c r="Z361" s="581"/>
      <c r="AA361" s="581"/>
      <c r="AB361" s="581"/>
      <c r="AC361" s="581"/>
      <c r="AD361" s="581"/>
      <c r="AE361" s="581"/>
      <c r="AF361" s="581"/>
      <c r="AG361" s="581"/>
      <c r="AH361" s="581"/>
      <c r="AI361" s="581"/>
      <c r="AJ361" s="581"/>
      <c r="AK361" s="581"/>
      <c r="AL361" s="581"/>
      <c r="AM361" s="581"/>
      <c r="AN361" s="581"/>
      <c r="AO361" s="581"/>
      <c r="AP361" s="581"/>
      <c r="AQ361" s="581"/>
      <c r="AR361" s="581"/>
      <c r="AS361" s="581"/>
      <c r="AT361" s="581"/>
      <c r="AU361" s="581"/>
      <c r="AV361" s="581"/>
      <c r="AW361" s="581"/>
      <c r="AX361" s="581"/>
      <c r="AY361" s="581"/>
      <c r="AZ361" s="581"/>
      <c r="BA361" s="581"/>
      <c r="BB361" s="581"/>
      <c r="BC361" s="581"/>
      <c r="BD361" s="581"/>
      <c r="BE361" s="581"/>
      <c r="BF361" s="581"/>
      <c r="BG361" s="581"/>
      <c r="BH361" s="581"/>
      <c r="BI361" s="581"/>
      <c r="BJ361" s="581"/>
      <c r="BK361" s="581"/>
      <c r="BL361" s="581"/>
      <c r="BM361" s="581"/>
      <c r="BN361" s="581"/>
      <c r="BO361" s="581"/>
      <c r="BP361" s="581"/>
      <c r="BQ361" s="581"/>
      <c r="BR361" s="581"/>
      <c r="BS361" s="581"/>
      <c r="BT361" s="581"/>
      <c r="BU361" s="581"/>
      <c r="BV361" s="581"/>
      <c r="BW361" s="581"/>
      <c r="BX361" s="581"/>
      <c r="BY361" s="581"/>
      <c r="BZ361" s="581"/>
      <c r="CA361" s="581"/>
      <c r="CB361" s="581"/>
      <c r="CC361" s="581"/>
    </row>
    <row r="362" customFormat="false" ht="11.25" hidden="false" customHeight="true" outlineLevel="0" collapsed="false">
      <c r="A362" s="581"/>
      <c r="B362" s="581"/>
      <c r="C362" s="581"/>
      <c r="D362" s="581"/>
      <c r="E362" s="581"/>
      <c r="F362" s="581"/>
      <c r="G362" s="581"/>
      <c r="H362" s="581"/>
      <c r="I362" s="581"/>
      <c r="J362" s="581"/>
      <c r="K362" s="581"/>
      <c r="L362" s="581"/>
      <c r="M362" s="581"/>
      <c r="N362" s="581"/>
      <c r="O362" s="581"/>
      <c r="P362" s="581"/>
      <c r="Q362" s="581"/>
      <c r="R362" s="581"/>
      <c r="S362" s="581"/>
      <c r="T362" s="581"/>
      <c r="U362" s="581"/>
      <c r="V362" s="581"/>
      <c r="W362" s="581"/>
      <c r="X362" s="581"/>
      <c r="Y362" s="581"/>
      <c r="Z362" s="581"/>
      <c r="AA362" s="581"/>
      <c r="AB362" s="581"/>
      <c r="AC362" s="581"/>
      <c r="AD362" s="581"/>
      <c r="AE362" s="581"/>
      <c r="AF362" s="581"/>
      <c r="AG362" s="581"/>
      <c r="AH362" s="581"/>
      <c r="AI362" s="581"/>
      <c r="AJ362" s="581"/>
      <c r="AK362" s="581"/>
      <c r="AL362" s="581"/>
      <c r="AM362" s="581"/>
      <c r="AN362" s="581"/>
      <c r="AO362" s="581"/>
      <c r="AP362" s="581"/>
      <c r="AQ362" s="581"/>
      <c r="AR362" s="581"/>
      <c r="AS362" s="581"/>
      <c r="AT362" s="581"/>
      <c r="AU362" s="581"/>
      <c r="AV362" s="581"/>
      <c r="AW362" s="581"/>
      <c r="AX362" s="581"/>
      <c r="AY362" s="581"/>
      <c r="AZ362" s="581"/>
      <c r="BA362" s="581"/>
      <c r="BB362" s="581"/>
      <c r="BC362" s="581"/>
      <c r="BD362" s="581"/>
      <c r="BE362" s="581"/>
      <c r="BF362" s="581"/>
      <c r="BG362" s="581"/>
      <c r="BH362" s="581"/>
      <c r="BI362" s="581"/>
      <c r="BJ362" s="581"/>
      <c r="BK362" s="581"/>
      <c r="BL362" s="581"/>
      <c r="BM362" s="581"/>
      <c r="BN362" s="581"/>
      <c r="BO362" s="581"/>
      <c r="BP362" s="581"/>
      <c r="BQ362" s="581"/>
      <c r="BR362" s="581"/>
      <c r="BS362" s="581"/>
      <c r="BT362" s="581"/>
      <c r="BU362" s="581"/>
      <c r="BV362" s="581"/>
      <c r="BW362" s="581"/>
      <c r="BX362" s="581"/>
      <c r="BY362" s="581"/>
      <c r="BZ362" s="581"/>
      <c r="CA362" s="581"/>
      <c r="CB362" s="581"/>
      <c r="CC362" s="581"/>
    </row>
    <row r="363" customFormat="false" ht="11.25" hidden="false" customHeight="true" outlineLevel="0" collapsed="false">
      <c r="A363" s="581"/>
      <c r="B363" s="581"/>
      <c r="C363" s="581"/>
      <c r="D363" s="581"/>
      <c r="E363" s="581"/>
      <c r="F363" s="581"/>
      <c r="G363" s="581"/>
      <c r="H363" s="581"/>
      <c r="I363" s="581"/>
      <c r="J363" s="581"/>
      <c r="K363" s="581"/>
      <c r="L363" s="581"/>
      <c r="M363" s="581"/>
      <c r="N363" s="581"/>
      <c r="O363" s="581"/>
      <c r="P363" s="581"/>
      <c r="Q363" s="581"/>
      <c r="R363" s="581"/>
      <c r="S363" s="581"/>
      <c r="T363" s="581"/>
      <c r="U363" s="581"/>
      <c r="V363" s="581"/>
      <c r="W363" s="581"/>
      <c r="X363" s="581"/>
      <c r="Y363" s="581"/>
      <c r="Z363" s="581"/>
      <c r="AA363" s="581"/>
      <c r="AB363" s="581"/>
      <c r="AC363" s="581"/>
      <c r="AD363" s="581"/>
      <c r="AE363" s="581"/>
      <c r="AF363" s="581"/>
      <c r="AG363" s="581"/>
      <c r="AH363" s="581"/>
      <c r="AI363" s="581"/>
      <c r="AJ363" s="581"/>
      <c r="AK363" s="581"/>
      <c r="AL363" s="581"/>
      <c r="AM363" s="581"/>
      <c r="AN363" s="581"/>
      <c r="AO363" s="581"/>
      <c r="AP363" s="581"/>
      <c r="AQ363" s="581"/>
      <c r="AR363" s="581"/>
      <c r="AS363" s="581"/>
      <c r="AT363" s="581"/>
      <c r="AU363" s="581"/>
      <c r="AV363" s="581"/>
      <c r="AW363" s="581"/>
      <c r="AX363" s="581"/>
      <c r="AY363" s="581"/>
      <c r="AZ363" s="581"/>
      <c r="BA363" s="581"/>
      <c r="BB363" s="581"/>
      <c r="BC363" s="581"/>
      <c r="BD363" s="581"/>
      <c r="BE363" s="581"/>
      <c r="BF363" s="581"/>
      <c r="BG363" s="581"/>
      <c r="BH363" s="581"/>
      <c r="BI363" s="581"/>
      <c r="BJ363" s="581"/>
      <c r="BK363" s="581"/>
      <c r="BL363" s="581"/>
      <c r="BM363" s="581"/>
      <c r="BN363" s="581"/>
      <c r="BO363" s="581"/>
      <c r="BP363" s="581"/>
      <c r="BQ363" s="581"/>
      <c r="BR363" s="581"/>
      <c r="BS363" s="581"/>
      <c r="BT363" s="581"/>
      <c r="BU363" s="581"/>
      <c r="BV363" s="581"/>
      <c r="BW363" s="581"/>
      <c r="BX363" s="581"/>
      <c r="BY363" s="581"/>
      <c r="BZ363" s="581"/>
      <c r="CA363" s="581"/>
      <c r="CB363" s="581"/>
      <c r="CC363" s="581"/>
    </row>
    <row r="364" customFormat="false" ht="11.25" hidden="false" customHeight="true" outlineLevel="0" collapsed="false">
      <c r="A364" s="581"/>
      <c r="B364" s="581"/>
      <c r="C364" s="581"/>
      <c r="D364" s="581"/>
      <c r="E364" s="581"/>
      <c r="F364" s="581"/>
      <c r="G364" s="581"/>
      <c r="H364" s="581"/>
      <c r="I364" s="581"/>
      <c r="J364" s="581"/>
      <c r="K364" s="581"/>
      <c r="L364" s="581"/>
      <c r="M364" s="581"/>
      <c r="N364" s="581"/>
      <c r="O364" s="581"/>
      <c r="P364" s="581"/>
      <c r="Q364" s="581"/>
      <c r="R364" s="581"/>
      <c r="S364" s="581"/>
      <c r="T364" s="581"/>
      <c r="U364" s="581"/>
      <c r="V364" s="581"/>
      <c r="W364" s="581"/>
      <c r="X364" s="581"/>
      <c r="Y364" s="581"/>
      <c r="Z364" s="581"/>
      <c r="AA364" s="581"/>
      <c r="AB364" s="581"/>
      <c r="AC364" s="581"/>
      <c r="AD364" s="581"/>
      <c r="AE364" s="581"/>
      <c r="AF364" s="581"/>
      <c r="AG364" s="581"/>
      <c r="AH364" s="581"/>
      <c r="AI364" s="581"/>
      <c r="AJ364" s="581"/>
      <c r="AK364" s="581"/>
      <c r="AL364" s="581"/>
      <c r="AM364" s="581"/>
      <c r="AN364" s="581"/>
      <c r="AO364" s="581"/>
      <c r="AP364" s="581"/>
      <c r="AQ364" s="581"/>
      <c r="AR364" s="581"/>
      <c r="AS364" s="581"/>
      <c r="AT364" s="581"/>
      <c r="AU364" s="581"/>
      <c r="AV364" s="581"/>
      <c r="AW364" s="581"/>
      <c r="AX364" s="581"/>
      <c r="AY364" s="581"/>
      <c r="AZ364" s="581"/>
      <c r="BA364" s="581"/>
      <c r="BB364" s="581"/>
      <c r="BC364" s="581"/>
      <c r="BD364" s="581"/>
      <c r="BE364" s="581"/>
      <c r="BF364" s="581"/>
      <c r="BG364" s="581"/>
      <c r="BH364" s="581"/>
      <c r="BI364" s="581"/>
      <c r="BJ364" s="581"/>
      <c r="BK364" s="581"/>
      <c r="BL364" s="581"/>
      <c r="BM364" s="581"/>
      <c r="BN364" s="581"/>
      <c r="BO364" s="581"/>
      <c r="BP364" s="581"/>
      <c r="BQ364" s="581"/>
      <c r="BR364" s="581"/>
      <c r="BS364" s="581"/>
      <c r="BT364" s="581"/>
      <c r="BU364" s="581"/>
      <c r="BV364" s="581"/>
      <c r="BW364" s="581"/>
      <c r="BX364" s="581"/>
      <c r="BY364" s="581"/>
      <c r="BZ364" s="581"/>
      <c r="CA364" s="581"/>
      <c r="CB364" s="581"/>
      <c r="CC364" s="581"/>
    </row>
    <row r="365" customFormat="false" ht="11.25" hidden="false" customHeight="true" outlineLevel="0" collapsed="false">
      <c r="A365" s="581"/>
      <c r="B365" s="581"/>
      <c r="C365" s="581"/>
      <c r="D365" s="581"/>
      <c r="E365" s="581"/>
      <c r="F365" s="581"/>
      <c r="G365" s="581"/>
      <c r="H365" s="581"/>
      <c r="I365" s="581"/>
      <c r="J365" s="581"/>
      <c r="K365" s="581"/>
      <c r="L365" s="581"/>
      <c r="M365" s="581"/>
      <c r="N365" s="581"/>
      <c r="O365" s="581"/>
      <c r="P365" s="581"/>
      <c r="Q365" s="581"/>
      <c r="R365" s="581"/>
      <c r="S365" s="581"/>
      <c r="T365" s="581"/>
      <c r="U365" s="581"/>
      <c r="V365" s="581"/>
      <c r="W365" s="581"/>
      <c r="X365" s="581"/>
      <c r="Y365" s="581"/>
      <c r="Z365" s="581"/>
      <c r="AA365" s="581"/>
      <c r="AB365" s="581"/>
      <c r="AC365" s="581"/>
      <c r="AD365" s="581"/>
      <c r="AE365" s="581"/>
      <c r="AF365" s="581"/>
      <c r="AG365" s="581"/>
      <c r="AH365" s="581"/>
      <c r="AI365" s="581"/>
      <c r="AJ365" s="581"/>
      <c r="AK365" s="581"/>
      <c r="AL365" s="581"/>
      <c r="AM365" s="581"/>
      <c r="AN365" s="581"/>
      <c r="AO365" s="581"/>
      <c r="AP365" s="581"/>
      <c r="AQ365" s="581"/>
      <c r="AR365" s="581"/>
      <c r="AS365" s="581"/>
      <c r="AT365" s="581"/>
      <c r="AU365" s="581"/>
      <c r="AV365" s="581"/>
      <c r="AW365" s="581"/>
      <c r="AX365" s="581"/>
      <c r="AY365" s="581"/>
      <c r="AZ365" s="581"/>
      <c r="BA365" s="581"/>
      <c r="BB365" s="581"/>
      <c r="BC365" s="581"/>
      <c r="BD365" s="581"/>
      <c r="BE365" s="581"/>
      <c r="BF365" s="581"/>
      <c r="BG365" s="581"/>
      <c r="BH365" s="581"/>
      <c r="BI365" s="581"/>
      <c r="BJ365" s="581"/>
      <c r="BK365" s="581"/>
      <c r="BL365" s="581"/>
      <c r="BM365" s="581"/>
      <c r="BN365" s="581"/>
      <c r="BO365" s="581"/>
      <c r="BP365" s="581"/>
      <c r="BQ365" s="581"/>
      <c r="BR365" s="581"/>
      <c r="BS365" s="581"/>
      <c r="BT365" s="581"/>
      <c r="BU365" s="581"/>
      <c r="BV365" s="581"/>
      <c r="BW365" s="581"/>
      <c r="BX365" s="581"/>
      <c r="BY365" s="581"/>
      <c r="BZ365" s="581"/>
      <c r="CA365" s="581"/>
      <c r="CB365" s="581"/>
      <c r="CC365" s="581"/>
    </row>
    <row r="366" customFormat="false" ht="11.25" hidden="false" customHeight="true" outlineLevel="0" collapsed="false">
      <c r="A366" s="581"/>
      <c r="B366" s="581"/>
      <c r="C366" s="581"/>
      <c r="D366" s="581"/>
      <c r="E366" s="581"/>
      <c r="F366" s="581"/>
      <c r="G366" s="581"/>
      <c r="H366" s="581"/>
      <c r="I366" s="581"/>
      <c r="J366" s="581"/>
      <c r="K366" s="581"/>
      <c r="L366" s="581"/>
      <c r="M366" s="581"/>
      <c r="N366" s="581"/>
      <c r="O366" s="581"/>
      <c r="P366" s="581"/>
      <c r="Q366" s="581"/>
      <c r="R366" s="581"/>
      <c r="S366" s="581"/>
      <c r="T366" s="581"/>
      <c r="U366" s="581"/>
      <c r="V366" s="581"/>
      <c r="W366" s="581"/>
      <c r="X366" s="581"/>
      <c r="Y366" s="581"/>
      <c r="Z366" s="581"/>
      <c r="AA366" s="581"/>
      <c r="AB366" s="581"/>
      <c r="AC366" s="581"/>
      <c r="AD366" s="581"/>
      <c r="AE366" s="581"/>
      <c r="AF366" s="581"/>
      <c r="AG366" s="581"/>
      <c r="AH366" s="581"/>
      <c r="AI366" s="581"/>
      <c r="AJ366" s="581"/>
      <c r="AK366" s="581"/>
      <c r="AL366" s="581"/>
      <c r="AM366" s="581"/>
      <c r="AN366" s="581"/>
      <c r="AO366" s="581"/>
      <c r="AP366" s="581"/>
      <c r="AQ366" s="581"/>
      <c r="AR366" s="581"/>
      <c r="AS366" s="581"/>
      <c r="AT366" s="581"/>
      <c r="AU366" s="581"/>
      <c r="AV366" s="581"/>
      <c r="AW366" s="581"/>
      <c r="AX366" s="581"/>
      <c r="AY366" s="581"/>
      <c r="AZ366" s="581"/>
      <c r="BA366" s="581"/>
      <c r="BB366" s="581"/>
      <c r="BC366" s="581"/>
      <c r="BD366" s="581"/>
      <c r="BE366" s="581"/>
      <c r="BF366" s="581"/>
      <c r="BG366" s="581"/>
      <c r="BH366" s="581"/>
      <c r="BI366" s="581"/>
      <c r="BJ366" s="581"/>
      <c r="BK366" s="581"/>
      <c r="BL366" s="581"/>
      <c r="BM366" s="581"/>
      <c r="BN366" s="581"/>
      <c r="BO366" s="581"/>
      <c r="BP366" s="581"/>
      <c r="BQ366" s="581"/>
      <c r="BR366" s="581"/>
      <c r="BS366" s="581"/>
      <c r="BT366" s="581"/>
      <c r="BU366" s="581"/>
      <c r="BV366" s="581"/>
      <c r="BW366" s="581"/>
      <c r="BX366" s="581"/>
      <c r="BY366" s="581"/>
      <c r="BZ366" s="581"/>
      <c r="CA366" s="581"/>
      <c r="CB366" s="581"/>
      <c r="CC366" s="581"/>
    </row>
    <row r="367" customFormat="false" ht="11.25" hidden="false" customHeight="true" outlineLevel="0" collapsed="false">
      <c r="A367" s="581"/>
      <c r="B367" s="581"/>
      <c r="C367" s="581"/>
      <c r="D367" s="581"/>
      <c r="E367" s="581"/>
      <c r="F367" s="581"/>
      <c r="G367" s="581"/>
      <c r="H367" s="581"/>
      <c r="I367" s="581"/>
      <c r="J367" s="581"/>
      <c r="K367" s="581"/>
      <c r="L367" s="581"/>
      <c r="M367" s="581"/>
      <c r="N367" s="581"/>
      <c r="O367" s="581"/>
      <c r="P367" s="581"/>
      <c r="Q367" s="581"/>
      <c r="R367" s="581"/>
      <c r="S367" s="581"/>
      <c r="T367" s="581"/>
      <c r="U367" s="581"/>
      <c r="V367" s="581"/>
      <c r="W367" s="581"/>
      <c r="X367" s="581"/>
      <c r="Y367" s="581"/>
      <c r="Z367" s="581"/>
      <c r="AA367" s="581"/>
      <c r="AB367" s="581"/>
      <c r="AC367" s="581"/>
      <c r="AD367" s="581"/>
      <c r="AE367" s="581"/>
      <c r="AF367" s="581"/>
      <c r="AG367" s="581"/>
      <c r="AH367" s="581"/>
      <c r="AI367" s="581"/>
      <c r="AJ367" s="581"/>
      <c r="AK367" s="581"/>
      <c r="AL367" s="581"/>
      <c r="AM367" s="581"/>
      <c r="AN367" s="581"/>
      <c r="AO367" s="581"/>
      <c r="AP367" s="581"/>
      <c r="AQ367" s="581"/>
      <c r="AR367" s="581"/>
      <c r="AS367" s="581"/>
      <c r="AT367" s="581"/>
      <c r="AU367" s="581"/>
      <c r="AV367" s="581"/>
      <c r="AW367" s="581"/>
      <c r="AX367" s="581"/>
      <c r="AY367" s="581"/>
      <c r="AZ367" s="581"/>
      <c r="BA367" s="581"/>
      <c r="BB367" s="581"/>
      <c r="BC367" s="581"/>
      <c r="BD367" s="581"/>
      <c r="BE367" s="581"/>
      <c r="BF367" s="581"/>
      <c r="BG367" s="581"/>
      <c r="BH367" s="581"/>
      <c r="BI367" s="581"/>
      <c r="BJ367" s="581"/>
      <c r="BK367" s="581"/>
      <c r="BL367" s="581"/>
      <c r="BM367" s="581"/>
      <c r="BN367" s="581"/>
      <c r="BO367" s="581"/>
      <c r="BP367" s="581"/>
      <c r="BQ367" s="581"/>
      <c r="BR367" s="581"/>
      <c r="BS367" s="581"/>
      <c r="BT367" s="581"/>
      <c r="BU367" s="581"/>
      <c r="BV367" s="581"/>
      <c r="BW367" s="581"/>
      <c r="BX367" s="581"/>
      <c r="BY367" s="581"/>
      <c r="BZ367" s="581"/>
      <c r="CA367" s="581"/>
      <c r="CB367" s="581"/>
      <c r="CC367" s="581"/>
    </row>
    <row r="368" customFormat="false" ht="11.25" hidden="false" customHeight="true" outlineLevel="0" collapsed="false">
      <c r="A368" s="581"/>
      <c r="B368" s="581"/>
      <c r="C368" s="581"/>
      <c r="D368" s="581"/>
      <c r="E368" s="581"/>
      <c r="F368" s="581"/>
      <c r="G368" s="581"/>
      <c r="H368" s="581"/>
      <c r="I368" s="581"/>
      <c r="J368" s="581"/>
      <c r="K368" s="581"/>
      <c r="L368" s="581"/>
      <c r="M368" s="581"/>
      <c r="N368" s="581"/>
      <c r="O368" s="581"/>
      <c r="P368" s="581"/>
      <c r="Q368" s="581"/>
      <c r="R368" s="581"/>
      <c r="S368" s="581"/>
      <c r="T368" s="581"/>
      <c r="U368" s="581"/>
      <c r="V368" s="581"/>
      <c r="W368" s="581"/>
      <c r="X368" s="581"/>
      <c r="Y368" s="581"/>
      <c r="Z368" s="581"/>
      <c r="AA368" s="581"/>
      <c r="AB368" s="581"/>
      <c r="AC368" s="581"/>
      <c r="AD368" s="581"/>
      <c r="AE368" s="581"/>
      <c r="AF368" s="581"/>
      <c r="AG368" s="581"/>
      <c r="AH368" s="581"/>
      <c r="AI368" s="581"/>
      <c r="AJ368" s="581"/>
      <c r="AK368" s="581"/>
      <c r="AL368" s="581"/>
      <c r="AM368" s="581"/>
      <c r="AN368" s="581"/>
      <c r="AO368" s="581"/>
      <c r="AP368" s="581"/>
      <c r="AQ368" s="581"/>
      <c r="AR368" s="581"/>
      <c r="AS368" s="581"/>
      <c r="AT368" s="581"/>
      <c r="AU368" s="581"/>
      <c r="AV368" s="581"/>
      <c r="AW368" s="581"/>
      <c r="AX368" s="581"/>
      <c r="AY368" s="581"/>
      <c r="AZ368" s="581"/>
      <c r="BA368" s="581"/>
      <c r="BB368" s="581"/>
      <c r="BC368" s="581"/>
      <c r="BD368" s="581"/>
      <c r="BE368" s="581"/>
      <c r="BF368" s="581"/>
      <c r="BG368" s="581"/>
      <c r="BH368" s="581"/>
      <c r="BI368" s="581"/>
      <c r="BJ368" s="581"/>
      <c r="BK368" s="581"/>
      <c r="BL368" s="581"/>
      <c r="BM368" s="581"/>
      <c r="BN368" s="581"/>
      <c r="BO368" s="581"/>
      <c r="BP368" s="581"/>
      <c r="BQ368" s="581"/>
      <c r="BR368" s="581"/>
      <c r="BS368" s="581"/>
      <c r="BT368" s="581"/>
      <c r="BU368" s="581"/>
      <c r="BV368" s="581"/>
      <c r="BW368" s="581"/>
      <c r="BX368" s="581"/>
      <c r="BY368" s="581"/>
      <c r="BZ368" s="581"/>
      <c r="CA368" s="581"/>
      <c r="CB368" s="581"/>
      <c r="CC368" s="581"/>
    </row>
    <row r="369" customFormat="false" ht="11.25" hidden="false" customHeight="true" outlineLevel="0" collapsed="false">
      <c r="A369" s="581"/>
      <c r="B369" s="581"/>
      <c r="C369" s="581"/>
      <c r="D369" s="581"/>
      <c r="E369" s="581"/>
      <c r="F369" s="581"/>
      <c r="G369" s="581"/>
      <c r="H369" s="581"/>
      <c r="I369" s="581"/>
      <c r="J369" s="581"/>
      <c r="K369" s="581"/>
      <c r="L369" s="581"/>
      <c r="M369" s="581"/>
      <c r="N369" s="581"/>
      <c r="O369" s="581"/>
      <c r="P369" s="581"/>
      <c r="Q369" s="581"/>
      <c r="R369" s="581"/>
      <c r="S369" s="581"/>
      <c r="T369" s="581"/>
      <c r="U369" s="581"/>
      <c r="V369" s="581"/>
      <c r="W369" s="581"/>
      <c r="X369" s="581"/>
      <c r="Y369" s="581"/>
      <c r="Z369" s="581"/>
      <c r="AA369" s="581"/>
      <c r="AB369" s="581"/>
      <c r="AC369" s="581"/>
      <c r="AD369" s="581"/>
      <c r="AE369" s="581"/>
      <c r="AF369" s="581"/>
      <c r="AG369" s="581"/>
      <c r="AH369" s="581"/>
      <c r="AI369" s="581"/>
      <c r="AJ369" s="581"/>
      <c r="AK369" s="581"/>
      <c r="AL369" s="581"/>
      <c r="AM369" s="581"/>
      <c r="AN369" s="581"/>
      <c r="AO369" s="581"/>
      <c r="AP369" s="581"/>
      <c r="AQ369" s="581"/>
      <c r="AR369" s="581"/>
      <c r="AS369" s="581"/>
      <c r="AT369" s="581"/>
      <c r="AU369" s="581"/>
      <c r="AV369" s="581"/>
      <c r="AW369" s="581"/>
      <c r="AX369" s="581"/>
      <c r="AY369" s="581"/>
      <c r="AZ369" s="581"/>
      <c r="BA369" s="581"/>
      <c r="BB369" s="581"/>
      <c r="BC369" s="581"/>
      <c r="BD369" s="581"/>
      <c r="BE369" s="581"/>
      <c r="BF369" s="581"/>
      <c r="BG369" s="581"/>
      <c r="BH369" s="581"/>
      <c r="BI369" s="581"/>
      <c r="BJ369" s="581"/>
      <c r="BK369" s="581"/>
      <c r="BL369" s="581"/>
      <c r="BM369" s="581"/>
      <c r="BN369" s="581"/>
      <c r="BO369" s="581"/>
      <c r="BP369" s="581"/>
      <c r="BQ369" s="581"/>
      <c r="BR369" s="581"/>
      <c r="BS369" s="581"/>
      <c r="BT369" s="581"/>
      <c r="BU369" s="581"/>
      <c r="BV369" s="581"/>
      <c r="BW369" s="581"/>
      <c r="BX369" s="581"/>
      <c r="BY369" s="581"/>
      <c r="BZ369" s="581"/>
      <c r="CA369" s="581"/>
      <c r="CB369" s="581"/>
      <c r="CC369" s="581"/>
    </row>
    <row r="370" customFormat="false" ht="11.25" hidden="false" customHeight="true" outlineLevel="0" collapsed="false">
      <c r="A370" s="581"/>
      <c r="B370" s="581"/>
      <c r="C370" s="581"/>
      <c r="D370" s="581"/>
      <c r="E370" s="581"/>
      <c r="F370" s="581"/>
      <c r="G370" s="581"/>
      <c r="H370" s="581"/>
      <c r="I370" s="581"/>
      <c r="J370" s="581"/>
      <c r="K370" s="581"/>
      <c r="L370" s="581"/>
      <c r="M370" s="581"/>
      <c r="N370" s="581"/>
      <c r="O370" s="581"/>
      <c r="P370" s="581"/>
      <c r="Q370" s="581"/>
      <c r="R370" s="581"/>
      <c r="S370" s="581"/>
      <c r="T370" s="581"/>
      <c r="U370" s="581"/>
      <c r="V370" s="581"/>
      <c r="W370" s="581"/>
      <c r="X370" s="581"/>
      <c r="Y370" s="581"/>
      <c r="Z370" s="581"/>
      <c r="AA370" s="581"/>
      <c r="AB370" s="581"/>
      <c r="AC370" s="581"/>
      <c r="AD370" s="581"/>
      <c r="AE370" s="581"/>
      <c r="AF370" s="581"/>
      <c r="AG370" s="581"/>
      <c r="AH370" s="581"/>
      <c r="AI370" s="581"/>
      <c r="AJ370" s="581"/>
      <c r="AK370" s="581"/>
      <c r="AL370" s="581"/>
      <c r="AM370" s="581"/>
      <c r="AN370" s="581"/>
      <c r="AO370" s="581"/>
      <c r="AP370" s="581"/>
      <c r="AQ370" s="581"/>
      <c r="AR370" s="581"/>
      <c r="AS370" s="581"/>
      <c r="AT370" s="581"/>
      <c r="AU370" s="581"/>
      <c r="AV370" s="581"/>
      <c r="AW370" s="581"/>
      <c r="AX370" s="581"/>
      <c r="AY370" s="581"/>
      <c r="AZ370" s="581"/>
      <c r="BA370" s="581"/>
      <c r="BB370" s="581"/>
      <c r="BC370" s="581"/>
      <c r="BD370" s="581"/>
      <c r="BE370" s="581"/>
      <c r="BF370" s="581"/>
      <c r="BG370" s="581"/>
      <c r="BH370" s="581"/>
      <c r="BI370" s="581"/>
      <c r="BJ370" s="581"/>
      <c r="BK370" s="581"/>
      <c r="BL370" s="581"/>
      <c r="BM370" s="581"/>
      <c r="BN370" s="581"/>
      <c r="BO370" s="581"/>
      <c r="BP370" s="581"/>
      <c r="BQ370" s="581"/>
      <c r="BR370" s="581"/>
      <c r="BS370" s="581"/>
      <c r="BT370" s="581"/>
      <c r="BU370" s="581"/>
      <c r="BV370" s="581"/>
      <c r="BW370" s="581"/>
      <c r="BX370" s="581"/>
      <c r="BY370" s="581"/>
      <c r="BZ370" s="581"/>
      <c r="CA370" s="581"/>
      <c r="CB370" s="581"/>
      <c r="CC370" s="581"/>
    </row>
    <row r="371" customFormat="false" ht="11.25" hidden="false" customHeight="true" outlineLevel="0" collapsed="false">
      <c r="A371" s="581"/>
      <c r="B371" s="581"/>
      <c r="C371" s="581"/>
      <c r="D371" s="581"/>
      <c r="E371" s="581"/>
      <c r="F371" s="581"/>
      <c r="G371" s="581"/>
      <c r="H371" s="581"/>
      <c r="I371" s="581"/>
      <c r="J371" s="581"/>
      <c r="K371" s="581"/>
      <c r="L371" s="581"/>
      <c r="M371" s="581"/>
      <c r="N371" s="581"/>
      <c r="O371" s="581"/>
      <c r="P371" s="581"/>
      <c r="Q371" s="581"/>
      <c r="R371" s="581"/>
      <c r="S371" s="581"/>
      <c r="T371" s="581"/>
      <c r="U371" s="581"/>
      <c r="V371" s="581"/>
      <c r="W371" s="581"/>
      <c r="X371" s="581"/>
      <c r="Y371" s="581"/>
      <c r="Z371" s="581"/>
      <c r="AA371" s="581"/>
      <c r="AB371" s="581"/>
      <c r="AC371" s="581"/>
      <c r="AD371" s="581"/>
      <c r="AE371" s="581"/>
      <c r="AF371" s="581"/>
      <c r="AG371" s="581"/>
      <c r="AH371" s="581"/>
      <c r="AI371" s="581"/>
      <c r="AJ371" s="581"/>
      <c r="AK371" s="581"/>
      <c r="AL371" s="581"/>
      <c r="AM371" s="581"/>
      <c r="AN371" s="581"/>
      <c r="AO371" s="581"/>
      <c r="AP371" s="581"/>
      <c r="AQ371" s="581"/>
      <c r="AR371" s="581"/>
      <c r="AS371" s="581"/>
      <c r="AT371" s="581"/>
      <c r="AU371" s="581"/>
      <c r="AV371" s="581"/>
      <c r="AW371" s="581"/>
      <c r="AX371" s="581"/>
      <c r="AY371" s="581"/>
      <c r="AZ371" s="581"/>
      <c r="BA371" s="581"/>
      <c r="BB371" s="581"/>
      <c r="BC371" s="581"/>
      <c r="BD371" s="581"/>
      <c r="BE371" s="581"/>
      <c r="BF371" s="581"/>
      <c r="BG371" s="581"/>
      <c r="BH371" s="581"/>
      <c r="BI371" s="581"/>
      <c r="BJ371" s="581"/>
      <c r="BK371" s="581"/>
      <c r="BL371" s="581"/>
      <c r="BM371" s="581"/>
      <c r="BN371" s="581"/>
      <c r="BO371" s="581"/>
      <c r="BP371" s="581"/>
      <c r="BQ371" s="581"/>
      <c r="BR371" s="581"/>
      <c r="BS371" s="581"/>
      <c r="BT371" s="581"/>
      <c r="BU371" s="581"/>
      <c r="BV371" s="581"/>
      <c r="BW371" s="581"/>
      <c r="BX371" s="581"/>
      <c r="BY371" s="581"/>
      <c r="BZ371" s="581"/>
      <c r="CA371" s="581"/>
      <c r="CB371" s="581"/>
      <c r="CC371" s="581"/>
    </row>
    <row r="372" customFormat="false" ht="11.25" hidden="false" customHeight="true" outlineLevel="0" collapsed="false">
      <c r="A372" s="581"/>
      <c r="B372" s="581"/>
      <c r="C372" s="581"/>
      <c r="D372" s="581"/>
      <c r="E372" s="581"/>
      <c r="F372" s="581"/>
      <c r="G372" s="581"/>
      <c r="H372" s="581"/>
      <c r="I372" s="581"/>
      <c r="J372" s="581"/>
      <c r="K372" s="581"/>
      <c r="L372" s="581"/>
      <c r="M372" s="581"/>
      <c r="N372" s="581"/>
      <c r="O372" s="581"/>
      <c r="P372" s="581"/>
      <c r="Q372" s="581"/>
      <c r="R372" s="581"/>
      <c r="S372" s="581"/>
      <c r="T372" s="581"/>
      <c r="U372" s="581"/>
      <c r="V372" s="581"/>
      <c r="W372" s="581"/>
      <c r="X372" s="581"/>
      <c r="Y372" s="581"/>
      <c r="Z372" s="581"/>
      <c r="AA372" s="581"/>
      <c r="AB372" s="581"/>
      <c r="AC372" s="581"/>
      <c r="AD372" s="581"/>
      <c r="AE372" s="581"/>
      <c r="AF372" s="581"/>
      <c r="AG372" s="581"/>
      <c r="AH372" s="581"/>
      <c r="AI372" s="581"/>
      <c r="AJ372" s="581"/>
      <c r="AK372" s="581"/>
      <c r="AL372" s="581"/>
      <c r="AM372" s="581"/>
      <c r="AN372" s="581"/>
      <c r="AO372" s="581"/>
      <c r="AP372" s="581"/>
      <c r="AQ372" s="581"/>
      <c r="AR372" s="581"/>
      <c r="AS372" s="581"/>
      <c r="AT372" s="581"/>
      <c r="AU372" s="581"/>
      <c r="AV372" s="581"/>
      <c r="AW372" s="581"/>
      <c r="AX372" s="581"/>
      <c r="AY372" s="581"/>
      <c r="AZ372" s="581"/>
      <c r="BA372" s="581"/>
      <c r="BB372" s="581"/>
      <c r="BC372" s="581"/>
      <c r="BD372" s="581"/>
      <c r="BE372" s="581"/>
      <c r="BF372" s="581"/>
      <c r="BG372" s="581"/>
      <c r="BH372" s="581"/>
      <c r="BI372" s="581"/>
      <c r="BJ372" s="581"/>
      <c r="BK372" s="581"/>
      <c r="BL372" s="581"/>
      <c r="BM372" s="581"/>
      <c r="BN372" s="581"/>
      <c r="BO372" s="581"/>
      <c r="BP372" s="581"/>
      <c r="BQ372" s="581"/>
      <c r="BR372" s="581"/>
      <c r="BS372" s="581"/>
      <c r="BT372" s="581"/>
      <c r="BU372" s="581"/>
      <c r="BV372" s="581"/>
      <c r="BW372" s="581"/>
      <c r="BX372" s="581"/>
      <c r="BY372" s="581"/>
      <c r="BZ372" s="581"/>
      <c r="CA372" s="581"/>
      <c r="CB372" s="581"/>
      <c r="CC372" s="581"/>
    </row>
    <row r="373" customFormat="false" ht="11.25" hidden="false" customHeight="true" outlineLevel="0" collapsed="false">
      <c r="A373" s="581"/>
      <c r="B373" s="581"/>
      <c r="C373" s="581"/>
      <c r="D373" s="581"/>
      <c r="E373" s="581"/>
      <c r="F373" s="581"/>
      <c r="G373" s="581"/>
      <c r="H373" s="581"/>
      <c r="I373" s="581"/>
      <c r="J373" s="581"/>
      <c r="K373" s="581"/>
      <c r="L373" s="581"/>
      <c r="M373" s="581"/>
      <c r="N373" s="581"/>
      <c r="O373" s="581"/>
      <c r="P373" s="581"/>
      <c r="Q373" s="581"/>
      <c r="R373" s="581"/>
      <c r="S373" s="581"/>
      <c r="T373" s="581"/>
      <c r="U373" s="581"/>
      <c r="V373" s="581"/>
      <c r="W373" s="581"/>
      <c r="X373" s="581"/>
      <c r="Y373" s="581"/>
      <c r="Z373" s="581"/>
      <c r="AA373" s="581"/>
      <c r="AB373" s="581"/>
      <c r="AC373" s="581"/>
      <c r="AD373" s="581"/>
      <c r="AE373" s="581"/>
      <c r="AF373" s="581"/>
      <c r="AG373" s="581"/>
      <c r="AH373" s="581"/>
      <c r="AI373" s="581"/>
      <c r="AJ373" s="581"/>
      <c r="AK373" s="581"/>
      <c r="AL373" s="581"/>
      <c r="AM373" s="581"/>
      <c r="AN373" s="581"/>
      <c r="AO373" s="581"/>
      <c r="AP373" s="581"/>
      <c r="AQ373" s="581"/>
      <c r="AR373" s="581"/>
      <c r="AS373" s="581"/>
      <c r="AT373" s="581"/>
      <c r="AU373" s="581"/>
      <c r="AV373" s="581"/>
      <c r="AW373" s="581"/>
      <c r="AX373" s="581"/>
      <c r="AY373" s="581"/>
      <c r="AZ373" s="581"/>
      <c r="BA373" s="581"/>
      <c r="BB373" s="581"/>
      <c r="BC373" s="581"/>
      <c r="BD373" s="581"/>
      <c r="BE373" s="581"/>
      <c r="BF373" s="581"/>
      <c r="BG373" s="581"/>
      <c r="BH373" s="581"/>
      <c r="BI373" s="581"/>
      <c r="BJ373" s="581"/>
      <c r="BK373" s="581"/>
      <c r="BL373" s="581"/>
      <c r="BM373" s="581"/>
      <c r="BN373" s="581"/>
      <c r="BO373" s="581"/>
      <c r="BP373" s="581"/>
      <c r="BQ373" s="581"/>
      <c r="BR373" s="581"/>
      <c r="BS373" s="581"/>
      <c r="BT373" s="581"/>
      <c r="BU373" s="581"/>
      <c r="BV373" s="581"/>
      <c r="BW373" s="581"/>
      <c r="BX373" s="581"/>
      <c r="BY373" s="581"/>
      <c r="BZ373" s="581"/>
      <c r="CA373" s="581"/>
      <c r="CB373" s="581"/>
      <c r="CC373" s="581"/>
    </row>
    <row r="374" customFormat="false" ht="11.25" hidden="false" customHeight="true" outlineLevel="0" collapsed="false">
      <c r="A374" s="581"/>
      <c r="B374" s="581"/>
      <c r="C374" s="581"/>
      <c r="D374" s="581"/>
      <c r="E374" s="581"/>
      <c r="F374" s="581"/>
      <c r="G374" s="581"/>
      <c r="H374" s="581"/>
      <c r="I374" s="581"/>
      <c r="J374" s="581"/>
      <c r="K374" s="581"/>
      <c r="L374" s="581"/>
      <c r="M374" s="581"/>
      <c r="N374" s="581"/>
      <c r="O374" s="581"/>
      <c r="P374" s="581"/>
      <c r="Q374" s="581"/>
      <c r="R374" s="581"/>
      <c r="S374" s="581"/>
      <c r="T374" s="581"/>
      <c r="U374" s="581"/>
      <c r="V374" s="581"/>
      <c r="W374" s="581"/>
      <c r="X374" s="581"/>
      <c r="Y374" s="581"/>
      <c r="Z374" s="581"/>
      <c r="AA374" s="581"/>
      <c r="AB374" s="581"/>
      <c r="AC374" s="581"/>
      <c r="AD374" s="581"/>
      <c r="AE374" s="581"/>
      <c r="AF374" s="581"/>
      <c r="AG374" s="581"/>
      <c r="AH374" s="581"/>
      <c r="AI374" s="581"/>
      <c r="AJ374" s="581"/>
      <c r="AK374" s="581"/>
      <c r="AL374" s="581"/>
      <c r="AM374" s="581"/>
      <c r="AN374" s="581"/>
      <c r="AO374" s="581"/>
      <c r="AP374" s="581"/>
      <c r="AQ374" s="581"/>
      <c r="AR374" s="581"/>
      <c r="AS374" s="581"/>
      <c r="AT374" s="581"/>
      <c r="AU374" s="581"/>
      <c r="AV374" s="581"/>
      <c r="AW374" s="581"/>
      <c r="AX374" s="581"/>
      <c r="AY374" s="581"/>
      <c r="AZ374" s="581"/>
      <c r="BA374" s="581"/>
      <c r="BB374" s="581"/>
      <c r="BC374" s="581"/>
      <c r="BD374" s="581"/>
      <c r="BE374" s="581"/>
      <c r="BF374" s="581"/>
      <c r="BG374" s="581"/>
      <c r="BH374" s="581"/>
      <c r="BI374" s="581"/>
      <c r="BJ374" s="581"/>
      <c r="BK374" s="581"/>
      <c r="BL374" s="581"/>
      <c r="BM374" s="581"/>
      <c r="BN374" s="581"/>
      <c r="BO374" s="581"/>
      <c r="BP374" s="581"/>
      <c r="BQ374" s="581"/>
      <c r="BR374" s="581"/>
      <c r="BS374" s="581"/>
      <c r="BT374" s="581"/>
      <c r="BU374" s="581"/>
      <c r="BV374" s="581"/>
      <c r="BW374" s="581"/>
      <c r="BX374" s="581"/>
      <c r="BY374" s="581"/>
      <c r="BZ374" s="581"/>
      <c r="CA374" s="581"/>
      <c r="CB374" s="581"/>
      <c r="CC374" s="581"/>
    </row>
    <row r="375" customFormat="false" ht="11.25" hidden="false" customHeight="true" outlineLevel="0" collapsed="false">
      <c r="A375" s="581"/>
      <c r="B375" s="581"/>
      <c r="C375" s="581"/>
      <c r="D375" s="581"/>
      <c r="E375" s="581"/>
      <c r="F375" s="581"/>
      <c r="G375" s="581"/>
      <c r="H375" s="581"/>
      <c r="I375" s="581"/>
      <c r="J375" s="581"/>
      <c r="K375" s="581"/>
      <c r="L375" s="581"/>
      <c r="M375" s="581"/>
      <c r="N375" s="581"/>
      <c r="O375" s="581"/>
      <c r="P375" s="581"/>
      <c r="Q375" s="581"/>
      <c r="R375" s="581"/>
      <c r="S375" s="581"/>
      <c r="T375" s="581"/>
      <c r="U375" s="581"/>
      <c r="V375" s="581"/>
      <c r="W375" s="581"/>
      <c r="X375" s="581"/>
      <c r="Y375" s="581"/>
      <c r="Z375" s="581"/>
      <c r="AA375" s="581"/>
      <c r="AB375" s="581"/>
      <c r="AC375" s="581"/>
      <c r="AD375" s="581"/>
      <c r="AE375" s="581"/>
      <c r="AF375" s="581"/>
      <c r="AG375" s="581"/>
      <c r="AH375" s="581"/>
      <c r="AI375" s="581"/>
      <c r="AJ375" s="581"/>
      <c r="AK375" s="581"/>
      <c r="AL375" s="581"/>
      <c r="AM375" s="581"/>
      <c r="AN375" s="581"/>
      <c r="AO375" s="581"/>
      <c r="AP375" s="581"/>
      <c r="AQ375" s="581"/>
      <c r="AR375" s="581"/>
      <c r="AS375" s="581"/>
      <c r="AT375" s="581"/>
      <c r="AU375" s="581"/>
      <c r="AV375" s="581"/>
      <c r="AW375" s="581"/>
      <c r="AX375" s="581"/>
      <c r="AY375" s="581"/>
      <c r="AZ375" s="581"/>
      <c r="BA375" s="581"/>
      <c r="BB375" s="581"/>
      <c r="BC375" s="581"/>
      <c r="BD375" s="581"/>
      <c r="BE375" s="581"/>
      <c r="BF375" s="581"/>
      <c r="BG375" s="581"/>
      <c r="BH375" s="581"/>
      <c r="BI375" s="581"/>
      <c r="BJ375" s="581"/>
      <c r="BK375" s="581"/>
      <c r="BL375" s="581"/>
      <c r="BM375" s="581"/>
      <c r="BN375" s="581"/>
      <c r="BO375" s="581"/>
      <c r="BP375" s="581"/>
      <c r="BQ375" s="581"/>
      <c r="BR375" s="581"/>
      <c r="BS375" s="581"/>
      <c r="BT375" s="581"/>
      <c r="BU375" s="581"/>
      <c r="BV375" s="581"/>
      <c r="BW375" s="581"/>
      <c r="BX375" s="581"/>
      <c r="BY375" s="581"/>
      <c r="BZ375" s="581"/>
      <c r="CA375" s="581"/>
      <c r="CB375" s="581"/>
      <c r="CC375" s="581"/>
    </row>
    <row r="376" customFormat="false" ht="11.25" hidden="false" customHeight="true" outlineLevel="0" collapsed="false">
      <c r="A376" s="581"/>
      <c r="B376" s="581"/>
      <c r="C376" s="581"/>
      <c r="D376" s="581"/>
      <c r="E376" s="581"/>
      <c r="F376" s="581"/>
      <c r="G376" s="581"/>
      <c r="H376" s="581"/>
      <c r="I376" s="581"/>
      <c r="J376" s="581"/>
      <c r="K376" s="581"/>
      <c r="L376" s="581"/>
      <c r="M376" s="581"/>
      <c r="N376" s="581"/>
      <c r="O376" s="581"/>
      <c r="P376" s="581"/>
      <c r="Q376" s="581"/>
      <c r="R376" s="581"/>
      <c r="S376" s="581"/>
      <c r="T376" s="581"/>
      <c r="U376" s="581"/>
      <c r="V376" s="581"/>
      <c r="W376" s="581"/>
      <c r="X376" s="581"/>
      <c r="Y376" s="581"/>
      <c r="Z376" s="581"/>
      <c r="AA376" s="581"/>
      <c r="AB376" s="581"/>
      <c r="AC376" s="581"/>
      <c r="AD376" s="581"/>
      <c r="AE376" s="581"/>
      <c r="AF376" s="581"/>
      <c r="AG376" s="581"/>
      <c r="AH376" s="581"/>
      <c r="AI376" s="581"/>
      <c r="AJ376" s="581"/>
      <c r="AK376" s="581"/>
      <c r="AL376" s="581"/>
      <c r="AM376" s="581"/>
      <c r="AN376" s="581"/>
      <c r="AO376" s="581"/>
      <c r="AP376" s="581"/>
      <c r="AQ376" s="581"/>
      <c r="AR376" s="581"/>
      <c r="AS376" s="581"/>
      <c r="AT376" s="581"/>
      <c r="AU376" s="581"/>
      <c r="AV376" s="581"/>
      <c r="AW376" s="581"/>
      <c r="AX376" s="581"/>
      <c r="AY376" s="581"/>
      <c r="AZ376" s="581"/>
      <c r="BA376" s="581"/>
      <c r="BB376" s="581"/>
      <c r="BC376" s="581"/>
      <c r="BD376" s="581"/>
      <c r="BE376" s="581"/>
      <c r="BF376" s="581"/>
      <c r="BG376" s="581"/>
      <c r="BH376" s="581"/>
      <c r="BI376" s="581"/>
      <c r="BJ376" s="581"/>
      <c r="BK376" s="581"/>
      <c r="BL376" s="581"/>
      <c r="BM376" s="581"/>
      <c r="BN376" s="581"/>
      <c r="BO376" s="581"/>
      <c r="BP376" s="581"/>
      <c r="BQ376" s="581"/>
      <c r="BR376" s="581"/>
      <c r="BS376" s="581"/>
      <c r="BT376" s="581"/>
      <c r="BU376" s="581"/>
      <c r="BV376" s="581"/>
      <c r="BW376" s="581"/>
      <c r="BX376" s="581"/>
      <c r="BY376" s="581"/>
      <c r="BZ376" s="581"/>
      <c r="CA376" s="581"/>
      <c r="CB376" s="581"/>
      <c r="CC376" s="581"/>
    </row>
    <row r="377" customFormat="false" ht="11.25" hidden="false" customHeight="true" outlineLevel="0" collapsed="false">
      <c r="A377" s="581"/>
      <c r="B377" s="581"/>
      <c r="C377" s="581"/>
      <c r="D377" s="581"/>
      <c r="E377" s="581"/>
      <c r="F377" s="581"/>
      <c r="G377" s="581"/>
      <c r="H377" s="581"/>
      <c r="I377" s="581"/>
      <c r="J377" s="581"/>
      <c r="K377" s="581"/>
      <c r="L377" s="581"/>
      <c r="M377" s="581"/>
      <c r="N377" s="581"/>
      <c r="O377" s="581"/>
      <c r="P377" s="581"/>
      <c r="Q377" s="581"/>
      <c r="R377" s="581"/>
      <c r="S377" s="581"/>
      <c r="T377" s="581"/>
      <c r="U377" s="581"/>
      <c r="V377" s="581"/>
      <c r="W377" s="581"/>
      <c r="X377" s="581"/>
      <c r="Y377" s="581"/>
      <c r="Z377" s="581"/>
      <c r="AA377" s="581"/>
      <c r="AB377" s="581"/>
      <c r="AC377" s="581"/>
      <c r="AD377" s="581"/>
      <c r="AE377" s="581"/>
      <c r="AF377" s="581"/>
      <c r="AG377" s="581"/>
      <c r="AH377" s="581"/>
      <c r="AI377" s="581"/>
      <c r="AJ377" s="581"/>
      <c r="AK377" s="581"/>
      <c r="AL377" s="581"/>
      <c r="AM377" s="581"/>
      <c r="AN377" s="581"/>
      <c r="AO377" s="581"/>
      <c r="AP377" s="581"/>
      <c r="AQ377" s="581"/>
      <c r="AR377" s="581"/>
      <c r="AS377" s="581"/>
      <c r="AT377" s="581"/>
      <c r="AU377" s="581"/>
      <c r="AV377" s="581"/>
      <c r="AW377" s="581"/>
      <c r="AX377" s="581"/>
      <c r="AY377" s="581"/>
      <c r="AZ377" s="581"/>
      <c r="BA377" s="581"/>
      <c r="BB377" s="581"/>
      <c r="BC377" s="581"/>
      <c r="BD377" s="581"/>
      <c r="BE377" s="581"/>
      <c r="BF377" s="581"/>
      <c r="BG377" s="581"/>
      <c r="BH377" s="581"/>
      <c r="BI377" s="581"/>
      <c r="BJ377" s="581"/>
      <c r="BK377" s="581"/>
      <c r="BL377" s="581"/>
      <c r="BM377" s="581"/>
      <c r="BN377" s="581"/>
      <c r="BO377" s="581"/>
      <c r="BP377" s="581"/>
      <c r="BQ377" s="581"/>
      <c r="BR377" s="581"/>
      <c r="BS377" s="581"/>
      <c r="BT377" s="581"/>
      <c r="BU377" s="581"/>
      <c r="BV377" s="581"/>
      <c r="BW377" s="581"/>
      <c r="BX377" s="581"/>
      <c r="BY377" s="581"/>
      <c r="BZ377" s="581"/>
      <c r="CA377" s="581"/>
      <c r="CB377" s="581"/>
      <c r="CC377" s="581"/>
    </row>
    <row r="378" customFormat="false" ht="11.25" hidden="false" customHeight="true" outlineLevel="0" collapsed="false">
      <c r="A378" s="581"/>
      <c r="B378" s="581"/>
      <c r="C378" s="581"/>
      <c r="D378" s="581"/>
      <c r="E378" s="581"/>
      <c r="F378" s="581"/>
      <c r="G378" s="581"/>
      <c r="H378" s="581"/>
      <c r="I378" s="581"/>
      <c r="J378" s="581"/>
      <c r="K378" s="581"/>
      <c r="L378" s="581"/>
      <c r="M378" s="581"/>
      <c r="N378" s="581"/>
      <c r="O378" s="581"/>
      <c r="P378" s="581"/>
      <c r="Q378" s="581"/>
      <c r="R378" s="581"/>
      <c r="S378" s="581"/>
      <c r="T378" s="581"/>
      <c r="U378" s="581"/>
      <c r="V378" s="581"/>
      <c r="W378" s="581"/>
      <c r="X378" s="581"/>
      <c r="Y378" s="581"/>
      <c r="Z378" s="581"/>
      <c r="AA378" s="581"/>
      <c r="AB378" s="581"/>
      <c r="AC378" s="581"/>
      <c r="AD378" s="581"/>
      <c r="AE378" s="581"/>
      <c r="AF378" s="581"/>
      <c r="AG378" s="581"/>
      <c r="AH378" s="581"/>
      <c r="AI378" s="581"/>
      <c r="AJ378" s="581"/>
      <c r="AK378" s="581"/>
      <c r="AL378" s="581"/>
      <c r="AM378" s="581"/>
      <c r="AN378" s="581"/>
      <c r="AO378" s="581"/>
      <c r="AP378" s="581"/>
      <c r="AQ378" s="581"/>
      <c r="AR378" s="581"/>
      <c r="AS378" s="581"/>
      <c r="AT378" s="581"/>
      <c r="AU378" s="581"/>
      <c r="AV378" s="581"/>
      <c r="AW378" s="581"/>
      <c r="AX378" s="581"/>
      <c r="AY378" s="581"/>
      <c r="AZ378" s="581"/>
      <c r="BA378" s="581"/>
      <c r="BB378" s="581"/>
      <c r="BC378" s="581"/>
      <c r="BD378" s="581"/>
      <c r="BE378" s="581"/>
      <c r="BF378" s="581"/>
      <c r="BG378" s="581"/>
      <c r="BH378" s="581"/>
      <c r="BI378" s="581"/>
      <c r="BJ378" s="581"/>
      <c r="BK378" s="581"/>
      <c r="BL378" s="581"/>
      <c r="BM378" s="581"/>
      <c r="BN378" s="581"/>
      <c r="BO378" s="581"/>
      <c r="BP378" s="581"/>
      <c r="BQ378" s="581"/>
      <c r="BR378" s="581"/>
      <c r="BS378" s="581"/>
      <c r="BT378" s="581"/>
      <c r="BU378" s="581"/>
      <c r="BV378" s="581"/>
      <c r="BW378" s="581"/>
      <c r="BX378" s="581"/>
      <c r="BY378" s="581"/>
      <c r="BZ378" s="581"/>
      <c r="CA378" s="581"/>
      <c r="CB378" s="581"/>
      <c r="CC378" s="581"/>
    </row>
    <row r="379" customFormat="false" ht="11.25" hidden="false" customHeight="true" outlineLevel="0" collapsed="false">
      <c r="A379" s="581"/>
      <c r="B379" s="581"/>
      <c r="C379" s="581"/>
      <c r="D379" s="581"/>
      <c r="E379" s="581"/>
      <c r="F379" s="581"/>
      <c r="G379" s="581"/>
      <c r="H379" s="581"/>
      <c r="I379" s="581"/>
      <c r="J379" s="581"/>
      <c r="K379" s="581"/>
      <c r="L379" s="581"/>
      <c r="M379" s="581"/>
      <c r="N379" s="581"/>
      <c r="O379" s="581"/>
      <c r="P379" s="581"/>
      <c r="Q379" s="581"/>
      <c r="R379" s="581"/>
      <c r="S379" s="581"/>
      <c r="T379" s="581"/>
      <c r="U379" s="581"/>
      <c r="V379" s="581"/>
      <c r="W379" s="581"/>
      <c r="X379" s="581"/>
      <c r="Y379" s="581"/>
      <c r="Z379" s="581"/>
      <c r="AA379" s="581"/>
      <c r="AB379" s="581"/>
      <c r="AC379" s="581"/>
      <c r="AD379" s="581"/>
      <c r="AE379" s="581"/>
      <c r="AF379" s="581"/>
      <c r="AG379" s="581"/>
      <c r="AH379" s="581"/>
      <c r="AI379" s="581"/>
      <c r="AJ379" s="581"/>
      <c r="AK379" s="581"/>
      <c r="AL379" s="581"/>
      <c r="AM379" s="581"/>
      <c r="AN379" s="581"/>
      <c r="AO379" s="581"/>
      <c r="AP379" s="581"/>
      <c r="AQ379" s="581"/>
      <c r="AR379" s="581"/>
      <c r="AS379" s="581"/>
      <c r="AT379" s="581"/>
      <c r="AU379" s="581"/>
      <c r="AV379" s="581"/>
      <c r="AW379" s="581"/>
      <c r="AX379" s="581"/>
      <c r="AY379" s="581"/>
      <c r="AZ379" s="581"/>
      <c r="BA379" s="581"/>
      <c r="BB379" s="581"/>
      <c r="BC379" s="581"/>
      <c r="BD379" s="581"/>
      <c r="BE379" s="581"/>
      <c r="BF379" s="581"/>
      <c r="BG379" s="581"/>
      <c r="BH379" s="581"/>
      <c r="BI379" s="581"/>
      <c r="BJ379" s="581"/>
      <c r="BK379" s="581"/>
      <c r="BL379" s="581"/>
      <c r="BM379" s="581"/>
      <c r="BN379" s="581"/>
      <c r="BO379" s="581"/>
      <c r="BP379" s="581"/>
      <c r="BQ379" s="581"/>
      <c r="BR379" s="581"/>
      <c r="BS379" s="581"/>
      <c r="BT379" s="581"/>
      <c r="BU379" s="581"/>
      <c r="BV379" s="581"/>
      <c r="BW379" s="581"/>
      <c r="BX379" s="581"/>
      <c r="BY379" s="581"/>
      <c r="BZ379" s="581"/>
      <c r="CA379" s="581"/>
      <c r="CB379" s="581"/>
      <c r="CC379" s="581"/>
    </row>
    <row r="380" customFormat="false" ht="11.25" hidden="false" customHeight="true" outlineLevel="0" collapsed="false">
      <c r="A380" s="581"/>
      <c r="B380" s="581"/>
      <c r="C380" s="581"/>
      <c r="D380" s="581"/>
      <c r="E380" s="581"/>
      <c r="F380" s="581"/>
      <c r="G380" s="581"/>
      <c r="H380" s="581"/>
      <c r="I380" s="581"/>
      <c r="J380" s="581"/>
      <c r="K380" s="581"/>
      <c r="L380" s="581"/>
      <c r="M380" s="581"/>
      <c r="N380" s="581"/>
      <c r="O380" s="581"/>
      <c r="P380" s="581"/>
      <c r="Q380" s="581"/>
      <c r="R380" s="581"/>
      <c r="S380" s="581"/>
      <c r="T380" s="581"/>
      <c r="U380" s="581"/>
      <c r="V380" s="581"/>
      <c r="W380" s="581"/>
      <c r="X380" s="581"/>
      <c r="Y380" s="581"/>
      <c r="Z380" s="581"/>
      <c r="AA380" s="581"/>
      <c r="AB380" s="581"/>
      <c r="AC380" s="581"/>
      <c r="AD380" s="581"/>
      <c r="AE380" s="581"/>
      <c r="AF380" s="581"/>
      <c r="AG380" s="581"/>
      <c r="AH380" s="581"/>
      <c r="AI380" s="581"/>
      <c r="AJ380" s="581"/>
      <c r="AK380" s="581"/>
      <c r="AL380" s="581"/>
      <c r="AM380" s="581"/>
      <c r="AN380" s="581"/>
      <c r="AO380" s="581"/>
      <c r="AP380" s="581"/>
      <c r="AQ380" s="581"/>
      <c r="AR380" s="581"/>
      <c r="AS380" s="581"/>
      <c r="AT380" s="581"/>
      <c r="AU380" s="581"/>
      <c r="AV380" s="581"/>
      <c r="AW380" s="581"/>
      <c r="AX380" s="581"/>
      <c r="AY380" s="581"/>
      <c r="AZ380" s="581"/>
      <c r="BA380" s="581"/>
      <c r="BB380" s="581"/>
      <c r="BC380" s="581"/>
      <c r="BD380" s="581"/>
      <c r="BE380" s="581"/>
      <c r="BF380" s="581"/>
      <c r="BG380" s="581"/>
      <c r="BH380" s="581"/>
      <c r="BI380" s="581"/>
      <c r="BJ380" s="581"/>
      <c r="BK380" s="581"/>
      <c r="BL380" s="581"/>
      <c r="BM380" s="581"/>
      <c r="BN380" s="581"/>
      <c r="BO380" s="581"/>
      <c r="BP380" s="581"/>
      <c r="BQ380" s="581"/>
      <c r="BR380" s="581"/>
      <c r="BS380" s="581"/>
      <c r="BT380" s="581"/>
      <c r="BU380" s="581"/>
      <c r="BV380" s="581"/>
      <c r="BW380" s="581"/>
      <c r="BX380" s="581"/>
      <c r="BY380" s="581"/>
      <c r="BZ380" s="581"/>
      <c r="CA380" s="581"/>
      <c r="CB380" s="581"/>
      <c r="CC380" s="581"/>
    </row>
    <row r="381" customFormat="false" ht="11.25" hidden="false" customHeight="true" outlineLevel="0" collapsed="false">
      <c r="A381" s="581"/>
      <c r="B381" s="581"/>
      <c r="C381" s="581"/>
      <c r="D381" s="581"/>
      <c r="E381" s="581"/>
      <c r="F381" s="581"/>
      <c r="G381" s="581"/>
      <c r="H381" s="581"/>
      <c r="I381" s="581"/>
      <c r="J381" s="581"/>
      <c r="K381" s="581"/>
      <c r="L381" s="581"/>
      <c r="M381" s="581"/>
      <c r="N381" s="581"/>
      <c r="O381" s="581"/>
      <c r="P381" s="581"/>
      <c r="Q381" s="581"/>
      <c r="R381" s="581"/>
      <c r="S381" s="581"/>
      <c r="T381" s="581"/>
      <c r="U381" s="581"/>
      <c r="V381" s="581"/>
      <c r="W381" s="581"/>
      <c r="X381" s="581"/>
      <c r="Y381" s="581"/>
      <c r="Z381" s="581"/>
      <c r="AA381" s="581"/>
      <c r="AB381" s="581"/>
      <c r="AC381" s="581"/>
      <c r="AD381" s="581"/>
      <c r="AE381" s="581"/>
      <c r="AF381" s="581"/>
      <c r="AG381" s="581"/>
      <c r="AH381" s="581"/>
      <c r="AI381" s="581"/>
      <c r="AJ381" s="581"/>
      <c r="AK381" s="581"/>
      <c r="AL381" s="581"/>
      <c r="AM381" s="581"/>
      <c r="AN381" s="581"/>
      <c r="AO381" s="581"/>
      <c r="AP381" s="581"/>
      <c r="AQ381" s="581"/>
      <c r="AR381" s="581"/>
      <c r="AS381" s="581"/>
      <c r="AT381" s="581"/>
      <c r="AU381" s="581"/>
      <c r="AV381" s="581"/>
      <c r="AW381" s="581"/>
      <c r="AX381" s="581"/>
      <c r="AY381" s="581"/>
      <c r="AZ381" s="581"/>
      <c r="BA381" s="581"/>
      <c r="BB381" s="581"/>
      <c r="BC381" s="581"/>
      <c r="BD381" s="581"/>
      <c r="BE381" s="581"/>
      <c r="BF381" s="581"/>
      <c r="BG381" s="581"/>
      <c r="BH381" s="581"/>
      <c r="BI381" s="581"/>
      <c r="BJ381" s="581"/>
      <c r="BK381" s="581"/>
      <c r="BL381" s="581"/>
      <c r="BM381" s="581"/>
      <c r="BN381" s="581"/>
      <c r="BO381" s="581"/>
      <c r="BP381" s="581"/>
      <c r="BQ381" s="581"/>
      <c r="BR381" s="581"/>
      <c r="BS381" s="581"/>
      <c r="BT381" s="581"/>
      <c r="BU381" s="581"/>
      <c r="BV381" s="581"/>
      <c r="BW381" s="581"/>
      <c r="BX381" s="581"/>
      <c r="BY381" s="581"/>
      <c r="BZ381" s="581"/>
      <c r="CA381" s="581"/>
      <c r="CB381" s="581"/>
      <c r="CC381" s="581"/>
    </row>
    <row r="382" customFormat="false" ht="11.25" hidden="false" customHeight="true" outlineLevel="0" collapsed="false">
      <c r="A382" s="581"/>
      <c r="B382" s="581"/>
      <c r="C382" s="581"/>
      <c r="D382" s="581"/>
      <c r="E382" s="581"/>
      <c r="F382" s="581"/>
      <c r="G382" s="581"/>
      <c r="H382" s="581"/>
      <c r="I382" s="581"/>
      <c r="J382" s="581"/>
      <c r="K382" s="581"/>
      <c r="L382" s="581"/>
      <c r="M382" s="581"/>
      <c r="N382" s="581"/>
      <c r="O382" s="581"/>
      <c r="P382" s="581"/>
      <c r="Q382" s="581"/>
      <c r="R382" s="581"/>
      <c r="S382" s="581"/>
      <c r="T382" s="581"/>
      <c r="U382" s="581"/>
      <c r="V382" s="581"/>
      <c r="W382" s="581"/>
      <c r="X382" s="581"/>
      <c r="Y382" s="581"/>
      <c r="Z382" s="581"/>
      <c r="AA382" s="581"/>
      <c r="AB382" s="581"/>
      <c r="AC382" s="581"/>
      <c r="AD382" s="581"/>
      <c r="AE382" s="581"/>
      <c r="AF382" s="581"/>
      <c r="AG382" s="581"/>
      <c r="AH382" s="581"/>
      <c r="AI382" s="581"/>
      <c r="AJ382" s="581"/>
      <c r="AK382" s="581"/>
      <c r="AL382" s="581"/>
      <c r="AM382" s="581"/>
      <c r="AN382" s="581"/>
      <c r="AO382" s="581"/>
      <c r="AP382" s="581"/>
      <c r="AQ382" s="581"/>
      <c r="AR382" s="581"/>
      <c r="AS382" s="581"/>
      <c r="AT382" s="581"/>
      <c r="AU382" s="581"/>
      <c r="AV382" s="581"/>
      <c r="AW382" s="581"/>
      <c r="AX382" s="581"/>
      <c r="AY382" s="581"/>
      <c r="AZ382" s="581"/>
      <c r="BA382" s="581"/>
      <c r="BB382" s="581"/>
      <c r="BC382" s="581"/>
      <c r="BD382" s="581"/>
      <c r="BE382" s="581"/>
      <c r="BF382" s="581"/>
      <c r="BG382" s="581"/>
      <c r="BH382" s="581"/>
      <c r="BI382" s="581"/>
      <c r="BJ382" s="581"/>
      <c r="BK382" s="581"/>
      <c r="BL382" s="581"/>
      <c r="BM382" s="581"/>
      <c r="BN382" s="581"/>
      <c r="BO382" s="581"/>
      <c r="BP382" s="581"/>
      <c r="BQ382" s="581"/>
      <c r="BR382" s="581"/>
      <c r="BS382" s="581"/>
      <c r="BT382" s="581"/>
      <c r="BU382" s="581"/>
      <c r="BV382" s="581"/>
      <c r="BW382" s="581"/>
      <c r="BX382" s="581"/>
      <c r="BY382" s="581"/>
      <c r="BZ382" s="581"/>
      <c r="CA382" s="581"/>
      <c r="CB382" s="581"/>
      <c r="CC382" s="581"/>
    </row>
    <row r="383" customFormat="false" ht="11.25" hidden="false" customHeight="true" outlineLevel="0" collapsed="false">
      <c r="A383" s="581"/>
      <c r="B383" s="581"/>
      <c r="C383" s="581"/>
      <c r="D383" s="581"/>
      <c r="E383" s="581"/>
      <c r="F383" s="581"/>
      <c r="G383" s="581"/>
      <c r="H383" s="581"/>
      <c r="I383" s="581"/>
      <c r="J383" s="581"/>
      <c r="K383" s="581"/>
      <c r="L383" s="581"/>
      <c r="M383" s="581"/>
      <c r="N383" s="581"/>
      <c r="O383" s="581"/>
      <c r="P383" s="581"/>
      <c r="Q383" s="581"/>
      <c r="R383" s="581"/>
      <c r="S383" s="581"/>
      <c r="T383" s="581"/>
      <c r="U383" s="581"/>
      <c r="V383" s="581"/>
      <c r="W383" s="581"/>
      <c r="X383" s="581"/>
      <c r="Y383" s="581"/>
      <c r="Z383" s="581"/>
      <c r="AA383" s="581"/>
      <c r="AB383" s="581"/>
      <c r="AC383" s="581"/>
      <c r="AD383" s="581"/>
      <c r="AE383" s="581"/>
      <c r="AF383" s="581"/>
      <c r="AG383" s="581"/>
      <c r="AH383" s="581"/>
      <c r="AI383" s="581"/>
      <c r="AJ383" s="581"/>
      <c r="AK383" s="581"/>
      <c r="AL383" s="581"/>
      <c r="AM383" s="581"/>
      <c r="AN383" s="581"/>
      <c r="AO383" s="581"/>
      <c r="AP383" s="581"/>
      <c r="AQ383" s="581"/>
      <c r="AR383" s="581"/>
      <c r="AS383" s="581"/>
      <c r="AT383" s="581"/>
      <c r="AU383" s="581"/>
      <c r="AV383" s="581"/>
      <c r="AW383" s="581"/>
      <c r="AX383" s="581"/>
      <c r="AY383" s="581"/>
      <c r="AZ383" s="581"/>
      <c r="BA383" s="581"/>
      <c r="BB383" s="581"/>
      <c r="BC383" s="581"/>
      <c r="BD383" s="581"/>
      <c r="BE383" s="581"/>
      <c r="BF383" s="581"/>
      <c r="BG383" s="581"/>
      <c r="BH383" s="581"/>
      <c r="BI383" s="581"/>
      <c r="BJ383" s="581"/>
      <c r="BK383" s="581"/>
      <c r="BL383" s="581"/>
      <c r="BM383" s="581"/>
      <c r="BN383" s="581"/>
      <c r="BO383" s="581"/>
      <c r="BP383" s="581"/>
      <c r="BQ383" s="581"/>
      <c r="BR383" s="581"/>
      <c r="BS383" s="581"/>
      <c r="BT383" s="581"/>
      <c r="BU383" s="581"/>
      <c r="BV383" s="581"/>
      <c r="BW383" s="581"/>
      <c r="BX383" s="581"/>
      <c r="BY383" s="581"/>
      <c r="BZ383" s="581"/>
      <c r="CA383" s="581"/>
      <c r="CB383" s="581"/>
      <c r="CC383" s="581"/>
    </row>
    <row r="384" customFormat="false" ht="11.25" hidden="false" customHeight="true" outlineLevel="0" collapsed="false">
      <c r="A384" s="581"/>
      <c r="B384" s="581"/>
      <c r="C384" s="581"/>
      <c r="D384" s="581"/>
      <c r="E384" s="581"/>
      <c r="F384" s="581"/>
      <c r="G384" s="581"/>
      <c r="H384" s="581"/>
      <c r="I384" s="581"/>
      <c r="J384" s="581"/>
      <c r="K384" s="581"/>
      <c r="L384" s="581"/>
      <c r="M384" s="581"/>
      <c r="N384" s="581"/>
      <c r="O384" s="581"/>
      <c r="P384" s="581"/>
      <c r="Q384" s="581"/>
      <c r="R384" s="581"/>
      <c r="S384" s="581"/>
      <c r="T384" s="581"/>
      <c r="U384" s="581"/>
      <c r="V384" s="581"/>
      <c r="W384" s="581"/>
      <c r="X384" s="581"/>
      <c r="Y384" s="581"/>
      <c r="Z384" s="581"/>
      <c r="AA384" s="581"/>
      <c r="AB384" s="581"/>
      <c r="AC384" s="581"/>
      <c r="AD384" s="581"/>
      <c r="AE384" s="581"/>
      <c r="AF384" s="581"/>
      <c r="AG384" s="581"/>
      <c r="AH384" s="581"/>
      <c r="AI384" s="581"/>
      <c r="AJ384" s="581"/>
      <c r="AK384" s="581"/>
      <c r="AL384" s="581"/>
      <c r="AM384" s="581"/>
      <c r="AN384" s="581"/>
      <c r="AO384" s="581"/>
      <c r="AP384" s="581"/>
      <c r="AQ384" s="581"/>
      <c r="AR384" s="581"/>
      <c r="AS384" s="581"/>
      <c r="AT384" s="581"/>
      <c r="AU384" s="581"/>
      <c r="AV384" s="581"/>
      <c r="AW384" s="581"/>
      <c r="AX384" s="581"/>
      <c r="AY384" s="581"/>
      <c r="AZ384" s="581"/>
      <c r="BA384" s="581"/>
      <c r="BB384" s="581"/>
      <c r="BC384" s="581"/>
      <c r="BD384" s="581"/>
      <c r="BE384" s="581"/>
      <c r="BF384" s="581"/>
      <c r="BG384" s="581"/>
      <c r="BH384" s="581"/>
      <c r="BI384" s="581"/>
      <c r="BJ384" s="581"/>
      <c r="BK384" s="581"/>
      <c r="BL384" s="581"/>
      <c r="BM384" s="581"/>
      <c r="BN384" s="581"/>
      <c r="BO384" s="581"/>
      <c r="BP384" s="581"/>
      <c r="BQ384" s="581"/>
      <c r="BR384" s="581"/>
      <c r="BS384" s="581"/>
      <c r="BT384" s="581"/>
      <c r="BU384" s="581"/>
      <c r="BV384" s="581"/>
      <c r="BW384" s="581"/>
      <c r="BX384" s="581"/>
      <c r="BY384" s="581"/>
      <c r="BZ384" s="581"/>
      <c r="CA384" s="581"/>
      <c r="CB384" s="581"/>
      <c r="CC384" s="581"/>
    </row>
    <row r="385" customFormat="false" ht="11.25" hidden="false" customHeight="true" outlineLevel="0" collapsed="false">
      <c r="A385" s="581"/>
      <c r="B385" s="581"/>
      <c r="C385" s="581"/>
      <c r="D385" s="581"/>
      <c r="E385" s="581"/>
      <c r="F385" s="581"/>
      <c r="G385" s="581"/>
      <c r="H385" s="581"/>
      <c r="I385" s="581"/>
      <c r="J385" s="581"/>
      <c r="K385" s="581"/>
      <c r="L385" s="581"/>
      <c r="M385" s="581"/>
      <c r="N385" s="581"/>
      <c r="O385" s="581"/>
      <c r="P385" s="581"/>
      <c r="Q385" s="581"/>
      <c r="R385" s="581"/>
      <c r="S385" s="581"/>
      <c r="T385" s="581"/>
      <c r="U385" s="581"/>
      <c r="V385" s="581"/>
      <c r="W385" s="581"/>
      <c r="X385" s="581"/>
      <c r="Y385" s="581"/>
      <c r="Z385" s="581"/>
      <c r="AA385" s="581"/>
      <c r="AB385" s="581"/>
      <c r="AC385" s="581"/>
      <c r="AD385" s="581"/>
      <c r="AE385" s="581"/>
      <c r="AF385" s="581"/>
      <c r="AG385" s="581"/>
      <c r="AH385" s="581"/>
      <c r="AI385" s="581"/>
      <c r="AJ385" s="581"/>
      <c r="AK385" s="581"/>
      <c r="AL385" s="581"/>
      <c r="AM385" s="581"/>
      <c r="AN385" s="581"/>
      <c r="AO385" s="581"/>
      <c r="AP385" s="581"/>
      <c r="AQ385" s="581"/>
      <c r="AR385" s="581"/>
      <c r="AS385" s="581"/>
      <c r="AT385" s="581"/>
      <c r="AU385" s="581"/>
      <c r="AV385" s="581"/>
      <c r="AW385" s="581"/>
      <c r="AX385" s="581"/>
      <c r="AY385" s="581"/>
      <c r="AZ385" s="581"/>
      <c r="BA385" s="581"/>
      <c r="BB385" s="581"/>
      <c r="BC385" s="581"/>
      <c r="BD385" s="581"/>
      <c r="BE385" s="581"/>
      <c r="BF385" s="581"/>
      <c r="BG385" s="581"/>
      <c r="BH385" s="581"/>
      <c r="BI385" s="581"/>
      <c r="BJ385" s="581"/>
      <c r="BK385" s="581"/>
      <c r="BL385" s="581"/>
      <c r="BM385" s="581"/>
      <c r="BN385" s="581"/>
      <c r="BO385" s="581"/>
      <c r="BP385" s="581"/>
      <c r="BQ385" s="581"/>
      <c r="BR385" s="581"/>
      <c r="BS385" s="581"/>
      <c r="BT385" s="581"/>
      <c r="BU385" s="581"/>
      <c r="BV385" s="581"/>
      <c r="BW385" s="581"/>
      <c r="BX385" s="581"/>
      <c r="BY385" s="581"/>
      <c r="BZ385" s="581"/>
      <c r="CA385" s="581"/>
      <c r="CB385" s="581"/>
      <c r="CC385" s="581"/>
    </row>
    <row r="386" customFormat="false" ht="11.25" hidden="false" customHeight="true" outlineLevel="0" collapsed="false">
      <c r="A386" s="581"/>
      <c r="B386" s="581"/>
      <c r="C386" s="581"/>
      <c r="D386" s="581"/>
      <c r="E386" s="581"/>
      <c r="F386" s="581"/>
      <c r="G386" s="581"/>
      <c r="H386" s="581"/>
      <c r="I386" s="581"/>
      <c r="J386" s="581"/>
      <c r="K386" s="581"/>
      <c r="L386" s="581"/>
      <c r="M386" s="581"/>
      <c r="N386" s="581"/>
      <c r="O386" s="581"/>
      <c r="P386" s="581"/>
      <c r="Q386" s="581"/>
      <c r="R386" s="581"/>
      <c r="S386" s="581"/>
      <c r="T386" s="581"/>
      <c r="U386" s="581"/>
      <c r="V386" s="581"/>
      <c r="W386" s="581"/>
      <c r="X386" s="581"/>
      <c r="Y386" s="581"/>
      <c r="Z386" s="581"/>
      <c r="AA386" s="581"/>
      <c r="AB386" s="581"/>
      <c r="AC386" s="581"/>
      <c r="AD386" s="581"/>
      <c r="AE386" s="581"/>
      <c r="AF386" s="581"/>
      <c r="AG386" s="581"/>
      <c r="AH386" s="581"/>
      <c r="AI386" s="581"/>
      <c r="AJ386" s="581"/>
      <c r="AK386" s="581"/>
      <c r="AL386" s="581"/>
      <c r="AM386" s="581"/>
      <c r="AN386" s="581"/>
      <c r="AO386" s="581"/>
      <c r="AP386" s="581"/>
      <c r="AQ386" s="581"/>
      <c r="AR386" s="581"/>
      <c r="AS386" s="581"/>
      <c r="AT386" s="581"/>
      <c r="AU386" s="581"/>
      <c r="AV386" s="581"/>
      <c r="AW386" s="581"/>
      <c r="AX386" s="581"/>
      <c r="AY386" s="581"/>
      <c r="AZ386" s="581"/>
      <c r="BA386" s="581"/>
      <c r="BB386" s="581"/>
      <c r="BC386" s="581"/>
      <c r="BD386" s="581"/>
      <c r="BE386" s="581"/>
      <c r="BF386" s="581"/>
      <c r="BG386" s="581"/>
      <c r="BH386" s="581"/>
      <c r="BI386" s="581"/>
      <c r="BJ386" s="581"/>
      <c r="BK386" s="581"/>
      <c r="BL386" s="581"/>
      <c r="BM386" s="581"/>
      <c r="BN386" s="581"/>
      <c r="BO386" s="581"/>
      <c r="BP386" s="581"/>
      <c r="BQ386" s="581"/>
      <c r="BR386" s="581"/>
      <c r="BS386" s="581"/>
      <c r="BT386" s="581"/>
      <c r="BU386" s="581"/>
      <c r="BV386" s="581"/>
      <c r="BW386" s="581"/>
      <c r="BX386" s="581"/>
      <c r="BY386" s="581"/>
      <c r="BZ386" s="581"/>
      <c r="CA386" s="581"/>
      <c r="CB386" s="581"/>
      <c r="CC386" s="581"/>
    </row>
    <row r="387" customFormat="false" ht="11.25" hidden="false" customHeight="true" outlineLevel="0" collapsed="false">
      <c r="A387" s="581"/>
      <c r="B387" s="581"/>
      <c r="C387" s="581"/>
      <c r="D387" s="581"/>
      <c r="E387" s="581"/>
      <c r="F387" s="581"/>
      <c r="G387" s="581"/>
      <c r="H387" s="581"/>
      <c r="I387" s="581"/>
      <c r="J387" s="581"/>
      <c r="K387" s="581"/>
      <c r="L387" s="581"/>
      <c r="M387" s="581"/>
      <c r="N387" s="581"/>
      <c r="O387" s="581"/>
      <c r="P387" s="581"/>
      <c r="Q387" s="581"/>
      <c r="R387" s="581"/>
      <c r="S387" s="581"/>
      <c r="T387" s="581"/>
      <c r="U387" s="581"/>
      <c r="V387" s="581"/>
      <c r="W387" s="581"/>
      <c r="X387" s="581"/>
      <c r="Y387" s="581"/>
      <c r="Z387" s="581"/>
      <c r="AA387" s="581"/>
      <c r="AB387" s="581"/>
      <c r="AC387" s="581"/>
      <c r="AD387" s="581"/>
      <c r="AE387" s="581"/>
      <c r="AF387" s="581"/>
      <c r="AG387" s="581"/>
      <c r="AH387" s="581"/>
      <c r="AI387" s="581"/>
      <c r="AJ387" s="581"/>
      <c r="AK387" s="581"/>
      <c r="AL387" s="581"/>
      <c r="AM387" s="581"/>
      <c r="AN387" s="581"/>
      <c r="AO387" s="581"/>
      <c r="AP387" s="581"/>
      <c r="AQ387" s="581"/>
      <c r="AR387" s="581"/>
      <c r="AS387" s="581"/>
      <c r="AT387" s="581"/>
      <c r="AU387" s="581"/>
      <c r="AV387" s="581"/>
      <c r="AW387" s="581"/>
      <c r="AX387" s="581"/>
      <c r="AY387" s="581"/>
      <c r="AZ387" s="581"/>
      <c r="BA387" s="581"/>
      <c r="BB387" s="581"/>
      <c r="BC387" s="581"/>
      <c r="BD387" s="581"/>
      <c r="BE387" s="581"/>
      <c r="BF387" s="581"/>
      <c r="BG387" s="581"/>
      <c r="BH387" s="581"/>
      <c r="BI387" s="581"/>
      <c r="BJ387" s="581"/>
      <c r="BK387" s="581"/>
      <c r="BL387" s="581"/>
      <c r="BM387" s="581"/>
      <c r="BN387" s="581"/>
      <c r="BO387" s="581"/>
      <c r="BP387" s="581"/>
      <c r="BQ387" s="581"/>
      <c r="BR387" s="581"/>
      <c r="BS387" s="581"/>
      <c r="BT387" s="581"/>
      <c r="BU387" s="581"/>
      <c r="BV387" s="581"/>
      <c r="BW387" s="581"/>
      <c r="BX387" s="581"/>
      <c r="BY387" s="581"/>
      <c r="BZ387" s="581"/>
      <c r="CA387" s="581"/>
      <c r="CB387" s="581"/>
      <c r="CC387" s="581"/>
    </row>
    <row r="388" customFormat="false" ht="11.25" hidden="false" customHeight="true" outlineLevel="0" collapsed="false">
      <c r="A388" s="581"/>
      <c r="B388" s="581"/>
      <c r="C388" s="581"/>
      <c r="D388" s="581"/>
      <c r="E388" s="581"/>
      <c r="F388" s="581"/>
      <c r="G388" s="581"/>
      <c r="H388" s="581"/>
      <c r="I388" s="581"/>
      <c r="J388" s="581"/>
      <c r="K388" s="581"/>
      <c r="L388" s="581"/>
      <c r="M388" s="581"/>
      <c r="N388" s="581"/>
      <c r="O388" s="581"/>
      <c r="P388" s="581"/>
      <c r="Q388" s="581"/>
      <c r="R388" s="581"/>
      <c r="S388" s="581"/>
      <c r="T388" s="581"/>
      <c r="U388" s="581"/>
      <c r="V388" s="581"/>
      <c r="W388" s="581"/>
      <c r="X388" s="581"/>
      <c r="Y388" s="581"/>
      <c r="Z388" s="581"/>
      <c r="AA388" s="581"/>
      <c r="AB388" s="581"/>
      <c r="AC388" s="581"/>
      <c r="AD388" s="581"/>
      <c r="AE388" s="581"/>
      <c r="AF388" s="581"/>
      <c r="AG388" s="581"/>
      <c r="AH388" s="581"/>
      <c r="AI388" s="581"/>
      <c r="AJ388" s="581"/>
      <c r="AK388" s="581"/>
      <c r="AL388" s="581"/>
      <c r="AM388" s="581"/>
      <c r="AN388" s="581"/>
      <c r="AO388" s="581"/>
      <c r="AP388" s="581"/>
      <c r="AQ388" s="581"/>
      <c r="AR388" s="581"/>
      <c r="AS388" s="581"/>
      <c r="AT388" s="581"/>
      <c r="AU388" s="581"/>
      <c r="AV388" s="581"/>
      <c r="AW388" s="581"/>
      <c r="AX388" s="581"/>
      <c r="AY388" s="581"/>
      <c r="AZ388" s="581"/>
      <c r="BA388" s="581"/>
      <c r="BB388" s="581"/>
      <c r="BC388" s="581"/>
      <c r="BD388" s="581"/>
      <c r="BE388" s="581"/>
      <c r="BF388" s="581"/>
      <c r="BG388" s="581"/>
      <c r="BH388" s="581"/>
      <c r="BI388" s="581"/>
      <c r="BJ388" s="581"/>
      <c r="BK388" s="581"/>
      <c r="BL388" s="581"/>
      <c r="BM388" s="581"/>
      <c r="BN388" s="581"/>
      <c r="BO388" s="581"/>
      <c r="BP388" s="581"/>
      <c r="BQ388" s="581"/>
      <c r="BR388" s="581"/>
      <c r="BS388" s="581"/>
      <c r="BT388" s="581"/>
      <c r="BU388" s="581"/>
      <c r="BV388" s="581"/>
      <c r="BW388" s="581"/>
      <c r="BX388" s="581"/>
      <c r="BY388" s="581"/>
      <c r="BZ388" s="581"/>
      <c r="CA388" s="581"/>
      <c r="CB388" s="581"/>
      <c r="CC388" s="581"/>
    </row>
    <row r="389" customFormat="false" ht="11.25" hidden="false" customHeight="true" outlineLevel="0" collapsed="false">
      <c r="A389" s="581"/>
      <c r="B389" s="581"/>
      <c r="C389" s="581"/>
      <c r="D389" s="581"/>
      <c r="E389" s="581"/>
      <c r="F389" s="581"/>
      <c r="G389" s="581"/>
      <c r="H389" s="581"/>
      <c r="I389" s="581"/>
      <c r="J389" s="581"/>
      <c r="K389" s="581"/>
      <c r="L389" s="581"/>
      <c r="M389" s="581"/>
      <c r="N389" s="581"/>
      <c r="O389" s="581"/>
      <c r="P389" s="581"/>
      <c r="Q389" s="581"/>
      <c r="R389" s="581"/>
      <c r="S389" s="581"/>
      <c r="T389" s="581"/>
      <c r="U389" s="581"/>
      <c r="V389" s="581"/>
      <c r="W389" s="581"/>
      <c r="X389" s="581"/>
      <c r="Y389" s="581"/>
      <c r="Z389" s="581"/>
      <c r="AA389" s="581"/>
      <c r="AB389" s="581"/>
      <c r="AC389" s="581"/>
      <c r="AD389" s="581"/>
      <c r="AE389" s="581"/>
      <c r="AF389" s="581"/>
      <c r="AG389" s="581"/>
      <c r="AH389" s="581"/>
      <c r="AI389" s="581"/>
      <c r="AJ389" s="581"/>
      <c r="AK389" s="581"/>
      <c r="AL389" s="581"/>
      <c r="AM389" s="581"/>
      <c r="AN389" s="581"/>
      <c r="AO389" s="581"/>
      <c r="AP389" s="581"/>
      <c r="AQ389" s="581"/>
      <c r="AR389" s="581"/>
      <c r="AS389" s="581"/>
      <c r="AT389" s="581"/>
      <c r="AU389" s="581"/>
      <c r="AV389" s="581"/>
      <c r="AW389" s="581"/>
      <c r="AX389" s="581"/>
      <c r="AY389" s="581"/>
      <c r="AZ389" s="581"/>
      <c r="BA389" s="581"/>
      <c r="BB389" s="581"/>
      <c r="BC389" s="581"/>
      <c r="BD389" s="581"/>
      <c r="BE389" s="581"/>
      <c r="BF389" s="581"/>
      <c r="BG389" s="581"/>
      <c r="BH389" s="581"/>
      <c r="BI389" s="581"/>
      <c r="BJ389" s="581"/>
      <c r="BK389" s="581"/>
      <c r="BL389" s="581"/>
      <c r="BM389" s="581"/>
      <c r="BN389" s="581"/>
      <c r="BO389" s="581"/>
      <c r="BP389" s="581"/>
      <c r="BQ389" s="581"/>
      <c r="BR389" s="581"/>
      <c r="BS389" s="581"/>
      <c r="BT389" s="581"/>
      <c r="BU389" s="581"/>
      <c r="BV389" s="581"/>
      <c r="BW389" s="581"/>
      <c r="BX389" s="581"/>
      <c r="BY389" s="581"/>
      <c r="BZ389" s="581"/>
      <c r="CA389" s="581"/>
      <c r="CB389" s="581"/>
      <c r="CC389" s="581"/>
    </row>
    <row r="390" customFormat="false" ht="11.25" hidden="false" customHeight="true" outlineLevel="0" collapsed="false">
      <c r="A390" s="581"/>
      <c r="B390" s="581"/>
      <c r="C390" s="581"/>
      <c r="D390" s="581"/>
      <c r="E390" s="581"/>
      <c r="F390" s="581"/>
      <c r="G390" s="581"/>
      <c r="H390" s="581"/>
      <c r="I390" s="581"/>
      <c r="J390" s="581"/>
      <c r="K390" s="581"/>
      <c r="L390" s="581"/>
      <c r="M390" s="581"/>
      <c r="N390" s="581"/>
      <c r="O390" s="581"/>
      <c r="P390" s="581"/>
      <c r="Q390" s="581"/>
      <c r="R390" s="581"/>
      <c r="S390" s="581"/>
      <c r="T390" s="581"/>
      <c r="U390" s="581"/>
      <c r="V390" s="581"/>
      <c r="W390" s="581"/>
      <c r="X390" s="581"/>
      <c r="Y390" s="581"/>
      <c r="Z390" s="581"/>
      <c r="AA390" s="581"/>
      <c r="AB390" s="581"/>
      <c r="AC390" s="581"/>
      <c r="AD390" s="581"/>
      <c r="AE390" s="581"/>
      <c r="AF390" s="581"/>
      <c r="AG390" s="581"/>
      <c r="AH390" s="581"/>
      <c r="AI390" s="581"/>
      <c r="AJ390" s="581"/>
      <c r="AK390" s="581"/>
      <c r="AL390" s="581"/>
      <c r="AM390" s="581"/>
      <c r="AN390" s="581"/>
      <c r="AO390" s="581"/>
      <c r="AP390" s="581"/>
      <c r="AQ390" s="581"/>
      <c r="AR390" s="581"/>
      <c r="AS390" s="581"/>
      <c r="AT390" s="581"/>
      <c r="AU390" s="581"/>
      <c r="AV390" s="581"/>
      <c r="AW390" s="581"/>
      <c r="AX390" s="581"/>
      <c r="AY390" s="581"/>
      <c r="AZ390" s="581"/>
      <c r="BA390" s="581"/>
      <c r="BB390" s="581"/>
      <c r="BC390" s="581"/>
      <c r="BD390" s="581"/>
      <c r="BE390" s="581"/>
      <c r="BF390" s="581"/>
      <c r="BG390" s="581"/>
      <c r="BH390" s="581"/>
      <c r="BI390" s="581"/>
      <c r="BJ390" s="581"/>
      <c r="BK390" s="581"/>
      <c r="BL390" s="581"/>
      <c r="BM390" s="581"/>
      <c r="BN390" s="581"/>
      <c r="BO390" s="581"/>
      <c r="BP390" s="581"/>
      <c r="BQ390" s="581"/>
      <c r="BR390" s="581"/>
      <c r="BS390" s="581"/>
      <c r="BT390" s="581"/>
      <c r="BU390" s="581"/>
      <c r="BV390" s="581"/>
      <c r="BW390" s="581"/>
      <c r="BX390" s="581"/>
      <c r="BY390" s="581"/>
      <c r="BZ390" s="581"/>
      <c r="CA390" s="581"/>
      <c r="CB390" s="581"/>
      <c r="CC390" s="581"/>
    </row>
    <row r="391" customFormat="false" ht="11.25" hidden="false" customHeight="true" outlineLevel="0" collapsed="false">
      <c r="A391" s="581"/>
      <c r="B391" s="581"/>
      <c r="C391" s="581"/>
      <c r="D391" s="581"/>
      <c r="E391" s="581"/>
      <c r="F391" s="581"/>
      <c r="G391" s="581"/>
      <c r="H391" s="581"/>
      <c r="I391" s="581"/>
      <c r="J391" s="581"/>
      <c r="K391" s="581"/>
      <c r="L391" s="581"/>
      <c r="M391" s="581"/>
      <c r="N391" s="581"/>
      <c r="O391" s="581"/>
      <c r="P391" s="581"/>
      <c r="Q391" s="581"/>
      <c r="R391" s="581"/>
      <c r="S391" s="581"/>
      <c r="T391" s="581"/>
      <c r="U391" s="581"/>
      <c r="V391" s="581"/>
      <c r="W391" s="581"/>
      <c r="X391" s="581"/>
      <c r="Y391" s="581"/>
      <c r="Z391" s="581"/>
      <c r="AA391" s="581"/>
      <c r="AB391" s="581"/>
      <c r="AC391" s="581"/>
      <c r="AD391" s="581"/>
      <c r="AE391" s="581"/>
      <c r="AF391" s="581"/>
      <c r="AG391" s="581"/>
      <c r="AH391" s="581"/>
      <c r="AI391" s="581"/>
      <c r="AJ391" s="581"/>
      <c r="AK391" s="581"/>
      <c r="AL391" s="581"/>
      <c r="AM391" s="581"/>
      <c r="AN391" s="581"/>
      <c r="AO391" s="581"/>
      <c r="AP391" s="581"/>
      <c r="AQ391" s="581"/>
      <c r="AR391" s="581"/>
      <c r="AS391" s="581"/>
      <c r="AT391" s="581"/>
      <c r="AU391" s="581"/>
      <c r="AV391" s="581"/>
      <c r="AW391" s="581"/>
      <c r="AX391" s="581"/>
      <c r="AY391" s="581"/>
      <c r="AZ391" s="581"/>
      <c r="BA391" s="581"/>
      <c r="BB391" s="581"/>
      <c r="BC391" s="581"/>
      <c r="BD391" s="581"/>
      <c r="BE391" s="581"/>
      <c r="BF391" s="581"/>
      <c r="BG391" s="581"/>
      <c r="BH391" s="581"/>
      <c r="BI391" s="581"/>
      <c r="BJ391" s="581"/>
      <c r="BK391" s="581"/>
      <c r="BL391" s="581"/>
      <c r="BM391" s="581"/>
      <c r="BN391" s="581"/>
      <c r="BO391" s="581"/>
      <c r="BP391" s="581"/>
      <c r="BQ391" s="581"/>
      <c r="BR391" s="581"/>
      <c r="BS391" s="581"/>
      <c r="BT391" s="581"/>
      <c r="BU391" s="581"/>
      <c r="BV391" s="581"/>
      <c r="BW391" s="581"/>
      <c r="BX391" s="581"/>
      <c r="BY391" s="581"/>
      <c r="BZ391" s="581"/>
      <c r="CA391" s="581"/>
      <c r="CB391" s="581"/>
      <c r="CC391" s="581"/>
    </row>
    <row r="392" customFormat="false" ht="11.25" hidden="false" customHeight="true" outlineLevel="0" collapsed="false">
      <c r="A392" s="581"/>
      <c r="B392" s="581"/>
      <c r="C392" s="581"/>
      <c r="D392" s="581"/>
      <c r="E392" s="581"/>
      <c r="F392" s="581"/>
      <c r="G392" s="581"/>
      <c r="H392" s="581"/>
      <c r="I392" s="581"/>
      <c r="J392" s="581"/>
      <c r="K392" s="581"/>
      <c r="L392" s="581"/>
      <c r="M392" s="581"/>
      <c r="N392" s="581"/>
      <c r="O392" s="581"/>
      <c r="P392" s="581"/>
      <c r="Q392" s="581"/>
      <c r="R392" s="581"/>
      <c r="S392" s="581"/>
      <c r="T392" s="581"/>
      <c r="U392" s="581"/>
      <c r="V392" s="581"/>
      <c r="W392" s="581"/>
      <c r="X392" s="581"/>
      <c r="Y392" s="581"/>
      <c r="Z392" s="581"/>
      <c r="AA392" s="581"/>
      <c r="AB392" s="581"/>
      <c r="AC392" s="581"/>
      <c r="AD392" s="581"/>
      <c r="AE392" s="581"/>
      <c r="AF392" s="581"/>
      <c r="AG392" s="581"/>
      <c r="AH392" s="581"/>
      <c r="AI392" s="581"/>
      <c r="AJ392" s="581"/>
      <c r="AK392" s="581"/>
      <c r="AL392" s="581"/>
      <c r="AM392" s="581"/>
      <c r="AN392" s="581"/>
      <c r="AO392" s="581"/>
      <c r="AP392" s="581"/>
      <c r="AQ392" s="581"/>
      <c r="AR392" s="581"/>
      <c r="AS392" s="581"/>
      <c r="AT392" s="581"/>
      <c r="AU392" s="581"/>
      <c r="AV392" s="581"/>
      <c r="AW392" s="581"/>
      <c r="AX392" s="581"/>
      <c r="AY392" s="581"/>
      <c r="AZ392" s="581"/>
      <c r="BA392" s="581"/>
      <c r="BB392" s="581"/>
      <c r="BC392" s="581"/>
      <c r="BD392" s="581"/>
      <c r="BE392" s="581"/>
      <c r="BF392" s="581"/>
      <c r="BG392" s="581"/>
      <c r="BH392" s="581"/>
      <c r="BI392" s="581"/>
      <c r="BJ392" s="581"/>
      <c r="BK392" s="581"/>
      <c r="BL392" s="581"/>
      <c r="BM392" s="581"/>
      <c r="BN392" s="581"/>
      <c r="BO392" s="581"/>
      <c r="BP392" s="581"/>
      <c r="BQ392" s="581"/>
      <c r="BR392" s="581"/>
      <c r="BS392" s="581"/>
      <c r="BT392" s="581"/>
      <c r="BU392" s="581"/>
      <c r="BV392" s="581"/>
      <c r="BW392" s="581"/>
      <c r="BX392" s="581"/>
      <c r="BY392" s="581"/>
      <c r="BZ392" s="581"/>
      <c r="CA392" s="581"/>
      <c r="CB392" s="581"/>
      <c r="CC392" s="581"/>
    </row>
    <row r="393" customFormat="false" ht="11.25" hidden="false" customHeight="true" outlineLevel="0" collapsed="false">
      <c r="A393" s="581"/>
      <c r="B393" s="581"/>
      <c r="C393" s="581"/>
      <c r="D393" s="581"/>
      <c r="E393" s="581"/>
      <c r="F393" s="581"/>
      <c r="G393" s="581"/>
      <c r="H393" s="581"/>
      <c r="I393" s="581"/>
      <c r="J393" s="581"/>
      <c r="K393" s="581"/>
      <c r="L393" s="581"/>
      <c r="M393" s="581"/>
      <c r="N393" s="581"/>
      <c r="O393" s="581"/>
      <c r="P393" s="581"/>
      <c r="Q393" s="581"/>
      <c r="R393" s="581"/>
      <c r="S393" s="581"/>
      <c r="T393" s="581"/>
      <c r="U393" s="581"/>
      <c r="V393" s="581"/>
      <c r="W393" s="581"/>
      <c r="X393" s="581"/>
      <c r="Y393" s="581"/>
      <c r="Z393" s="581"/>
      <c r="AA393" s="581"/>
      <c r="AB393" s="581"/>
      <c r="AC393" s="581"/>
      <c r="AD393" s="581"/>
      <c r="AE393" s="581"/>
      <c r="AF393" s="581"/>
      <c r="AG393" s="581"/>
      <c r="AH393" s="581"/>
      <c r="AI393" s="581"/>
      <c r="AJ393" s="581"/>
      <c r="AK393" s="581"/>
      <c r="AL393" s="581"/>
      <c r="AM393" s="581"/>
      <c r="AN393" s="581"/>
      <c r="AO393" s="581"/>
      <c r="AP393" s="581"/>
      <c r="AQ393" s="581"/>
      <c r="AR393" s="581"/>
      <c r="AS393" s="581"/>
      <c r="AT393" s="581"/>
      <c r="AU393" s="581"/>
      <c r="AV393" s="581"/>
      <c r="AW393" s="581"/>
      <c r="AX393" s="581"/>
      <c r="AY393" s="581"/>
      <c r="AZ393" s="581"/>
      <c r="BA393" s="581"/>
      <c r="BB393" s="581"/>
      <c r="BC393" s="581"/>
      <c r="BD393" s="581"/>
      <c r="BE393" s="581"/>
      <c r="BF393" s="581"/>
      <c r="BG393" s="581"/>
      <c r="BH393" s="581"/>
      <c r="BI393" s="581"/>
      <c r="BJ393" s="581"/>
      <c r="BK393" s="581"/>
      <c r="BL393" s="581"/>
      <c r="BM393" s="581"/>
      <c r="BN393" s="581"/>
      <c r="BO393" s="581"/>
      <c r="BP393" s="581"/>
      <c r="BQ393" s="581"/>
      <c r="BR393" s="581"/>
      <c r="BS393" s="581"/>
      <c r="BT393" s="581"/>
      <c r="BU393" s="581"/>
      <c r="BV393" s="581"/>
      <c r="BW393" s="581"/>
      <c r="BX393" s="581"/>
      <c r="BY393" s="581"/>
      <c r="BZ393" s="581"/>
      <c r="CA393" s="581"/>
      <c r="CB393" s="581"/>
      <c r="CC393" s="581"/>
    </row>
    <row r="394" customFormat="false" ht="11.25" hidden="false" customHeight="true" outlineLevel="0" collapsed="false">
      <c r="A394" s="581"/>
      <c r="B394" s="581"/>
      <c r="C394" s="581"/>
      <c r="D394" s="581"/>
      <c r="E394" s="581"/>
      <c r="F394" s="581"/>
      <c r="G394" s="581"/>
      <c r="H394" s="581"/>
      <c r="I394" s="581"/>
      <c r="J394" s="581"/>
      <c r="K394" s="581"/>
      <c r="L394" s="581"/>
      <c r="M394" s="581"/>
      <c r="N394" s="581"/>
      <c r="O394" s="581"/>
      <c r="P394" s="581"/>
      <c r="Q394" s="581"/>
      <c r="R394" s="581"/>
      <c r="S394" s="581"/>
      <c r="T394" s="581"/>
      <c r="U394" s="581"/>
      <c r="V394" s="581"/>
      <c r="W394" s="581"/>
      <c r="X394" s="581"/>
      <c r="Y394" s="581"/>
      <c r="Z394" s="581"/>
      <c r="AA394" s="581"/>
      <c r="AB394" s="581"/>
      <c r="AC394" s="581"/>
      <c r="AD394" s="581"/>
      <c r="AE394" s="581"/>
      <c r="AF394" s="581"/>
      <c r="AG394" s="581"/>
      <c r="AH394" s="581"/>
      <c r="AI394" s="581"/>
      <c r="AJ394" s="581"/>
      <c r="AK394" s="581"/>
      <c r="AL394" s="581"/>
      <c r="AM394" s="581"/>
      <c r="AN394" s="581"/>
      <c r="AO394" s="581"/>
      <c r="AP394" s="581"/>
      <c r="AQ394" s="581"/>
      <c r="AR394" s="581"/>
      <c r="AS394" s="581"/>
      <c r="AT394" s="581"/>
      <c r="AU394" s="581"/>
      <c r="AV394" s="581"/>
      <c r="AW394" s="581"/>
      <c r="AX394" s="581"/>
      <c r="AY394" s="581"/>
      <c r="AZ394" s="581"/>
      <c r="BA394" s="581"/>
      <c r="BB394" s="581"/>
      <c r="BC394" s="581"/>
      <c r="BD394" s="581"/>
      <c r="BE394" s="581"/>
      <c r="BF394" s="581"/>
      <c r="BG394" s="581"/>
      <c r="BH394" s="581"/>
      <c r="BI394" s="581"/>
      <c r="BJ394" s="581"/>
      <c r="BK394" s="581"/>
      <c r="BL394" s="581"/>
      <c r="BM394" s="581"/>
      <c r="BN394" s="581"/>
      <c r="BO394" s="581"/>
      <c r="BP394" s="581"/>
      <c r="BQ394" s="581"/>
      <c r="BR394" s="581"/>
      <c r="BS394" s="581"/>
      <c r="BT394" s="581"/>
      <c r="BU394" s="581"/>
      <c r="BV394" s="581"/>
      <c r="BW394" s="581"/>
      <c r="BX394" s="581"/>
      <c r="BY394" s="581"/>
      <c r="BZ394" s="581"/>
      <c r="CA394" s="581"/>
      <c r="CB394" s="581"/>
      <c r="CC394" s="581"/>
    </row>
    <row r="395" customFormat="false" ht="11.25" hidden="false" customHeight="true" outlineLevel="0" collapsed="false">
      <c r="A395" s="581"/>
      <c r="B395" s="581"/>
      <c r="C395" s="581"/>
      <c r="D395" s="581"/>
      <c r="E395" s="581"/>
      <c r="F395" s="581"/>
      <c r="G395" s="581"/>
      <c r="H395" s="581"/>
      <c r="I395" s="581"/>
      <c r="J395" s="581"/>
      <c r="K395" s="581"/>
      <c r="L395" s="581"/>
      <c r="M395" s="581"/>
      <c r="N395" s="581"/>
      <c r="O395" s="581"/>
      <c r="P395" s="581"/>
      <c r="Q395" s="581"/>
      <c r="R395" s="581"/>
      <c r="S395" s="581"/>
      <c r="T395" s="581"/>
      <c r="U395" s="581"/>
      <c r="V395" s="581"/>
      <c r="W395" s="581"/>
      <c r="X395" s="581"/>
      <c r="Y395" s="581"/>
      <c r="Z395" s="581"/>
      <c r="AA395" s="581"/>
      <c r="AB395" s="581"/>
      <c r="AC395" s="581"/>
      <c r="AD395" s="581"/>
      <c r="AE395" s="581"/>
      <c r="AF395" s="581"/>
      <c r="AG395" s="581"/>
      <c r="AH395" s="581"/>
      <c r="AI395" s="581"/>
      <c r="AJ395" s="581"/>
      <c r="AK395" s="581"/>
      <c r="AL395" s="581"/>
      <c r="AM395" s="581"/>
      <c r="AN395" s="581"/>
      <c r="AO395" s="581"/>
      <c r="AP395" s="581"/>
      <c r="AQ395" s="581"/>
      <c r="AR395" s="581"/>
      <c r="AS395" s="581"/>
      <c r="AT395" s="581"/>
      <c r="AU395" s="581"/>
      <c r="AV395" s="581"/>
      <c r="AW395" s="581"/>
      <c r="AX395" s="581"/>
      <c r="AY395" s="581"/>
      <c r="AZ395" s="581"/>
      <c r="BA395" s="581"/>
      <c r="BB395" s="581"/>
      <c r="BC395" s="581"/>
      <c r="BD395" s="581"/>
      <c r="BE395" s="581"/>
      <c r="BF395" s="581"/>
      <c r="BG395" s="581"/>
      <c r="BH395" s="581"/>
      <c r="BI395" s="581"/>
      <c r="BJ395" s="581"/>
      <c r="BK395" s="581"/>
      <c r="BL395" s="581"/>
      <c r="BM395" s="581"/>
      <c r="BN395" s="581"/>
      <c r="BO395" s="581"/>
      <c r="BP395" s="581"/>
      <c r="BQ395" s="581"/>
      <c r="BR395" s="581"/>
      <c r="BS395" s="581"/>
      <c r="BT395" s="581"/>
      <c r="BU395" s="581"/>
      <c r="BV395" s="581"/>
      <c r="BW395" s="581"/>
      <c r="BX395" s="581"/>
      <c r="BY395" s="581"/>
      <c r="BZ395" s="581"/>
      <c r="CA395" s="581"/>
      <c r="CB395" s="581"/>
      <c r="CC395" s="581"/>
    </row>
    <row r="396" customFormat="false" ht="11.25" hidden="false" customHeight="true" outlineLevel="0" collapsed="false">
      <c r="A396" s="581"/>
      <c r="B396" s="581"/>
      <c r="C396" s="581"/>
      <c r="D396" s="581"/>
      <c r="E396" s="581"/>
      <c r="F396" s="581"/>
      <c r="G396" s="581"/>
      <c r="H396" s="581"/>
      <c r="I396" s="581"/>
      <c r="J396" s="581"/>
      <c r="K396" s="581"/>
      <c r="L396" s="581"/>
      <c r="M396" s="581"/>
      <c r="N396" s="581"/>
      <c r="O396" s="581"/>
      <c r="P396" s="581"/>
      <c r="Q396" s="581"/>
      <c r="R396" s="581"/>
      <c r="S396" s="581"/>
      <c r="T396" s="581"/>
      <c r="U396" s="581"/>
      <c r="V396" s="581"/>
      <c r="W396" s="581"/>
      <c r="X396" s="581"/>
      <c r="Y396" s="581"/>
      <c r="Z396" s="581"/>
      <c r="AA396" s="581"/>
      <c r="AB396" s="581"/>
      <c r="AC396" s="581"/>
      <c r="AD396" s="581"/>
      <c r="AE396" s="581"/>
      <c r="AF396" s="581"/>
      <c r="AG396" s="581"/>
      <c r="AH396" s="581"/>
      <c r="AI396" s="581"/>
      <c r="AJ396" s="581"/>
      <c r="AK396" s="581"/>
      <c r="AL396" s="581"/>
      <c r="AM396" s="581"/>
      <c r="AN396" s="581"/>
      <c r="AO396" s="581"/>
      <c r="AP396" s="581"/>
      <c r="AQ396" s="581"/>
      <c r="AR396" s="581"/>
      <c r="AS396" s="581"/>
      <c r="AT396" s="581"/>
      <c r="AU396" s="581"/>
      <c r="AV396" s="581"/>
      <c r="AW396" s="581"/>
      <c r="AX396" s="581"/>
      <c r="AY396" s="581"/>
      <c r="AZ396" s="581"/>
      <c r="BA396" s="581"/>
      <c r="BB396" s="581"/>
      <c r="BC396" s="581"/>
      <c r="BD396" s="581"/>
      <c r="BE396" s="581"/>
      <c r="BF396" s="581"/>
      <c r="BG396" s="581"/>
      <c r="BH396" s="581"/>
      <c r="BI396" s="581"/>
      <c r="BJ396" s="581"/>
      <c r="BK396" s="581"/>
      <c r="BL396" s="581"/>
      <c r="BM396" s="581"/>
      <c r="BN396" s="581"/>
      <c r="BO396" s="581"/>
      <c r="BP396" s="581"/>
      <c r="BQ396" s="581"/>
      <c r="BR396" s="581"/>
      <c r="BS396" s="581"/>
      <c r="BT396" s="581"/>
      <c r="BU396" s="581"/>
      <c r="BV396" s="581"/>
      <c r="BW396" s="581"/>
      <c r="BX396" s="581"/>
      <c r="BY396" s="581"/>
      <c r="BZ396" s="581"/>
      <c r="CA396" s="581"/>
      <c r="CB396" s="581"/>
      <c r="CC396" s="581"/>
    </row>
    <row r="397" customFormat="false" ht="11.25" hidden="false" customHeight="true" outlineLevel="0" collapsed="false">
      <c r="A397" s="581"/>
      <c r="B397" s="581"/>
      <c r="C397" s="581"/>
      <c r="D397" s="581"/>
      <c r="E397" s="581"/>
      <c r="F397" s="581"/>
      <c r="G397" s="581"/>
      <c r="H397" s="581"/>
      <c r="I397" s="581"/>
      <c r="J397" s="581"/>
      <c r="K397" s="581"/>
      <c r="L397" s="581"/>
      <c r="M397" s="581"/>
      <c r="N397" s="581"/>
      <c r="O397" s="581"/>
      <c r="P397" s="581"/>
      <c r="Q397" s="581"/>
      <c r="R397" s="581"/>
      <c r="S397" s="581"/>
      <c r="T397" s="581"/>
      <c r="U397" s="581"/>
      <c r="V397" s="581"/>
      <c r="W397" s="581"/>
      <c r="X397" s="581"/>
      <c r="Y397" s="581"/>
      <c r="Z397" s="581"/>
      <c r="AA397" s="581"/>
      <c r="AB397" s="581"/>
      <c r="AC397" s="581"/>
      <c r="AD397" s="581"/>
      <c r="AE397" s="581"/>
      <c r="AF397" s="581"/>
      <c r="AG397" s="581"/>
      <c r="AH397" s="581"/>
      <c r="AI397" s="581"/>
      <c r="AJ397" s="581"/>
      <c r="AK397" s="581"/>
      <c r="AL397" s="581"/>
      <c r="AM397" s="581"/>
      <c r="AN397" s="581"/>
      <c r="AO397" s="581"/>
      <c r="AP397" s="581"/>
      <c r="AQ397" s="581"/>
      <c r="AR397" s="581"/>
      <c r="AS397" s="581"/>
      <c r="AT397" s="581"/>
      <c r="AU397" s="581"/>
      <c r="AV397" s="581"/>
      <c r="AW397" s="581"/>
      <c r="AX397" s="581"/>
      <c r="AY397" s="581"/>
      <c r="AZ397" s="581"/>
      <c r="BA397" s="581"/>
      <c r="BB397" s="581"/>
      <c r="BC397" s="581"/>
      <c r="BD397" s="581"/>
      <c r="BE397" s="581"/>
      <c r="BF397" s="581"/>
      <c r="BG397" s="581"/>
      <c r="BH397" s="581"/>
      <c r="BI397" s="581"/>
      <c r="BJ397" s="581"/>
      <c r="BK397" s="581"/>
      <c r="BL397" s="581"/>
      <c r="BM397" s="581"/>
      <c r="BN397" s="581"/>
      <c r="BO397" s="581"/>
      <c r="BP397" s="581"/>
      <c r="BQ397" s="581"/>
      <c r="BR397" s="581"/>
      <c r="BS397" s="581"/>
      <c r="BT397" s="581"/>
      <c r="BU397" s="581"/>
      <c r="BV397" s="581"/>
      <c r="BW397" s="581"/>
      <c r="BX397" s="581"/>
      <c r="BY397" s="581"/>
      <c r="BZ397" s="581"/>
      <c r="CA397" s="581"/>
      <c r="CB397" s="581"/>
      <c r="CC397" s="581"/>
    </row>
    <row r="398" customFormat="false" ht="11.25" hidden="false" customHeight="true" outlineLevel="0" collapsed="false">
      <c r="A398" s="581"/>
      <c r="B398" s="581"/>
      <c r="C398" s="581"/>
      <c r="D398" s="581"/>
      <c r="E398" s="581"/>
      <c r="F398" s="581"/>
      <c r="G398" s="581"/>
      <c r="H398" s="581"/>
      <c r="I398" s="581"/>
      <c r="J398" s="581"/>
      <c r="K398" s="581"/>
      <c r="L398" s="581"/>
      <c r="M398" s="581"/>
      <c r="N398" s="581"/>
      <c r="O398" s="581"/>
      <c r="P398" s="581"/>
      <c r="Q398" s="581"/>
      <c r="R398" s="581"/>
      <c r="S398" s="581"/>
      <c r="T398" s="581"/>
      <c r="U398" s="581"/>
      <c r="V398" s="581"/>
      <c r="W398" s="581"/>
      <c r="X398" s="581"/>
      <c r="Y398" s="581"/>
      <c r="Z398" s="581"/>
      <c r="AA398" s="581"/>
      <c r="AB398" s="581"/>
      <c r="AC398" s="581"/>
      <c r="AD398" s="581"/>
      <c r="AE398" s="581"/>
      <c r="AF398" s="581"/>
      <c r="AG398" s="581"/>
      <c r="AH398" s="581"/>
      <c r="AI398" s="581"/>
      <c r="AJ398" s="581"/>
      <c r="AK398" s="581"/>
      <c r="AL398" s="581"/>
      <c r="AM398" s="581"/>
      <c r="AN398" s="581"/>
      <c r="AO398" s="581"/>
      <c r="AP398" s="581"/>
      <c r="AQ398" s="581"/>
      <c r="AR398" s="581"/>
      <c r="AS398" s="581"/>
      <c r="AT398" s="581"/>
      <c r="AU398" s="581"/>
      <c r="AV398" s="581"/>
      <c r="AW398" s="581"/>
      <c r="AX398" s="581"/>
      <c r="AY398" s="581"/>
      <c r="AZ398" s="581"/>
      <c r="BA398" s="581"/>
      <c r="BB398" s="581"/>
      <c r="BC398" s="581"/>
      <c r="BD398" s="581"/>
      <c r="BE398" s="581"/>
      <c r="BF398" s="581"/>
      <c r="BG398" s="581"/>
      <c r="BH398" s="581"/>
      <c r="BI398" s="581"/>
      <c r="BJ398" s="581"/>
      <c r="BK398" s="581"/>
      <c r="BL398" s="581"/>
      <c r="BM398" s="581"/>
      <c r="BN398" s="581"/>
      <c r="BO398" s="581"/>
      <c r="BP398" s="581"/>
      <c r="BQ398" s="581"/>
      <c r="BR398" s="581"/>
      <c r="BS398" s="581"/>
      <c r="BT398" s="581"/>
      <c r="BU398" s="581"/>
      <c r="BV398" s="581"/>
      <c r="BW398" s="581"/>
      <c r="BX398" s="581"/>
      <c r="BY398" s="581"/>
      <c r="BZ398" s="581"/>
      <c r="CA398" s="581"/>
      <c r="CB398" s="581"/>
      <c r="CC398" s="581"/>
    </row>
    <row r="399" customFormat="false" ht="11.25" hidden="false" customHeight="true" outlineLevel="0" collapsed="false">
      <c r="A399" s="581"/>
      <c r="B399" s="581"/>
      <c r="C399" s="581"/>
      <c r="D399" s="581"/>
      <c r="E399" s="581"/>
      <c r="F399" s="581"/>
      <c r="G399" s="581"/>
      <c r="H399" s="581"/>
      <c r="I399" s="581"/>
      <c r="J399" s="581"/>
      <c r="K399" s="581"/>
      <c r="L399" s="581"/>
      <c r="M399" s="581"/>
      <c r="N399" s="581"/>
      <c r="O399" s="581"/>
      <c r="P399" s="581"/>
      <c r="Q399" s="581"/>
      <c r="R399" s="581"/>
      <c r="S399" s="581"/>
      <c r="T399" s="581"/>
      <c r="U399" s="581"/>
      <c r="V399" s="581"/>
      <c r="W399" s="581"/>
      <c r="X399" s="581"/>
      <c r="Y399" s="581"/>
      <c r="Z399" s="581"/>
      <c r="AA399" s="581"/>
      <c r="AB399" s="581"/>
      <c r="AC399" s="581"/>
      <c r="AD399" s="581"/>
      <c r="AE399" s="581"/>
      <c r="AF399" s="581"/>
      <c r="AG399" s="581"/>
      <c r="AH399" s="581"/>
      <c r="AI399" s="581"/>
      <c r="AJ399" s="581"/>
      <c r="AK399" s="581"/>
      <c r="AL399" s="581"/>
      <c r="AM399" s="581"/>
      <c r="AN399" s="581"/>
      <c r="AO399" s="581"/>
      <c r="AP399" s="581"/>
      <c r="AQ399" s="581"/>
      <c r="AR399" s="581"/>
      <c r="AS399" s="581"/>
      <c r="AT399" s="581"/>
      <c r="AU399" s="581"/>
      <c r="AV399" s="581"/>
      <c r="AW399" s="581"/>
      <c r="AX399" s="581"/>
      <c r="AY399" s="581"/>
      <c r="AZ399" s="581"/>
      <c r="BA399" s="581"/>
      <c r="BB399" s="581"/>
      <c r="BC399" s="581"/>
      <c r="BD399" s="581"/>
      <c r="BE399" s="581"/>
      <c r="BF399" s="581"/>
      <c r="BG399" s="581"/>
      <c r="BH399" s="581"/>
      <c r="BI399" s="581"/>
      <c r="BJ399" s="581"/>
      <c r="BK399" s="581"/>
      <c r="BL399" s="581"/>
      <c r="BM399" s="581"/>
      <c r="BN399" s="581"/>
      <c r="BO399" s="581"/>
      <c r="BP399" s="581"/>
      <c r="BQ399" s="581"/>
      <c r="BR399" s="581"/>
      <c r="BS399" s="581"/>
      <c r="BT399" s="581"/>
      <c r="BU399" s="581"/>
      <c r="BV399" s="581"/>
      <c r="BW399" s="581"/>
      <c r="BX399" s="581"/>
      <c r="BY399" s="581"/>
      <c r="BZ399" s="581"/>
      <c r="CA399" s="581"/>
      <c r="CB399" s="581"/>
      <c r="CC399" s="581"/>
    </row>
    <row r="400" customFormat="false" ht="11.25" hidden="false" customHeight="true" outlineLevel="0" collapsed="false">
      <c r="A400" s="581"/>
      <c r="B400" s="581"/>
      <c r="C400" s="581"/>
      <c r="D400" s="581"/>
      <c r="E400" s="581"/>
      <c r="F400" s="581"/>
      <c r="G400" s="581"/>
      <c r="H400" s="581"/>
      <c r="I400" s="581"/>
      <c r="J400" s="581"/>
      <c r="K400" s="581"/>
      <c r="L400" s="581"/>
      <c r="M400" s="581"/>
      <c r="N400" s="581"/>
      <c r="O400" s="581"/>
      <c r="P400" s="581"/>
      <c r="Q400" s="581"/>
      <c r="R400" s="581"/>
      <c r="S400" s="581"/>
      <c r="T400" s="581"/>
      <c r="U400" s="581"/>
      <c r="V400" s="581"/>
      <c r="W400" s="581"/>
      <c r="X400" s="581"/>
      <c r="Y400" s="581"/>
      <c r="Z400" s="581"/>
      <c r="AA400" s="581"/>
      <c r="AB400" s="581"/>
      <c r="AC400" s="581"/>
      <c r="AD400" s="581"/>
      <c r="AE400" s="581"/>
      <c r="AF400" s="581"/>
      <c r="AG400" s="581"/>
      <c r="AH400" s="581"/>
      <c r="AI400" s="581"/>
      <c r="AJ400" s="581"/>
      <c r="AK400" s="581"/>
      <c r="AL400" s="581"/>
      <c r="AM400" s="581"/>
      <c r="AN400" s="581"/>
      <c r="AO400" s="581"/>
      <c r="AP400" s="581"/>
      <c r="AQ400" s="581"/>
      <c r="AR400" s="581"/>
      <c r="AS400" s="581"/>
      <c r="AT400" s="581"/>
      <c r="AU400" s="581"/>
      <c r="AV400" s="581"/>
      <c r="AW400" s="581"/>
      <c r="AX400" s="581"/>
      <c r="AY400" s="581"/>
      <c r="AZ400" s="581"/>
      <c r="BA400" s="581"/>
      <c r="BB400" s="581"/>
      <c r="BC400" s="581"/>
      <c r="BD400" s="581"/>
      <c r="BE400" s="581"/>
      <c r="BF400" s="581"/>
      <c r="BG400" s="581"/>
      <c r="BH400" s="581"/>
      <c r="BI400" s="581"/>
      <c r="BJ400" s="581"/>
      <c r="BK400" s="581"/>
      <c r="BL400" s="581"/>
      <c r="BM400" s="581"/>
      <c r="BN400" s="581"/>
      <c r="BO400" s="581"/>
      <c r="BP400" s="581"/>
      <c r="BQ400" s="581"/>
      <c r="BR400" s="581"/>
      <c r="BS400" s="581"/>
      <c r="BT400" s="581"/>
      <c r="BU400" s="581"/>
      <c r="BV400" s="581"/>
      <c r="BW400" s="581"/>
      <c r="BX400" s="581"/>
      <c r="BY400" s="581"/>
      <c r="BZ400" s="581"/>
      <c r="CA400" s="581"/>
      <c r="CB400" s="581"/>
      <c r="CC400" s="581"/>
    </row>
    <row r="401" customFormat="false" ht="11.25" hidden="false" customHeight="true" outlineLevel="0" collapsed="false">
      <c r="A401" s="581"/>
      <c r="B401" s="581"/>
      <c r="C401" s="581"/>
      <c r="D401" s="581"/>
      <c r="E401" s="581"/>
      <c r="F401" s="581"/>
      <c r="G401" s="581"/>
      <c r="H401" s="581"/>
      <c r="I401" s="581"/>
      <c r="J401" s="581"/>
      <c r="K401" s="581"/>
      <c r="L401" s="581"/>
      <c r="M401" s="581"/>
      <c r="N401" s="581"/>
      <c r="O401" s="581"/>
      <c r="P401" s="581"/>
      <c r="Q401" s="581"/>
      <c r="R401" s="581"/>
      <c r="S401" s="581"/>
      <c r="T401" s="581"/>
      <c r="U401" s="581"/>
      <c r="V401" s="581"/>
      <c r="W401" s="581"/>
      <c r="X401" s="581"/>
      <c r="Y401" s="581"/>
      <c r="Z401" s="581"/>
      <c r="AA401" s="581"/>
      <c r="AB401" s="581"/>
      <c r="AC401" s="581"/>
      <c r="AD401" s="581"/>
      <c r="AE401" s="581"/>
      <c r="AF401" s="581"/>
      <c r="AG401" s="581"/>
      <c r="AH401" s="581"/>
      <c r="AI401" s="581"/>
      <c r="AJ401" s="581"/>
      <c r="AK401" s="581"/>
      <c r="AL401" s="581"/>
      <c r="AM401" s="581"/>
      <c r="AN401" s="581"/>
      <c r="AO401" s="581"/>
      <c r="AP401" s="581"/>
      <c r="AQ401" s="581"/>
      <c r="AR401" s="581"/>
      <c r="AS401" s="581"/>
      <c r="AT401" s="581"/>
      <c r="AU401" s="581"/>
      <c r="AV401" s="581"/>
      <c r="AW401" s="581"/>
      <c r="AX401" s="581"/>
      <c r="AY401" s="581"/>
      <c r="AZ401" s="581"/>
      <c r="BA401" s="581"/>
      <c r="BB401" s="581"/>
      <c r="BC401" s="581"/>
      <c r="BD401" s="581"/>
      <c r="BE401" s="581"/>
      <c r="BF401" s="581"/>
      <c r="BG401" s="581"/>
      <c r="BH401" s="581"/>
      <c r="BI401" s="581"/>
      <c r="BJ401" s="581"/>
      <c r="BK401" s="581"/>
      <c r="BL401" s="581"/>
      <c r="BM401" s="581"/>
      <c r="BN401" s="581"/>
      <c r="BO401" s="581"/>
      <c r="BP401" s="581"/>
      <c r="BQ401" s="581"/>
      <c r="BR401" s="581"/>
      <c r="BS401" s="581"/>
      <c r="BT401" s="581"/>
      <c r="BU401" s="581"/>
      <c r="BV401" s="581"/>
      <c r="BW401" s="581"/>
      <c r="BX401" s="581"/>
      <c r="BY401" s="581"/>
      <c r="BZ401" s="581"/>
      <c r="CA401" s="581"/>
      <c r="CB401" s="581"/>
      <c r="CC401" s="581"/>
    </row>
    <row r="402" customFormat="false" ht="11.25" hidden="false" customHeight="true" outlineLevel="0" collapsed="false">
      <c r="A402" s="581"/>
      <c r="B402" s="581"/>
      <c r="C402" s="581"/>
      <c r="D402" s="581"/>
      <c r="E402" s="581"/>
      <c r="F402" s="581"/>
      <c r="G402" s="581"/>
      <c r="H402" s="581"/>
      <c r="I402" s="581"/>
      <c r="J402" s="581"/>
      <c r="K402" s="581"/>
      <c r="L402" s="581"/>
      <c r="M402" s="581"/>
      <c r="N402" s="581"/>
      <c r="O402" s="581"/>
      <c r="P402" s="581"/>
      <c r="Q402" s="581"/>
      <c r="R402" s="581"/>
      <c r="S402" s="581"/>
      <c r="T402" s="581"/>
      <c r="U402" s="581"/>
      <c r="V402" s="581"/>
      <c r="W402" s="581"/>
      <c r="X402" s="581"/>
      <c r="Y402" s="581"/>
      <c r="Z402" s="581"/>
      <c r="AA402" s="581"/>
      <c r="AB402" s="581"/>
      <c r="AC402" s="581"/>
      <c r="AD402" s="581"/>
      <c r="AE402" s="581"/>
      <c r="AF402" s="581"/>
      <c r="AG402" s="581"/>
      <c r="AH402" s="581"/>
      <c r="AI402" s="581"/>
      <c r="AJ402" s="581"/>
      <c r="AK402" s="581"/>
      <c r="AL402" s="581"/>
      <c r="AM402" s="581"/>
      <c r="AN402" s="581"/>
      <c r="AO402" s="581"/>
      <c r="AP402" s="581"/>
      <c r="AQ402" s="581"/>
      <c r="AR402" s="581"/>
      <c r="AS402" s="581"/>
      <c r="AT402" s="581"/>
      <c r="AU402" s="581"/>
      <c r="AV402" s="581"/>
      <c r="AW402" s="581"/>
      <c r="AX402" s="581"/>
      <c r="AY402" s="581"/>
      <c r="AZ402" s="581"/>
      <c r="BA402" s="581"/>
      <c r="BB402" s="581"/>
      <c r="BC402" s="581"/>
      <c r="BD402" s="581"/>
      <c r="BE402" s="581"/>
      <c r="BF402" s="581"/>
      <c r="BG402" s="581"/>
      <c r="BH402" s="581"/>
      <c r="BI402" s="581"/>
      <c r="BJ402" s="581"/>
      <c r="BK402" s="581"/>
      <c r="BL402" s="581"/>
      <c r="BM402" s="581"/>
      <c r="BN402" s="581"/>
      <c r="BO402" s="581"/>
      <c r="BP402" s="581"/>
      <c r="BQ402" s="581"/>
      <c r="BR402" s="581"/>
      <c r="BS402" s="581"/>
      <c r="BT402" s="581"/>
      <c r="BU402" s="581"/>
      <c r="BV402" s="581"/>
      <c r="BW402" s="581"/>
      <c r="BX402" s="581"/>
      <c r="BY402" s="581"/>
      <c r="BZ402" s="581"/>
      <c r="CA402" s="581"/>
      <c r="CB402" s="581"/>
      <c r="CC402" s="581"/>
    </row>
    <row r="403" customFormat="false" ht="11.25" hidden="false" customHeight="true" outlineLevel="0" collapsed="false">
      <c r="A403" s="581"/>
      <c r="B403" s="581"/>
      <c r="C403" s="581"/>
      <c r="D403" s="581"/>
      <c r="E403" s="581"/>
      <c r="F403" s="581"/>
      <c r="G403" s="581"/>
      <c r="H403" s="581"/>
      <c r="I403" s="581"/>
      <c r="J403" s="581"/>
      <c r="K403" s="581"/>
      <c r="L403" s="581"/>
      <c r="M403" s="581"/>
      <c r="N403" s="581"/>
      <c r="O403" s="581"/>
      <c r="P403" s="581"/>
      <c r="Q403" s="581"/>
      <c r="R403" s="581"/>
      <c r="S403" s="581"/>
      <c r="T403" s="581"/>
      <c r="U403" s="581"/>
      <c r="V403" s="581"/>
      <c r="W403" s="581"/>
      <c r="X403" s="581"/>
      <c r="Y403" s="581"/>
      <c r="Z403" s="581"/>
      <c r="AA403" s="581"/>
      <c r="AB403" s="581"/>
      <c r="AC403" s="581"/>
      <c r="AD403" s="581"/>
      <c r="AE403" s="581"/>
      <c r="AF403" s="581"/>
      <c r="AG403" s="581"/>
      <c r="AH403" s="581"/>
      <c r="AI403" s="581"/>
      <c r="AJ403" s="581"/>
      <c r="AK403" s="581"/>
      <c r="AL403" s="581"/>
      <c r="AM403" s="581"/>
      <c r="AN403" s="581"/>
      <c r="AO403" s="581"/>
      <c r="AP403" s="581"/>
      <c r="AQ403" s="581"/>
      <c r="AR403" s="581"/>
      <c r="AS403" s="581"/>
      <c r="AT403" s="581"/>
      <c r="AU403" s="581"/>
      <c r="AV403" s="581"/>
      <c r="AW403" s="581"/>
      <c r="AX403" s="581"/>
      <c r="AY403" s="581"/>
      <c r="AZ403" s="581"/>
      <c r="BA403" s="581"/>
      <c r="BB403" s="581"/>
      <c r="BC403" s="581"/>
      <c r="BD403" s="581"/>
      <c r="BE403" s="581"/>
      <c r="BF403" s="581"/>
      <c r="BG403" s="581"/>
      <c r="BH403" s="581"/>
      <c r="BI403" s="581"/>
      <c r="BJ403" s="581"/>
      <c r="BK403" s="581"/>
      <c r="BL403" s="581"/>
      <c r="BM403" s="581"/>
      <c r="BN403" s="581"/>
      <c r="BO403" s="581"/>
      <c r="BP403" s="581"/>
      <c r="BQ403" s="581"/>
      <c r="BR403" s="581"/>
      <c r="BS403" s="581"/>
      <c r="BT403" s="581"/>
      <c r="BU403" s="581"/>
      <c r="BV403" s="581"/>
      <c r="BW403" s="581"/>
      <c r="BX403" s="581"/>
      <c r="BY403" s="581"/>
      <c r="BZ403" s="581"/>
      <c r="CA403" s="581"/>
      <c r="CB403" s="581"/>
      <c r="CC403" s="581"/>
    </row>
    <row r="404" customFormat="false" ht="11.25" hidden="false" customHeight="true" outlineLevel="0" collapsed="false">
      <c r="A404" s="581"/>
      <c r="B404" s="581"/>
      <c r="C404" s="581"/>
      <c r="D404" s="581"/>
      <c r="E404" s="581"/>
      <c r="F404" s="581"/>
      <c r="G404" s="581"/>
      <c r="H404" s="581"/>
      <c r="I404" s="581"/>
      <c r="J404" s="581"/>
      <c r="K404" s="581"/>
      <c r="L404" s="581"/>
      <c r="M404" s="581"/>
      <c r="N404" s="581"/>
      <c r="O404" s="581"/>
      <c r="P404" s="581"/>
      <c r="Q404" s="581"/>
      <c r="R404" s="581"/>
      <c r="S404" s="581"/>
      <c r="T404" s="581"/>
      <c r="U404" s="581"/>
      <c r="V404" s="581"/>
      <c r="W404" s="581"/>
      <c r="X404" s="581"/>
      <c r="Y404" s="581"/>
      <c r="Z404" s="581"/>
      <c r="AA404" s="581"/>
      <c r="AB404" s="581"/>
      <c r="AC404" s="581"/>
      <c r="AD404" s="581"/>
      <c r="AE404" s="581"/>
      <c r="AF404" s="581"/>
      <c r="AG404" s="581"/>
      <c r="AH404" s="581"/>
      <c r="AI404" s="581"/>
      <c r="AJ404" s="581"/>
      <c r="AK404" s="581"/>
      <c r="AL404" s="581"/>
      <c r="AM404" s="581"/>
      <c r="AN404" s="581"/>
      <c r="AO404" s="581"/>
      <c r="AP404" s="581"/>
      <c r="AQ404" s="581"/>
      <c r="AR404" s="581"/>
      <c r="AS404" s="581"/>
      <c r="AT404" s="581"/>
      <c r="AU404" s="581"/>
      <c r="AV404" s="581"/>
      <c r="AW404" s="581"/>
      <c r="AX404" s="581"/>
      <c r="AY404" s="581"/>
      <c r="AZ404" s="581"/>
      <c r="BA404" s="581"/>
      <c r="BB404" s="581"/>
      <c r="BC404" s="581"/>
      <c r="BD404" s="581"/>
      <c r="BE404" s="581"/>
      <c r="BF404" s="581"/>
      <c r="BG404" s="581"/>
      <c r="BH404" s="581"/>
      <c r="BI404" s="581"/>
      <c r="BJ404" s="581"/>
      <c r="BK404" s="581"/>
      <c r="BL404" s="581"/>
      <c r="BM404" s="581"/>
      <c r="BN404" s="581"/>
      <c r="BO404" s="581"/>
      <c r="BP404" s="581"/>
      <c r="BQ404" s="581"/>
      <c r="BR404" s="581"/>
      <c r="BS404" s="581"/>
      <c r="BT404" s="581"/>
      <c r="BU404" s="581"/>
      <c r="BV404" s="581"/>
      <c r="BW404" s="581"/>
      <c r="BX404" s="581"/>
      <c r="BY404" s="581"/>
      <c r="BZ404" s="581"/>
      <c r="CA404" s="581"/>
      <c r="CB404" s="581"/>
      <c r="CC404" s="581"/>
    </row>
    <row r="405" customFormat="false" ht="11.25" hidden="false" customHeight="true" outlineLevel="0" collapsed="false">
      <c r="A405" s="581"/>
      <c r="B405" s="581"/>
      <c r="C405" s="581"/>
      <c r="D405" s="581"/>
      <c r="E405" s="581"/>
      <c r="F405" s="581"/>
      <c r="G405" s="581"/>
      <c r="H405" s="581"/>
      <c r="I405" s="581"/>
      <c r="J405" s="581"/>
      <c r="K405" s="581"/>
      <c r="L405" s="581"/>
      <c r="M405" s="581"/>
      <c r="N405" s="581"/>
      <c r="O405" s="581"/>
      <c r="P405" s="581"/>
      <c r="Q405" s="581"/>
      <c r="R405" s="581"/>
      <c r="S405" s="581"/>
      <c r="T405" s="581"/>
      <c r="U405" s="581"/>
      <c r="V405" s="581"/>
      <c r="W405" s="581"/>
      <c r="X405" s="581"/>
      <c r="Y405" s="581"/>
      <c r="Z405" s="581"/>
      <c r="AA405" s="581"/>
      <c r="AB405" s="581"/>
      <c r="AC405" s="581"/>
      <c r="AD405" s="581"/>
      <c r="AE405" s="581"/>
      <c r="AF405" s="581"/>
      <c r="AG405" s="581"/>
      <c r="AH405" s="581"/>
      <c r="AI405" s="581"/>
      <c r="AJ405" s="581"/>
      <c r="AK405" s="581"/>
      <c r="AL405" s="581"/>
      <c r="AM405" s="581"/>
      <c r="AN405" s="581"/>
      <c r="AO405" s="581"/>
      <c r="AP405" s="581"/>
      <c r="AQ405" s="581"/>
      <c r="AR405" s="581"/>
      <c r="AS405" s="581"/>
      <c r="AT405" s="581"/>
      <c r="AU405" s="581"/>
      <c r="AV405" s="581"/>
      <c r="AW405" s="581"/>
      <c r="AX405" s="581"/>
      <c r="AY405" s="581"/>
      <c r="AZ405" s="581"/>
      <c r="BA405" s="581"/>
      <c r="BB405" s="581"/>
      <c r="BC405" s="581"/>
      <c r="BD405" s="581"/>
      <c r="BE405" s="581"/>
      <c r="BF405" s="581"/>
      <c r="BG405" s="581"/>
      <c r="BH405" s="581"/>
      <c r="BI405" s="581"/>
      <c r="BJ405" s="581"/>
      <c r="BK405" s="581"/>
      <c r="BL405" s="581"/>
      <c r="BM405" s="581"/>
      <c r="BN405" s="581"/>
      <c r="BO405" s="581"/>
      <c r="BP405" s="581"/>
      <c r="BQ405" s="581"/>
      <c r="BR405" s="581"/>
      <c r="BS405" s="581"/>
      <c r="BT405" s="581"/>
      <c r="BU405" s="581"/>
      <c r="BV405" s="581"/>
      <c r="BW405" s="581"/>
      <c r="BX405" s="581"/>
      <c r="BY405" s="581"/>
      <c r="BZ405" s="581"/>
      <c r="CA405" s="581"/>
      <c r="CB405" s="581"/>
      <c r="CC405" s="581"/>
    </row>
    <row r="406" customFormat="false" ht="11.25" hidden="false" customHeight="true" outlineLevel="0" collapsed="false">
      <c r="A406" s="581"/>
      <c r="B406" s="581"/>
      <c r="C406" s="581"/>
      <c r="D406" s="581"/>
      <c r="E406" s="581"/>
      <c r="F406" s="581"/>
      <c r="G406" s="581"/>
      <c r="H406" s="581"/>
      <c r="I406" s="581"/>
      <c r="J406" s="581"/>
      <c r="K406" s="581"/>
      <c r="L406" s="581"/>
      <c r="M406" s="581"/>
      <c r="N406" s="581"/>
      <c r="O406" s="581"/>
      <c r="P406" s="581"/>
      <c r="Q406" s="581"/>
      <c r="R406" s="581"/>
      <c r="S406" s="581"/>
      <c r="T406" s="581"/>
      <c r="U406" s="581"/>
      <c r="V406" s="581"/>
      <c r="W406" s="581"/>
      <c r="X406" s="581"/>
      <c r="Y406" s="581"/>
      <c r="Z406" s="581"/>
      <c r="AA406" s="581"/>
      <c r="AB406" s="581"/>
      <c r="AC406" s="581"/>
      <c r="AD406" s="581"/>
      <c r="AE406" s="581"/>
      <c r="AF406" s="581"/>
      <c r="AG406" s="581"/>
      <c r="AH406" s="581"/>
      <c r="AI406" s="581"/>
      <c r="AJ406" s="581"/>
      <c r="AK406" s="581"/>
      <c r="AL406" s="581"/>
      <c r="AM406" s="581"/>
      <c r="AN406" s="581"/>
      <c r="AO406" s="581"/>
      <c r="AP406" s="581"/>
      <c r="AQ406" s="581"/>
      <c r="AR406" s="581"/>
      <c r="AS406" s="581"/>
      <c r="AT406" s="581"/>
      <c r="AU406" s="581"/>
      <c r="AV406" s="581"/>
      <c r="AW406" s="581"/>
      <c r="AX406" s="581"/>
      <c r="AY406" s="581"/>
      <c r="AZ406" s="581"/>
      <c r="BA406" s="581"/>
      <c r="BB406" s="581"/>
      <c r="BC406" s="581"/>
      <c r="BD406" s="581"/>
      <c r="BE406" s="581"/>
      <c r="BF406" s="581"/>
      <c r="BG406" s="581"/>
      <c r="BH406" s="581"/>
      <c r="BI406" s="581"/>
      <c r="BJ406" s="581"/>
      <c r="BK406" s="581"/>
      <c r="BL406" s="581"/>
      <c r="BM406" s="581"/>
      <c r="BN406" s="581"/>
      <c r="BO406" s="581"/>
      <c r="BP406" s="581"/>
      <c r="BQ406" s="581"/>
      <c r="BR406" s="581"/>
      <c r="BS406" s="581"/>
      <c r="BT406" s="581"/>
      <c r="BU406" s="581"/>
      <c r="BV406" s="581"/>
      <c r="BW406" s="581"/>
      <c r="BX406" s="581"/>
      <c r="BY406" s="581"/>
      <c r="BZ406" s="581"/>
      <c r="CA406" s="581"/>
      <c r="CB406" s="581"/>
      <c r="CC406" s="581"/>
    </row>
    <row r="407" customFormat="false" ht="11.25" hidden="false" customHeight="true" outlineLevel="0" collapsed="false">
      <c r="A407" s="581"/>
      <c r="B407" s="581"/>
      <c r="C407" s="581"/>
      <c r="D407" s="581"/>
      <c r="E407" s="581"/>
      <c r="F407" s="581"/>
      <c r="G407" s="581"/>
      <c r="H407" s="581"/>
      <c r="I407" s="581"/>
      <c r="J407" s="581"/>
      <c r="K407" s="581"/>
      <c r="L407" s="581"/>
      <c r="M407" s="581"/>
      <c r="N407" s="581"/>
      <c r="O407" s="581"/>
      <c r="P407" s="581"/>
      <c r="Q407" s="581"/>
      <c r="R407" s="581"/>
      <c r="S407" s="581"/>
      <c r="T407" s="581"/>
      <c r="U407" s="581"/>
      <c r="V407" s="581"/>
      <c r="W407" s="581"/>
      <c r="X407" s="581"/>
      <c r="Y407" s="581"/>
      <c r="Z407" s="581"/>
      <c r="AA407" s="581"/>
      <c r="AB407" s="581"/>
      <c r="AC407" s="581"/>
      <c r="AD407" s="581"/>
      <c r="AE407" s="581"/>
      <c r="AF407" s="581"/>
      <c r="AG407" s="581"/>
      <c r="AH407" s="581"/>
      <c r="AI407" s="581"/>
      <c r="AJ407" s="581"/>
      <c r="AK407" s="581"/>
      <c r="AL407" s="581"/>
      <c r="AM407" s="581"/>
      <c r="AN407" s="581"/>
      <c r="AO407" s="581"/>
      <c r="AP407" s="581"/>
      <c r="AQ407" s="581"/>
      <c r="AR407" s="581"/>
      <c r="AS407" s="581"/>
      <c r="AT407" s="581"/>
      <c r="AU407" s="581"/>
      <c r="AV407" s="581"/>
      <c r="AW407" s="581"/>
      <c r="AX407" s="581"/>
      <c r="AY407" s="581"/>
      <c r="AZ407" s="581"/>
      <c r="BA407" s="581"/>
      <c r="BB407" s="581"/>
      <c r="BC407" s="581"/>
      <c r="BD407" s="581"/>
      <c r="BE407" s="581"/>
      <c r="BF407" s="581"/>
      <c r="BG407" s="581"/>
      <c r="BH407" s="581"/>
      <c r="BI407" s="581"/>
      <c r="BJ407" s="581"/>
      <c r="BK407" s="581"/>
      <c r="BL407" s="581"/>
      <c r="BM407" s="581"/>
      <c r="BN407" s="581"/>
      <c r="BO407" s="581"/>
      <c r="BP407" s="581"/>
      <c r="BQ407" s="581"/>
      <c r="BR407" s="581"/>
      <c r="BS407" s="581"/>
      <c r="BT407" s="581"/>
      <c r="BU407" s="581"/>
      <c r="BV407" s="581"/>
      <c r="BW407" s="581"/>
      <c r="BX407" s="581"/>
      <c r="BY407" s="581"/>
      <c r="BZ407" s="581"/>
      <c r="CA407" s="581"/>
      <c r="CB407" s="581"/>
      <c r="CC407" s="581"/>
    </row>
    <row r="408" customFormat="false" ht="11.25" hidden="false" customHeight="true" outlineLevel="0" collapsed="false">
      <c r="A408" s="581"/>
      <c r="B408" s="581"/>
      <c r="C408" s="581"/>
      <c r="D408" s="581"/>
      <c r="E408" s="581"/>
      <c r="F408" s="581"/>
      <c r="G408" s="581"/>
      <c r="H408" s="581"/>
      <c r="I408" s="581"/>
      <c r="J408" s="581"/>
      <c r="K408" s="581"/>
      <c r="L408" s="581"/>
      <c r="M408" s="581"/>
      <c r="N408" s="581"/>
      <c r="O408" s="581"/>
      <c r="P408" s="581"/>
      <c r="Q408" s="581"/>
      <c r="R408" s="581"/>
      <c r="S408" s="581"/>
      <c r="T408" s="581"/>
      <c r="U408" s="581"/>
      <c r="V408" s="581"/>
      <c r="W408" s="581"/>
      <c r="X408" s="581"/>
      <c r="Y408" s="581"/>
      <c r="Z408" s="581"/>
      <c r="AA408" s="581"/>
      <c r="AB408" s="581"/>
      <c r="AC408" s="581"/>
      <c r="AD408" s="581"/>
      <c r="AE408" s="581"/>
      <c r="AF408" s="581"/>
      <c r="AG408" s="581"/>
      <c r="AH408" s="581"/>
      <c r="AI408" s="581"/>
      <c r="AJ408" s="581"/>
      <c r="AK408" s="581"/>
      <c r="AL408" s="581"/>
      <c r="AM408" s="581"/>
      <c r="AN408" s="581"/>
      <c r="AO408" s="581"/>
      <c r="AP408" s="581"/>
      <c r="AQ408" s="581"/>
      <c r="AR408" s="581"/>
      <c r="AS408" s="581"/>
      <c r="AT408" s="581"/>
      <c r="AU408" s="581"/>
      <c r="AV408" s="581"/>
      <c r="AW408" s="581"/>
      <c r="AX408" s="581"/>
      <c r="AY408" s="581"/>
      <c r="AZ408" s="581"/>
      <c r="BA408" s="581"/>
      <c r="BB408" s="581"/>
      <c r="BC408" s="581"/>
      <c r="BD408" s="581"/>
      <c r="BE408" s="581"/>
      <c r="BF408" s="581"/>
      <c r="BG408" s="581"/>
      <c r="BH408" s="581"/>
      <c r="BI408" s="581"/>
      <c r="BJ408" s="581"/>
      <c r="BK408" s="581"/>
      <c r="BL408" s="581"/>
      <c r="BM408" s="581"/>
      <c r="BN408" s="581"/>
      <c r="BO408" s="581"/>
      <c r="BP408" s="581"/>
      <c r="BQ408" s="581"/>
      <c r="BR408" s="581"/>
      <c r="BS408" s="581"/>
      <c r="BT408" s="581"/>
      <c r="BU408" s="581"/>
      <c r="BV408" s="581"/>
      <c r="BW408" s="581"/>
      <c r="BX408" s="581"/>
      <c r="BY408" s="581"/>
      <c r="BZ408" s="581"/>
      <c r="CA408" s="581"/>
      <c r="CB408" s="581"/>
      <c r="CC408" s="581"/>
    </row>
    <row r="409" customFormat="false" ht="11.25" hidden="false" customHeight="true" outlineLevel="0" collapsed="false">
      <c r="A409" s="581"/>
      <c r="B409" s="581"/>
      <c r="C409" s="581"/>
      <c r="D409" s="581"/>
      <c r="E409" s="581"/>
      <c r="F409" s="581"/>
      <c r="G409" s="581"/>
      <c r="H409" s="581"/>
      <c r="I409" s="581"/>
      <c r="J409" s="581"/>
      <c r="K409" s="581"/>
      <c r="L409" s="581"/>
      <c r="M409" s="581"/>
      <c r="N409" s="581"/>
      <c r="O409" s="581"/>
      <c r="P409" s="581"/>
      <c r="Q409" s="581"/>
      <c r="R409" s="581"/>
      <c r="S409" s="581"/>
      <c r="T409" s="581"/>
      <c r="U409" s="581"/>
      <c r="V409" s="581"/>
      <c r="W409" s="581"/>
      <c r="X409" s="581"/>
      <c r="Y409" s="581"/>
      <c r="Z409" s="581"/>
      <c r="AA409" s="581"/>
      <c r="AB409" s="581"/>
      <c r="AC409" s="581"/>
      <c r="AD409" s="581"/>
      <c r="AE409" s="581"/>
      <c r="AF409" s="581"/>
      <c r="AG409" s="581"/>
      <c r="AH409" s="581"/>
      <c r="AI409" s="581"/>
      <c r="AJ409" s="581"/>
      <c r="AK409" s="581"/>
      <c r="AL409" s="581"/>
      <c r="AM409" s="581"/>
      <c r="AN409" s="581"/>
      <c r="AO409" s="581"/>
      <c r="AP409" s="581"/>
      <c r="AQ409" s="581"/>
      <c r="AR409" s="581"/>
      <c r="AS409" s="581"/>
      <c r="AT409" s="581"/>
      <c r="AU409" s="581"/>
      <c r="AV409" s="581"/>
      <c r="AW409" s="581"/>
      <c r="AX409" s="581"/>
      <c r="AY409" s="581"/>
      <c r="AZ409" s="581"/>
      <c r="BA409" s="581"/>
      <c r="BB409" s="581"/>
      <c r="BC409" s="581"/>
      <c r="BD409" s="581"/>
      <c r="BE409" s="581"/>
      <c r="BF409" s="581"/>
      <c r="BG409" s="581"/>
      <c r="BH409" s="581"/>
      <c r="BI409" s="581"/>
      <c r="BJ409" s="581"/>
      <c r="BK409" s="581"/>
      <c r="BL409" s="581"/>
      <c r="BM409" s="581"/>
      <c r="BN409" s="581"/>
      <c r="BO409" s="581"/>
      <c r="BP409" s="581"/>
      <c r="BQ409" s="581"/>
      <c r="BR409" s="581"/>
      <c r="BS409" s="581"/>
      <c r="BT409" s="581"/>
      <c r="BU409" s="581"/>
      <c r="BV409" s="581"/>
      <c r="BW409" s="581"/>
      <c r="BX409" s="581"/>
      <c r="BY409" s="581"/>
      <c r="BZ409" s="581"/>
      <c r="CA409" s="581"/>
      <c r="CB409" s="581"/>
      <c r="CC409" s="581"/>
    </row>
    <row r="410" customFormat="false" ht="11.25" hidden="false" customHeight="true" outlineLevel="0" collapsed="false">
      <c r="A410" s="581"/>
      <c r="B410" s="581"/>
      <c r="C410" s="581"/>
      <c r="D410" s="581"/>
      <c r="E410" s="581"/>
      <c r="F410" s="581"/>
      <c r="G410" s="581"/>
      <c r="H410" s="581"/>
      <c r="I410" s="581"/>
      <c r="J410" s="581"/>
      <c r="K410" s="581"/>
      <c r="L410" s="581"/>
      <c r="M410" s="581"/>
      <c r="N410" s="581"/>
      <c r="O410" s="581"/>
      <c r="P410" s="581"/>
      <c r="Q410" s="581"/>
      <c r="R410" s="581"/>
      <c r="S410" s="581"/>
      <c r="T410" s="581"/>
      <c r="U410" s="581"/>
      <c r="V410" s="581"/>
      <c r="W410" s="581"/>
      <c r="X410" s="581"/>
      <c r="Y410" s="581"/>
      <c r="Z410" s="581"/>
      <c r="AA410" s="581"/>
      <c r="AB410" s="581"/>
      <c r="AC410" s="581"/>
      <c r="AD410" s="581"/>
      <c r="AE410" s="581"/>
      <c r="AF410" s="581"/>
      <c r="AG410" s="581"/>
      <c r="AH410" s="581"/>
      <c r="AI410" s="581"/>
      <c r="AJ410" s="581"/>
      <c r="AK410" s="581"/>
      <c r="AL410" s="581"/>
      <c r="AM410" s="581"/>
      <c r="AN410" s="581"/>
      <c r="AO410" s="581"/>
      <c r="AP410" s="581"/>
      <c r="AQ410" s="581"/>
      <c r="AR410" s="581"/>
      <c r="AS410" s="581"/>
      <c r="AT410" s="581"/>
      <c r="AU410" s="581"/>
      <c r="AV410" s="581"/>
      <c r="AW410" s="581"/>
      <c r="AX410" s="581"/>
      <c r="AY410" s="581"/>
      <c r="AZ410" s="581"/>
      <c r="BA410" s="581"/>
      <c r="BB410" s="581"/>
      <c r="BC410" s="581"/>
      <c r="BD410" s="581"/>
      <c r="BE410" s="581"/>
      <c r="BF410" s="581"/>
      <c r="BG410" s="581"/>
      <c r="BH410" s="581"/>
      <c r="BI410" s="581"/>
      <c r="BJ410" s="581"/>
      <c r="BK410" s="581"/>
      <c r="BL410" s="581"/>
      <c r="BM410" s="581"/>
      <c r="BN410" s="581"/>
      <c r="BO410" s="581"/>
      <c r="BP410" s="581"/>
      <c r="BQ410" s="581"/>
      <c r="BR410" s="581"/>
      <c r="BS410" s="581"/>
      <c r="BT410" s="581"/>
      <c r="BU410" s="581"/>
      <c r="BV410" s="581"/>
      <c r="BW410" s="581"/>
      <c r="BX410" s="581"/>
      <c r="BY410" s="581"/>
      <c r="BZ410" s="581"/>
      <c r="CA410" s="581"/>
      <c r="CB410" s="581"/>
      <c r="CC410" s="581"/>
    </row>
    <row r="411" customFormat="false" ht="11.25" hidden="false" customHeight="true" outlineLevel="0" collapsed="false">
      <c r="A411" s="581"/>
      <c r="B411" s="581"/>
      <c r="C411" s="581"/>
      <c r="D411" s="581"/>
      <c r="E411" s="581"/>
      <c r="F411" s="581"/>
      <c r="G411" s="581"/>
      <c r="H411" s="581"/>
      <c r="I411" s="581"/>
      <c r="J411" s="581"/>
      <c r="K411" s="581"/>
      <c r="L411" s="581"/>
      <c r="M411" s="581"/>
      <c r="N411" s="581"/>
      <c r="O411" s="581"/>
      <c r="P411" s="581"/>
      <c r="Q411" s="581"/>
      <c r="R411" s="581"/>
      <c r="S411" s="581"/>
      <c r="T411" s="581"/>
      <c r="U411" s="581"/>
      <c r="V411" s="581"/>
      <c r="W411" s="581"/>
      <c r="X411" s="581"/>
      <c r="Y411" s="581"/>
      <c r="Z411" s="581"/>
      <c r="AA411" s="581"/>
      <c r="AB411" s="581"/>
      <c r="AC411" s="581"/>
      <c r="AD411" s="581"/>
      <c r="AE411" s="581"/>
      <c r="AF411" s="581"/>
      <c r="AG411" s="581"/>
      <c r="AH411" s="581"/>
      <c r="AI411" s="581"/>
      <c r="AJ411" s="581"/>
      <c r="AK411" s="581"/>
      <c r="AL411" s="581"/>
      <c r="AM411" s="581"/>
      <c r="AN411" s="581"/>
      <c r="AO411" s="581"/>
      <c r="AP411" s="581"/>
      <c r="AQ411" s="581"/>
      <c r="AR411" s="581"/>
      <c r="AS411" s="581"/>
      <c r="AT411" s="581"/>
      <c r="AU411" s="581"/>
      <c r="AV411" s="581"/>
      <c r="AW411" s="581"/>
      <c r="AX411" s="581"/>
      <c r="AY411" s="581"/>
      <c r="AZ411" s="581"/>
      <c r="BA411" s="581"/>
      <c r="BB411" s="581"/>
      <c r="BC411" s="581"/>
      <c r="BD411" s="581"/>
      <c r="BE411" s="581"/>
      <c r="BF411" s="581"/>
      <c r="BG411" s="581"/>
      <c r="BH411" s="581"/>
      <c r="BI411" s="581"/>
      <c r="BJ411" s="581"/>
      <c r="BK411" s="581"/>
      <c r="BL411" s="581"/>
      <c r="BM411" s="581"/>
      <c r="BN411" s="581"/>
      <c r="BO411" s="581"/>
      <c r="BP411" s="581"/>
      <c r="BQ411" s="581"/>
      <c r="BR411" s="581"/>
      <c r="BS411" s="581"/>
      <c r="BT411" s="581"/>
      <c r="BU411" s="581"/>
      <c r="BV411" s="581"/>
      <c r="BW411" s="581"/>
      <c r="BX411" s="581"/>
      <c r="BY411" s="581"/>
      <c r="BZ411" s="581"/>
      <c r="CA411" s="581"/>
      <c r="CB411" s="581"/>
      <c r="CC411" s="581"/>
    </row>
    <row r="412" customFormat="false" ht="11.25" hidden="false" customHeight="true" outlineLevel="0" collapsed="false">
      <c r="A412" s="581"/>
      <c r="B412" s="581"/>
      <c r="C412" s="581"/>
      <c r="D412" s="581"/>
      <c r="E412" s="581"/>
      <c r="F412" s="581"/>
      <c r="G412" s="581"/>
      <c r="H412" s="581"/>
      <c r="I412" s="581"/>
      <c r="J412" s="581"/>
      <c r="K412" s="581"/>
      <c r="L412" s="581"/>
      <c r="M412" s="581"/>
      <c r="N412" s="581"/>
      <c r="O412" s="581"/>
      <c r="P412" s="581"/>
      <c r="Q412" s="581"/>
      <c r="R412" s="581"/>
      <c r="S412" s="581"/>
      <c r="T412" s="581"/>
      <c r="U412" s="581"/>
      <c r="V412" s="581"/>
      <c r="W412" s="581"/>
      <c r="X412" s="581"/>
      <c r="Y412" s="581"/>
      <c r="Z412" s="581"/>
      <c r="AA412" s="581"/>
      <c r="AB412" s="581"/>
      <c r="AC412" s="581"/>
      <c r="AD412" s="581"/>
      <c r="AE412" s="581"/>
      <c r="AF412" s="581"/>
      <c r="AG412" s="581"/>
      <c r="AH412" s="581"/>
      <c r="AI412" s="581"/>
      <c r="AJ412" s="581"/>
      <c r="AK412" s="581"/>
      <c r="AL412" s="581"/>
      <c r="AM412" s="581"/>
      <c r="AN412" s="581"/>
      <c r="AO412" s="581"/>
      <c r="AP412" s="581"/>
      <c r="AQ412" s="581"/>
      <c r="AR412" s="581"/>
      <c r="AS412" s="581"/>
      <c r="AT412" s="581"/>
      <c r="AU412" s="581"/>
      <c r="AV412" s="581"/>
      <c r="AW412" s="581"/>
      <c r="AX412" s="581"/>
      <c r="AY412" s="581"/>
      <c r="AZ412" s="581"/>
      <c r="BA412" s="581"/>
      <c r="BB412" s="581"/>
      <c r="BC412" s="581"/>
      <c r="BD412" s="581"/>
      <c r="BE412" s="581"/>
      <c r="BF412" s="581"/>
      <c r="BG412" s="581"/>
      <c r="BH412" s="581"/>
      <c r="BI412" s="581"/>
      <c r="BJ412" s="581"/>
      <c r="BK412" s="581"/>
      <c r="BL412" s="581"/>
      <c r="BM412" s="581"/>
      <c r="BN412" s="581"/>
      <c r="BO412" s="581"/>
      <c r="BP412" s="581"/>
      <c r="BQ412" s="581"/>
      <c r="BR412" s="581"/>
      <c r="BS412" s="581"/>
      <c r="BT412" s="581"/>
      <c r="BU412" s="581"/>
      <c r="BV412" s="581"/>
      <c r="BW412" s="581"/>
      <c r="BX412" s="581"/>
      <c r="BY412" s="581"/>
      <c r="BZ412" s="581"/>
      <c r="CA412" s="581"/>
      <c r="CB412" s="581"/>
      <c r="CC412" s="581"/>
    </row>
    <row r="413" customFormat="false" ht="11.25" hidden="false" customHeight="true" outlineLevel="0" collapsed="false">
      <c r="A413" s="581"/>
      <c r="B413" s="581"/>
      <c r="C413" s="581"/>
      <c r="D413" s="581"/>
      <c r="E413" s="581"/>
      <c r="F413" s="581"/>
      <c r="G413" s="581"/>
      <c r="H413" s="581"/>
      <c r="I413" s="581"/>
      <c r="J413" s="581"/>
      <c r="K413" s="581"/>
      <c r="L413" s="581"/>
      <c r="M413" s="581"/>
      <c r="N413" s="581"/>
      <c r="O413" s="581"/>
      <c r="P413" s="581"/>
      <c r="Q413" s="581"/>
      <c r="R413" s="581"/>
      <c r="S413" s="581"/>
      <c r="T413" s="581"/>
      <c r="U413" s="581"/>
      <c r="V413" s="581"/>
      <c r="W413" s="581"/>
      <c r="X413" s="581"/>
      <c r="Y413" s="581"/>
      <c r="Z413" s="581"/>
      <c r="AA413" s="581"/>
      <c r="AB413" s="581"/>
      <c r="AC413" s="581"/>
      <c r="AD413" s="581"/>
      <c r="AE413" s="581"/>
      <c r="AF413" s="581"/>
      <c r="AG413" s="581"/>
      <c r="AH413" s="581"/>
      <c r="AI413" s="581"/>
      <c r="AJ413" s="581"/>
      <c r="AK413" s="581"/>
      <c r="AL413" s="581"/>
      <c r="AM413" s="581"/>
      <c r="AN413" s="581"/>
      <c r="AO413" s="581"/>
      <c r="AP413" s="581"/>
      <c r="AQ413" s="581"/>
      <c r="AR413" s="581"/>
      <c r="AS413" s="581"/>
      <c r="AT413" s="581"/>
      <c r="AU413" s="581"/>
      <c r="AV413" s="581"/>
      <c r="AW413" s="581"/>
      <c r="AX413" s="581"/>
      <c r="AY413" s="581"/>
      <c r="AZ413" s="581"/>
      <c r="BA413" s="581"/>
      <c r="BB413" s="581"/>
      <c r="BC413" s="581"/>
      <c r="BD413" s="581"/>
      <c r="BE413" s="581"/>
      <c r="BF413" s="581"/>
      <c r="BG413" s="581"/>
      <c r="BH413" s="581"/>
      <c r="BI413" s="581"/>
      <c r="BJ413" s="581"/>
      <c r="BK413" s="581"/>
      <c r="BL413" s="581"/>
      <c r="BM413" s="581"/>
      <c r="BN413" s="581"/>
      <c r="BO413" s="581"/>
      <c r="BP413" s="581"/>
      <c r="BQ413" s="581"/>
      <c r="BR413" s="581"/>
      <c r="BS413" s="581"/>
      <c r="BT413" s="581"/>
      <c r="BU413" s="581"/>
      <c r="BV413" s="581"/>
      <c r="BW413" s="581"/>
      <c r="BX413" s="581"/>
      <c r="BY413" s="581"/>
      <c r="BZ413" s="581"/>
      <c r="CA413" s="581"/>
      <c r="CB413" s="581"/>
      <c r="CC413" s="581"/>
    </row>
    <row r="414" customFormat="false" ht="11.25" hidden="false" customHeight="true" outlineLevel="0" collapsed="false">
      <c r="A414" s="581"/>
      <c r="B414" s="581"/>
      <c r="C414" s="581"/>
      <c r="D414" s="581"/>
      <c r="E414" s="581"/>
      <c r="F414" s="581"/>
      <c r="G414" s="581"/>
      <c r="H414" s="581"/>
      <c r="I414" s="581"/>
      <c r="J414" s="581"/>
      <c r="K414" s="581"/>
      <c r="L414" s="581"/>
      <c r="M414" s="581"/>
      <c r="N414" s="581"/>
      <c r="O414" s="581"/>
      <c r="P414" s="581"/>
      <c r="Q414" s="581"/>
      <c r="R414" s="581"/>
      <c r="S414" s="581"/>
      <c r="T414" s="581"/>
      <c r="U414" s="581"/>
      <c r="V414" s="581"/>
      <c r="W414" s="581"/>
      <c r="X414" s="581"/>
      <c r="Y414" s="581"/>
      <c r="Z414" s="581"/>
      <c r="AA414" s="581"/>
      <c r="AB414" s="581"/>
      <c r="AC414" s="581"/>
      <c r="AD414" s="581"/>
      <c r="AE414" s="581"/>
      <c r="AF414" s="581"/>
      <c r="AG414" s="581"/>
      <c r="AH414" s="581"/>
      <c r="AI414" s="581"/>
      <c r="AJ414" s="581"/>
      <c r="AK414" s="581"/>
      <c r="AL414" s="581"/>
      <c r="AM414" s="581"/>
      <c r="AN414" s="581"/>
      <c r="AO414" s="581"/>
      <c r="AP414" s="581"/>
      <c r="AQ414" s="581"/>
      <c r="AR414" s="581"/>
      <c r="AS414" s="581"/>
      <c r="AT414" s="581"/>
      <c r="AU414" s="581"/>
      <c r="AV414" s="581"/>
      <c r="AW414" s="581"/>
      <c r="AX414" s="581"/>
      <c r="AY414" s="581"/>
      <c r="AZ414" s="581"/>
      <c r="BA414" s="581"/>
      <c r="BB414" s="581"/>
      <c r="BC414" s="581"/>
      <c r="BD414" s="581"/>
      <c r="BE414" s="581"/>
      <c r="BF414" s="581"/>
      <c r="BG414" s="581"/>
      <c r="BH414" s="581"/>
      <c r="BI414" s="581"/>
      <c r="BJ414" s="581"/>
      <c r="BK414" s="581"/>
      <c r="BL414" s="581"/>
      <c r="BM414" s="581"/>
      <c r="BN414" s="581"/>
      <c r="BO414" s="581"/>
      <c r="BP414" s="581"/>
      <c r="BQ414" s="581"/>
      <c r="BR414" s="581"/>
      <c r="BS414" s="581"/>
      <c r="BT414" s="581"/>
      <c r="BU414" s="581"/>
      <c r="BV414" s="581"/>
      <c r="BW414" s="581"/>
      <c r="BX414" s="581"/>
      <c r="BY414" s="581"/>
      <c r="BZ414" s="581"/>
      <c r="CA414" s="581"/>
      <c r="CB414" s="581"/>
      <c r="CC414" s="581"/>
    </row>
    <row r="415" customFormat="false" ht="11.25" hidden="false" customHeight="true" outlineLevel="0" collapsed="false">
      <c r="A415" s="581"/>
      <c r="B415" s="581"/>
      <c r="C415" s="581"/>
      <c r="D415" s="581"/>
      <c r="E415" s="581"/>
      <c r="F415" s="581"/>
      <c r="G415" s="581"/>
      <c r="H415" s="581"/>
      <c r="I415" s="581"/>
      <c r="J415" s="581"/>
      <c r="K415" s="581"/>
      <c r="L415" s="581"/>
      <c r="M415" s="581"/>
      <c r="N415" s="581"/>
      <c r="O415" s="581"/>
      <c r="P415" s="581"/>
      <c r="Q415" s="581"/>
      <c r="R415" s="581"/>
      <c r="S415" s="581"/>
      <c r="T415" s="581"/>
      <c r="U415" s="581"/>
      <c r="V415" s="581"/>
      <c r="W415" s="581"/>
      <c r="X415" s="581"/>
      <c r="Y415" s="581"/>
      <c r="Z415" s="581"/>
      <c r="AA415" s="581"/>
      <c r="AB415" s="581"/>
      <c r="AC415" s="581"/>
      <c r="AD415" s="581"/>
      <c r="AE415" s="581"/>
      <c r="AF415" s="581"/>
      <c r="AG415" s="581"/>
      <c r="AH415" s="581"/>
      <c r="AI415" s="581"/>
      <c r="AJ415" s="581"/>
      <c r="AK415" s="581"/>
      <c r="AL415" s="581"/>
      <c r="AM415" s="581"/>
      <c r="AN415" s="581"/>
      <c r="AO415" s="581"/>
      <c r="AP415" s="581"/>
      <c r="AQ415" s="581"/>
      <c r="AR415" s="581"/>
      <c r="AS415" s="581"/>
      <c r="AT415" s="581"/>
      <c r="AU415" s="581"/>
      <c r="AV415" s="581"/>
      <c r="AW415" s="581"/>
      <c r="AX415" s="581"/>
      <c r="AY415" s="581"/>
      <c r="AZ415" s="581"/>
      <c r="BA415" s="581"/>
      <c r="BB415" s="581"/>
      <c r="BC415" s="581"/>
      <c r="BD415" s="581"/>
      <c r="BE415" s="581"/>
      <c r="BF415" s="581"/>
      <c r="BG415" s="581"/>
      <c r="BH415" s="581"/>
      <c r="BI415" s="581"/>
      <c r="BJ415" s="581"/>
      <c r="BK415" s="581"/>
      <c r="BL415" s="581"/>
      <c r="BM415" s="581"/>
      <c r="BN415" s="581"/>
      <c r="BO415" s="581"/>
      <c r="BP415" s="581"/>
      <c r="BQ415" s="581"/>
      <c r="BR415" s="581"/>
      <c r="BS415" s="581"/>
      <c r="BT415" s="581"/>
      <c r="BU415" s="581"/>
      <c r="BV415" s="581"/>
      <c r="BW415" s="581"/>
      <c r="BX415" s="581"/>
      <c r="BY415" s="581"/>
      <c r="BZ415" s="581"/>
      <c r="CA415" s="581"/>
      <c r="CB415" s="581"/>
      <c r="CC415" s="581"/>
    </row>
    <row r="416" customFormat="false" ht="11.25" hidden="false" customHeight="true" outlineLevel="0" collapsed="false">
      <c r="A416" s="581"/>
      <c r="B416" s="581"/>
      <c r="C416" s="581"/>
      <c r="D416" s="581"/>
      <c r="E416" s="581"/>
      <c r="F416" s="581"/>
      <c r="G416" s="581"/>
      <c r="H416" s="581"/>
      <c r="I416" s="581"/>
      <c r="J416" s="581"/>
      <c r="K416" s="581"/>
      <c r="L416" s="581"/>
      <c r="M416" s="581"/>
      <c r="N416" s="581"/>
      <c r="O416" s="581"/>
      <c r="P416" s="581"/>
      <c r="Q416" s="581"/>
      <c r="R416" s="581"/>
      <c r="S416" s="581"/>
      <c r="T416" s="581"/>
      <c r="U416" s="581"/>
      <c r="V416" s="581"/>
      <c r="W416" s="581"/>
      <c r="X416" s="581"/>
      <c r="Y416" s="581"/>
      <c r="Z416" s="581"/>
      <c r="AA416" s="581"/>
      <c r="AB416" s="581"/>
      <c r="AC416" s="581"/>
      <c r="AD416" s="581"/>
      <c r="AE416" s="581"/>
      <c r="AF416" s="581"/>
      <c r="AG416" s="581"/>
      <c r="AH416" s="581"/>
      <c r="AI416" s="581"/>
      <c r="AJ416" s="581"/>
      <c r="AK416" s="581"/>
      <c r="AL416" s="581"/>
      <c r="AM416" s="581"/>
      <c r="AN416" s="581"/>
      <c r="AO416" s="581"/>
      <c r="AP416" s="581"/>
      <c r="AQ416" s="581"/>
      <c r="AR416" s="581"/>
      <c r="AS416" s="581"/>
      <c r="AT416" s="581"/>
      <c r="AU416" s="581"/>
      <c r="AV416" s="581"/>
      <c r="AW416" s="581"/>
      <c r="AX416" s="581"/>
      <c r="AY416" s="581"/>
      <c r="AZ416" s="581"/>
      <c r="BA416" s="581"/>
      <c r="BB416" s="581"/>
      <c r="BC416" s="581"/>
      <c r="BD416" s="581"/>
      <c r="BE416" s="581"/>
      <c r="BF416" s="581"/>
      <c r="BG416" s="581"/>
      <c r="BH416" s="581"/>
      <c r="BI416" s="581"/>
      <c r="BJ416" s="581"/>
      <c r="BK416" s="581"/>
      <c r="BL416" s="581"/>
      <c r="BM416" s="581"/>
      <c r="BN416" s="581"/>
      <c r="BO416" s="581"/>
      <c r="BP416" s="581"/>
      <c r="BQ416" s="581"/>
      <c r="BR416" s="581"/>
      <c r="BS416" s="581"/>
      <c r="BT416" s="581"/>
      <c r="BU416" s="581"/>
      <c r="BV416" s="581"/>
      <c r="BW416" s="581"/>
      <c r="BX416" s="581"/>
      <c r="BY416" s="581"/>
      <c r="BZ416" s="581"/>
      <c r="CA416" s="581"/>
      <c r="CB416" s="581"/>
      <c r="CC416" s="581"/>
    </row>
    <row r="417" customFormat="false" ht="11.25" hidden="false" customHeight="true" outlineLevel="0" collapsed="false">
      <c r="A417" s="581"/>
      <c r="B417" s="581"/>
      <c r="C417" s="581"/>
      <c r="D417" s="581"/>
      <c r="E417" s="581"/>
      <c r="F417" s="581"/>
      <c r="G417" s="581"/>
      <c r="H417" s="581"/>
      <c r="I417" s="581"/>
      <c r="J417" s="581"/>
      <c r="K417" s="581"/>
      <c r="L417" s="581"/>
      <c r="M417" s="581"/>
      <c r="N417" s="581"/>
      <c r="O417" s="581"/>
      <c r="P417" s="581"/>
      <c r="Q417" s="581"/>
      <c r="R417" s="581"/>
      <c r="S417" s="581"/>
      <c r="T417" s="581"/>
      <c r="U417" s="581"/>
      <c r="V417" s="581"/>
      <c r="W417" s="581"/>
      <c r="X417" s="581"/>
      <c r="Y417" s="581"/>
      <c r="Z417" s="581"/>
      <c r="AA417" s="581"/>
      <c r="AB417" s="581"/>
      <c r="AC417" s="581"/>
      <c r="AD417" s="581"/>
      <c r="AE417" s="581"/>
      <c r="AF417" s="581"/>
      <c r="AG417" s="581"/>
      <c r="AH417" s="581"/>
      <c r="AI417" s="581"/>
      <c r="AJ417" s="581"/>
      <c r="AK417" s="581"/>
      <c r="AL417" s="581"/>
      <c r="AM417" s="581"/>
      <c r="AN417" s="581"/>
      <c r="AO417" s="581"/>
      <c r="AP417" s="581"/>
      <c r="AQ417" s="581"/>
      <c r="AR417" s="581"/>
      <c r="AS417" s="581"/>
      <c r="AT417" s="581"/>
      <c r="AU417" s="581"/>
      <c r="AV417" s="581"/>
      <c r="AW417" s="581"/>
      <c r="AX417" s="581"/>
      <c r="AY417" s="581"/>
      <c r="AZ417" s="581"/>
      <c r="BA417" s="581"/>
      <c r="BB417" s="581"/>
      <c r="BC417" s="581"/>
      <c r="BD417" s="581"/>
      <c r="BE417" s="581"/>
      <c r="BF417" s="581"/>
      <c r="BG417" s="581"/>
      <c r="BH417" s="581"/>
      <c r="BI417" s="581"/>
      <c r="BJ417" s="581"/>
      <c r="BK417" s="581"/>
      <c r="BL417" s="581"/>
      <c r="BM417" s="581"/>
      <c r="BN417" s="581"/>
      <c r="BO417" s="581"/>
      <c r="BP417" s="581"/>
      <c r="BQ417" s="581"/>
      <c r="BR417" s="581"/>
      <c r="BS417" s="581"/>
      <c r="BT417" s="581"/>
      <c r="BU417" s="581"/>
      <c r="BV417" s="581"/>
      <c r="BW417" s="581"/>
      <c r="BX417" s="581"/>
      <c r="BY417" s="581"/>
      <c r="BZ417" s="581"/>
      <c r="CA417" s="581"/>
      <c r="CB417" s="581"/>
      <c r="CC417" s="581"/>
    </row>
    <row r="418" customFormat="false" ht="11.25" hidden="false" customHeight="true" outlineLevel="0" collapsed="false">
      <c r="A418" s="581"/>
      <c r="B418" s="581"/>
      <c r="C418" s="581"/>
      <c r="D418" s="581"/>
      <c r="E418" s="581"/>
      <c r="F418" s="581"/>
      <c r="G418" s="581"/>
      <c r="H418" s="581"/>
      <c r="I418" s="581"/>
      <c r="J418" s="581"/>
      <c r="K418" s="581"/>
      <c r="L418" s="581"/>
      <c r="M418" s="581"/>
      <c r="N418" s="581"/>
      <c r="O418" s="581"/>
      <c r="P418" s="581"/>
      <c r="Q418" s="581"/>
      <c r="R418" s="581"/>
      <c r="S418" s="581"/>
      <c r="T418" s="581"/>
      <c r="U418" s="581"/>
      <c r="V418" s="581"/>
      <c r="W418" s="581"/>
      <c r="X418" s="581"/>
      <c r="Y418" s="581"/>
      <c r="Z418" s="581"/>
      <c r="AA418" s="581"/>
      <c r="AB418" s="581"/>
      <c r="AC418" s="581"/>
      <c r="AD418" s="581"/>
      <c r="AE418" s="581"/>
      <c r="AF418" s="581"/>
      <c r="AG418" s="581"/>
      <c r="AH418" s="581"/>
      <c r="AI418" s="581"/>
      <c r="AJ418" s="581"/>
      <c r="AK418" s="581"/>
      <c r="AL418" s="581"/>
      <c r="AM418" s="581"/>
      <c r="AN418" s="581"/>
      <c r="AO418" s="581"/>
      <c r="AP418" s="581"/>
      <c r="AQ418" s="581"/>
      <c r="AR418" s="581"/>
      <c r="AS418" s="581"/>
      <c r="AT418" s="581"/>
      <c r="AU418" s="581"/>
      <c r="AV418" s="581"/>
      <c r="AW418" s="581"/>
      <c r="AX418" s="581"/>
      <c r="AY418" s="581"/>
      <c r="AZ418" s="581"/>
      <c r="BA418" s="581"/>
      <c r="BB418" s="581"/>
      <c r="BC418" s="581"/>
      <c r="BD418" s="581"/>
      <c r="BE418" s="581"/>
      <c r="BF418" s="581"/>
      <c r="BG418" s="581"/>
      <c r="BH418" s="581"/>
      <c r="BI418" s="581"/>
      <c r="BJ418" s="581"/>
      <c r="BK418" s="581"/>
      <c r="BL418" s="581"/>
      <c r="BM418" s="581"/>
      <c r="BN418" s="581"/>
      <c r="BO418" s="581"/>
      <c r="BP418" s="581"/>
      <c r="BQ418" s="581"/>
      <c r="BR418" s="581"/>
      <c r="BS418" s="581"/>
      <c r="BT418" s="581"/>
      <c r="BU418" s="581"/>
      <c r="BV418" s="581"/>
      <c r="BW418" s="581"/>
      <c r="BX418" s="581"/>
      <c r="BY418" s="581"/>
      <c r="BZ418" s="581"/>
      <c r="CA418" s="581"/>
      <c r="CB418" s="581"/>
      <c r="CC418" s="581"/>
    </row>
    <row r="419" customFormat="false" ht="11.25" hidden="false" customHeight="true" outlineLevel="0" collapsed="false">
      <c r="A419" s="581"/>
      <c r="B419" s="581"/>
      <c r="C419" s="581"/>
      <c r="D419" s="581"/>
      <c r="E419" s="581"/>
      <c r="F419" s="581"/>
      <c r="G419" s="581"/>
      <c r="H419" s="581"/>
      <c r="I419" s="581"/>
      <c r="J419" s="581"/>
      <c r="K419" s="581"/>
      <c r="L419" s="581"/>
      <c r="M419" s="581"/>
      <c r="N419" s="581"/>
      <c r="O419" s="581"/>
      <c r="P419" s="581"/>
      <c r="Q419" s="581"/>
      <c r="R419" s="581"/>
      <c r="S419" s="581"/>
      <c r="T419" s="581"/>
      <c r="U419" s="581"/>
      <c r="V419" s="581"/>
      <c r="W419" s="581"/>
      <c r="X419" s="581"/>
      <c r="Y419" s="581"/>
      <c r="Z419" s="581"/>
      <c r="AA419" s="581"/>
      <c r="AB419" s="581"/>
      <c r="AC419" s="581"/>
      <c r="AD419" s="581"/>
      <c r="AE419" s="581"/>
      <c r="AF419" s="581"/>
      <c r="AG419" s="581"/>
      <c r="AH419" s="581"/>
      <c r="AI419" s="581"/>
      <c r="AJ419" s="581"/>
      <c r="AK419" s="581"/>
      <c r="AL419" s="581"/>
      <c r="AM419" s="581"/>
      <c r="AN419" s="581"/>
      <c r="AO419" s="581"/>
      <c r="AP419" s="581"/>
      <c r="AQ419" s="581"/>
      <c r="AR419" s="581"/>
      <c r="AS419" s="581"/>
      <c r="AT419" s="581"/>
      <c r="AU419" s="581"/>
      <c r="AV419" s="581"/>
      <c r="AW419" s="581"/>
      <c r="AX419" s="581"/>
      <c r="AY419" s="581"/>
      <c r="AZ419" s="581"/>
      <c r="BA419" s="581"/>
      <c r="BB419" s="581"/>
      <c r="BC419" s="581"/>
      <c r="BD419" s="581"/>
      <c r="BE419" s="581"/>
      <c r="BF419" s="581"/>
      <c r="BG419" s="581"/>
      <c r="BH419" s="581"/>
      <c r="BI419" s="581"/>
      <c r="BJ419" s="581"/>
      <c r="BK419" s="581"/>
      <c r="BL419" s="581"/>
      <c r="BM419" s="581"/>
      <c r="BN419" s="581"/>
      <c r="BO419" s="581"/>
      <c r="BP419" s="581"/>
      <c r="BQ419" s="581"/>
      <c r="BR419" s="581"/>
      <c r="BS419" s="581"/>
      <c r="BT419" s="581"/>
      <c r="BU419" s="581"/>
      <c r="BV419" s="581"/>
      <c r="BW419" s="581"/>
      <c r="BX419" s="581"/>
      <c r="BY419" s="581"/>
      <c r="BZ419" s="581"/>
      <c r="CA419" s="581"/>
      <c r="CB419" s="581"/>
      <c r="CC419" s="581"/>
    </row>
    <row r="420" customFormat="false" ht="11.25" hidden="false" customHeight="true" outlineLevel="0" collapsed="false">
      <c r="A420" s="581"/>
      <c r="B420" s="581"/>
      <c r="C420" s="581"/>
      <c r="D420" s="581"/>
      <c r="E420" s="581"/>
      <c r="F420" s="581"/>
      <c r="G420" s="581"/>
      <c r="H420" s="581"/>
      <c r="I420" s="581"/>
      <c r="J420" s="581"/>
      <c r="K420" s="581"/>
      <c r="L420" s="581"/>
      <c r="M420" s="581"/>
      <c r="N420" s="581"/>
      <c r="O420" s="581"/>
      <c r="P420" s="581"/>
      <c r="Q420" s="581"/>
      <c r="R420" s="581"/>
      <c r="S420" s="581"/>
      <c r="T420" s="581"/>
      <c r="U420" s="581"/>
      <c r="V420" s="581"/>
      <c r="W420" s="581"/>
      <c r="X420" s="581"/>
      <c r="Y420" s="581"/>
      <c r="Z420" s="581"/>
      <c r="AA420" s="581"/>
      <c r="AB420" s="581"/>
      <c r="AC420" s="581"/>
      <c r="AD420" s="581"/>
      <c r="AE420" s="581"/>
      <c r="AF420" s="581"/>
      <c r="AG420" s="581"/>
      <c r="AH420" s="581"/>
      <c r="AI420" s="581"/>
      <c r="AJ420" s="581"/>
      <c r="AK420" s="581"/>
      <c r="AL420" s="581"/>
      <c r="AM420" s="581"/>
      <c r="AN420" s="581"/>
      <c r="AO420" s="581"/>
      <c r="AP420" s="581"/>
      <c r="AQ420" s="581"/>
      <c r="AR420" s="581"/>
      <c r="AS420" s="581"/>
      <c r="AT420" s="581"/>
      <c r="AU420" s="581"/>
      <c r="AV420" s="581"/>
      <c r="AW420" s="581"/>
      <c r="AX420" s="581"/>
      <c r="AY420" s="581"/>
      <c r="AZ420" s="581"/>
      <c r="BA420" s="581"/>
      <c r="BB420" s="581"/>
      <c r="BC420" s="581"/>
      <c r="BD420" s="581"/>
      <c r="BE420" s="581"/>
      <c r="BF420" s="581"/>
      <c r="BG420" s="581"/>
      <c r="BH420" s="581"/>
      <c r="BI420" s="581"/>
      <c r="BJ420" s="581"/>
      <c r="BK420" s="581"/>
      <c r="BL420" s="581"/>
      <c r="BM420" s="581"/>
      <c r="BN420" s="581"/>
      <c r="BO420" s="581"/>
      <c r="BP420" s="581"/>
      <c r="BQ420" s="581"/>
      <c r="BR420" s="581"/>
      <c r="BS420" s="581"/>
      <c r="BT420" s="581"/>
      <c r="BU420" s="581"/>
      <c r="BV420" s="581"/>
      <c r="BW420" s="581"/>
      <c r="BX420" s="581"/>
      <c r="BY420" s="581"/>
      <c r="BZ420" s="581"/>
      <c r="CA420" s="581"/>
      <c r="CB420" s="581"/>
      <c r="CC420" s="581"/>
    </row>
    <row r="421" customFormat="false" ht="11.25" hidden="false" customHeight="true" outlineLevel="0" collapsed="false">
      <c r="A421" s="581"/>
      <c r="B421" s="581"/>
      <c r="C421" s="581"/>
      <c r="D421" s="581"/>
      <c r="E421" s="581"/>
      <c r="F421" s="581"/>
      <c r="G421" s="581"/>
      <c r="H421" s="581"/>
      <c r="I421" s="581"/>
      <c r="J421" s="581"/>
      <c r="K421" s="581"/>
      <c r="L421" s="581"/>
      <c r="M421" s="581"/>
      <c r="N421" s="581"/>
      <c r="O421" s="581"/>
      <c r="P421" s="581"/>
      <c r="Q421" s="581"/>
      <c r="R421" s="581"/>
      <c r="S421" s="581"/>
      <c r="T421" s="581"/>
      <c r="U421" s="581"/>
      <c r="V421" s="581"/>
      <c r="W421" s="581"/>
      <c r="X421" s="581"/>
      <c r="Y421" s="581"/>
      <c r="Z421" s="581"/>
      <c r="AA421" s="581"/>
      <c r="AB421" s="581"/>
      <c r="AC421" s="581"/>
      <c r="AD421" s="581"/>
      <c r="AE421" s="581"/>
      <c r="AF421" s="581"/>
      <c r="AG421" s="581"/>
      <c r="AH421" s="581"/>
      <c r="AI421" s="581"/>
      <c r="AJ421" s="581"/>
      <c r="AK421" s="581"/>
      <c r="AL421" s="581"/>
      <c r="AM421" s="581"/>
      <c r="AN421" s="581"/>
      <c r="AO421" s="581"/>
      <c r="AP421" s="581"/>
      <c r="AQ421" s="581"/>
      <c r="AR421" s="581"/>
      <c r="AS421" s="581"/>
      <c r="AT421" s="581"/>
      <c r="AU421" s="581"/>
      <c r="AV421" s="581"/>
      <c r="AW421" s="581"/>
      <c r="AX421" s="581"/>
      <c r="AY421" s="581"/>
      <c r="AZ421" s="581"/>
      <c r="BA421" s="581"/>
      <c r="BB421" s="581"/>
      <c r="BC421" s="581"/>
      <c r="BD421" s="581"/>
      <c r="BE421" s="581"/>
      <c r="BF421" s="581"/>
      <c r="BG421" s="581"/>
      <c r="BH421" s="581"/>
      <c r="BI421" s="581"/>
      <c r="BJ421" s="581"/>
      <c r="BK421" s="581"/>
      <c r="BL421" s="581"/>
      <c r="BM421" s="581"/>
      <c r="BN421" s="581"/>
      <c r="BO421" s="581"/>
      <c r="BP421" s="581"/>
      <c r="BQ421" s="581"/>
      <c r="BR421" s="581"/>
      <c r="BS421" s="581"/>
      <c r="BT421" s="581"/>
      <c r="BU421" s="581"/>
      <c r="BV421" s="581"/>
      <c r="BW421" s="581"/>
      <c r="BX421" s="581"/>
      <c r="BY421" s="581"/>
      <c r="BZ421" s="581"/>
      <c r="CA421" s="581"/>
      <c r="CB421" s="581"/>
      <c r="CC421" s="581"/>
    </row>
    <row r="422" customFormat="false" ht="11.25" hidden="false" customHeight="true" outlineLevel="0" collapsed="false">
      <c r="A422" s="581"/>
      <c r="B422" s="581"/>
      <c r="C422" s="581"/>
      <c r="D422" s="581"/>
      <c r="E422" s="581"/>
      <c r="F422" s="581"/>
      <c r="G422" s="581"/>
      <c r="H422" s="581"/>
      <c r="I422" s="581"/>
      <c r="J422" s="581"/>
      <c r="K422" s="581"/>
      <c r="L422" s="581"/>
      <c r="M422" s="581"/>
      <c r="N422" s="581"/>
      <c r="O422" s="581"/>
      <c r="P422" s="581"/>
      <c r="Q422" s="581"/>
      <c r="R422" s="581"/>
      <c r="S422" s="581"/>
      <c r="T422" s="581"/>
      <c r="U422" s="581"/>
      <c r="V422" s="581"/>
      <c r="W422" s="581"/>
      <c r="X422" s="581"/>
      <c r="Y422" s="581"/>
      <c r="Z422" s="581"/>
      <c r="AA422" s="581"/>
      <c r="AB422" s="581"/>
      <c r="AC422" s="581"/>
      <c r="AD422" s="581"/>
      <c r="AE422" s="581"/>
      <c r="AF422" s="581"/>
      <c r="AG422" s="581"/>
      <c r="AH422" s="581"/>
      <c r="AI422" s="581"/>
      <c r="AJ422" s="581"/>
      <c r="AK422" s="581"/>
      <c r="AL422" s="581"/>
      <c r="AM422" s="581"/>
      <c r="AN422" s="581"/>
      <c r="AO422" s="581"/>
      <c r="AP422" s="581"/>
      <c r="AQ422" s="581"/>
      <c r="AR422" s="581"/>
      <c r="AS422" s="581"/>
      <c r="AT422" s="581"/>
      <c r="AU422" s="581"/>
      <c r="AV422" s="581"/>
      <c r="AW422" s="581"/>
      <c r="AX422" s="581"/>
      <c r="AY422" s="581"/>
      <c r="AZ422" s="581"/>
      <c r="BA422" s="581"/>
      <c r="BB422" s="581"/>
      <c r="BC422" s="581"/>
      <c r="BD422" s="581"/>
      <c r="BE422" s="581"/>
      <c r="BF422" s="581"/>
      <c r="BG422" s="581"/>
      <c r="BH422" s="581"/>
      <c r="BI422" s="581"/>
      <c r="BJ422" s="581"/>
      <c r="BK422" s="581"/>
      <c r="BL422" s="581"/>
      <c r="BM422" s="581"/>
      <c r="BN422" s="581"/>
      <c r="BO422" s="581"/>
      <c r="BP422" s="581"/>
      <c r="BQ422" s="581"/>
      <c r="BR422" s="581"/>
      <c r="BS422" s="581"/>
      <c r="BT422" s="581"/>
      <c r="BU422" s="581"/>
      <c r="BV422" s="581"/>
      <c r="BW422" s="581"/>
      <c r="BX422" s="581"/>
      <c r="BY422" s="581"/>
      <c r="BZ422" s="581"/>
      <c r="CA422" s="581"/>
      <c r="CB422" s="581"/>
      <c r="CC422" s="581"/>
    </row>
    <row r="423" customFormat="false" ht="11.25" hidden="false" customHeight="true" outlineLevel="0" collapsed="false">
      <c r="A423" s="581"/>
      <c r="B423" s="581"/>
      <c r="C423" s="581"/>
      <c r="D423" s="581"/>
      <c r="E423" s="581"/>
      <c r="F423" s="581"/>
      <c r="G423" s="581"/>
      <c r="H423" s="581"/>
      <c r="I423" s="581"/>
      <c r="J423" s="581"/>
      <c r="K423" s="581"/>
      <c r="L423" s="581"/>
      <c r="M423" s="581"/>
      <c r="N423" s="581"/>
      <c r="O423" s="581"/>
      <c r="P423" s="581"/>
      <c r="Q423" s="581"/>
      <c r="R423" s="581"/>
      <c r="S423" s="581"/>
      <c r="T423" s="581"/>
      <c r="U423" s="581"/>
      <c r="V423" s="581"/>
      <c r="W423" s="581"/>
      <c r="X423" s="581"/>
      <c r="Y423" s="581"/>
      <c r="Z423" s="581"/>
      <c r="AA423" s="581"/>
      <c r="AB423" s="581"/>
      <c r="AC423" s="581"/>
      <c r="AD423" s="581"/>
      <c r="AE423" s="581"/>
      <c r="AF423" s="581"/>
      <c r="AG423" s="581"/>
      <c r="AH423" s="581"/>
      <c r="AI423" s="581"/>
      <c r="AJ423" s="581"/>
      <c r="AK423" s="581"/>
      <c r="AL423" s="581"/>
      <c r="AM423" s="581"/>
      <c r="AN423" s="581"/>
      <c r="AO423" s="581"/>
      <c r="AP423" s="581"/>
      <c r="AQ423" s="581"/>
      <c r="AR423" s="581"/>
      <c r="AS423" s="581"/>
      <c r="AT423" s="581"/>
      <c r="AU423" s="581"/>
      <c r="AV423" s="581"/>
      <c r="AW423" s="581"/>
      <c r="AX423" s="581"/>
      <c r="AY423" s="581"/>
      <c r="AZ423" s="581"/>
      <c r="BA423" s="581"/>
      <c r="BB423" s="581"/>
      <c r="BC423" s="581"/>
      <c r="BD423" s="581"/>
      <c r="BE423" s="581"/>
      <c r="BF423" s="581"/>
      <c r="BG423" s="581"/>
      <c r="BH423" s="581"/>
      <c r="BI423" s="581"/>
      <c r="BJ423" s="581"/>
      <c r="BK423" s="581"/>
      <c r="BL423" s="581"/>
      <c r="BM423" s="581"/>
      <c r="BN423" s="581"/>
      <c r="BO423" s="581"/>
      <c r="BP423" s="581"/>
      <c r="BQ423" s="581"/>
      <c r="BR423" s="581"/>
      <c r="BS423" s="581"/>
      <c r="BT423" s="581"/>
      <c r="BU423" s="581"/>
      <c r="BV423" s="581"/>
      <c r="BW423" s="581"/>
      <c r="BX423" s="581"/>
      <c r="BY423" s="581"/>
      <c r="BZ423" s="581"/>
      <c r="CA423" s="581"/>
      <c r="CB423" s="581"/>
      <c r="CC423" s="581"/>
    </row>
    <row r="424" customFormat="false" ht="11.25" hidden="false" customHeight="true" outlineLevel="0" collapsed="false">
      <c r="A424" s="581"/>
      <c r="B424" s="581"/>
      <c r="C424" s="581"/>
      <c r="D424" s="581"/>
      <c r="E424" s="581"/>
      <c r="F424" s="581"/>
      <c r="G424" s="581"/>
      <c r="H424" s="581"/>
      <c r="I424" s="581"/>
      <c r="J424" s="581"/>
      <c r="K424" s="581"/>
      <c r="L424" s="581"/>
      <c r="M424" s="581"/>
      <c r="N424" s="581"/>
      <c r="O424" s="581"/>
      <c r="P424" s="581"/>
      <c r="Q424" s="581"/>
      <c r="R424" s="581"/>
      <c r="S424" s="581"/>
      <c r="T424" s="581"/>
      <c r="U424" s="581"/>
      <c r="V424" s="581"/>
      <c r="W424" s="581"/>
      <c r="X424" s="581"/>
      <c r="Y424" s="581"/>
      <c r="Z424" s="581"/>
      <c r="AA424" s="581"/>
      <c r="AB424" s="581"/>
      <c r="AC424" s="581"/>
      <c r="AD424" s="581"/>
      <c r="AE424" s="581"/>
      <c r="AF424" s="581"/>
      <c r="AG424" s="581"/>
      <c r="AH424" s="581"/>
      <c r="AI424" s="581"/>
      <c r="AJ424" s="581"/>
      <c r="AK424" s="581"/>
      <c r="AL424" s="581"/>
      <c r="AM424" s="581"/>
      <c r="AN424" s="581"/>
      <c r="AO424" s="581"/>
      <c r="AP424" s="581"/>
      <c r="AQ424" s="581"/>
      <c r="AR424" s="581"/>
      <c r="AS424" s="581"/>
      <c r="AT424" s="581"/>
      <c r="AU424" s="581"/>
      <c r="AV424" s="581"/>
      <c r="AW424" s="581"/>
      <c r="AX424" s="581"/>
      <c r="AY424" s="581"/>
      <c r="AZ424" s="581"/>
      <c r="BA424" s="581"/>
      <c r="BB424" s="581"/>
      <c r="BC424" s="581"/>
      <c r="BD424" s="581"/>
      <c r="BE424" s="581"/>
      <c r="BF424" s="581"/>
      <c r="BG424" s="581"/>
      <c r="BH424" s="581"/>
      <c r="BI424" s="581"/>
      <c r="BJ424" s="581"/>
      <c r="BK424" s="581"/>
      <c r="BL424" s="581"/>
      <c r="BM424" s="581"/>
      <c r="BN424" s="581"/>
      <c r="BO424" s="581"/>
      <c r="BP424" s="581"/>
      <c r="BQ424" s="581"/>
      <c r="BR424" s="581"/>
      <c r="BS424" s="581"/>
      <c r="BT424" s="581"/>
      <c r="BU424" s="581"/>
      <c r="BV424" s="581"/>
      <c r="BW424" s="581"/>
      <c r="BX424" s="581"/>
      <c r="BY424" s="581"/>
      <c r="BZ424" s="581"/>
      <c r="CA424" s="581"/>
      <c r="CB424" s="581"/>
      <c r="CC424" s="581"/>
    </row>
    <row r="425" customFormat="false" ht="11.25" hidden="false" customHeight="true" outlineLevel="0" collapsed="false">
      <c r="A425" s="581"/>
      <c r="B425" s="581"/>
      <c r="C425" s="581"/>
      <c r="D425" s="581"/>
      <c r="E425" s="581"/>
      <c r="F425" s="581"/>
      <c r="G425" s="581"/>
      <c r="H425" s="581"/>
      <c r="I425" s="581"/>
      <c r="J425" s="581"/>
      <c r="K425" s="581"/>
      <c r="L425" s="581"/>
      <c r="M425" s="581"/>
      <c r="N425" s="581"/>
      <c r="O425" s="581"/>
      <c r="P425" s="581"/>
      <c r="Q425" s="581"/>
      <c r="R425" s="581"/>
      <c r="S425" s="581"/>
      <c r="T425" s="581"/>
      <c r="U425" s="581"/>
      <c r="V425" s="581"/>
      <c r="W425" s="581"/>
      <c r="X425" s="581"/>
      <c r="Y425" s="581"/>
      <c r="Z425" s="581"/>
      <c r="AA425" s="581"/>
      <c r="AB425" s="581"/>
      <c r="AC425" s="581"/>
      <c r="AD425" s="581"/>
      <c r="AE425" s="581"/>
      <c r="AF425" s="581"/>
      <c r="AG425" s="581"/>
      <c r="AH425" s="581"/>
      <c r="AI425" s="581"/>
      <c r="AJ425" s="581"/>
      <c r="AK425" s="581"/>
      <c r="AL425" s="581"/>
      <c r="AM425" s="581"/>
      <c r="AN425" s="581"/>
      <c r="AO425" s="581"/>
      <c r="AP425" s="581"/>
      <c r="AQ425" s="581"/>
      <c r="AR425" s="581"/>
      <c r="AS425" s="581"/>
      <c r="AT425" s="581"/>
      <c r="AU425" s="581"/>
      <c r="AV425" s="581"/>
      <c r="AW425" s="581"/>
      <c r="AX425" s="581"/>
      <c r="AY425" s="581"/>
      <c r="AZ425" s="581"/>
      <c r="BA425" s="581"/>
      <c r="BB425" s="581"/>
      <c r="BC425" s="581"/>
      <c r="BD425" s="581"/>
      <c r="BE425" s="581"/>
      <c r="BF425" s="581"/>
      <c r="BG425" s="581"/>
      <c r="BH425" s="581"/>
      <c r="BI425" s="581"/>
      <c r="BJ425" s="581"/>
      <c r="BK425" s="581"/>
      <c r="BL425" s="581"/>
      <c r="BM425" s="581"/>
      <c r="BN425" s="581"/>
      <c r="BO425" s="581"/>
      <c r="BP425" s="581"/>
      <c r="BQ425" s="581"/>
      <c r="BR425" s="581"/>
      <c r="BS425" s="581"/>
      <c r="BT425" s="581"/>
      <c r="BU425" s="581"/>
      <c r="BV425" s="581"/>
      <c r="BW425" s="581"/>
      <c r="BX425" s="581"/>
      <c r="BY425" s="581"/>
      <c r="BZ425" s="581"/>
      <c r="CA425" s="581"/>
      <c r="CB425" s="581"/>
      <c r="CC425" s="581"/>
    </row>
    <row r="426" customFormat="false" ht="11.25" hidden="false" customHeight="true" outlineLevel="0" collapsed="false">
      <c r="A426" s="581"/>
      <c r="B426" s="581"/>
      <c r="C426" s="581"/>
      <c r="D426" s="581"/>
      <c r="E426" s="581"/>
      <c r="F426" s="581"/>
      <c r="G426" s="581"/>
      <c r="H426" s="581"/>
      <c r="I426" s="581"/>
      <c r="J426" s="581"/>
      <c r="K426" s="581"/>
      <c r="L426" s="581"/>
      <c r="M426" s="581"/>
      <c r="N426" s="581"/>
      <c r="O426" s="581"/>
      <c r="P426" s="581"/>
      <c r="Q426" s="581"/>
      <c r="R426" s="581"/>
      <c r="S426" s="581"/>
      <c r="T426" s="581"/>
      <c r="U426" s="581"/>
      <c r="V426" s="581"/>
      <c r="W426" s="581"/>
      <c r="X426" s="581"/>
      <c r="Y426" s="581"/>
      <c r="Z426" s="581"/>
      <c r="AA426" s="581"/>
      <c r="AB426" s="581"/>
      <c r="AC426" s="581"/>
      <c r="AD426" s="581"/>
      <c r="AE426" s="581"/>
      <c r="AF426" s="581"/>
      <c r="AG426" s="581"/>
      <c r="AH426" s="581"/>
      <c r="AI426" s="581"/>
      <c r="AJ426" s="581"/>
      <c r="AK426" s="581"/>
      <c r="AL426" s="581"/>
      <c r="AM426" s="581"/>
      <c r="AN426" s="581"/>
      <c r="AO426" s="581"/>
      <c r="AP426" s="581"/>
      <c r="AQ426" s="581"/>
      <c r="AR426" s="581"/>
      <c r="AS426" s="581"/>
      <c r="AT426" s="581"/>
      <c r="AU426" s="581"/>
      <c r="AV426" s="581"/>
      <c r="AW426" s="581"/>
      <c r="AX426" s="581"/>
      <c r="AY426" s="581"/>
      <c r="AZ426" s="581"/>
      <c r="BA426" s="581"/>
      <c r="BB426" s="581"/>
      <c r="BC426" s="581"/>
      <c r="BD426" s="581"/>
      <c r="BE426" s="581"/>
      <c r="BF426" s="581"/>
      <c r="BG426" s="581"/>
      <c r="BH426" s="581"/>
      <c r="BI426" s="581"/>
      <c r="BJ426" s="581"/>
      <c r="BK426" s="581"/>
      <c r="BL426" s="581"/>
      <c r="BM426" s="581"/>
      <c r="BN426" s="581"/>
      <c r="BO426" s="581"/>
      <c r="BP426" s="581"/>
      <c r="BQ426" s="581"/>
      <c r="BR426" s="581"/>
      <c r="BS426" s="581"/>
      <c r="BT426" s="581"/>
      <c r="BU426" s="581"/>
      <c r="BV426" s="581"/>
      <c r="BW426" s="581"/>
      <c r="BX426" s="581"/>
      <c r="BY426" s="581"/>
      <c r="BZ426" s="581"/>
      <c r="CA426" s="581"/>
      <c r="CB426" s="581"/>
      <c r="CC426" s="581"/>
    </row>
    <row r="427" customFormat="false" ht="11.25" hidden="false" customHeight="true" outlineLevel="0" collapsed="false">
      <c r="A427" s="581"/>
      <c r="B427" s="581"/>
      <c r="C427" s="581"/>
      <c r="D427" s="581"/>
      <c r="E427" s="581"/>
      <c r="F427" s="581"/>
      <c r="G427" s="581"/>
      <c r="H427" s="581"/>
      <c r="I427" s="581"/>
      <c r="J427" s="581"/>
      <c r="K427" s="581"/>
      <c r="L427" s="581"/>
      <c r="M427" s="581"/>
      <c r="N427" s="581"/>
      <c r="O427" s="581"/>
      <c r="P427" s="581"/>
      <c r="Q427" s="581"/>
      <c r="R427" s="581"/>
      <c r="S427" s="581"/>
      <c r="T427" s="581"/>
      <c r="U427" s="581"/>
      <c r="V427" s="581"/>
      <c r="W427" s="581"/>
      <c r="X427" s="581"/>
      <c r="Y427" s="581"/>
      <c r="Z427" s="581"/>
      <c r="AA427" s="581"/>
      <c r="AB427" s="581"/>
      <c r="AC427" s="581"/>
      <c r="AD427" s="581"/>
      <c r="AE427" s="581"/>
      <c r="AF427" s="581"/>
      <c r="AG427" s="581"/>
      <c r="AH427" s="581"/>
      <c r="AI427" s="581"/>
      <c r="AJ427" s="581"/>
      <c r="AK427" s="581"/>
      <c r="AL427" s="581"/>
      <c r="AM427" s="581"/>
      <c r="AN427" s="581"/>
      <c r="AO427" s="581"/>
      <c r="AP427" s="581"/>
      <c r="AQ427" s="581"/>
      <c r="AR427" s="581"/>
      <c r="AS427" s="581"/>
      <c r="AT427" s="581"/>
      <c r="AU427" s="581"/>
      <c r="AV427" s="581"/>
      <c r="AW427" s="581"/>
      <c r="AX427" s="581"/>
      <c r="AY427" s="581"/>
      <c r="AZ427" s="581"/>
      <c r="BA427" s="581"/>
      <c r="BB427" s="581"/>
      <c r="BC427" s="581"/>
      <c r="BD427" s="581"/>
      <c r="BE427" s="581"/>
      <c r="BF427" s="581"/>
      <c r="BG427" s="581"/>
      <c r="BH427" s="581"/>
      <c r="BI427" s="581"/>
      <c r="BJ427" s="581"/>
      <c r="BK427" s="581"/>
      <c r="BL427" s="581"/>
      <c r="BM427" s="581"/>
      <c r="BN427" s="581"/>
      <c r="BO427" s="581"/>
      <c r="BP427" s="581"/>
      <c r="BQ427" s="581"/>
      <c r="BR427" s="581"/>
      <c r="BS427" s="581"/>
      <c r="BT427" s="581"/>
      <c r="BU427" s="581"/>
      <c r="BV427" s="581"/>
      <c r="BW427" s="581"/>
      <c r="BX427" s="581"/>
      <c r="BY427" s="581"/>
      <c r="BZ427" s="581"/>
      <c r="CA427" s="581"/>
      <c r="CB427" s="581"/>
      <c r="CC427" s="581"/>
    </row>
    <row r="428" customFormat="false" ht="11.25" hidden="false" customHeight="true" outlineLevel="0" collapsed="false">
      <c r="A428" s="581"/>
      <c r="B428" s="581"/>
      <c r="C428" s="581"/>
      <c r="D428" s="581"/>
      <c r="E428" s="581"/>
      <c r="F428" s="581"/>
      <c r="G428" s="581"/>
      <c r="H428" s="581"/>
      <c r="I428" s="581"/>
      <c r="J428" s="581"/>
      <c r="K428" s="581"/>
      <c r="L428" s="581"/>
      <c r="M428" s="581"/>
      <c r="N428" s="581"/>
      <c r="O428" s="581"/>
      <c r="P428" s="581"/>
      <c r="Q428" s="581"/>
      <c r="R428" s="581"/>
      <c r="S428" s="581"/>
      <c r="T428" s="581"/>
      <c r="U428" s="581"/>
      <c r="V428" s="581"/>
      <c r="W428" s="581"/>
      <c r="X428" s="581"/>
      <c r="Y428" s="581"/>
      <c r="Z428" s="581"/>
      <c r="AA428" s="581"/>
      <c r="AB428" s="581"/>
      <c r="AC428" s="581"/>
      <c r="AD428" s="581"/>
      <c r="AE428" s="581"/>
      <c r="AF428" s="581"/>
      <c r="AG428" s="581"/>
      <c r="AH428" s="581"/>
      <c r="AI428" s="581"/>
      <c r="AJ428" s="581"/>
      <c r="AK428" s="581"/>
      <c r="AL428" s="581"/>
      <c r="AM428" s="581"/>
      <c r="AN428" s="581"/>
      <c r="AO428" s="581"/>
      <c r="AP428" s="581"/>
      <c r="AQ428" s="581"/>
      <c r="AR428" s="581"/>
      <c r="AS428" s="581"/>
      <c r="AT428" s="581"/>
      <c r="AU428" s="581"/>
      <c r="AV428" s="581"/>
      <c r="AW428" s="581"/>
      <c r="AX428" s="581"/>
      <c r="AY428" s="581"/>
      <c r="AZ428" s="581"/>
      <c r="BA428" s="581"/>
      <c r="BB428" s="581"/>
      <c r="BC428" s="581"/>
      <c r="BD428" s="581"/>
      <c r="BE428" s="581"/>
      <c r="BF428" s="581"/>
      <c r="BG428" s="581"/>
      <c r="BH428" s="581"/>
      <c r="BI428" s="581"/>
      <c r="BJ428" s="581"/>
      <c r="BK428" s="581"/>
      <c r="BL428" s="581"/>
      <c r="BM428" s="581"/>
      <c r="BN428" s="581"/>
      <c r="BO428" s="581"/>
      <c r="BP428" s="581"/>
      <c r="BQ428" s="581"/>
      <c r="BR428" s="581"/>
      <c r="BS428" s="581"/>
      <c r="BT428" s="581"/>
      <c r="BU428" s="581"/>
      <c r="BV428" s="581"/>
      <c r="BW428" s="581"/>
      <c r="BX428" s="581"/>
      <c r="BY428" s="581"/>
      <c r="BZ428" s="581"/>
      <c r="CA428" s="581"/>
      <c r="CB428" s="581"/>
      <c r="CC428" s="581"/>
    </row>
    <row r="429" customFormat="false" ht="11.25" hidden="false" customHeight="true" outlineLevel="0" collapsed="false">
      <c r="A429" s="581"/>
      <c r="B429" s="581"/>
      <c r="C429" s="581"/>
      <c r="D429" s="581"/>
      <c r="E429" s="581"/>
      <c r="F429" s="581"/>
      <c r="G429" s="581"/>
      <c r="H429" s="581"/>
      <c r="I429" s="581"/>
      <c r="J429" s="581"/>
      <c r="K429" s="581"/>
      <c r="L429" s="581"/>
      <c r="M429" s="581"/>
      <c r="N429" s="581"/>
      <c r="O429" s="581"/>
      <c r="P429" s="581"/>
      <c r="Q429" s="581"/>
      <c r="R429" s="581"/>
      <c r="S429" s="581"/>
      <c r="T429" s="581"/>
      <c r="U429" s="581"/>
      <c r="V429" s="581"/>
      <c r="W429" s="581"/>
      <c r="X429" s="581"/>
      <c r="Y429" s="581"/>
      <c r="Z429" s="581"/>
      <c r="AA429" s="581"/>
      <c r="AB429" s="581"/>
      <c r="AC429" s="581"/>
      <c r="AD429" s="581"/>
      <c r="AE429" s="581"/>
      <c r="AF429" s="581"/>
      <c r="AG429" s="581"/>
      <c r="AH429" s="581"/>
      <c r="AI429" s="581"/>
      <c r="AJ429" s="581"/>
      <c r="AK429" s="581"/>
      <c r="AL429" s="581"/>
      <c r="AM429" s="581"/>
      <c r="AN429" s="581"/>
      <c r="AO429" s="581"/>
      <c r="AP429" s="581"/>
      <c r="AQ429" s="581"/>
      <c r="AR429" s="581"/>
      <c r="AS429" s="581"/>
      <c r="AT429" s="581"/>
      <c r="AU429" s="581"/>
      <c r="AV429" s="581"/>
      <c r="AW429" s="581"/>
      <c r="AX429" s="581"/>
      <c r="AY429" s="581"/>
      <c r="AZ429" s="581"/>
      <c r="BA429" s="581"/>
      <c r="BB429" s="581"/>
      <c r="BC429" s="581"/>
      <c r="BD429" s="581"/>
      <c r="BE429" s="581"/>
      <c r="BF429" s="581"/>
      <c r="BG429" s="581"/>
      <c r="BH429" s="581"/>
      <c r="BI429" s="581"/>
      <c r="BJ429" s="581"/>
      <c r="BK429" s="581"/>
      <c r="BL429" s="581"/>
      <c r="BM429" s="581"/>
      <c r="BN429" s="581"/>
      <c r="BO429" s="581"/>
      <c r="BP429" s="581"/>
      <c r="BQ429" s="581"/>
      <c r="BR429" s="581"/>
      <c r="BS429" s="581"/>
      <c r="BT429" s="581"/>
      <c r="BU429" s="581"/>
      <c r="BV429" s="581"/>
      <c r="BW429" s="581"/>
      <c r="BX429" s="581"/>
      <c r="BY429" s="581"/>
      <c r="BZ429" s="581"/>
      <c r="CA429" s="581"/>
      <c r="CB429" s="581"/>
      <c r="CC429" s="581"/>
    </row>
    <row r="430" customFormat="false" ht="11.25" hidden="false" customHeight="true" outlineLevel="0" collapsed="false">
      <c r="A430" s="581"/>
      <c r="B430" s="581"/>
      <c r="C430" s="581"/>
      <c r="D430" s="581"/>
      <c r="E430" s="581"/>
      <c r="F430" s="581"/>
      <c r="G430" s="581"/>
      <c r="H430" s="581"/>
      <c r="I430" s="581"/>
      <c r="J430" s="581"/>
      <c r="K430" s="581"/>
      <c r="L430" s="581"/>
      <c r="M430" s="581"/>
      <c r="N430" s="581"/>
      <c r="O430" s="581"/>
      <c r="P430" s="581"/>
      <c r="Q430" s="581"/>
      <c r="R430" s="581"/>
      <c r="S430" s="581"/>
      <c r="T430" s="581"/>
      <c r="U430" s="581"/>
      <c r="V430" s="581"/>
      <c r="W430" s="581"/>
      <c r="X430" s="581"/>
      <c r="Y430" s="581"/>
      <c r="Z430" s="581"/>
      <c r="AA430" s="581"/>
      <c r="AB430" s="581"/>
      <c r="AC430" s="581"/>
      <c r="AD430" s="581"/>
      <c r="AE430" s="581"/>
      <c r="AF430" s="581"/>
      <c r="AG430" s="581"/>
      <c r="AH430" s="581"/>
      <c r="AI430" s="581"/>
      <c r="AJ430" s="581"/>
      <c r="AK430" s="581"/>
      <c r="AL430" s="581"/>
      <c r="AM430" s="581"/>
      <c r="AN430" s="581"/>
      <c r="AO430" s="581"/>
      <c r="AP430" s="581"/>
      <c r="AQ430" s="581"/>
      <c r="AR430" s="581"/>
      <c r="AS430" s="581"/>
      <c r="AT430" s="581"/>
      <c r="AU430" s="581"/>
      <c r="AV430" s="581"/>
      <c r="AW430" s="581"/>
      <c r="AX430" s="581"/>
      <c r="AY430" s="581"/>
      <c r="AZ430" s="581"/>
      <c r="BA430" s="581"/>
      <c r="BB430" s="581"/>
      <c r="BC430" s="581"/>
      <c r="BD430" s="581"/>
      <c r="BE430" s="581"/>
      <c r="BF430" s="581"/>
      <c r="BG430" s="581"/>
      <c r="BH430" s="581"/>
      <c r="BI430" s="581"/>
      <c r="BJ430" s="581"/>
      <c r="BK430" s="581"/>
      <c r="BL430" s="581"/>
      <c r="BM430" s="581"/>
      <c r="BN430" s="581"/>
      <c r="BO430" s="581"/>
      <c r="BP430" s="581"/>
      <c r="BQ430" s="581"/>
      <c r="BR430" s="581"/>
      <c r="BS430" s="581"/>
      <c r="BT430" s="581"/>
      <c r="BU430" s="581"/>
      <c r="BV430" s="581"/>
      <c r="BW430" s="581"/>
      <c r="BX430" s="581"/>
      <c r="BY430" s="581"/>
      <c r="BZ430" s="581"/>
      <c r="CA430" s="581"/>
      <c r="CB430" s="581"/>
      <c r="CC430" s="581"/>
    </row>
    <row r="431" customFormat="false" ht="11.25" hidden="false" customHeight="true" outlineLevel="0" collapsed="false">
      <c r="A431" s="581"/>
      <c r="B431" s="581"/>
      <c r="C431" s="581"/>
      <c r="D431" s="581"/>
      <c r="E431" s="581"/>
      <c r="F431" s="581"/>
      <c r="G431" s="581"/>
      <c r="H431" s="581"/>
      <c r="I431" s="581"/>
      <c r="J431" s="581"/>
      <c r="K431" s="581"/>
      <c r="L431" s="581"/>
      <c r="M431" s="581"/>
      <c r="N431" s="581"/>
      <c r="O431" s="581"/>
      <c r="P431" s="581"/>
      <c r="Q431" s="581"/>
      <c r="R431" s="581"/>
      <c r="S431" s="581"/>
      <c r="T431" s="581"/>
      <c r="U431" s="581"/>
      <c r="V431" s="581"/>
      <c r="W431" s="581"/>
      <c r="X431" s="581"/>
      <c r="Y431" s="581"/>
      <c r="Z431" s="581"/>
      <c r="AA431" s="581"/>
      <c r="AB431" s="581"/>
      <c r="AC431" s="581"/>
      <c r="AD431" s="581"/>
      <c r="AE431" s="581"/>
      <c r="AF431" s="581"/>
      <c r="AG431" s="581"/>
      <c r="AH431" s="581"/>
      <c r="AI431" s="581"/>
      <c r="AJ431" s="581"/>
      <c r="AK431" s="581"/>
      <c r="AL431" s="581"/>
      <c r="AM431" s="581"/>
      <c r="AN431" s="581"/>
      <c r="AO431" s="581"/>
      <c r="AP431" s="581"/>
      <c r="AQ431" s="581"/>
      <c r="AR431" s="581"/>
      <c r="AS431" s="581"/>
      <c r="AT431" s="581"/>
      <c r="AU431" s="581"/>
      <c r="AV431" s="581"/>
      <c r="AW431" s="581"/>
      <c r="AX431" s="581"/>
      <c r="AY431" s="581"/>
      <c r="AZ431" s="581"/>
      <c r="BA431" s="581"/>
      <c r="BB431" s="581"/>
      <c r="BC431" s="581"/>
      <c r="BD431" s="581"/>
      <c r="BE431" s="581"/>
      <c r="BF431" s="581"/>
      <c r="BG431" s="581"/>
      <c r="BH431" s="581"/>
      <c r="BI431" s="581"/>
      <c r="BJ431" s="581"/>
      <c r="BK431" s="581"/>
      <c r="BL431" s="581"/>
      <c r="BM431" s="581"/>
      <c r="BN431" s="581"/>
      <c r="BO431" s="581"/>
      <c r="BP431" s="581"/>
      <c r="BQ431" s="581"/>
      <c r="BR431" s="581"/>
      <c r="BS431" s="581"/>
      <c r="BT431" s="581"/>
      <c r="BU431" s="581"/>
      <c r="BV431" s="581"/>
      <c r="BW431" s="581"/>
      <c r="BX431" s="581"/>
      <c r="BY431" s="581"/>
      <c r="BZ431" s="581"/>
      <c r="CA431" s="581"/>
      <c r="CB431" s="581"/>
      <c r="CC431" s="581"/>
    </row>
    <row r="432" customFormat="false" ht="11.25" hidden="false" customHeight="true" outlineLevel="0" collapsed="false">
      <c r="A432" s="581"/>
      <c r="B432" s="581"/>
      <c r="C432" s="581"/>
      <c r="D432" s="581"/>
      <c r="E432" s="581"/>
      <c r="F432" s="581"/>
      <c r="G432" s="581"/>
      <c r="H432" s="581"/>
      <c r="I432" s="581"/>
      <c r="J432" s="581"/>
      <c r="K432" s="581"/>
      <c r="L432" s="581"/>
      <c r="M432" s="581"/>
      <c r="N432" s="581"/>
      <c r="O432" s="581"/>
      <c r="P432" s="581"/>
      <c r="Q432" s="581"/>
      <c r="R432" s="581"/>
      <c r="S432" s="581"/>
      <c r="T432" s="581"/>
      <c r="U432" s="581"/>
      <c r="V432" s="581"/>
      <c r="W432" s="581"/>
      <c r="X432" s="581"/>
      <c r="Y432" s="581"/>
      <c r="Z432" s="581"/>
      <c r="AA432" s="581"/>
      <c r="AB432" s="581"/>
      <c r="AC432" s="581"/>
      <c r="AD432" s="581"/>
      <c r="AE432" s="581"/>
      <c r="AF432" s="581"/>
      <c r="AG432" s="581"/>
      <c r="AH432" s="581"/>
      <c r="AI432" s="581"/>
      <c r="AJ432" s="581"/>
      <c r="AK432" s="581"/>
      <c r="AL432" s="581"/>
      <c r="AM432" s="581"/>
      <c r="AN432" s="581"/>
      <c r="AO432" s="581"/>
      <c r="AP432" s="581"/>
      <c r="AQ432" s="581"/>
      <c r="AR432" s="581"/>
      <c r="AS432" s="581"/>
      <c r="AT432" s="581"/>
      <c r="AU432" s="581"/>
      <c r="AV432" s="581"/>
      <c r="AW432" s="581"/>
      <c r="AX432" s="581"/>
      <c r="AY432" s="581"/>
      <c r="AZ432" s="581"/>
      <c r="BA432" s="581"/>
      <c r="BB432" s="581"/>
      <c r="BC432" s="581"/>
      <c r="BD432" s="581"/>
      <c r="BE432" s="581"/>
      <c r="BF432" s="581"/>
      <c r="BG432" s="581"/>
      <c r="BH432" s="581"/>
      <c r="BI432" s="581"/>
      <c r="BJ432" s="581"/>
      <c r="BK432" s="581"/>
      <c r="BL432" s="581"/>
      <c r="BM432" s="581"/>
      <c r="BN432" s="581"/>
      <c r="BO432" s="581"/>
      <c r="BP432" s="581"/>
      <c r="BQ432" s="581"/>
      <c r="BR432" s="581"/>
      <c r="BS432" s="581"/>
      <c r="BT432" s="581"/>
      <c r="BU432" s="581"/>
      <c r="BV432" s="581"/>
      <c r="BW432" s="581"/>
      <c r="BX432" s="581"/>
      <c r="BY432" s="581"/>
      <c r="BZ432" s="581"/>
      <c r="CA432" s="581"/>
      <c r="CB432" s="581"/>
      <c r="CC432" s="581"/>
    </row>
    <row r="433" customFormat="false" ht="11.25" hidden="false" customHeight="true" outlineLevel="0" collapsed="false">
      <c r="A433" s="581"/>
      <c r="B433" s="581"/>
      <c r="C433" s="581"/>
      <c r="D433" s="581"/>
      <c r="E433" s="581"/>
      <c r="F433" s="581"/>
      <c r="G433" s="581"/>
      <c r="H433" s="581"/>
      <c r="I433" s="581"/>
      <c r="J433" s="581"/>
      <c r="K433" s="581"/>
      <c r="L433" s="581"/>
      <c r="M433" s="581"/>
      <c r="N433" s="581"/>
      <c r="O433" s="581"/>
      <c r="P433" s="581"/>
      <c r="Q433" s="581"/>
      <c r="R433" s="581"/>
      <c r="S433" s="581"/>
      <c r="T433" s="581"/>
      <c r="U433" s="581"/>
      <c r="V433" s="581"/>
      <c r="W433" s="581"/>
      <c r="X433" s="581"/>
      <c r="Y433" s="581"/>
      <c r="Z433" s="581"/>
      <c r="AA433" s="581"/>
      <c r="AB433" s="581"/>
      <c r="AC433" s="581"/>
      <c r="AD433" s="581"/>
      <c r="AE433" s="581"/>
      <c r="AF433" s="581"/>
      <c r="AG433" s="581"/>
      <c r="AH433" s="581"/>
      <c r="AI433" s="581"/>
      <c r="AJ433" s="581"/>
      <c r="AK433" s="581"/>
      <c r="AL433" s="581"/>
      <c r="AM433" s="581"/>
      <c r="AN433" s="581"/>
      <c r="AO433" s="581"/>
      <c r="AP433" s="581"/>
      <c r="AQ433" s="581"/>
      <c r="AR433" s="581"/>
      <c r="AS433" s="581"/>
      <c r="AT433" s="581"/>
      <c r="AU433" s="581"/>
      <c r="AV433" s="581"/>
      <c r="AW433" s="581"/>
      <c r="AX433" s="581"/>
      <c r="AY433" s="581"/>
      <c r="AZ433" s="581"/>
      <c r="BA433" s="581"/>
      <c r="BB433" s="581"/>
      <c r="BC433" s="581"/>
      <c r="BD433" s="581"/>
      <c r="BE433" s="581"/>
      <c r="BF433" s="581"/>
      <c r="BG433" s="581"/>
      <c r="BH433" s="581"/>
      <c r="BI433" s="581"/>
      <c r="BJ433" s="581"/>
      <c r="BK433" s="581"/>
      <c r="BL433" s="581"/>
      <c r="BM433" s="581"/>
      <c r="BN433" s="581"/>
      <c r="BO433" s="581"/>
      <c r="BP433" s="581"/>
      <c r="BQ433" s="581"/>
      <c r="BR433" s="581"/>
      <c r="BS433" s="581"/>
      <c r="BT433" s="581"/>
      <c r="BU433" s="581"/>
      <c r="BV433" s="581"/>
      <c r="BW433" s="581"/>
      <c r="BX433" s="581"/>
      <c r="BY433" s="581"/>
      <c r="BZ433" s="581"/>
      <c r="CA433" s="581"/>
      <c r="CB433" s="581"/>
      <c r="CC433" s="581"/>
    </row>
    <row r="434" customFormat="false" ht="11.25" hidden="false" customHeight="true" outlineLevel="0" collapsed="false">
      <c r="A434" s="581"/>
      <c r="B434" s="581"/>
      <c r="C434" s="581"/>
      <c r="D434" s="581"/>
      <c r="E434" s="581"/>
      <c r="F434" s="581"/>
      <c r="G434" s="581"/>
      <c r="H434" s="581"/>
      <c r="I434" s="581"/>
      <c r="J434" s="581"/>
      <c r="K434" s="581"/>
      <c r="L434" s="581"/>
      <c r="M434" s="581"/>
      <c r="N434" s="581"/>
      <c r="O434" s="581"/>
      <c r="P434" s="581"/>
      <c r="Q434" s="581"/>
      <c r="R434" s="581"/>
      <c r="S434" s="581"/>
      <c r="T434" s="581"/>
      <c r="U434" s="581"/>
      <c r="V434" s="581"/>
      <c r="W434" s="581"/>
      <c r="X434" s="581"/>
      <c r="Y434" s="581"/>
      <c r="Z434" s="581"/>
      <c r="AA434" s="581"/>
      <c r="AB434" s="581"/>
      <c r="AC434" s="581"/>
      <c r="AD434" s="581"/>
      <c r="AE434" s="581"/>
      <c r="AF434" s="581"/>
      <c r="AG434" s="581"/>
      <c r="AH434" s="581"/>
      <c r="AI434" s="581"/>
      <c r="AJ434" s="581"/>
      <c r="AK434" s="581"/>
      <c r="AL434" s="581"/>
      <c r="AM434" s="581"/>
      <c r="AN434" s="581"/>
      <c r="AO434" s="581"/>
      <c r="AP434" s="581"/>
      <c r="AQ434" s="581"/>
      <c r="AR434" s="581"/>
      <c r="AS434" s="581"/>
      <c r="AT434" s="581"/>
      <c r="AU434" s="581"/>
      <c r="AV434" s="581"/>
      <c r="AW434" s="581"/>
      <c r="AX434" s="581"/>
      <c r="AY434" s="581"/>
      <c r="AZ434" s="581"/>
      <c r="BA434" s="581"/>
      <c r="BB434" s="581"/>
      <c r="BC434" s="581"/>
      <c r="BD434" s="581"/>
      <c r="BE434" s="581"/>
      <c r="BF434" s="581"/>
      <c r="BG434" s="581"/>
      <c r="BH434" s="581"/>
      <c r="BI434" s="581"/>
      <c r="BJ434" s="581"/>
      <c r="BK434" s="581"/>
      <c r="BL434" s="581"/>
      <c r="BM434" s="581"/>
      <c r="BN434" s="581"/>
      <c r="BO434" s="581"/>
      <c r="BP434" s="581"/>
      <c r="BQ434" s="581"/>
      <c r="BR434" s="581"/>
      <c r="BS434" s="581"/>
      <c r="BT434" s="581"/>
      <c r="BU434" s="581"/>
      <c r="BV434" s="581"/>
      <c r="BW434" s="581"/>
      <c r="BX434" s="581"/>
      <c r="BY434" s="581"/>
      <c r="BZ434" s="581"/>
      <c r="CA434" s="581"/>
      <c r="CB434" s="581"/>
      <c r="CC434" s="581"/>
    </row>
    <row r="435" customFormat="false" ht="11.25" hidden="false" customHeight="true" outlineLevel="0" collapsed="false">
      <c r="A435" s="581"/>
      <c r="B435" s="581"/>
      <c r="C435" s="581"/>
      <c r="D435" s="581"/>
      <c r="E435" s="581"/>
      <c r="F435" s="581"/>
      <c r="G435" s="581"/>
      <c r="H435" s="581"/>
      <c r="I435" s="581"/>
      <c r="J435" s="581"/>
      <c r="K435" s="581"/>
      <c r="L435" s="581"/>
      <c r="M435" s="581"/>
      <c r="N435" s="581"/>
      <c r="O435" s="581"/>
      <c r="P435" s="581"/>
      <c r="Q435" s="581"/>
      <c r="R435" s="581"/>
      <c r="S435" s="581"/>
      <c r="T435" s="581"/>
      <c r="U435" s="581"/>
      <c r="V435" s="581"/>
      <c r="W435" s="581"/>
      <c r="X435" s="581"/>
      <c r="Y435" s="581"/>
      <c r="Z435" s="581"/>
      <c r="AA435" s="581"/>
      <c r="AB435" s="581"/>
      <c r="AC435" s="581"/>
      <c r="AD435" s="581"/>
      <c r="AE435" s="581"/>
      <c r="AF435" s="581"/>
      <c r="AG435" s="581"/>
      <c r="AH435" s="581"/>
      <c r="AI435" s="581"/>
      <c r="AJ435" s="581"/>
      <c r="AK435" s="581"/>
      <c r="AL435" s="581"/>
      <c r="AM435" s="581"/>
      <c r="AN435" s="581"/>
      <c r="AO435" s="581"/>
      <c r="AP435" s="581"/>
      <c r="AQ435" s="581"/>
      <c r="AR435" s="581"/>
      <c r="AS435" s="581"/>
      <c r="AT435" s="581"/>
      <c r="AU435" s="581"/>
      <c r="AV435" s="581"/>
      <c r="AW435" s="581"/>
      <c r="AX435" s="581"/>
      <c r="AY435" s="581"/>
      <c r="AZ435" s="581"/>
      <c r="BA435" s="581"/>
      <c r="BB435" s="581"/>
      <c r="BC435" s="581"/>
      <c r="BD435" s="581"/>
      <c r="BE435" s="581"/>
      <c r="BF435" s="581"/>
      <c r="BG435" s="581"/>
      <c r="BH435" s="581"/>
      <c r="BI435" s="581"/>
      <c r="BJ435" s="581"/>
      <c r="BK435" s="581"/>
      <c r="BL435" s="581"/>
      <c r="BM435" s="581"/>
      <c r="BN435" s="581"/>
      <c r="BO435" s="581"/>
      <c r="BP435" s="581"/>
      <c r="BQ435" s="581"/>
      <c r="BR435" s="581"/>
      <c r="BS435" s="581"/>
      <c r="BT435" s="581"/>
      <c r="BU435" s="581"/>
      <c r="BV435" s="581"/>
      <c r="BW435" s="581"/>
      <c r="BX435" s="581"/>
      <c r="BY435" s="581"/>
      <c r="BZ435" s="581"/>
      <c r="CA435" s="581"/>
      <c r="CB435" s="581"/>
      <c r="CC435" s="581"/>
    </row>
    <row r="436" customFormat="false" ht="11.25" hidden="false" customHeight="true" outlineLevel="0" collapsed="false">
      <c r="A436" s="581"/>
      <c r="B436" s="581"/>
      <c r="C436" s="581"/>
      <c r="D436" s="581"/>
      <c r="E436" s="581"/>
      <c r="F436" s="581"/>
      <c r="G436" s="581"/>
      <c r="H436" s="581"/>
      <c r="I436" s="581"/>
      <c r="J436" s="581"/>
      <c r="K436" s="581"/>
      <c r="L436" s="581"/>
      <c r="M436" s="581"/>
      <c r="N436" s="581"/>
      <c r="O436" s="581"/>
      <c r="P436" s="581"/>
      <c r="Q436" s="581"/>
      <c r="R436" s="581"/>
      <c r="S436" s="581"/>
      <c r="T436" s="581"/>
      <c r="U436" s="581"/>
      <c r="V436" s="581"/>
      <c r="W436" s="581"/>
      <c r="X436" s="581"/>
      <c r="Y436" s="581"/>
      <c r="Z436" s="581"/>
      <c r="AA436" s="581"/>
      <c r="AB436" s="581"/>
      <c r="AC436" s="581"/>
      <c r="AD436" s="581"/>
      <c r="AE436" s="581"/>
      <c r="AF436" s="581"/>
      <c r="AG436" s="581"/>
      <c r="AH436" s="581"/>
      <c r="AI436" s="581"/>
      <c r="AJ436" s="581"/>
      <c r="AK436" s="581"/>
      <c r="AL436" s="581"/>
      <c r="AM436" s="581"/>
      <c r="AN436" s="581"/>
      <c r="AO436" s="581"/>
      <c r="AP436" s="581"/>
      <c r="AQ436" s="581"/>
      <c r="AR436" s="581"/>
      <c r="AS436" s="581"/>
      <c r="AT436" s="581"/>
      <c r="AU436" s="581"/>
      <c r="AV436" s="581"/>
      <c r="AW436" s="581"/>
      <c r="AX436" s="581"/>
      <c r="AY436" s="581"/>
      <c r="AZ436" s="581"/>
      <c r="BA436" s="581"/>
      <c r="BB436" s="581"/>
      <c r="BC436" s="581"/>
      <c r="BD436" s="581"/>
      <c r="BE436" s="581"/>
      <c r="BF436" s="581"/>
      <c r="BG436" s="581"/>
      <c r="BH436" s="581"/>
      <c r="BI436" s="581"/>
      <c r="BJ436" s="581"/>
      <c r="BK436" s="581"/>
      <c r="BL436" s="581"/>
      <c r="BM436" s="581"/>
      <c r="BN436" s="581"/>
      <c r="BO436" s="581"/>
      <c r="BP436" s="581"/>
      <c r="BQ436" s="581"/>
      <c r="BR436" s="581"/>
      <c r="BS436" s="581"/>
      <c r="BT436" s="581"/>
      <c r="BU436" s="581"/>
      <c r="BV436" s="581"/>
      <c r="BW436" s="581"/>
      <c r="BX436" s="581"/>
      <c r="BY436" s="581"/>
      <c r="BZ436" s="581"/>
      <c r="CA436" s="581"/>
      <c r="CB436" s="581"/>
      <c r="CC436" s="581"/>
    </row>
    <row r="437" customFormat="false" ht="11.25" hidden="false" customHeight="true" outlineLevel="0" collapsed="false">
      <c r="A437" s="581"/>
      <c r="B437" s="581"/>
      <c r="C437" s="581"/>
      <c r="D437" s="581"/>
      <c r="E437" s="581"/>
      <c r="F437" s="581"/>
      <c r="G437" s="581"/>
      <c r="H437" s="581"/>
      <c r="I437" s="581"/>
      <c r="J437" s="581"/>
      <c r="K437" s="581"/>
      <c r="L437" s="581"/>
      <c r="M437" s="581"/>
      <c r="N437" s="581"/>
      <c r="O437" s="581"/>
      <c r="P437" s="581"/>
      <c r="Q437" s="581"/>
      <c r="R437" s="581"/>
      <c r="S437" s="581"/>
      <c r="T437" s="581"/>
      <c r="U437" s="581"/>
      <c r="V437" s="581"/>
      <c r="W437" s="581"/>
      <c r="X437" s="581"/>
      <c r="Y437" s="581"/>
      <c r="Z437" s="581"/>
      <c r="AA437" s="581"/>
      <c r="AB437" s="581"/>
      <c r="AC437" s="581"/>
      <c r="AD437" s="581"/>
      <c r="AE437" s="581"/>
      <c r="AF437" s="581"/>
      <c r="AG437" s="581"/>
      <c r="AH437" s="581"/>
      <c r="AI437" s="581"/>
      <c r="AJ437" s="581"/>
      <c r="AK437" s="581"/>
      <c r="AL437" s="581"/>
      <c r="AM437" s="581"/>
      <c r="AN437" s="581"/>
      <c r="AO437" s="581"/>
      <c r="AP437" s="581"/>
      <c r="AQ437" s="581"/>
      <c r="AR437" s="581"/>
      <c r="AS437" s="581"/>
      <c r="AT437" s="581"/>
      <c r="AU437" s="581"/>
      <c r="AV437" s="581"/>
      <c r="AW437" s="581"/>
      <c r="AX437" s="581"/>
      <c r="AY437" s="581"/>
      <c r="AZ437" s="581"/>
      <c r="BA437" s="581"/>
      <c r="BB437" s="581"/>
      <c r="BC437" s="581"/>
      <c r="BD437" s="581"/>
      <c r="BE437" s="581"/>
      <c r="BF437" s="581"/>
      <c r="BG437" s="581"/>
      <c r="BH437" s="581"/>
      <c r="BI437" s="581"/>
      <c r="BJ437" s="581"/>
      <c r="BK437" s="581"/>
      <c r="BL437" s="581"/>
      <c r="BM437" s="581"/>
      <c r="BN437" s="581"/>
      <c r="BO437" s="581"/>
      <c r="BP437" s="581"/>
      <c r="BQ437" s="581"/>
      <c r="BR437" s="581"/>
      <c r="BS437" s="581"/>
      <c r="BT437" s="581"/>
      <c r="BU437" s="581"/>
      <c r="BV437" s="581"/>
      <c r="BW437" s="581"/>
      <c r="BX437" s="581"/>
      <c r="BY437" s="581"/>
      <c r="BZ437" s="581"/>
      <c r="CA437" s="581"/>
      <c r="CB437" s="581"/>
      <c r="CC437" s="581"/>
    </row>
    <row r="438" customFormat="false" ht="11.25" hidden="false" customHeight="true" outlineLevel="0" collapsed="false">
      <c r="A438" s="581"/>
      <c r="B438" s="581"/>
      <c r="C438" s="581"/>
      <c r="D438" s="581"/>
      <c r="E438" s="581"/>
      <c r="F438" s="581"/>
      <c r="G438" s="581"/>
      <c r="H438" s="581"/>
      <c r="I438" s="581"/>
      <c r="J438" s="581"/>
      <c r="K438" s="581"/>
      <c r="L438" s="581"/>
      <c r="M438" s="581"/>
      <c r="N438" s="581"/>
      <c r="O438" s="581"/>
      <c r="P438" s="581"/>
      <c r="Q438" s="581"/>
      <c r="R438" s="581"/>
      <c r="S438" s="581"/>
      <c r="T438" s="581"/>
      <c r="U438" s="581"/>
      <c r="V438" s="581"/>
      <c r="W438" s="581"/>
      <c r="X438" s="581"/>
      <c r="Y438" s="581"/>
      <c r="Z438" s="581"/>
      <c r="AA438" s="581"/>
      <c r="AB438" s="581"/>
      <c r="AC438" s="581"/>
      <c r="AD438" s="581"/>
      <c r="AE438" s="581"/>
      <c r="AF438" s="581"/>
      <c r="AG438" s="581"/>
      <c r="AH438" s="581"/>
      <c r="AI438" s="581"/>
      <c r="AJ438" s="581"/>
      <c r="AK438" s="581"/>
      <c r="AL438" s="581"/>
      <c r="AM438" s="581"/>
      <c r="AN438" s="581"/>
      <c r="AO438" s="581"/>
      <c r="AP438" s="581"/>
      <c r="AQ438" s="581"/>
      <c r="AR438" s="581"/>
      <c r="AS438" s="581"/>
      <c r="AT438" s="581"/>
      <c r="AU438" s="581"/>
      <c r="AV438" s="581"/>
      <c r="AW438" s="581"/>
      <c r="AX438" s="581"/>
      <c r="AY438" s="581"/>
      <c r="AZ438" s="581"/>
      <c r="BA438" s="581"/>
      <c r="BB438" s="581"/>
      <c r="BC438" s="581"/>
      <c r="BD438" s="581"/>
      <c r="BE438" s="581"/>
      <c r="BF438" s="581"/>
      <c r="BG438" s="581"/>
      <c r="BH438" s="581"/>
      <c r="BI438" s="581"/>
      <c r="BJ438" s="581"/>
      <c r="BK438" s="581"/>
      <c r="BL438" s="581"/>
      <c r="BM438" s="581"/>
      <c r="BN438" s="581"/>
      <c r="BO438" s="581"/>
      <c r="BP438" s="581"/>
      <c r="BQ438" s="581"/>
      <c r="BR438" s="581"/>
      <c r="BS438" s="581"/>
      <c r="BT438" s="581"/>
      <c r="BU438" s="581"/>
      <c r="BV438" s="581"/>
      <c r="BW438" s="581"/>
      <c r="BX438" s="581"/>
      <c r="BY438" s="581"/>
      <c r="BZ438" s="581"/>
      <c r="CA438" s="581"/>
      <c r="CB438" s="581"/>
      <c r="CC438" s="581"/>
    </row>
    <row r="439" customFormat="false" ht="11.25" hidden="false" customHeight="true" outlineLevel="0" collapsed="false">
      <c r="A439" s="581"/>
      <c r="B439" s="581"/>
      <c r="C439" s="581"/>
      <c r="D439" s="581"/>
      <c r="E439" s="581"/>
      <c r="F439" s="581"/>
      <c r="G439" s="581"/>
      <c r="H439" s="581"/>
      <c r="I439" s="581"/>
      <c r="J439" s="581"/>
      <c r="K439" s="581"/>
      <c r="L439" s="581"/>
      <c r="M439" s="581"/>
      <c r="N439" s="581"/>
      <c r="O439" s="581"/>
      <c r="P439" s="581"/>
      <c r="Q439" s="581"/>
      <c r="R439" s="581"/>
      <c r="S439" s="581"/>
      <c r="T439" s="581"/>
      <c r="U439" s="581"/>
      <c r="V439" s="581"/>
      <c r="W439" s="581"/>
      <c r="X439" s="581"/>
      <c r="Y439" s="581"/>
      <c r="Z439" s="581"/>
      <c r="AA439" s="581"/>
      <c r="AB439" s="581"/>
      <c r="AC439" s="581"/>
      <c r="AD439" s="581"/>
      <c r="AE439" s="581"/>
      <c r="AF439" s="581"/>
      <c r="AG439" s="581"/>
      <c r="AH439" s="581"/>
      <c r="AI439" s="581"/>
      <c r="AJ439" s="581"/>
      <c r="AK439" s="581"/>
      <c r="AL439" s="581"/>
      <c r="AM439" s="581"/>
      <c r="AN439" s="581"/>
      <c r="AO439" s="581"/>
      <c r="AP439" s="581"/>
      <c r="AQ439" s="581"/>
      <c r="AR439" s="581"/>
      <c r="AS439" s="581"/>
      <c r="AT439" s="581"/>
      <c r="AU439" s="581"/>
      <c r="AV439" s="581"/>
      <c r="AW439" s="581"/>
      <c r="AX439" s="581"/>
      <c r="AY439" s="581"/>
      <c r="AZ439" s="581"/>
      <c r="BA439" s="581"/>
      <c r="BB439" s="581"/>
      <c r="BC439" s="581"/>
      <c r="BD439" s="581"/>
      <c r="BE439" s="581"/>
      <c r="BF439" s="581"/>
      <c r="BG439" s="581"/>
      <c r="BH439" s="581"/>
      <c r="BI439" s="581"/>
      <c r="BJ439" s="581"/>
      <c r="BK439" s="581"/>
      <c r="BL439" s="581"/>
      <c r="BM439" s="581"/>
      <c r="BN439" s="581"/>
      <c r="BO439" s="581"/>
      <c r="BP439" s="581"/>
      <c r="BQ439" s="581"/>
      <c r="BR439" s="581"/>
      <c r="BS439" s="581"/>
      <c r="BT439" s="581"/>
      <c r="BU439" s="581"/>
      <c r="BV439" s="581"/>
      <c r="BW439" s="581"/>
      <c r="BX439" s="581"/>
      <c r="BY439" s="581"/>
      <c r="BZ439" s="581"/>
      <c r="CA439" s="581"/>
      <c r="CB439" s="581"/>
      <c r="CC439" s="581"/>
    </row>
    <row r="440" customFormat="false" ht="11.25" hidden="false" customHeight="true" outlineLevel="0" collapsed="false">
      <c r="A440" s="581"/>
      <c r="B440" s="581"/>
      <c r="C440" s="581"/>
      <c r="D440" s="581"/>
      <c r="E440" s="581"/>
      <c r="F440" s="581"/>
      <c r="G440" s="581"/>
      <c r="H440" s="581"/>
      <c r="I440" s="581"/>
      <c r="J440" s="581"/>
      <c r="K440" s="581"/>
      <c r="L440" s="581"/>
      <c r="M440" s="581"/>
      <c r="N440" s="581"/>
      <c r="O440" s="581"/>
      <c r="P440" s="581"/>
      <c r="Q440" s="581"/>
      <c r="R440" s="581"/>
      <c r="S440" s="581"/>
      <c r="T440" s="581"/>
      <c r="U440" s="581"/>
      <c r="V440" s="581"/>
      <c r="W440" s="581"/>
      <c r="X440" s="581"/>
      <c r="Y440" s="581"/>
      <c r="Z440" s="581"/>
      <c r="AA440" s="581"/>
      <c r="AB440" s="581"/>
      <c r="AC440" s="581"/>
      <c r="AD440" s="581"/>
      <c r="AE440" s="581"/>
      <c r="AF440" s="581"/>
      <c r="AG440" s="581"/>
      <c r="AH440" s="581"/>
      <c r="AI440" s="581"/>
      <c r="AJ440" s="581"/>
      <c r="AK440" s="581"/>
      <c r="AL440" s="581"/>
      <c r="AM440" s="581"/>
      <c r="AN440" s="581"/>
      <c r="AO440" s="581"/>
      <c r="AP440" s="581"/>
      <c r="AQ440" s="581"/>
      <c r="AR440" s="581"/>
      <c r="AS440" s="581"/>
      <c r="AT440" s="581"/>
      <c r="AU440" s="581"/>
      <c r="AV440" s="581"/>
      <c r="AW440" s="581"/>
      <c r="AX440" s="581"/>
      <c r="AY440" s="581"/>
      <c r="AZ440" s="581"/>
      <c r="BA440" s="581"/>
      <c r="BB440" s="581"/>
      <c r="BC440" s="581"/>
      <c r="BD440" s="581"/>
      <c r="BE440" s="581"/>
      <c r="BF440" s="581"/>
      <c r="BG440" s="581"/>
      <c r="BH440" s="581"/>
      <c r="BI440" s="581"/>
      <c r="BJ440" s="581"/>
      <c r="BK440" s="581"/>
      <c r="BL440" s="581"/>
      <c r="BM440" s="581"/>
      <c r="BN440" s="581"/>
      <c r="BO440" s="581"/>
      <c r="BP440" s="581"/>
      <c r="BQ440" s="581"/>
      <c r="BR440" s="581"/>
      <c r="BS440" s="581"/>
      <c r="BT440" s="581"/>
      <c r="BU440" s="581"/>
      <c r="BV440" s="581"/>
      <c r="BW440" s="581"/>
      <c r="BX440" s="581"/>
      <c r="BY440" s="581"/>
      <c r="BZ440" s="581"/>
      <c r="CA440" s="581"/>
      <c r="CB440" s="581"/>
      <c r="CC440" s="581"/>
    </row>
    <row r="441" customFormat="false" ht="11.25" hidden="false" customHeight="true" outlineLevel="0" collapsed="false">
      <c r="A441" s="581"/>
      <c r="B441" s="581"/>
      <c r="C441" s="581"/>
      <c r="D441" s="581"/>
      <c r="E441" s="581"/>
      <c r="F441" s="581"/>
      <c r="G441" s="581"/>
      <c r="H441" s="581"/>
      <c r="I441" s="581"/>
      <c r="J441" s="581"/>
      <c r="K441" s="581"/>
      <c r="L441" s="581"/>
      <c r="M441" s="581"/>
      <c r="N441" s="581"/>
      <c r="O441" s="581"/>
      <c r="P441" s="581"/>
      <c r="Q441" s="581"/>
      <c r="R441" s="581"/>
      <c r="S441" s="581"/>
      <c r="T441" s="581"/>
      <c r="U441" s="581"/>
      <c r="V441" s="581"/>
      <c r="W441" s="581"/>
      <c r="X441" s="581"/>
      <c r="Y441" s="581"/>
      <c r="Z441" s="581"/>
      <c r="AA441" s="581"/>
      <c r="AB441" s="581"/>
      <c r="AC441" s="581"/>
      <c r="AD441" s="581"/>
      <c r="AE441" s="581"/>
      <c r="AF441" s="581"/>
      <c r="AG441" s="581"/>
      <c r="AH441" s="581"/>
      <c r="AI441" s="581"/>
      <c r="AJ441" s="581"/>
      <c r="AK441" s="581"/>
      <c r="AL441" s="581"/>
      <c r="AM441" s="581"/>
      <c r="AN441" s="581"/>
      <c r="AO441" s="581"/>
      <c r="AP441" s="581"/>
      <c r="AQ441" s="581"/>
      <c r="AR441" s="581"/>
      <c r="AS441" s="581"/>
      <c r="AT441" s="581"/>
      <c r="AU441" s="581"/>
      <c r="AV441" s="581"/>
      <c r="AW441" s="581"/>
      <c r="AX441" s="581"/>
      <c r="AY441" s="581"/>
      <c r="AZ441" s="581"/>
      <c r="BA441" s="581"/>
      <c r="BB441" s="581"/>
      <c r="BC441" s="581"/>
      <c r="BD441" s="581"/>
      <c r="BE441" s="581"/>
      <c r="BF441" s="581"/>
      <c r="BG441" s="581"/>
      <c r="BH441" s="581"/>
      <c r="BI441" s="581"/>
      <c r="BJ441" s="581"/>
      <c r="BK441" s="581"/>
      <c r="BL441" s="581"/>
      <c r="BM441" s="581"/>
      <c r="BN441" s="581"/>
      <c r="BO441" s="581"/>
      <c r="BP441" s="581"/>
      <c r="BQ441" s="581"/>
      <c r="BR441" s="581"/>
      <c r="BS441" s="581"/>
      <c r="BT441" s="581"/>
      <c r="BU441" s="581"/>
      <c r="BV441" s="581"/>
      <c r="BW441" s="581"/>
      <c r="BX441" s="581"/>
      <c r="BY441" s="581"/>
      <c r="BZ441" s="581"/>
      <c r="CA441" s="581"/>
      <c r="CB441" s="581"/>
      <c r="CC441" s="581"/>
    </row>
    <row r="442" customFormat="false" ht="11.25" hidden="false" customHeight="true" outlineLevel="0" collapsed="false">
      <c r="A442" s="581"/>
      <c r="B442" s="581"/>
      <c r="C442" s="581"/>
      <c r="D442" s="581"/>
      <c r="E442" s="581"/>
      <c r="F442" s="581"/>
      <c r="G442" s="581"/>
      <c r="H442" s="581"/>
      <c r="I442" s="581"/>
      <c r="J442" s="581"/>
      <c r="K442" s="581"/>
      <c r="L442" s="581"/>
      <c r="M442" s="581"/>
      <c r="N442" s="581"/>
      <c r="O442" s="581"/>
      <c r="P442" s="581"/>
      <c r="Q442" s="581"/>
      <c r="R442" s="581"/>
      <c r="S442" s="581"/>
      <c r="T442" s="581"/>
      <c r="U442" s="581"/>
      <c r="V442" s="581"/>
      <c r="W442" s="581"/>
      <c r="X442" s="581"/>
      <c r="Y442" s="581"/>
      <c r="Z442" s="581"/>
      <c r="AA442" s="581"/>
      <c r="AB442" s="581"/>
      <c r="AC442" s="581"/>
      <c r="AD442" s="581"/>
      <c r="AE442" s="581"/>
      <c r="AF442" s="581"/>
      <c r="AG442" s="581"/>
      <c r="AH442" s="581"/>
      <c r="AI442" s="581"/>
      <c r="AJ442" s="581"/>
      <c r="AK442" s="581"/>
      <c r="AL442" s="581"/>
      <c r="AM442" s="581"/>
      <c r="AN442" s="581"/>
      <c r="AO442" s="581"/>
      <c r="AP442" s="581"/>
      <c r="AQ442" s="581"/>
      <c r="AR442" s="581"/>
      <c r="AS442" s="581"/>
      <c r="AT442" s="581"/>
      <c r="AU442" s="581"/>
      <c r="AV442" s="581"/>
      <c r="AW442" s="581"/>
      <c r="AX442" s="581"/>
      <c r="AY442" s="581"/>
      <c r="AZ442" s="581"/>
      <c r="BA442" s="581"/>
      <c r="BB442" s="581"/>
      <c r="BC442" s="581"/>
      <c r="BD442" s="581"/>
      <c r="BE442" s="581"/>
      <c r="BF442" s="581"/>
      <c r="BG442" s="581"/>
      <c r="BH442" s="581"/>
      <c r="BI442" s="581"/>
      <c r="BJ442" s="581"/>
      <c r="BK442" s="581"/>
      <c r="BL442" s="581"/>
      <c r="BM442" s="581"/>
      <c r="BN442" s="581"/>
      <c r="BO442" s="581"/>
      <c r="BP442" s="581"/>
      <c r="BQ442" s="581"/>
      <c r="BR442" s="581"/>
      <c r="BS442" s="581"/>
      <c r="BT442" s="581"/>
      <c r="BU442" s="581"/>
      <c r="BV442" s="581"/>
      <c r="BW442" s="581"/>
      <c r="BX442" s="581"/>
      <c r="BY442" s="581"/>
      <c r="BZ442" s="581"/>
      <c r="CA442" s="581"/>
      <c r="CB442" s="581"/>
      <c r="CC442" s="581"/>
    </row>
    <row r="443" customFormat="false" ht="11.25" hidden="false" customHeight="true" outlineLevel="0" collapsed="false">
      <c r="A443" s="581"/>
      <c r="B443" s="581"/>
      <c r="C443" s="581"/>
      <c r="D443" s="581"/>
      <c r="E443" s="581"/>
      <c r="F443" s="581"/>
      <c r="G443" s="581"/>
      <c r="H443" s="581"/>
      <c r="I443" s="581"/>
      <c r="J443" s="581"/>
      <c r="K443" s="581"/>
      <c r="L443" s="581"/>
      <c r="M443" s="581"/>
      <c r="N443" s="581"/>
      <c r="O443" s="581"/>
      <c r="P443" s="581"/>
      <c r="Q443" s="581"/>
      <c r="R443" s="581"/>
      <c r="S443" s="581"/>
      <c r="T443" s="581"/>
      <c r="U443" s="581"/>
      <c r="V443" s="581"/>
      <c r="W443" s="581"/>
      <c r="X443" s="581"/>
      <c r="Y443" s="581"/>
      <c r="Z443" s="581"/>
      <c r="AA443" s="581"/>
      <c r="AB443" s="581"/>
      <c r="AC443" s="581"/>
      <c r="AD443" s="581"/>
      <c r="AE443" s="581"/>
      <c r="AF443" s="581"/>
      <c r="AG443" s="581"/>
      <c r="AH443" s="581"/>
      <c r="AI443" s="581"/>
      <c r="AJ443" s="581"/>
      <c r="AK443" s="581"/>
      <c r="AL443" s="581"/>
      <c r="AM443" s="581"/>
      <c r="AN443" s="581"/>
      <c r="AO443" s="581"/>
      <c r="AP443" s="581"/>
      <c r="AQ443" s="581"/>
      <c r="AR443" s="581"/>
      <c r="AS443" s="581"/>
      <c r="AT443" s="581"/>
      <c r="AU443" s="581"/>
      <c r="AV443" s="581"/>
      <c r="AW443" s="581"/>
      <c r="AX443" s="581"/>
      <c r="AY443" s="581"/>
      <c r="AZ443" s="581"/>
      <c r="BA443" s="581"/>
      <c r="BB443" s="581"/>
      <c r="BC443" s="581"/>
      <c r="BD443" s="581"/>
      <c r="BE443" s="581"/>
      <c r="BF443" s="581"/>
      <c r="BG443" s="581"/>
      <c r="BH443" s="581"/>
      <c r="BI443" s="581"/>
      <c r="BJ443" s="581"/>
      <c r="BK443" s="581"/>
      <c r="BL443" s="581"/>
      <c r="BM443" s="581"/>
      <c r="BN443" s="581"/>
      <c r="BO443" s="581"/>
      <c r="BP443" s="581"/>
      <c r="BQ443" s="581"/>
      <c r="BR443" s="581"/>
      <c r="BS443" s="581"/>
      <c r="BT443" s="581"/>
      <c r="BU443" s="581"/>
      <c r="BV443" s="581"/>
      <c r="BW443" s="581"/>
      <c r="BX443" s="581"/>
      <c r="BY443" s="581"/>
      <c r="BZ443" s="581"/>
      <c r="CA443" s="581"/>
      <c r="CB443" s="581"/>
      <c r="CC443" s="581"/>
    </row>
    <row r="444" customFormat="false" ht="11.25" hidden="false" customHeight="true" outlineLevel="0" collapsed="false">
      <c r="A444" s="581"/>
      <c r="B444" s="581"/>
      <c r="C444" s="581"/>
      <c r="D444" s="581"/>
      <c r="E444" s="581"/>
      <c r="F444" s="581"/>
      <c r="G444" s="581"/>
      <c r="H444" s="581"/>
      <c r="I444" s="581"/>
      <c r="J444" s="581"/>
      <c r="K444" s="581"/>
      <c r="L444" s="581"/>
      <c r="M444" s="581"/>
      <c r="N444" s="581"/>
      <c r="O444" s="581"/>
      <c r="P444" s="581"/>
      <c r="Q444" s="581"/>
      <c r="R444" s="581"/>
      <c r="S444" s="581"/>
      <c r="T444" s="581"/>
      <c r="U444" s="581"/>
      <c r="V444" s="581"/>
      <c r="W444" s="581"/>
      <c r="X444" s="581"/>
      <c r="Y444" s="581"/>
      <c r="Z444" s="581"/>
      <c r="AA444" s="581"/>
      <c r="AB444" s="581"/>
      <c r="AC444" s="581"/>
      <c r="AD444" s="581"/>
      <c r="AE444" s="581"/>
      <c r="AF444" s="581"/>
      <c r="AG444" s="581"/>
      <c r="AH444" s="581"/>
      <c r="AI444" s="581"/>
      <c r="AJ444" s="581"/>
      <c r="AK444" s="581"/>
      <c r="AL444" s="581"/>
      <c r="AM444" s="581"/>
      <c r="AN444" s="581"/>
      <c r="AO444" s="581"/>
      <c r="AP444" s="581"/>
      <c r="AQ444" s="581"/>
      <c r="AR444" s="581"/>
      <c r="AS444" s="581"/>
      <c r="AT444" s="581"/>
      <c r="AU444" s="581"/>
      <c r="AV444" s="581"/>
      <c r="AW444" s="581"/>
      <c r="AX444" s="581"/>
      <c r="AY444" s="581"/>
      <c r="AZ444" s="581"/>
      <c r="BA444" s="581"/>
      <c r="BB444" s="581"/>
      <c r="BC444" s="581"/>
      <c r="BD444" s="581"/>
      <c r="BE444" s="581"/>
      <c r="BF444" s="581"/>
      <c r="BG444" s="581"/>
      <c r="BH444" s="581"/>
      <c r="BI444" s="581"/>
      <c r="BJ444" s="581"/>
      <c r="BK444" s="581"/>
      <c r="BL444" s="581"/>
      <c r="BM444" s="581"/>
      <c r="BN444" s="581"/>
      <c r="BO444" s="581"/>
      <c r="BP444" s="581"/>
      <c r="BQ444" s="581"/>
      <c r="BR444" s="581"/>
      <c r="BS444" s="581"/>
      <c r="BT444" s="581"/>
      <c r="BU444" s="581"/>
      <c r="BV444" s="581"/>
      <c r="BW444" s="581"/>
      <c r="BX444" s="581"/>
      <c r="BY444" s="581"/>
      <c r="BZ444" s="581"/>
      <c r="CA444" s="581"/>
      <c r="CB444" s="581"/>
      <c r="CC444" s="581"/>
    </row>
    <row r="445" customFormat="false" ht="11.25" hidden="false" customHeight="true" outlineLevel="0" collapsed="false">
      <c r="A445" s="581"/>
      <c r="B445" s="581"/>
      <c r="C445" s="581"/>
      <c r="D445" s="581"/>
      <c r="E445" s="581"/>
      <c r="F445" s="581"/>
      <c r="G445" s="581"/>
      <c r="H445" s="581"/>
      <c r="I445" s="581"/>
      <c r="J445" s="581"/>
      <c r="K445" s="581"/>
      <c r="L445" s="581"/>
      <c r="M445" s="581"/>
      <c r="N445" s="581"/>
      <c r="O445" s="581"/>
      <c r="P445" s="581"/>
      <c r="Q445" s="581"/>
      <c r="R445" s="581"/>
      <c r="S445" s="581"/>
      <c r="T445" s="581"/>
      <c r="U445" s="581"/>
      <c r="V445" s="581"/>
      <c r="W445" s="581"/>
      <c r="X445" s="581"/>
      <c r="Y445" s="581"/>
      <c r="Z445" s="581"/>
      <c r="AA445" s="581"/>
      <c r="AB445" s="581"/>
      <c r="AC445" s="581"/>
      <c r="AD445" s="581"/>
      <c r="AE445" s="581"/>
      <c r="AF445" s="581"/>
      <c r="AG445" s="581"/>
      <c r="AH445" s="581"/>
      <c r="AI445" s="581"/>
      <c r="AJ445" s="581"/>
      <c r="AK445" s="581"/>
      <c r="AL445" s="581"/>
      <c r="AM445" s="581"/>
      <c r="AN445" s="581"/>
      <c r="AO445" s="581"/>
      <c r="AP445" s="581"/>
      <c r="AQ445" s="581"/>
      <c r="AR445" s="581"/>
      <c r="AS445" s="581"/>
      <c r="AT445" s="581"/>
      <c r="AU445" s="581"/>
      <c r="AV445" s="581"/>
      <c r="AW445" s="581"/>
      <c r="AX445" s="581"/>
      <c r="AY445" s="581"/>
      <c r="AZ445" s="581"/>
      <c r="BA445" s="581"/>
      <c r="BB445" s="581"/>
      <c r="BC445" s="581"/>
      <c r="BD445" s="581"/>
      <c r="BE445" s="581"/>
      <c r="BF445" s="581"/>
      <c r="BG445" s="581"/>
      <c r="BH445" s="581"/>
      <c r="BI445" s="581"/>
      <c r="BJ445" s="581"/>
      <c r="BK445" s="581"/>
      <c r="BL445" s="581"/>
      <c r="BM445" s="581"/>
      <c r="BN445" s="581"/>
      <c r="BO445" s="581"/>
      <c r="BP445" s="581"/>
      <c r="BQ445" s="581"/>
      <c r="BR445" s="581"/>
      <c r="BS445" s="581"/>
      <c r="BT445" s="581"/>
      <c r="BU445" s="581"/>
      <c r="BV445" s="581"/>
      <c r="BW445" s="581"/>
      <c r="BX445" s="581"/>
      <c r="BY445" s="581"/>
      <c r="BZ445" s="581"/>
      <c r="CA445" s="581"/>
      <c r="CB445" s="581"/>
      <c r="CC445" s="581"/>
    </row>
    <row r="446" customFormat="false" ht="11.25" hidden="false" customHeight="true" outlineLevel="0" collapsed="false">
      <c r="A446" s="581"/>
      <c r="B446" s="581"/>
      <c r="C446" s="581"/>
      <c r="D446" s="581"/>
      <c r="E446" s="581"/>
      <c r="F446" s="581"/>
      <c r="G446" s="581"/>
      <c r="H446" s="581"/>
      <c r="I446" s="581"/>
      <c r="J446" s="581"/>
      <c r="K446" s="581"/>
      <c r="L446" s="581"/>
      <c r="M446" s="581"/>
      <c r="N446" s="581"/>
      <c r="O446" s="581"/>
      <c r="P446" s="581"/>
      <c r="Q446" s="581"/>
      <c r="R446" s="581"/>
      <c r="S446" s="581"/>
      <c r="T446" s="581"/>
      <c r="U446" s="581"/>
      <c r="V446" s="581"/>
      <c r="W446" s="581"/>
      <c r="X446" s="581"/>
      <c r="Y446" s="581"/>
      <c r="Z446" s="581"/>
      <c r="AA446" s="581"/>
      <c r="AB446" s="581"/>
      <c r="AC446" s="581"/>
      <c r="AD446" s="581"/>
      <c r="AE446" s="581"/>
      <c r="AF446" s="581"/>
      <c r="AG446" s="581"/>
      <c r="AH446" s="581"/>
      <c r="AI446" s="581"/>
      <c r="AJ446" s="581"/>
      <c r="AK446" s="581"/>
      <c r="AL446" s="581"/>
      <c r="AM446" s="581"/>
      <c r="AN446" s="581"/>
      <c r="AO446" s="581"/>
      <c r="AP446" s="581"/>
      <c r="AQ446" s="581"/>
      <c r="AR446" s="581"/>
      <c r="AS446" s="581"/>
      <c r="AT446" s="581"/>
      <c r="AU446" s="581"/>
      <c r="AV446" s="581"/>
      <c r="AW446" s="581"/>
      <c r="AX446" s="581"/>
      <c r="AY446" s="581"/>
      <c r="AZ446" s="581"/>
      <c r="BA446" s="581"/>
      <c r="BB446" s="581"/>
      <c r="BC446" s="581"/>
      <c r="BD446" s="581"/>
      <c r="BE446" s="581"/>
      <c r="BF446" s="581"/>
      <c r="BG446" s="581"/>
      <c r="BH446" s="581"/>
      <c r="BI446" s="581"/>
      <c r="BJ446" s="581"/>
      <c r="BK446" s="581"/>
      <c r="BL446" s="581"/>
      <c r="BM446" s="581"/>
      <c r="BN446" s="581"/>
      <c r="BO446" s="581"/>
      <c r="BP446" s="581"/>
      <c r="BQ446" s="581"/>
      <c r="BR446" s="581"/>
      <c r="BS446" s="581"/>
      <c r="BT446" s="581"/>
      <c r="BU446" s="581"/>
      <c r="BV446" s="581"/>
      <c r="BW446" s="581"/>
      <c r="BX446" s="581"/>
      <c r="BY446" s="581"/>
      <c r="BZ446" s="581"/>
      <c r="CA446" s="581"/>
      <c r="CB446" s="581"/>
      <c r="CC446" s="581"/>
    </row>
    <row r="447" customFormat="false" ht="11.25" hidden="false" customHeight="true" outlineLevel="0" collapsed="false">
      <c r="A447" s="581"/>
      <c r="B447" s="581"/>
      <c r="C447" s="581"/>
      <c r="D447" s="581"/>
      <c r="E447" s="581"/>
      <c r="F447" s="581"/>
      <c r="G447" s="581"/>
      <c r="H447" s="581"/>
      <c r="I447" s="581"/>
      <c r="J447" s="581"/>
      <c r="K447" s="581"/>
      <c r="L447" s="581"/>
      <c r="M447" s="581"/>
      <c r="N447" s="581"/>
      <c r="O447" s="581"/>
      <c r="P447" s="581"/>
      <c r="Q447" s="581"/>
      <c r="R447" s="581"/>
      <c r="S447" s="581"/>
      <c r="T447" s="581"/>
      <c r="U447" s="581"/>
      <c r="V447" s="581"/>
      <c r="W447" s="581"/>
      <c r="X447" s="581"/>
      <c r="Y447" s="581"/>
      <c r="Z447" s="581"/>
      <c r="AA447" s="581"/>
      <c r="AB447" s="581"/>
      <c r="AC447" s="581"/>
      <c r="AD447" s="581"/>
      <c r="AE447" s="581"/>
      <c r="AF447" s="581"/>
      <c r="AG447" s="581"/>
      <c r="AH447" s="581"/>
      <c r="AI447" s="581"/>
      <c r="AJ447" s="581"/>
      <c r="AK447" s="581"/>
      <c r="AL447" s="581"/>
      <c r="AM447" s="581"/>
      <c r="AN447" s="581"/>
      <c r="AO447" s="581"/>
      <c r="AP447" s="581"/>
      <c r="AQ447" s="581"/>
      <c r="AR447" s="581"/>
      <c r="AS447" s="581"/>
      <c r="AT447" s="581"/>
      <c r="AU447" s="581"/>
      <c r="AV447" s="581"/>
      <c r="AW447" s="581"/>
      <c r="AX447" s="581"/>
      <c r="AY447" s="581"/>
      <c r="AZ447" s="581"/>
      <c r="BA447" s="581"/>
      <c r="BB447" s="581"/>
      <c r="BC447" s="581"/>
      <c r="BD447" s="581"/>
      <c r="BE447" s="581"/>
      <c r="BF447" s="581"/>
      <c r="BG447" s="581"/>
      <c r="BH447" s="581"/>
      <c r="BI447" s="581"/>
      <c r="BJ447" s="581"/>
      <c r="BK447" s="581"/>
      <c r="BL447" s="581"/>
      <c r="BM447" s="581"/>
      <c r="BN447" s="581"/>
      <c r="BO447" s="581"/>
      <c r="BP447" s="581"/>
      <c r="BQ447" s="581"/>
      <c r="BR447" s="581"/>
      <c r="BS447" s="581"/>
      <c r="BT447" s="581"/>
      <c r="BU447" s="581"/>
      <c r="BV447" s="581"/>
      <c r="BW447" s="581"/>
      <c r="BX447" s="581"/>
      <c r="BY447" s="581"/>
      <c r="BZ447" s="581"/>
      <c r="CA447" s="581"/>
      <c r="CB447" s="581"/>
      <c r="CC447" s="581"/>
    </row>
    <row r="448" customFormat="false" ht="11.25" hidden="false" customHeight="true" outlineLevel="0" collapsed="false">
      <c r="A448" s="581"/>
      <c r="B448" s="581"/>
      <c r="C448" s="581"/>
      <c r="D448" s="581"/>
      <c r="E448" s="581"/>
      <c r="F448" s="581"/>
      <c r="G448" s="581"/>
      <c r="H448" s="581"/>
      <c r="I448" s="581"/>
      <c r="J448" s="581"/>
      <c r="K448" s="581"/>
      <c r="L448" s="581"/>
      <c r="M448" s="581"/>
      <c r="N448" s="581"/>
      <c r="O448" s="581"/>
      <c r="P448" s="581"/>
      <c r="Q448" s="581"/>
      <c r="R448" s="581"/>
      <c r="S448" s="581"/>
      <c r="T448" s="581"/>
      <c r="U448" s="581"/>
      <c r="V448" s="581"/>
      <c r="W448" s="581"/>
      <c r="X448" s="581"/>
      <c r="Y448" s="581"/>
      <c r="Z448" s="581"/>
      <c r="AA448" s="581"/>
      <c r="AB448" s="581"/>
      <c r="AC448" s="581"/>
      <c r="AD448" s="581"/>
      <c r="AE448" s="581"/>
      <c r="AF448" s="581"/>
      <c r="AG448" s="581"/>
      <c r="AH448" s="581"/>
      <c r="AI448" s="581"/>
      <c r="AJ448" s="581"/>
      <c r="AK448" s="581"/>
      <c r="AL448" s="581"/>
      <c r="AM448" s="581"/>
      <c r="AN448" s="581"/>
      <c r="AO448" s="581"/>
      <c r="AP448" s="581"/>
      <c r="AQ448" s="581"/>
      <c r="AR448" s="581"/>
      <c r="AS448" s="581"/>
      <c r="AT448" s="581"/>
      <c r="AU448" s="581"/>
      <c r="AV448" s="581"/>
      <c r="AW448" s="581"/>
      <c r="AX448" s="581"/>
      <c r="AY448" s="581"/>
      <c r="AZ448" s="581"/>
      <c r="BA448" s="581"/>
      <c r="BB448" s="581"/>
      <c r="BC448" s="581"/>
      <c r="BD448" s="581"/>
      <c r="BE448" s="581"/>
      <c r="BF448" s="581"/>
      <c r="BG448" s="581"/>
      <c r="BH448" s="581"/>
      <c r="BI448" s="581"/>
      <c r="BJ448" s="581"/>
      <c r="BK448" s="581"/>
      <c r="BL448" s="581"/>
      <c r="BM448" s="581"/>
      <c r="BN448" s="581"/>
      <c r="BO448" s="581"/>
      <c r="BP448" s="581"/>
      <c r="BQ448" s="581"/>
      <c r="BR448" s="581"/>
      <c r="BS448" s="581"/>
      <c r="BT448" s="581"/>
      <c r="BU448" s="581"/>
      <c r="BV448" s="581"/>
      <c r="BW448" s="581"/>
      <c r="BX448" s="581"/>
      <c r="BY448" s="581"/>
      <c r="BZ448" s="581"/>
      <c r="CA448" s="581"/>
      <c r="CB448" s="581"/>
      <c r="CC448" s="581"/>
    </row>
    <row r="449" customFormat="false" ht="11.25" hidden="false" customHeight="true" outlineLevel="0" collapsed="false">
      <c r="A449" s="581"/>
      <c r="B449" s="581"/>
      <c r="C449" s="581"/>
      <c r="D449" s="581"/>
      <c r="E449" s="581"/>
      <c r="F449" s="581"/>
      <c r="G449" s="581"/>
      <c r="H449" s="581"/>
      <c r="I449" s="581"/>
      <c r="J449" s="581"/>
      <c r="K449" s="581"/>
      <c r="L449" s="581"/>
      <c r="M449" s="581"/>
      <c r="N449" s="581"/>
      <c r="O449" s="581"/>
      <c r="P449" s="581"/>
      <c r="Q449" s="581"/>
      <c r="R449" s="581"/>
      <c r="S449" s="581"/>
      <c r="T449" s="581"/>
      <c r="U449" s="581"/>
      <c r="V449" s="581"/>
      <c r="W449" s="581"/>
      <c r="X449" s="581"/>
      <c r="Y449" s="581"/>
      <c r="Z449" s="581"/>
      <c r="AA449" s="581"/>
      <c r="AB449" s="581"/>
      <c r="AC449" s="581"/>
      <c r="AD449" s="581"/>
      <c r="AE449" s="581"/>
      <c r="AF449" s="581"/>
      <c r="AG449" s="581"/>
      <c r="AH449" s="581"/>
      <c r="AI449" s="581"/>
      <c r="AJ449" s="581"/>
      <c r="AK449" s="581"/>
      <c r="AL449" s="581"/>
      <c r="AM449" s="581"/>
      <c r="AN449" s="581"/>
      <c r="AO449" s="581"/>
      <c r="AP449" s="581"/>
      <c r="AQ449" s="581"/>
      <c r="AR449" s="581"/>
      <c r="AS449" s="581"/>
      <c r="AT449" s="581"/>
      <c r="AU449" s="581"/>
      <c r="AV449" s="581"/>
      <c r="AW449" s="581"/>
      <c r="AX449" s="581"/>
      <c r="AY449" s="581"/>
      <c r="AZ449" s="581"/>
      <c r="BA449" s="581"/>
      <c r="BB449" s="581"/>
      <c r="BC449" s="581"/>
      <c r="BD449" s="581"/>
      <c r="BE449" s="581"/>
      <c r="BF449" s="581"/>
      <c r="BG449" s="581"/>
      <c r="BH449" s="581"/>
      <c r="BI449" s="581"/>
      <c r="BJ449" s="581"/>
      <c r="BK449" s="581"/>
      <c r="BL449" s="581"/>
      <c r="BM449" s="581"/>
      <c r="BN449" s="581"/>
      <c r="BO449" s="581"/>
      <c r="BP449" s="581"/>
      <c r="BQ449" s="581"/>
      <c r="BR449" s="581"/>
      <c r="BS449" s="581"/>
      <c r="BT449" s="581"/>
      <c r="BU449" s="581"/>
      <c r="BV449" s="581"/>
      <c r="BW449" s="581"/>
      <c r="BX449" s="581"/>
      <c r="BY449" s="581"/>
      <c r="BZ449" s="581"/>
      <c r="CA449" s="581"/>
      <c r="CB449" s="581"/>
      <c r="CC449" s="581"/>
    </row>
    <row r="450" customFormat="false" ht="11.25" hidden="false" customHeight="true" outlineLevel="0" collapsed="false">
      <c r="A450" s="581"/>
      <c r="B450" s="581"/>
      <c r="C450" s="581"/>
      <c r="D450" s="581"/>
      <c r="E450" s="581"/>
      <c r="F450" s="581"/>
      <c r="G450" s="581"/>
      <c r="H450" s="581"/>
      <c r="I450" s="581"/>
      <c r="J450" s="581"/>
      <c r="K450" s="581"/>
      <c r="L450" s="581"/>
      <c r="M450" s="581"/>
      <c r="N450" s="581"/>
      <c r="O450" s="581"/>
      <c r="P450" s="581"/>
      <c r="Q450" s="581"/>
      <c r="R450" s="581"/>
      <c r="S450" s="581"/>
      <c r="T450" s="581"/>
      <c r="U450" s="581"/>
      <c r="V450" s="581"/>
      <c r="W450" s="581"/>
      <c r="X450" s="581"/>
      <c r="Y450" s="581"/>
      <c r="Z450" s="581"/>
      <c r="AA450" s="581"/>
      <c r="AB450" s="581"/>
      <c r="AC450" s="581"/>
      <c r="AD450" s="581"/>
      <c r="AE450" s="581"/>
      <c r="AF450" s="581"/>
      <c r="AG450" s="581"/>
      <c r="AH450" s="581"/>
      <c r="AI450" s="581"/>
      <c r="AJ450" s="581"/>
      <c r="AK450" s="581"/>
      <c r="AL450" s="581"/>
      <c r="AM450" s="581"/>
      <c r="AN450" s="581"/>
      <c r="AO450" s="581"/>
      <c r="AP450" s="581"/>
      <c r="AQ450" s="581"/>
      <c r="AR450" s="581"/>
      <c r="AS450" s="581"/>
      <c r="AT450" s="581"/>
      <c r="AU450" s="581"/>
      <c r="AV450" s="581"/>
      <c r="AW450" s="581"/>
      <c r="AX450" s="581"/>
      <c r="AY450" s="581"/>
      <c r="AZ450" s="581"/>
      <c r="BA450" s="581"/>
      <c r="BB450" s="581"/>
      <c r="BC450" s="581"/>
      <c r="BD450" s="581"/>
      <c r="BE450" s="581"/>
      <c r="BF450" s="581"/>
      <c r="BG450" s="581"/>
      <c r="BH450" s="581"/>
      <c r="BI450" s="581"/>
      <c r="BJ450" s="581"/>
      <c r="BK450" s="581"/>
      <c r="BL450" s="581"/>
      <c r="BM450" s="581"/>
      <c r="BN450" s="581"/>
      <c r="BO450" s="581"/>
      <c r="BP450" s="581"/>
      <c r="BQ450" s="581"/>
      <c r="BR450" s="581"/>
      <c r="BS450" s="581"/>
      <c r="BT450" s="581"/>
      <c r="BU450" s="581"/>
      <c r="BV450" s="581"/>
      <c r="BW450" s="581"/>
      <c r="BX450" s="581"/>
      <c r="BY450" s="581"/>
      <c r="BZ450" s="581"/>
      <c r="CA450" s="581"/>
      <c r="CB450" s="581"/>
      <c r="CC450" s="581"/>
    </row>
    <row r="451" customFormat="false" ht="11.25" hidden="false" customHeight="true" outlineLevel="0" collapsed="false">
      <c r="A451" s="581"/>
      <c r="B451" s="581"/>
      <c r="C451" s="581"/>
      <c r="D451" s="581"/>
      <c r="E451" s="581"/>
      <c r="F451" s="581"/>
      <c r="G451" s="581"/>
      <c r="H451" s="581"/>
      <c r="I451" s="581"/>
      <c r="J451" s="581"/>
      <c r="K451" s="581"/>
      <c r="L451" s="581"/>
      <c r="M451" s="581"/>
      <c r="N451" s="581"/>
      <c r="O451" s="581"/>
      <c r="P451" s="581"/>
      <c r="Q451" s="581"/>
      <c r="R451" s="581"/>
      <c r="S451" s="581"/>
      <c r="T451" s="581"/>
      <c r="U451" s="581"/>
      <c r="V451" s="581"/>
      <c r="W451" s="581"/>
      <c r="X451" s="581"/>
      <c r="Y451" s="581"/>
      <c r="Z451" s="581"/>
      <c r="AA451" s="581"/>
      <c r="AB451" s="581"/>
      <c r="AC451" s="581"/>
      <c r="AD451" s="581"/>
      <c r="AE451" s="581"/>
      <c r="AF451" s="581"/>
      <c r="AG451" s="581"/>
      <c r="AH451" s="581"/>
      <c r="AI451" s="581"/>
      <c r="AJ451" s="581"/>
      <c r="AK451" s="581"/>
      <c r="AL451" s="581"/>
      <c r="AM451" s="581"/>
      <c r="AN451" s="581"/>
      <c r="AO451" s="581"/>
      <c r="AP451" s="581"/>
      <c r="AQ451" s="581"/>
      <c r="AR451" s="581"/>
      <c r="AS451" s="581"/>
      <c r="AT451" s="581"/>
      <c r="AU451" s="581"/>
      <c r="AV451" s="581"/>
      <c r="AW451" s="581"/>
      <c r="AX451" s="581"/>
      <c r="AY451" s="581"/>
      <c r="AZ451" s="581"/>
      <c r="BA451" s="581"/>
      <c r="BB451" s="581"/>
      <c r="BC451" s="581"/>
      <c r="BD451" s="581"/>
      <c r="BE451" s="581"/>
      <c r="BF451" s="581"/>
      <c r="BG451" s="581"/>
      <c r="BH451" s="581"/>
      <c r="BI451" s="581"/>
      <c r="BJ451" s="581"/>
      <c r="BK451" s="581"/>
      <c r="BL451" s="581"/>
      <c r="BM451" s="581"/>
      <c r="BN451" s="581"/>
      <c r="BO451" s="581"/>
      <c r="BP451" s="581"/>
      <c r="BQ451" s="581"/>
      <c r="BR451" s="581"/>
      <c r="BS451" s="581"/>
      <c r="BT451" s="581"/>
      <c r="BU451" s="581"/>
      <c r="BV451" s="581"/>
      <c r="BW451" s="581"/>
      <c r="BX451" s="581"/>
      <c r="BY451" s="581"/>
      <c r="BZ451" s="581"/>
      <c r="CA451" s="581"/>
      <c r="CB451" s="581"/>
      <c r="CC451" s="581"/>
    </row>
    <row r="452" customFormat="false" ht="11.25" hidden="false" customHeight="true" outlineLevel="0" collapsed="false">
      <c r="A452" s="581"/>
      <c r="B452" s="581"/>
      <c r="C452" s="581"/>
      <c r="D452" s="581"/>
      <c r="E452" s="581"/>
      <c r="F452" s="581"/>
      <c r="G452" s="581"/>
      <c r="H452" s="581"/>
      <c r="I452" s="581"/>
      <c r="J452" s="581"/>
      <c r="K452" s="581"/>
      <c r="L452" s="581"/>
      <c r="M452" s="581"/>
      <c r="N452" s="581"/>
      <c r="O452" s="581"/>
      <c r="P452" s="581"/>
      <c r="Q452" s="581"/>
      <c r="R452" s="581"/>
      <c r="S452" s="581"/>
      <c r="T452" s="581"/>
      <c r="U452" s="581"/>
      <c r="V452" s="581"/>
      <c r="W452" s="581"/>
      <c r="X452" s="581"/>
      <c r="Y452" s="581"/>
      <c r="Z452" s="581"/>
      <c r="AA452" s="581"/>
      <c r="AB452" s="581"/>
      <c r="AC452" s="581"/>
      <c r="AD452" s="581"/>
      <c r="AE452" s="581"/>
      <c r="AF452" s="581"/>
      <c r="AG452" s="581"/>
      <c r="AH452" s="581"/>
      <c r="AI452" s="581"/>
      <c r="AJ452" s="581"/>
      <c r="AK452" s="581"/>
      <c r="AL452" s="581"/>
      <c r="AM452" s="581"/>
      <c r="AN452" s="581"/>
      <c r="AO452" s="581"/>
      <c r="AP452" s="581"/>
      <c r="AQ452" s="581"/>
      <c r="AR452" s="581"/>
      <c r="AS452" s="581"/>
      <c r="AT452" s="581"/>
      <c r="AU452" s="581"/>
      <c r="AV452" s="581"/>
      <c r="AW452" s="581"/>
      <c r="AX452" s="581"/>
      <c r="AY452" s="581"/>
      <c r="AZ452" s="581"/>
      <c r="BA452" s="581"/>
      <c r="BB452" s="581"/>
      <c r="BC452" s="581"/>
      <c r="BD452" s="581"/>
      <c r="BE452" s="581"/>
      <c r="BF452" s="581"/>
      <c r="BG452" s="581"/>
      <c r="BH452" s="581"/>
      <c r="BI452" s="581"/>
      <c r="BJ452" s="581"/>
      <c r="BK452" s="581"/>
      <c r="BL452" s="581"/>
      <c r="BM452" s="581"/>
      <c r="BN452" s="581"/>
      <c r="BO452" s="581"/>
      <c r="BP452" s="581"/>
      <c r="BQ452" s="581"/>
      <c r="BR452" s="581"/>
      <c r="BS452" s="581"/>
      <c r="BT452" s="581"/>
      <c r="BU452" s="581"/>
      <c r="BV452" s="581"/>
      <c r="BW452" s="581"/>
      <c r="BX452" s="581"/>
      <c r="BY452" s="581"/>
      <c r="BZ452" s="581"/>
      <c r="CA452" s="581"/>
      <c r="CB452" s="581"/>
      <c r="CC452" s="581"/>
    </row>
    <row r="453" customFormat="false" ht="11.25" hidden="false" customHeight="true" outlineLevel="0" collapsed="false">
      <c r="A453" s="581"/>
      <c r="B453" s="581"/>
      <c r="C453" s="581"/>
      <c r="D453" s="581"/>
      <c r="E453" s="581"/>
      <c r="F453" s="581"/>
      <c r="G453" s="581"/>
      <c r="H453" s="581"/>
      <c r="I453" s="581"/>
      <c r="J453" s="581"/>
      <c r="K453" s="581"/>
      <c r="L453" s="581"/>
      <c r="M453" s="581"/>
      <c r="N453" s="581"/>
      <c r="O453" s="581"/>
      <c r="P453" s="581"/>
      <c r="Q453" s="581"/>
      <c r="R453" s="581"/>
      <c r="S453" s="581"/>
      <c r="T453" s="581"/>
      <c r="U453" s="581"/>
      <c r="V453" s="581"/>
      <c r="W453" s="581"/>
      <c r="X453" s="581"/>
      <c r="Y453" s="581"/>
      <c r="Z453" s="581"/>
      <c r="AA453" s="581"/>
      <c r="AB453" s="581"/>
      <c r="AC453" s="581"/>
      <c r="AD453" s="581"/>
      <c r="AE453" s="581"/>
      <c r="AF453" s="581"/>
      <c r="AG453" s="581"/>
      <c r="AH453" s="581"/>
      <c r="AI453" s="581"/>
      <c r="AJ453" s="581"/>
      <c r="AK453" s="581"/>
      <c r="AL453" s="581"/>
      <c r="AM453" s="581"/>
      <c r="AN453" s="581"/>
      <c r="AO453" s="581"/>
      <c r="AP453" s="581"/>
      <c r="AQ453" s="581"/>
      <c r="AR453" s="581"/>
      <c r="AS453" s="581"/>
      <c r="AT453" s="581"/>
      <c r="AU453" s="581"/>
      <c r="AV453" s="581"/>
      <c r="AW453" s="581"/>
      <c r="AX453" s="581"/>
      <c r="AY453" s="581"/>
      <c r="AZ453" s="581"/>
      <c r="BA453" s="581"/>
      <c r="BB453" s="581"/>
      <c r="BC453" s="581"/>
      <c r="BD453" s="581"/>
      <c r="BE453" s="581"/>
      <c r="BF453" s="581"/>
      <c r="BG453" s="581"/>
      <c r="BH453" s="581"/>
      <c r="BI453" s="581"/>
      <c r="BJ453" s="581"/>
      <c r="BK453" s="581"/>
      <c r="BL453" s="581"/>
      <c r="BM453" s="581"/>
      <c r="BN453" s="581"/>
      <c r="BO453" s="581"/>
      <c r="BP453" s="581"/>
      <c r="BQ453" s="581"/>
      <c r="BR453" s="581"/>
      <c r="BS453" s="581"/>
      <c r="BT453" s="581"/>
      <c r="BU453" s="581"/>
      <c r="BV453" s="581"/>
      <c r="BW453" s="581"/>
      <c r="BX453" s="581"/>
      <c r="BY453" s="581"/>
      <c r="BZ453" s="581"/>
      <c r="CA453" s="581"/>
      <c r="CB453" s="581"/>
      <c r="CC453" s="581"/>
    </row>
    <row r="454" customFormat="false" ht="11.25" hidden="false" customHeight="true" outlineLevel="0" collapsed="false">
      <c r="A454" s="581"/>
      <c r="B454" s="581"/>
      <c r="C454" s="581"/>
      <c r="D454" s="581"/>
      <c r="E454" s="581"/>
      <c r="F454" s="581"/>
      <c r="G454" s="581"/>
      <c r="H454" s="581"/>
      <c r="I454" s="581"/>
      <c r="J454" s="581"/>
      <c r="K454" s="581"/>
      <c r="L454" s="581"/>
      <c r="M454" s="581"/>
      <c r="N454" s="581"/>
      <c r="O454" s="581"/>
      <c r="P454" s="581"/>
      <c r="Q454" s="581"/>
      <c r="R454" s="581"/>
      <c r="S454" s="581"/>
      <c r="T454" s="581"/>
      <c r="U454" s="581"/>
      <c r="V454" s="581"/>
      <c r="W454" s="581"/>
      <c r="X454" s="581"/>
      <c r="Y454" s="581"/>
      <c r="Z454" s="581"/>
      <c r="AA454" s="581"/>
      <c r="AB454" s="581"/>
      <c r="AC454" s="581"/>
      <c r="AD454" s="581"/>
      <c r="AE454" s="581"/>
      <c r="AF454" s="581"/>
      <c r="AG454" s="581"/>
      <c r="AH454" s="581"/>
      <c r="AI454" s="581"/>
      <c r="AJ454" s="581"/>
      <c r="AK454" s="581"/>
      <c r="AL454" s="581"/>
      <c r="AM454" s="581"/>
      <c r="AN454" s="581"/>
      <c r="AO454" s="581"/>
      <c r="AP454" s="581"/>
      <c r="AQ454" s="581"/>
      <c r="AR454" s="581"/>
      <c r="AS454" s="581"/>
      <c r="AT454" s="581"/>
      <c r="AU454" s="581"/>
      <c r="AV454" s="581"/>
      <c r="AW454" s="581"/>
      <c r="AX454" s="581"/>
      <c r="AY454" s="581"/>
      <c r="AZ454" s="581"/>
      <c r="BA454" s="581"/>
      <c r="BB454" s="581"/>
      <c r="BC454" s="581"/>
      <c r="BD454" s="581"/>
      <c r="BE454" s="581"/>
      <c r="BF454" s="581"/>
      <c r="BG454" s="581"/>
      <c r="BH454" s="581"/>
      <c r="BI454" s="581"/>
      <c r="BJ454" s="581"/>
      <c r="BK454" s="581"/>
      <c r="BL454" s="581"/>
      <c r="BM454" s="581"/>
      <c r="BN454" s="581"/>
      <c r="BO454" s="581"/>
      <c r="BP454" s="581"/>
      <c r="BQ454" s="581"/>
      <c r="BR454" s="581"/>
      <c r="BS454" s="581"/>
      <c r="BT454" s="581"/>
      <c r="BU454" s="581"/>
      <c r="BV454" s="581"/>
      <c r="BW454" s="581"/>
      <c r="BX454" s="581"/>
      <c r="BY454" s="581"/>
      <c r="BZ454" s="581"/>
      <c r="CA454" s="581"/>
      <c r="CB454" s="581"/>
      <c r="CC454" s="581"/>
    </row>
    <row r="455" customFormat="false" ht="11.25" hidden="false" customHeight="true" outlineLevel="0" collapsed="false">
      <c r="A455" s="581"/>
      <c r="B455" s="581"/>
      <c r="C455" s="581"/>
      <c r="D455" s="581"/>
      <c r="E455" s="581"/>
      <c r="F455" s="581"/>
      <c r="G455" s="581"/>
      <c r="H455" s="581"/>
      <c r="I455" s="581"/>
      <c r="J455" s="581"/>
      <c r="K455" s="581"/>
      <c r="L455" s="581"/>
      <c r="M455" s="581"/>
      <c r="N455" s="581"/>
      <c r="O455" s="581"/>
      <c r="P455" s="581"/>
      <c r="Q455" s="581"/>
      <c r="R455" s="581"/>
      <c r="S455" s="581"/>
      <c r="T455" s="581"/>
      <c r="U455" s="581"/>
      <c r="V455" s="581"/>
      <c r="W455" s="581"/>
      <c r="X455" s="581"/>
      <c r="Y455" s="581"/>
      <c r="Z455" s="581"/>
      <c r="AA455" s="581"/>
      <c r="AB455" s="581"/>
      <c r="AC455" s="581"/>
      <c r="AD455" s="581"/>
      <c r="AE455" s="581"/>
      <c r="AF455" s="581"/>
      <c r="AG455" s="581"/>
      <c r="AH455" s="581"/>
      <c r="AI455" s="581"/>
      <c r="AJ455" s="581"/>
      <c r="AK455" s="581"/>
      <c r="AL455" s="581"/>
      <c r="AM455" s="581"/>
      <c r="AN455" s="581"/>
      <c r="AO455" s="581"/>
      <c r="AP455" s="581"/>
      <c r="AQ455" s="581"/>
      <c r="AR455" s="581"/>
      <c r="AS455" s="581"/>
      <c r="AT455" s="581"/>
      <c r="AU455" s="581"/>
      <c r="AV455" s="581"/>
      <c r="AW455" s="581"/>
      <c r="AX455" s="581"/>
      <c r="AY455" s="581"/>
      <c r="AZ455" s="581"/>
      <c r="BA455" s="581"/>
      <c r="BB455" s="581"/>
      <c r="BC455" s="581"/>
      <c r="BD455" s="581"/>
      <c r="BE455" s="581"/>
      <c r="BF455" s="581"/>
      <c r="BG455" s="581"/>
      <c r="BH455" s="581"/>
      <c r="BI455" s="581"/>
      <c r="BJ455" s="581"/>
      <c r="BK455" s="581"/>
      <c r="BL455" s="581"/>
      <c r="BM455" s="581"/>
      <c r="BN455" s="581"/>
      <c r="BO455" s="581"/>
      <c r="BP455" s="581"/>
      <c r="BQ455" s="581"/>
      <c r="BR455" s="581"/>
      <c r="BS455" s="581"/>
      <c r="BT455" s="581"/>
      <c r="BU455" s="581"/>
      <c r="BV455" s="581"/>
      <c r="BW455" s="581"/>
      <c r="BX455" s="581"/>
      <c r="BY455" s="581"/>
      <c r="BZ455" s="581"/>
      <c r="CA455" s="581"/>
      <c r="CB455" s="581"/>
      <c r="CC455" s="581"/>
    </row>
    <row r="456" customFormat="false" ht="11.25" hidden="false" customHeight="true" outlineLevel="0" collapsed="false">
      <c r="A456" s="581"/>
      <c r="B456" s="581"/>
      <c r="C456" s="581"/>
      <c r="D456" s="581"/>
      <c r="E456" s="581"/>
      <c r="F456" s="581"/>
      <c r="G456" s="581"/>
      <c r="H456" s="581"/>
      <c r="I456" s="581"/>
      <c r="J456" s="581"/>
      <c r="K456" s="581"/>
      <c r="L456" s="581"/>
      <c r="M456" s="581"/>
      <c r="N456" s="581"/>
      <c r="O456" s="581"/>
      <c r="P456" s="581"/>
      <c r="Q456" s="581"/>
      <c r="R456" s="581"/>
      <c r="S456" s="581"/>
      <c r="T456" s="581"/>
      <c r="U456" s="581"/>
      <c r="V456" s="581"/>
      <c r="W456" s="581"/>
      <c r="X456" s="581"/>
      <c r="Y456" s="581"/>
      <c r="Z456" s="581"/>
      <c r="AA456" s="581"/>
      <c r="AB456" s="581"/>
      <c r="AC456" s="581"/>
      <c r="AD456" s="581"/>
      <c r="AE456" s="581"/>
      <c r="AF456" s="581"/>
      <c r="AG456" s="581"/>
      <c r="AH456" s="581"/>
      <c r="AI456" s="581"/>
      <c r="AJ456" s="581"/>
      <c r="AK456" s="581"/>
      <c r="AL456" s="581"/>
      <c r="AM456" s="581"/>
      <c r="AN456" s="581"/>
      <c r="AO456" s="581"/>
      <c r="AP456" s="581"/>
      <c r="AQ456" s="581"/>
      <c r="AR456" s="581"/>
      <c r="AS456" s="581"/>
      <c r="AT456" s="581"/>
      <c r="AU456" s="581"/>
      <c r="AV456" s="581"/>
      <c r="AW456" s="581"/>
      <c r="AX456" s="581"/>
      <c r="AY456" s="581"/>
      <c r="AZ456" s="581"/>
      <c r="BA456" s="581"/>
      <c r="BB456" s="581"/>
      <c r="BC456" s="581"/>
      <c r="BD456" s="581"/>
      <c r="BE456" s="581"/>
      <c r="BF456" s="581"/>
      <c r="BG456" s="581"/>
      <c r="BH456" s="581"/>
      <c r="BI456" s="581"/>
      <c r="BJ456" s="581"/>
      <c r="BK456" s="581"/>
      <c r="BL456" s="581"/>
      <c r="BM456" s="581"/>
      <c r="BN456" s="581"/>
      <c r="BO456" s="581"/>
      <c r="BP456" s="581"/>
      <c r="BQ456" s="581"/>
      <c r="BR456" s="581"/>
      <c r="BS456" s="581"/>
      <c r="BT456" s="581"/>
      <c r="BU456" s="581"/>
      <c r="BV456" s="581"/>
      <c r="BW456" s="581"/>
      <c r="BX456" s="581"/>
      <c r="BY456" s="581"/>
      <c r="BZ456" s="581"/>
      <c r="CA456" s="581"/>
      <c r="CB456" s="581"/>
      <c r="CC456" s="581"/>
    </row>
    <row r="457" customFormat="false" ht="11.25" hidden="false" customHeight="true" outlineLevel="0" collapsed="false">
      <c r="A457" s="581"/>
      <c r="B457" s="581"/>
      <c r="C457" s="581"/>
      <c r="D457" s="581"/>
      <c r="E457" s="581"/>
      <c r="F457" s="581"/>
      <c r="G457" s="581"/>
      <c r="H457" s="581"/>
      <c r="I457" s="581"/>
      <c r="J457" s="581"/>
      <c r="K457" s="581"/>
      <c r="L457" s="581"/>
      <c r="M457" s="581"/>
      <c r="N457" s="581"/>
      <c r="O457" s="581"/>
      <c r="P457" s="581"/>
      <c r="Q457" s="581"/>
      <c r="R457" s="581"/>
      <c r="S457" s="581"/>
      <c r="T457" s="581"/>
      <c r="U457" s="581"/>
      <c r="V457" s="581"/>
      <c r="W457" s="581"/>
      <c r="X457" s="581"/>
      <c r="Y457" s="581"/>
      <c r="Z457" s="581"/>
      <c r="AA457" s="581"/>
      <c r="AB457" s="581"/>
      <c r="AC457" s="581"/>
      <c r="AD457" s="581"/>
      <c r="AE457" s="581"/>
      <c r="AF457" s="581"/>
      <c r="AG457" s="581"/>
      <c r="AH457" s="581"/>
      <c r="AI457" s="581"/>
      <c r="AJ457" s="581"/>
      <c r="AK457" s="581"/>
      <c r="AL457" s="581"/>
      <c r="AM457" s="581"/>
      <c r="AN457" s="581"/>
      <c r="AO457" s="581"/>
      <c r="AP457" s="581"/>
      <c r="AQ457" s="581"/>
      <c r="AR457" s="581"/>
      <c r="AS457" s="581"/>
      <c r="AT457" s="581"/>
      <c r="AU457" s="581"/>
      <c r="AV457" s="581"/>
      <c r="AW457" s="581"/>
      <c r="AX457" s="581"/>
      <c r="AY457" s="581"/>
      <c r="AZ457" s="581"/>
      <c r="BA457" s="581"/>
      <c r="BB457" s="581"/>
      <c r="BC457" s="581"/>
      <c r="BD457" s="581"/>
      <c r="BE457" s="581"/>
      <c r="BF457" s="581"/>
      <c r="BG457" s="581"/>
      <c r="BH457" s="581"/>
      <c r="BI457" s="581"/>
      <c r="BJ457" s="581"/>
      <c r="BK457" s="581"/>
      <c r="BL457" s="581"/>
      <c r="BM457" s="581"/>
      <c r="BN457" s="581"/>
      <c r="BO457" s="581"/>
      <c r="BP457" s="581"/>
      <c r="BQ457" s="581"/>
      <c r="BR457" s="581"/>
      <c r="BS457" s="581"/>
      <c r="BT457" s="581"/>
      <c r="BU457" s="581"/>
      <c r="BV457" s="581"/>
      <c r="BW457" s="581"/>
      <c r="BX457" s="581"/>
      <c r="BY457" s="581"/>
      <c r="BZ457" s="581"/>
      <c r="CA457" s="581"/>
      <c r="CB457" s="581"/>
      <c r="CC457" s="581"/>
    </row>
    <row r="458" customFormat="false" ht="11.25" hidden="false" customHeight="true" outlineLevel="0" collapsed="false">
      <c r="A458" s="581"/>
      <c r="B458" s="581"/>
      <c r="C458" s="581"/>
      <c r="D458" s="581"/>
      <c r="E458" s="581"/>
      <c r="F458" s="581"/>
      <c r="G458" s="581"/>
      <c r="H458" s="581"/>
      <c r="I458" s="581"/>
      <c r="J458" s="581"/>
      <c r="K458" s="581"/>
      <c r="L458" s="581"/>
      <c r="M458" s="581"/>
      <c r="N458" s="581"/>
      <c r="O458" s="581"/>
      <c r="P458" s="581"/>
      <c r="Q458" s="581"/>
      <c r="R458" s="581"/>
      <c r="S458" s="581"/>
      <c r="T458" s="581"/>
      <c r="U458" s="581"/>
      <c r="V458" s="581"/>
      <c r="W458" s="581"/>
      <c r="X458" s="581"/>
      <c r="Y458" s="581"/>
      <c r="Z458" s="581"/>
      <c r="AA458" s="581"/>
      <c r="AB458" s="581"/>
      <c r="AC458" s="581"/>
      <c r="AD458" s="581"/>
      <c r="AE458" s="581"/>
      <c r="AF458" s="581"/>
      <c r="AG458" s="581"/>
      <c r="AH458" s="581"/>
      <c r="AI458" s="581"/>
      <c r="AJ458" s="581"/>
      <c r="AK458" s="581"/>
      <c r="AL458" s="581"/>
      <c r="AM458" s="581"/>
      <c r="AN458" s="581"/>
      <c r="AO458" s="581"/>
      <c r="AP458" s="581"/>
      <c r="AQ458" s="581"/>
      <c r="AR458" s="581"/>
      <c r="AS458" s="581"/>
      <c r="AT458" s="581"/>
      <c r="AU458" s="581"/>
      <c r="AV458" s="581"/>
      <c r="AW458" s="581"/>
      <c r="AX458" s="581"/>
      <c r="AY458" s="581"/>
      <c r="AZ458" s="581"/>
      <c r="BA458" s="581"/>
      <c r="BB458" s="581"/>
      <c r="BC458" s="581"/>
      <c r="BD458" s="581"/>
      <c r="BE458" s="581"/>
      <c r="BF458" s="581"/>
      <c r="BG458" s="581"/>
      <c r="BH458" s="581"/>
      <c r="BI458" s="581"/>
      <c r="BJ458" s="581"/>
      <c r="BK458" s="581"/>
      <c r="BL458" s="581"/>
      <c r="BM458" s="581"/>
      <c r="BN458" s="581"/>
      <c r="BO458" s="581"/>
      <c r="BP458" s="581"/>
      <c r="BQ458" s="581"/>
      <c r="BR458" s="581"/>
      <c r="BS458" s="581"/>
      <c r="BT458" s="581"/>
      <c r="BU458" s="581"/>
      <c r="BV458" s="581"/>
      <c r="BW458" s="581"/>
      <c r="BX458" s="581"/>
      <c r="BY458" s="581"/>
      <c r="BZ458" s="581"/>
      <c r="CA458" s="581"/>
      <c r="CB458" s="581"/>
      <c r="CC458" s="581"/>
    </row>
    <row r="459" customFormat="false" ht="11.25" hidden="false" customHeight="true" outlineLevel="0" collapsed="false">
      <c r="A459" s="581"/>
      <c r="B459" s="581"/>
      <c r="C459" s="581"/>
      <c r="D459" s="581"/>
      <c r="E459" s="581"/>
      <c r="F459" s="581"/>
      <c r="G459" s="581"/>
      <c r="H459" s="581"/>
      <c r="I459" s="581"/>
      <c r="J459" s="581"/>
      <c r="K459" s="581"/>
      <c r="L459" s="581"/>
      <c r="M459" s="581"/>
      <c r="N459" s="581"/>
      <c r="O459" s="581"/>
      <c r="P459" s="581"/>
      <c r="Q459" s="581"/>
      <c r="R459" s="581"/>
      <c r="S459" s="581"/>
      <c r="T459" s="581"/>
      <c r="U459" s="581"/>
      <c r="V459" s="581"/>
      <c r="W459" s="581"/>
      <c r="X459" s="581"/>
      <c r="Y459" s="581"/>
      <c r="Z459" s="581"/>
      <c r="AA459" s="581"/>
      <c r="AB459" s="581"/>
      <c r="AC459" s="581"/>
      <c r="AD459" s="581"/>
      <c r="AE459" s="581"/>
      <c r="AF459" s="581"/>
      <c r="AG459" s="581"/>
      <c r="AH459" s="581"/>
      <c r="AI459" s="581"/>
      <c r="AJ459" s="581"/>
      <c r="AK459" s="581"/>
      <c r="AL459" s="581"/>
      <c r="AM459" s="581"/>
      <c r="AN459" s="581"/>
      <c r="AO459" s="581"/>
      <c r="AP459" s="581"/>
      <c r="AQ459" s="581"/>
      <c r="AR459" s="581"/>
      <c r="AS459" s="581"/>
      <c r="AT459" s="581"/>
      <c r="AU459" s="581"/>
      <c r="AV459" s="581"/>
      <c r="AW459" s="581"/>
      <c r="AX459" s="581"/>
      <c r="AY459" s="581"/>
      <c r="AZ459" s="581"/>
      <c r="BA459" s="581"/>
      <c r="BB459" s="581"/>
      <c r="BC459" s="581"/>
      <c r="BD459" s="581"/>
      <c r="BE459" s="581"/>
      <c r="BF459" s="581"/>
      <c r="BG459" s="581"/>
      <c r="BH459" s="581"/>
      <c r="BI459" s="581"/>
      <c r="BJ459" s="581"/>
      <c r="BK459" s="581"/>
      <c r="BL459" s="581"/>
      <c r="BM459" s="581"/>
      <c r="BN459" s="581"/>
      <c r="BO459" s="581"/>
      <c r="BP459" s="581"/>
      <c r="BQ459" s="581"/>
      <c r="BR459" s="581"/>
      <c r="BS459" s="581"/>
      <c r="BT459" s="581"/>
      <c r="BU459" s="581"/>
      <c r="BV459" s="581"/>
      <c r="BW459" s="581"/>
      <c r="BX459" s="581"/>
      <c r="BY459" s="581"/>
      <c r="BZ459" s="581"/>
      <c r="CA459" s="581"/>
      <c r="CB459" s="581"/>
      <c r="CC459" s="581"/>
    </row>
    <row r="460" customFormat="false" ht="11.25" hidden="false" customHeight="true" outlineLevel="0" collapsed="false">
      <c r="A460" s="581"/>
      <c r="B460" s="581"/>
      <c r="C460" s="581"/>
      <c r="D460" s="581"/>
      <c r="E460" s="581"/>
      <c r="F460" s="581"/>
      <c r="G460" s="581"/>
      <c r="H460" s="581"/>
      <c r="I460" s="581"/>
      <c r="J460" s="581"/>
      <c r="K460" s="581"/>
      <c r="L460" s="581"/>
      <c r="M460" s="581"/>
      <c r="N460" s="581"/>
      <c r="O460" s="581"/>
      <c r="P460" s="581"/>
      <c r="Q460" s="581"/>
      <c r="R460" s="581"/>
      <c r="S460" s="581"/>
      <c r="T460" s="581"/>
      <c r="U460" s="581"/>
      <c r="V460" s="581"/>
      <c r="W460" s="581"/>
      <c r="X460" s="581"/>
      <c r="Y460" s="581"/>
      <c r="Z460" s="581"/>
      <c r="AA460" s="581"/>
      <c r="AB460" s="581"/>
      <c r="AC460" s="581"/>
      <c r="AD460" s="581"/>
      <c r="AE460" s="581"/>
      <c r="AF460" s="581"/>
      <c r="AG460" s="581"/>
      <c r="AH460" s="581"/>
      <c r="AI460" s="581"/>
      <c r="AJ460" s="581"/>
      <c r="AK460" s="581"/>
      <c r="AL460" s="581"/>
      <c r="AM460" s="581"/>
      <c r="AN460" s="581"/>
      <c r="AO460" s="581"/>
      <c r="AP460" s="581"/>
      <c r="AQ460" s="581"/>
      <c r="AR460" s="581"/>
      <c r="AS460" s="581"/>
      <c r="AT460" s="581"/>
      <c r="AU460" s="581"/>
      <c r="AV460" s="581"/>
      <c r="AW460" s="581"/>
      <c r="AX460" s="581"/>
      <c r="AY460" s="581"/>
      <c r="AZ460" s="581"/>
      <c r="BA460" s="581"/>
      <c r="BB460" s="581"/>
      <c r="BC460" s="581"/>
      <c r="BD460" s="581"/>
      <c r="BE460" s="581"/>
      <c r="BF460" s="581"/>
      <c r="BG460" s="581"/>
      <c r="BH460" s="581"/>
      <c r="BI460" s="581"/>
      <c r="BJ460" s="581"/>
      <c r="BK460" s="581"/>
      <c r="BL460" s="581"/>
      <c r="BM460" s="581"/>
      <c r="BN460" s="581"/>
      <c r="BO460" s="581"/>
      <c r="BP460" s="581"/>
      <c r="BQ460" s="581"/>
      <c r="BR460" s="581"/>
      <c r="BS460" s="581"/>
      <c r="BT460" s="581"/>
      <c r="BU460" s="581"/>
      <c r="BV460" s="581"/>
      <c r="BW460" s="581"/>
      <c r="BX460" s="581"/>
      <c r="BY460" s="581"/>
      <c r="BZ460" s="581"/>
      <c r="CA460" s="581"/>
      <c r="CB460" s="581"/>
      <c r="CC460" s="581"/>
    </row>
    <row r="461" customFormat="false" ht="11.25" hidden="false" customHeight="true" outlineLevel="0" collapsed="false">
      <c r="A461" s="581"/>
      <c r="B461" s="581"/>
      <c r="C461" s="581"/>
      <c r="D461" s="581"/>
      <c r="E461" s="581"/>
      <c r="F461" s="581"/>
      <c r="G461" s="581"/>
      <c r="H461" s="581"/>
      <c r="I461" s="581"/>
      <c r="J461" s="581"/>
      <c r="K461" s="581"/>
      <c r="L461" s="581"/>
      <c r="M461" s="581"/>
      <c r="N461" s="581"/>
      <c r="O461" s="581"/>
      <c r="P461" s="581"/>
      <c r="Q461" s="581"/>
      <c r="R461" s="581"/>
      <c r="S461" s="581"/>
      <c r="T461" s="581"/>
      <c r="U461" s="581"/>
      <c r="V461" s="581"/>
      <c r="W461" s="581"/>
      <c r="X461" s="581"/>
      <c r="Y461" s="581"/>
      <c r="Z461" s="581"/>
      <c r="AA461" s="581"/>
      <c r="AB461" s="581"/>
      <c r="AC461" s="581"/>
      <c r="AD461" s="581"/>
      <c r="AE461" s="581"/>
      <c r="AF461" s="581"/>
      <c r="AG461" s="581"/>
      <c r="AH461" s="581"/>
      <c r="AI461" s="581"/>
      <c r="AJ461" s="581"/>
      <c r="AK461" s="581"/>
      <c r="AL461" s="581"/>
      <c r="AM461" s="581"/>
      <c r="AN461" s="581"/>
      <c r="AO461" s="581"/>
      <c r="AP461" s="581"/>
      <c r="AQ461" s="581"/>
      <c r="AR461" s="581"/>
      <c r="AS461" s="581"/>
      <c r="AT461" s="581"/>
      <c r="AU461" s="581"/>
      <c r="AV461" s="581"/>
      <c r="AW461" s="581"/>
      <c r="AX461" s="581"/>
      <c r="AY461" s="581"/>
      <c r="AZ461" s="581"/>
      <c r="BA461" s="581"/>
      <c r="BB461" s="581"/>
      <c r="BC461" s="581"/>
      <c r="BD461" s="581"/>
      <c r="BE461" s="581"/>
      <c r="BF461" s="581"/>
      <c r="BG461" s="581"/>
      <c r="BH461" s="581"/>
      <c r="BI461" s="581"/>
      <c r="BJ461" s="581"/>
      <c r="BK461" s="581"/>
      <c r="BL461" s="581"/>
      <c r="BM461" s="581"/>
      <c r="BN461" s="581"/>
      <c r="BO461" s="581"/>
      <c r="BP461" s="581"/>
      <c r="BQ461" s="581"/>
      <c r="BR461" s="581"/>
      <c r="BS461" s="581"/>
      <c r="BT461" s="581"/>
      <c r="BU461" s="581"/>
      <c r="BV461" s="581"/>
      <c r="BW461" s="581"/>
      <c r="BX461" s="581"/>
      <c r="BY461" s="581"/>
      <c r="BZ461" s="581"/>
      <c r="CA461" s="581"/>
      <c r="CB461" s="581"/>
      <c r="CC461" s="581"/>
    </row>
    <row r="462" customFormat="false" ht="11.25" hidden="false" customHeight="true" outlineLevel="0" collapsed="false">
      <c r="A462" s="581"/>
      <c r="B462" s="581"/>
      <c r="C462" s="581"/>
      <c r="D462" s="581"/>
      <c r="E462" s="581"/>
      <c r="F462" s="581"/>
      <c r="G462" s="581"/>
      <c r="H462" s="581"/>
      <c r="I462" s="581"/>
      <c r="J462" s="581"/>
      <c r="K462" s="581"/>
      <c r="L462" s="581"/>
      <c r="M462" s="581"/>
      <c r="N462" s="581"/>
      <c r="O462" s="581"/>
      <c r="P462" s="581"/>
      <c r="Q462" s="581"/>
      <c r="R462" s="581"/>
      <c r="S462" s="581"/>
      <c r="T462" s="581"/>
      <c r="U462" s="581"/>
      <c r="V462" s="581"/>
      <c r="W462" s="581"/>
      <c r="X462" s="581"/>
      <c r="Y462" s="581"/>
      <c r="Z462" s="581"/>
      <c r="AA462" s="581"/>
      <c r="AB462" s="581"/>
      <c r="AC462" s="581"/>
      <c r="AD462" s="581"/>
      <c r="AE462" s="581"/>
      <c r="AF462" s="581"/>
      <c r="AG462" s="581"/>
      <c r="AH462" s="581"/>
      <c r="AI462" s="581"/>
      <c r="AJ462" s="581"/>
      <c r="AK462" s="581"/>
      <c r="AL462" s="581"/>
      <c r="AM462" s="581"/>
      <c r="AN462" s="581"/>
      <c r="AO462" s="581"/>
      <c r="AP462" s="581"/>
      <c r="AQ462" s="581"/>
      <c r="AR462" s="581"/>
      <c r="AS462" s="581"/>
      <c r="AT462" s="581"/>
      <c r="AU462" s="581"/>
      <c r="AV462" s="581"/>
      <c r="AW462" s="581"/>
      <c r="AX462" s="581"/>
      <c r="AY462" s="581"/>
      <c r="AZ462" s="581"/>
      <c r="BA462" s="581"/>
      <c r="BB462" s="581"/>
      <c r="BC462" s="581"/>
      <c r="BD462" s="581"/>
      <c r="BE462" s="581"/>
      <c r="BF462" s="581"/>
      <c r="BG462" s="581"/>
      <c r="BH462" s="581"/>
      <c r="BI462" s="581"/>
      <c r="BJ462" s="581"/>
      <c r="BK462" s="581"/>
      <c r="BL462" s="581"/>
      <c r="BM462" s="581"/>
      <c r="BN462" s="581"/>
      <c r="BO462" s="581"/>
      <c r="BP462" s="581"/>
      <c r="BQ462" s="581"/>
      <c r="BR462" s="581"/>
      <c r="BS462" s="581"/>
      <c r="BT462" s="581"/>
      <c r="BU462" s="581"/>
      <c r="BV462" s="581"/>
      <c r="BW462" s="581"/>
      <c r="BX462" s="581"/>
      <c r="BY462" s="581"/>
      <c r="BZ462" s="581"/>
      <c r="CA462" s="581"/>
      <c r="CB462" s="581"/>
      <c r="CC462" s="581"/>
    </row>
    <row r="463" customFormat="false" ht="11.25" hidden="false" customHeight="true" outlineLevel="0" collapsed="false">
      <c r="A463" s="581"/>
      <c r="B463" s="581"/>
      <c r="C463" s="581"/>
      <c r="D463" s="581"/>
      <c r="E463" s="581"/>
      <c r="F463" s="581"/>
      <c r="G463" s="581"/>
      <c r="H463" s="581"/>
      <c r="I463" s="581"/>
      <c r="J463" s="581"/>
      <c r="K463" s="581"/>
      <c r="L463" s="581"/>
      <c r="M463" s="581"/>
      <c r="N463" s="581"/>
      <c r="O463" s="581"/>
      <c r="P463" s="581"/>
      <c r="Q463" s="581"/>
      <c r="R463" s="581"/>
      <c r="S463" s="581"/>
      <c r="T463" s="581"/>
      <c r="U463" s="581"/>
      <c r="V463" s="581"/>
      <c r="W463" s="581"/>
      <c r="X463" s="581"/>
      <c r="Y463" s="581"/>
      <c r="Z463" s="581"/>
      <c r="AA463" s="581"/>
      <c r="AB463" s="581"/>
      <c r="AC463" s="581"/>
      <c r="AD463" s="581"/>
      <c r="AE463" s="581"/>
      <c r="AF463" s="581"/>
      <c r="AG463" s="581"/>
      <c r="AH463" s="581"/>
      <c r="AI463" s="581"/>
      <c r="AJ463" s="581"/>
      <c r="AK463" s="581"/>
      <c r="AL463" s="581"/>
      <c r="AM463" s="581"/>
      <c r="AN463" s="581"/>
      <c r="AO463" s="581"/>
      <c r="AP463" s="581"/>
      <c r="AQ463" s="581"/>
      <c r="AR463" s="581"/>
      <c r="AS463" s="581"/>
      <c r="AT463" s="581"/>
      <c r="AU463" s="581"/>
      <c r="AV463" s="581"/>
      <c r="AW463" s="581"/>
      <c r="AX463" s="581"/>
      <c r="AY463" s="581"/>
      <c r="AZ463" s="581"/>
      <c r="BA463" s="581"/>
      <c r="BB463" s="581"/>
      <c r="BC463" s="581"/>
      <c r="BD463" s="581"/>
      <c r="BE463" s="581"/>
      <c r="BF463" s="581"/>
      <c r="BG463" s="581"/>
      <c r="BH463" s="581"/>
      <c r="BI463" s="581"/>
      <c r="BJ463" s="581"/>
      <c r="BK463" s="581"/>
      <c r="BL463" s="581"/>
      <c r="BM463" s="581"/>
      <c r="BN463" s="581"/>
      <c r="BO463" s="581"/>
      <c r="BP463" s="581"/>
      <c r="BQ463" s="581"/>
      <c r="BR463" s="581"/>
      <c r="BS463" s="581"/>
      <c r="BT463" s="581"/>
      <c r="BU463" s="581"/>
      <c r="BV463" s="581"/>
      <c r="BW463" s="581"/>
      <c r="BX463" s="581"/>
      <c r="BY463" s="581"/>
      <c r="BZ463" s="581"/>
      <c r="CA463" s="581"/>
      <c r="CB463" s="581"/>
      <c r="CC463" s="581"/>
    </row>
    <row r="464" customFormat="false" ht="11.25" hidden="false" customHeight="true" outlineLevel="0" collapsed="false">
      <c r="A464" s="581"/>
      <c r="B464" s="581"/>
      <c r="C464" s="581"/>
      <c r="D464" s="581"/>
      <c r="E464" s="581"/>
      <c r="F464" s="581"/>
      <c r="G464" s="581"/>
      <c r="H464" s="581"/>
      <c r="I464" s="581"/>
      <c r="J464" s="581"/>
      <c r="K464" s="581"/>
      <c r="L464" s="581"/>
      <c r="M464" s="581"/>
      <c r="N464" s="581"/>
      <c r="O464" s="581"/>
      <c r="P464" s="581"/>
      <c r="Q464" s="581"/>
      <c r="R464" s="581"/>
      <c r="S464" s="581"/>
      <c r="T464" s="581"/>
      <c r="U464" s="581"/>
      <c r="V464" s="581"/>
      <c r="W464" s="581"/>
      <c r="X464" s="581"/>
      <c r="Y464" s="581"/>
      <c r="Z464" s="581"/>
      <c r="AA464" s="581"/>
      <c r="AB464" s="581"/>
      <c r="AC464" s="581"/>
      <c r="AD464" s="581"/>
      <c r="AE464" s="581"/>
      <c r="AF464" s="581"/>
      <c r="AG464" s="581"/>
      <c r="AH464" s="581"/>
      <c r="AI464" s="581"/>
      <c r="AJ464" s="581"/>
      <c r="AK464" s="581"/>
      <c r="AL464" s="581"/>
      <c r="AM464" s="581"/>
      <c r="AN464" s="581"/>
      <c r="AO464" s="581"/>
      <c r="AP464" s="581"/>
      <c r="AQ464" s="581"/>
      <c r="AR464" s="581"/>
      <c r="AS464" s="581"/>
      <c r="AT464" s="581"/>
      <c r="AU464" s="581"/>
      <c r="AV464" s="581"/>
      <c r="AW464" s="581"/>
      <c r="AX464" s="581"/>
      <c r="AY464" s="581"/>
      <c r="AZ464" s="581"/>
      <c r="BA464" s="581"/>
      <c r="BB464" s="581"/>
      <c r="BC464" s="581"/>
      <c r="BD464" s="581"/>
      <c r="BE464" s="581"/>
      <c r="BF464" s="581"/>
      <c r="BG464" s="581"/>
      <c r="BH464" s="581"/>
      <c r="BI464" s="581"/>
      <c r="BJ464" s="581"/>
      <c r="BK464" s="581"/>
      <c r="BL464" s="581"/>
      <c r="BM464" s="581"/>
      <c r="BN464" s="581"/>
      <c r="BO464" s="581"/>
      <c r="BP464" s="581"/>
      <c r="BQ464" s="581"/>
      <c r="BR464" s="581"/>
      <c r="BS464" s="581"/>
      <c r="BT464" s="581"/>
      <c r="BU464" s="581"/>
      <c r="BV464" s="581"/>
      <c r="BW464" s="581"/>
      <c r="BX464" s="581"/>
      <c r="BY464" s="581"/>
      <c r="BZ464" s="581"/>
      <c r="CA464" s="581"/>
      <c r="CB464" s="581"/>
      <c r="CC464" s="581"/>
    </row>
    <row r="465" customFormat="false" ht="11.25" hidden="false" customHeight="true" outlineLevel="0" collapsed="false">
      <c r="A465" s="581"/>
      <c r="B465" s="581"/>
      <c r="C465" s="581"/>
      <c r="D465" s="581"/>
      <c r="E465" s="581"/>
      <c r="F465" s="581"/>
      <c r="G465" s="581"/>
      <c r="H465" s="581"/>
      <c r="I465" s="581"/>
      <c r="J465" s="581"/>
      <c r="K465" s="581"/>
      <c r="L465" s="581"/>
      <c r="M465" s="581"/>
      <c r="N465" s="581"/>
      <c r="O465" s="581"/>
      <c r="P465" s="581"/>
      <c r="Q465" s="581"/>
      <c r="R465" s="581"/>
      <c r="S465" s="581"/>
      <c r="T465" s="581"/>
      <c r="U465" s="581"/>
      <c r="V465" s="581"/>
      <c r="W465" s="581"/>
      <c r="X465" s="581"/>
      <c r="Y465" s="581"/>
      <c r="Z465" s="581"/>
      <c r="AA465" s="581"/>
      <c r="AB465" s="581"/>
      <c r="AC465" s="581"/>
      <c r="AD465" s="581"/>
      <c r="AE465" s="581"/>
      <c r="AF465" s="581"/>
      <c r="AG465" s="581"/>
      <c r="AH465" s="581"/>
      <c r="AI465" s="581"/>
      <c r="AJ465" s="581"/>
      <c r="AK465" s="581"/>
      <c r="AL465" s="581"/>
      <c r="AM465" s="581"/>
      <c r="AN465" s="581"/>
      <c r="AO465" s="581"/>
      <c r="AP465" s="581"/>
      <c r="AQ465" s="581"/>
      <c r="AR465" s="581"/>
      <c r="AS465" s="581"/>
      <c r="AT465" s="581"/>
      <c r="AU465" s="581"/>
      <c r="AV465" s="581"/>
      <c r="AW465" s="581"/>
      <c r="AX465" s="581"/>
      <c r="AY465" s="581"/>
      <c r="AZ465" s="581"/>
      <c r="BA465" s="581"/>
      <c r="BB465" s="581"/>
      <c r="BC465" s="581"/>
      <c r="BD465" s="581"/>
      <c r="BE465" s="581"/>
      <c r="BF465" s="581"/>
      <c r="BG465" s="581"/>
      <c r="BH465" s="581"/>
      <c r="BI465" s="581"/>
      <c r="BJ465" s="581"/>
      <c r="BK465" s="581"/>
      <c r="BL465" s="581"/>
      <c r="BM465" s="581"/>
      <c r="BN465" s="581"/>
      <c r="BO465" s="581"/>
      <c r="BP465" s="581"/>
      <c r="BQ465" s="581"/>
      <c r="BR465" s="581"/>
      <c r="BS465" s="581"/>
      <c r="BT465" s="581"/>
      <c r="BU465" s="581"/>
      <c r="BV465" s="581"/>
      <c r="BW465" s="581"/>
      <c r="BX465" s="581"/>
      <c r="BY465" s="581"/>
      <c r="BZ465" s="581"/>
      <c r="CA465" s="581"/>
      <c r="CB465" s="581"/>
      <c r="CC465" s="581"/>
    </row>
    <row r="466" customFormat="false" ht="11.25" hidden="false" customHeight="true" outlineLevel="0" collapsed="false">
      <c r="A466" s="581"/>
      <c r="B466" s="581"/>
      <c r="C466" s="581"/>
      <c r="D466" s="581"/>
      <c r="E466" s="581"/>
      <c r="F466" s="581"/>
      <c r="G466" s="581"/>
      <c r="H466" s="581"/>
      <c r="I466" s="581"/>
      <c r="J466" s="581"/>
      <c r="K466" s="581"/>
      <c r="L466" s="581"/>
      <c r="M466" s="581"/>
      <c r="N466" s="581"/>
      <c r="O466" s="581"/>
      <c r="P466" s="581"/>
      <c r="Q466" s="581"/>
      <c r="R466" s="581"/>
      <c r="S466" s="581"/>
      <c r="T466" s="581"/>
      <c r="U466" s="581"/>
      <c r="V466" s="581"/>
      <c r="W466" s="581"/>
      <c r="X466" s="581"/>
      <c r="Y466" s="581"/>
      <c r="Z466" s="581"/>
      <c r="AA466" s="581"/>
      <c r="AB466" s="581"/>
      <c r="AC466" s="581"/>
      <c r="AD466" s="581"/>
      <c r="AE466" s="581"/>
      <c r="AF466" s="581"/>
      <c r="AG466" s="581"/>
      <c r="AH466" s="581"/>
      <c r="AI466" s="581"/>
      <c r="AJ466" s="581"/>
      <c r="AK466" s="581"/>
      <c r="AL466" s="581"/>
      <c r="AM466" s="581"/>
      <c r="AN466" s="581"/>
      <c r="AO466" s="581"/>
      <c r="AP466" s="581"/>
      <c r="AQ466" s="581"/>
      <c r="AR466" s="581"/>
      <c r="AS466" s="581"/>
      <c r="AT466" s="581"/>
      <c r="AU466" s="581"/>
      <c r="AV466" s="581"/>
      <c r="AW466" s="581"/>
      <c r="AX466" s="581"/>
      <c r="AY466" s="581"/>
      <c r="AZ466" s="581"/>
      <c r="BA466" s="581"/>
      <c r="BB466" s="581"/>
      <c r="BC466" s="581"/>
      <c r="BD466" s="581"/>
      <c r="BE466" s="581"/>
      <c r="BF466" s="581"/>
      <c r="BG466" s="581"/>
      <c r="BH466" s="581"/>
      <c r="BI466" s="581"/>
      <c r="BJ466" s="581"/>
      <c r="BK466" s="581"/>
      <c r="BL466" s="581"/>
      <c r="BM466" s="581"/>
      <c r="BN466" s="581"/>
      <c r="BO466" s="581"/>
      <c r="BP466" s="581"/>
      <c r="BQ466" s="581"/>
      <c r="BR466" s="581"/>
      <c r="BS466" s="581"/>
      <c r="BT466" s="581"/>
      <c r="BU466" s="581"/>
      <c r="BV466" s="581"/>
      <c r="BW466" s="581"/>
      <c r="BX466" s="581"/>
      <c r="BY466" s="581"/>
      <c r="BZ466" s="581"/>
      <c r="CA466" s="581"/>
      <c r="CB466" s="581"/>
      <c r="CC466" s="581"/>
    </row>
    <row r="467" customFormat="false" ht="11.25" hidden="false" customHeight="true" outlineLevel="0" collapsed="false">
      <c r="A467" s="581"/>
      <c r="B467" s="581"/>
      <c r="C467" s="581"/>
      <c r="D467" s="581"/>
      <c r="E467" s="581"/>
      <c r="F467" s="581"/>
      <c r="G467" s="581"/>
      <c r="H467" s="581"/>
      <c r="I467" s="581"/>
      <c r="J467" s="581"/>
      <c r="K467" s="581"/>
      <c r="L467" s="581"/>
      <c r="M467" s="581"/>
      <c r="N467" s="581"/>
      <c r="O467" s="581"/>
      <c r="P467" s="581"/>
      <c r="Q467" s="581"/>
      <c r="R467" s="581"/>
      <c r="S467" s="581"/>
      <c r="T467" s="581"/>
      <c r="U467" s="581"/>
      <c r="V467" s="581"/>
      <c r="W467" s="581"/>
      <c r="X467" s="581"/>
      <c r="Y467" s="581"/>
      <c r="Z467" s="581"/>
      <c r="AA467" s="581"/>
      <c r="AB467" s="581"/>
      <c r="AC467" s="581"/>
      <c r="AD467" s="581"/>
      <c r="AE467" s="581"/>
      <c r="AF467" s="581"/>
      <c r="AG467" s="581"/>
      <c r="AH467" s="581"/>
      <c r="AI467" s="581"/>
      <c r="AJ467" s="581"/>
      <c r="AK467" s="581"/>
      <c r="AL467" s="581"/>
      <c r="AM467" s="581"/>
      <c r="AN467" s="581"/>
      <c r="AO467" s="581"/>
      <c r="AP467" s="581"/>
      <c r="AQ467" s="581"/>
      <c r="AR467" s="581"/>
      <c r="AS467" s="581"/>
      <c r="AT467" s="581"/>
      <c r="AU467" s="581"/>
      <c r="AV467" s="581"/>
      <c r="AW467" s="581"/>
      <c r="AX467" s="581"/>
      <c r="AY467" s="581"/>
      <c r="AZ467" s="581"/>
      <c r="BA467" s="581"/>
      <c r="BB467" s="581"/>
      <c r="BC467" s="581"/>
      <c r="BD467" s="581"/>
      <c r="BE467" s="581"/>
      <c r="BF467" s="581"/>
      <c r="BG467" s="581"/>
      <c r="BH467" s="581"/>
      <c r="BI467" s="581"/>
      <c r="BJ467" s="581"/>
      <c r="BK467" s="581"/>
      <c r="BL467" s="581"/>
      <c r="BM467" s="581"/>
      <c r="BN467" s="581"/>
      <c r="BO467" s="581"/>
      <c r="BP467" s="581"/>
      <c r="BQ467" s="581"/>
      <c r="BR467" s="581"/>
      <c r="BS467" s="581"/>
      <c r="BT467" s="581"/>
      <c r="BU467" s="581"/>
      <c r="BV467" s="581"/>
      <c r="BW467" s="581"/>
      <c r="BX467" s="581"/>
      <c r="BY467" s="581"/>
      <c r="BZ467" s="581"/>
      <c r="CA467" s="581"/>
      <c r="CB467" s="581"/>
      <c r="CC467" s="581"/>
    </row>
    <row r="468" customFormat="false" ht="11.25" hidden="false" customHeight="true" outlineLevel="0" collapsed="false">
      <c r="A468" s="581"/>
      <c r="B468" s="581"/>
      <c r="C468" s="581"/>
      <c r="D468" s="581"/>
      <c r="E468" s="581"/>
      <c r="F468" s="581"/>
      <c r="G468" s="581"/>
      <c r="H468" s="581"/>
      <c r="I468" s="581"/>
      <c r="J468" s="581"/>
      <c r="K468" s="581"/>
      <c r="L468" s="581"/>
      <c r="M468" s="581"/>
      <c r="N468" s="581"/>
      <c r="O468" s="581"/>
      <c r="P468" s="581"/>
      <c r="Q468" s="581"/>
      <c r="R468" s="581"/>
      <c r="S468" s="581"/>
      <c r="T468" s="581"/>
      <c r="U468" s="581"/>
      <c r="V468" s="581"/>
      <c r="W468" s="581"/>
      <c r="X468" s="581"/>
      <c r="Y468" s="581"/>
      <c r="Z468" s="581"/>
      <c r="AA468" s="581"/>
      <c r="AB468" s="581"/>
      <c r="AC468" s="581"/>
      <c r="AD468" s="581"/>
      <c r="AE468" s="581"/>
      <c r="AF468" s="581"/>
      <c r="AG468" s="581"/>
      <c r="AH468" s="581"/>
      <c r="AI468" s="581"/>
      <c r="AJ468" s="581"/>
      <c r="AK468" s="581"/>
      <c r="AL468" s="581"/>
      <c r="AM468" s="581"/>
      <c r="AN468" s="581"/>
      <c r="AO468" s="581"/>
      <c r="AP468" s="581"/>
      <c r="AQ468" s="581"/>
      <c r="AR468" s="581"/>
      <c r="AS468" s="581"/>
      <c r="AT468" s="581"/>
      <c r="AU468" s="581"/>
      <c r="AV468" s="581"/>
      <c r="AW468" s="581"/>
      <c r="AX468" s="581"/>
      <c r="AY468" s="581"/>
      <c r="AZ468" s="581"/>
      <c r="BA468" s="581"/>
      <c r="BB468" s="581"/>
      <c r="BC468" s="581"/>
      <c r="BD468" s="581"/>
      <c r="BE468" s="581"/>
      <c r="BF468" s="581"/>
      <c r="BG468" s="581"/>
      <c r="BH468" s="581"/>
      <c r="BI468" s="581"/>
      <c r="BJ468" s="581"/>
      <c r="BK468" s="581"/>
      <c r="BL468" s="581"/>
      <c r="BM468" s="581"/>
      <c r="BN468" s="581"/>
      <c r="BO468" s="581"/>
      <c r="BP468" s="581"/>
      <c r="BQ468" s="581"/>
      <c r="BR468" s="581"/>
      <c r="BS468" s="581"/>
      <c r="BT468" s="581"/>
      <c r="BU468" s="581"/>
      <c r="BV468" s="581"/>
      <c r="BW468" s="581"/>
      <c r="BX468" s="581"/>
      <c r="BY468" s="581"/>
      <c r="BZ468" s="581"/>
      <c r="CA468" s="581"/>
      <c r="CB468" s="581"/>
      <c r="CC468" s="581"/>
    </row>
    <row r="469" customFormat="false" ht="11.25" hidden="false" customHeight="true" outlineLevel="0" collapsed="false">
      <c r="A469" s="581"/>
      <c r="B469" s="581"/>
      <c r="C469" s="581"/>
      <c r="D469" s="581"/>
      <c r="E469" s="581"/>
      <c r="F469" s="581"/>
      <c r="G469" s="581"/>
      <c r="H469" s="581"/>
      <c r="I469" s="581"/>
      <c r="J469" s="581"/>
      <c r="K469" s="581"/>
      <c r="L469" s="581"/>
      <c r="M469" s="581"/>
      <c r="N469" s="581"/>
      <c r="O469" s="581"/>
      <c r="P469" s="581"/>
      <c r="Q469" s="581"/>
      <c r="R469" s="581"/>
      <c r="S469" s="581"/>
      <c r="T469" s="581"/>
      <c r="U469" s="581"/>
      <c r="V469" s="581"/>
      <c r="W469" s="581"/>
      <c r="X469" s="581"/>
      <c r="Y469" s="581"/>
      <c r="Z469" s="581"/>
      <c r="AA469" s="581"/>
      <c r="AB469" s="581"/>
      <c r="AC469" s="581"/>
      <c r="AD469" s="581"/>
      <c r="AE469" s="581"/>
      <c r="AF469" s="581"/>
      <c r="AG469" s="581"/>
      <c r="AH469" s="581"/>
      <c r="AI469" s="581"/>
      <c r="AJ469" s="581"/>
      <c r="AK469" s="581"/>
      <c r="AL469" s="581"/>
      <c r="AM469" s="581"/>
      <c r="AN469" s="581"/>
      <c r="AO469" s="581"/>
      <c r="AP469" s="581"/>
      <c r="AQ469" s="581"/>
      <c r="AR469" s="581"/>
      <c r="AS469" s="581"/>
      <c r="AT469" s="581"/>
      <c r="AU469" s="581"/>
      <c r="AV469" s="581"/>
      <c r="AW469" s="581"/>
      <c r="AX469" s="581"/>
      <c r="AY469" s="581"/>
      <c r="AZ469" s="581"/>
      <c r="BA469" s="581"/>
      <c r="BB469" s="581"/>
      <c r="BC469" s="581"/>
      <c r="BD469" s="581"/>
      <c r="BE469" s="581"/>
      <c r="BF469" s="581"/>
      <c r="BG469" s="581"/>
      <c r="BH469" s="581"/>
      <c r="BI469" s="581"/>
      <c r="BJ469" s="581"/>
      <c r="BK469" s="581"/>
      <c r="BL469" s="581"/>
      <c r="BM469" s="581"/>
      <c r="BN469" s="581"/>
      <c r="BO469" s="581"/>
      <c r="BP469" s="581"/>
      <c r="BQ469" s="581"/>
      <c r="BR469" s="581"/>
      <c r="BS469" s="581"/>
      <c r="BT469" s="581"/>
      <c r="BU469" s="581"/>
      <c r="BV469" s="581"/>
      <c r="BW469" s="581"/>
      <c r="BX469" s="581"/>
      <c r="BY469" s="581"/>
      <c r="BZ469" s="581"/>
      <c r="CA469" s="581"/>
      <c r="CB469" s="581"/>
      <c r="CC469" s="581"/>
    </row>
    <row r="470" customFormat="false" ht="11.25" hidden="false" customHeight="true" outlineLevel="0" collapsed="false">
      <c r="A470" s="581"/>
      <c r="B470" s="581"/>
      <c r="C470" s="581"/>
      <c r="D470" s="581"/>
      <c r="E470" s="581"/>
      <c r="F470" s="581"/>
      <c r="G470" s="581"/>
      <c r="H470" s="581"/>
      <c r="I470" s="581"/>
      <c r="J470" s="581"/>
      <c r="K470" s="581"/>
      <c r="L470" s="581"/>
      <c r="M470" s="581"/>
      <c r="N470" s="581"/>
      <c r="O470" s="581"/>
      <c r="P470" s="581"/>
      <c r="Q470" s="581"/>
      <c r="R470" s="581"/>
      <c r="S470" s="581"/>
      <c r="T470" s="581"/>
      <c r="U470" s="581"/>
      <c r="V470" s="581"/>
      <c r="W470" s="581"/>
      <c r="X470" s="581"/>
      <c r="Y470" s="581"/>
      <c r="Z470" s="581"/>
      <c r="AA470" s="581"/>
      <c r="AB470" s="581"/>
      <c r="AC470" s="581"/>
      <c r="AD470" s="581"/>
      <c r="AE470" s="581"/>
      <c r="AF470" s="581"/>
      <c r="AG470" s="581"/>
      <c r="AH470" s="581"/>
      <c r="AI470" s="581"/>
      <c r="AJ470" s="581"/>
      <c r="AK470" s="581"/>
      <c r="AL470" s="581"/>
      <c r="AM470" s="581"/>
      <c r="AN470" s="581"/>
      <c r="AO470" s="581"/>
      <c r="AP470" s="581"/>
      <c r="AQ470" s="581"/>
      <c r="AR470" s="581"/>
      <c r="AS470" s="581"/>
      <c r="AT470" s="581"/>
      <c r="AU470" s="581"/>
      <c r="AV470" s="581"/>
      <c r="AW470" s="581"/>
      <c r="AX470" s="581"/>
      <c r="AY470" s="581"/>
      <c r="AZ470" s="581"/>
      <c r="BA470" s="581"/>
      <c r="BB470" s="581"/>
      <c r="BC470" s="581"/>
      <c r="BD470" s="581"/>
      <c r="BE470" s="581"/>
      <c r="BF470" s="581"/>
      <c r="BG470" s="581"/>
      <c r="BH470" s="581"/>
      <c r="BI470" s="581"/>
      <c r="BJ470" s="581"/>
      <c r="BK470" s="581"/>
      <c r="BL470" s="581"/>
      <c r="BM470" s="581"/>
      <c r="BN470" s="581"/>
      <c r="BO470" s="581"/>
      <c r="BP470" s="581"/>
      <c r="BQ470" s="581"/>
      <c r="BR470" s="581"/>
      <c r="BS470" s="581"/>
      <c r="BT470" s="581"/>
      <c r="BU470" s="581"/>
      <c r="BV470" s="581"/>
      <c r="BW470" s="581"/>
      <c r="BX470" s="581"/>
      <c r="BY470" s="581"/>
      <c r="BZ470" s="581"/>
      <c r="CA470" s="581"/>
      <c r="CB470" s="581"/>
      <c r="CC470" s="581"/>
    </row>
    <row r="471" customFormat="false" ht="11.25" hidden="false" customHeight="true" outlineLevel="0" collapsed="false">
      <c r="A471" s="581"/>
      <c r="B471" s="581"/>
      <c r="C471" s="581"/>
      <c r="D471" s="581"/>
      <c r="E471" s="581"/>
      <c r="F471" s="581"/>
      <c r="G471" s="581"/>
      <c r="H471" s="581"/>
      <c r="I471" s="581"/>
      <c r="J471" s="581"/>
      <c r="K471" s="581"/>
      <c r="L471" s="581"/>
      <c r="M471" s="581"/>
      <c r="N471" s="581"/>
      <c r="O471" s="581"/>
      <c r="P471" s="581"/>
      <c r="Q471" s="581"/>
      <c r="R471" s="581"/>
      <c r="S471" s="581"/>
      <c r="T471" s="581"/>
      <c r="U471" s="581"/>
      <c r="V471" s="581"/>
      <c r="W471" s="581"/>
      <c r="X471" s="581"/>
      <c r="Y471" s="581"/>
      <c r="Z471" s="581"/>
      <c r="AA471" s="581"/>
      <c r="AB471" s="581"/>
      <c r="AC471" s="581"/>
      <c r="AD471" s="581"/>
      <c r="AE471" s="581"/>
      <c r="AF471" s="581"/>
      <c r="AG471" s="581"/>
      <c r="AH471" s="581"/>
      <c r="AI471" s="581"/>
      <c r="AJ471" s="581"/>
      <c r="AK471" s="581"/>
      <c r="AL471" s="581"/>
      <c r="AM471" s="581"/>
      <c r="AN471" s="581"/>
      <c r="AO471" s="581"/>
      <c r="AP471" s="581"/>
      <c r="AQ471" s="581"/>
      <c r="AR471" s="581"/>
      <c r="AS471" s="581"/>
      <c r="AT471" s="581"/>
      <c r="AU471" s="581"/>
      <c r="AV471" s="581"/>
      <c r="AW471" s="581"/>
      <c r="AX471" s="581"/>
      <c r="AY471" s="581"/>
      <c r="AZ471" s="581"/>
      <c r="BA471" s="581"/>
      <c r="BB471" s="581"/>
      <c r="BC471" s="581"/>
      <c r="BD471" s="581"/>
      <c r="BE471" s="581"/>
      <c r="BF471" s="581"/>
      <c r="BG471" s="581"/>
      <c r="BH471" s="581"/>
      <c r="BI471" s="581"/>
      <c r="BJ471" s="581"/>
      <c r="BK471" s="581"/>
      <c r="BL471" s="581"/>
      <c r="BM471" s="581"/>
      <c r="BN471" s="581"/>
      <c r="BO471" s="581"/>
      <c r="BP471" s="581"/>
      <c r="BQ471" s="581"/>
      <c r="BR471" s="581"/>
      <c r="BS471" s="581"/>
      <c r="BT471" s="581"/>
      <c r="BU471" s="581"/>
      <c r="BV471" s="581"/>
      <c r="BW471" s="581"/>
      <c r="BX471" s="581"/>
      <c r="BY471" s="581"/>
      <c r="BZ471" s="581"/>
      <c r="CA471" s="581"/>
      <c r="CB471" s="581"/>
      <c r="CC471" s="581"/>
    </row>
    <row r="472" customFormat="false" ht="11.25" hidden="false" customHeight="true" outlineLevel="0" collapsed="false">
      <c r="A472" s="581"/>
      <c r="B472" s="581"/>
      <c r="C472" s="581"/>
      <c r="D472" s="581"/>
      <c r="E472" s="581"/>
      <c r="F472" s="581"/>
      <c r="G472" s="581"/>
      <c r="H472" s="581"/>
      <c r="I472" s="581"/>
      <c r="J472" s="581"/>
      <c r="K472" s="581"/>
      <c r="L472" s="581"/>
      <c r="M472" s="581"/>
      <c r="N472" s="581"/>
      <c r="O472" s="581"/>
      <c r="P472" s="581"/>
      <c r="Q472" s="581"/>
      <c r="R472" s="581"/>
      <c r="S472" s="581"/>
      <c r="T472" s="581"/>
      <c r="U472" s="581"/>
      <c r="V472" s="581"/>
      <c r="W472" s="581"/>
      <c r="X472" s="581"/>
      <c r="Y472" s="581"/>
      <c r="Z472" s="581"/>
      <c r="AA472" s="581"/>
      <c r="AB472" s="581"/>
      <c r="AC472" s="581"/>
      <c r="AD472" s="581"/>
      <c r="AE472" s="581"/>
      <c r="AF472" s="581"/>
      <c r="AG472" s="581"/>
      <c r="AH472" s="581"/>
      <c r="AI472" s="581"/>
      <c r="AJ472" s="581"/>
      <c r="AK472" s="581"/>
      <c r="AL472" s="581"/>
      <c r="AM472" s="581"/>
      <c r="AN472" s="581"/>
      <c r="AO472" s="581"/>
      <c r="AP472" s="581"/>
      <c r="AQ472" s="581"/>
      <c r="AR472" s="581"/>
      <c r="AS472" s="581"/>
      <c r="AT472" s="581"/>
      <c r="AU472" s="581"/>
      <c r="AV472" s="581"/>
      <c r="AW472" s="581"/>
      <c r="AX472" s="581"/>
      <c r="AY472" s="581"/>
      <c r="AZ472" s="581"/>
      <c r="BA472" s="581"/>
      <c r="BB472" s="581"/>
      <c r="BC472" s="581"/>
      <c r="BD472" s="581"/>
      <c r="BE472" s="581"/>
      <c r="BF472" s="581"/>
      <c r="BG472" s="581"/>
      <c r="BH472" s="581"/>
      <c r="BI472" s="581"/>
      <c r="BJ472" s="581"/>
      <c r="BK472" s="581"/>
      <c r="BL472" s="581"/>
      <c r="BM472" s="581"/>
      <c r="BN472" s="581"/>
      <c r="BO472" s="581"/>
      <c r="BP472" s="581"/>
      <c r="BQ472" s="581"/>
      <c r="BR472" s="581"/>
      <c r="BS472" s="581"/>
      <c r="BT472" s="581"/>
      <c r="BU472" s="581"/>
      <c r="BV472" s="581"/>
      <c r="BW472" s="581"/>
      <c r="BX472" s="581"/>
      <c r="BY472" s="581"/>
      <c r="BZ472" s="581"/>
      <c r="CA472" s="581"/>
      <c r="CB472" s="581"/>
      <c r="CC472" s="581"/>
    </row>
    <row r="473" customFormat="false" ht="11.25" hidden="false" customHeight="true" outlineLevel="0" collapsed="false">
      <c r="A473" s="581"/>
      <c r="B473" s="581"/>
      <c r="C473" s="581"/>
      <c r="D473" s="581"/>
      <c r="E473" s="581"/>
      <c r="F473" s="581"/>
      <c r="G473" s="581"/>
      <c r="H473" s="581"/>
      <c r="I473" s="581"/>
      <c r="J473" s="581"/>
      <c r="K473" s="581"/>
      <c r="L473" s="581"/>
      <c r="M473" s="581"/>
      <c r="N473" s="581"/>
      <c r="O473" s="581"/>
      <c r="P473" s="581"/>
      <c r="Q473" s="581"/>
      <c r="R473" s="581"/>
      <c r="S473" s="581"/>
      <c r="T473" s="581"/>
      <c r="U473" s="581"/>
      <c r="V473" s="581"/>
      <c r="W473" s="581"/>
      <c r="X473" s="581"/>
      <c r="Y473" s="581"/>
      <c r="Z473" s="581"/>
      <c r="AA473" s="581"/>
      <c r="AB473" s="581"/>
      <c r="AC473" s="581"/>
      <c r="AD473" s="581"/>
      <c r="AE473" s="581"/>
      <c r="AF473" s="581"/>
      <c r="AG473" s="581"/>
      <c r="AH473" s="581"/>
      <c r="AI473" s="581"/>
      <c r="AJ473" s="581"/>
      <c r="AK473" s="581"/>
      <c r="AL473" s="581"/>
      <c r="AM473" s="581"/>
      <c r="AN473" s="581"/>
      <c r="AO473" s="581"/>
      <c r="AP473" s="581"/>
      <c r="AQ473" s="581"/>
      <c r="AR473" s="581"/>
      <c r="AS473" s="581"/>
      <c r="AT473" s="581"/>
      <c r="AU473" s="581"/>
      <c r="AV473" s="581"/>
      <c r="AW473" s="581"/>
      <c r="AX473" s="581"/>
      <c r="AY473" s="581"/>
      <c r="AZ473" s="581"/>
      <c r="BA473" s="581"/>
      <c r="BB473" s="581"/>
      <c r="BC473" s="581"/>
      <c r="BD473" s="581"/>
      <c r="BE473" s="581"/>
      <c r="BF473" s="581"/>
      <c r="BG473" s="581"/>
      <c r="BH473" s="581"/>
      <c r="BI473" s="581"/>
      <c r="BJ473" s="581"/>
      <c r="BK473" s="581"/>
      <c r="BL473" s="581"/>
      <c r="BM473" s="581"/>
      <c r="BN473" s="581"/>
      <c r="BO473" s="581"/>
      <c r="BP473" s="581"/>
      <c r="BQ473" s="581"/>
      <c r="BR473" s="581"/>
      <c r="BS473" s="581"/>
      <c r="BT473" s="581"/>
      <c r="BU473" s="581"/>
      <c r="BV473" s="581"/>
      <c r="BW473" s="581"/>
      <c r="BX473" s="581"/>
      <c r="BY473" s="581"/>
      <c r="BZ473" s="581"/>
      <c r="CA473" s="581"/>
      <c r="CB473" s="581"/>
      <c r="CC473" s="581"/>
    </row>
    <row r="474" customFormat="false" ht="11.25" hidden="false" customHeight="true" outlineLevel="0" collapsed="false">
      <c r="A474" s="581"/>
      <c r="B474" s="581"/>
      <c r="C474" s="581"/>
      <c r="D474" s="581"/>
      <c r="E474" s="581"/>
      <c r="F474" s="581"/>
      <c r="G474" s="581"/>
      <c r="H474" s="581"/>
      <c r="I474" s="581"/>
      <c r="J474" s="581"/>
      <c r="K474" s="581"/>
      <c r="L474" s="581"/>
      <c r="M474" s="581"/>
      <c r="N474" s="581"/>
      <c r="O474" s="581"/>
      <c r="P474" s="581"/>
      <c r="Q474" s="581"/>
      <c r="R474" s="581"/>
      <c r="S474" s="581"/>
      <c r="T474" s="581"/>
      <c r="U474" s="581"/>
      <c r="V474" s="581"/>
      <c r="W474" s="581"/>
      <c r="X474" s="581"/>
      <c r="Y474" s="581"/>
      <c r="Z474" s="581"/>
      <c r="AA474" s="581"/>
      <c r="AB474" s="581"/>
      <c r="AC474" s="581"/>
      <c r="AD474" s="581"/>
      <c r="AE474" s="581"/>
      <c r="AF474" s="581"/>
      <c r="AG474" s="581"/>
      <c r="AH474" s="581"/>
      <c r="AI474" s="581"/>
      <c r="AJ474" s="581"/>
      <c r="AK474" s="581"/>
      <c r="AL474" s="581"/>
      <c r="AM474" s="581"/>
      <c r="AN474" s="581"/>
      <c r="AO474" s="581"/>
      <c r="AP474" s="581"/>
      <c r="AQ474" s="581"/>
      <c r="AR474" s="581"/>
      <c r="AS474" s="581"/>
      <c r="AT474" s="581"/>
      <c r="AU474" s="581"/>
      <c r="AV474" s="581"/>
      <c r="AW474" s="581"/>
      <c r="AX474" s="581"/>
      <c r="AY474" s="581"/>
      <c r="AZ474" s="581"/>
      <c r="BA474" s="581"/>
      <c r="BB474" s="581"/>
      <c r="BC474" s="581"/>
      <c r="BD474" s="581"/>
      <c r="BE474" s="581"/>
      <c r="BF474" s="581"/>
      <c r="BG474" s="581"/>
      <c r="BH474" s="581"/>
      <c r="BI474" s="581"/>
      <c r="BJ474" s="581"/>
      <c r="BK474" s="581"/>
      <c r="BL474" s="581"/>
      <c r="BM474" s="581"/>
      <c r="BN474" s="581"/>
      <c r="BO474" s="581"/>
      <c r="BP474" s="581"/>
      <c r="BQ474" s="581"/>
      <c r="BR474" s="581"/>
      <c r="BS474" s="581"/>
      <c r="BT474" s="581"/>
      <c r="BU474" s="581"/>
      <c r="BV474" s="581"/>
      <c r="BW474" s="581"/>
      <c r="BX474" s="581"/>
      <c r="BY474" s="581"/>
      <c r="BZ474" s="581"/>
      <c r="CA474" s="581"/>
      <c r="CB474" s="581"/>
      <c r="CC474" s="581"/>
    </row>
    <row r="475" customFormat="false" ht="11.25" hidden="false" customHeight="true" outlineLevel="0" collapsed="false">
      <c r="A475" s="581"/>
      <c r="B475" s="581"/>
      <c r="C475" s="581"/>
      <c r="D475" s="581"/>
      <c r="E475" s="581"/>
      <c r="F475" s="581"/>
      <c r="G475" s="581"/>
      <c r="H475" s="581"/>
      <c r="I475" s="581"/>
      <c r="J475" s="581"/>
      <c r="K475" s="581"/>
      <c r="L475" s="581"/>
      <c r="M475" s="581"/>
      <c r="N475" s="581"/>
      <c r="O475" s="581"/>
      <c r="P475" s="581"/>
      <c r="Q475" s="581"/>
      <c r="R475" s="581"/>
      <c r="S475" s="581"/>
      <c r="T475" s="581"/>
      <c r="U475" s="581"/>
      <c r="V475" s="581"/>
      <c r="W475" s="581"/>
      <c r="X475" s="581"/>
      <c r="Y475" s="581"/>
      <c r="Z475" s="581"/>
      <c r="AA475" s="581"/>
      <c r="AB475" s="581"/>
      <c r="AC475" s="581"/>
      <c r="AD475" s="581"/>
      <c r="AE475" s="581"/>
      <c r="AF475" s="581"/>
      <c r="AG475" s="581"/>
      <c r="AH475" s="581"/>
      <c r="AI475" s="581"/>
      <c r="AJ475" s="581"/>
      <c r="AK475" s="581"/>
      <c r="AL475" s="581"/>
      <c r="AM475" s="581"/>
      <c r="AN475" s="581"/>
      <c r="AO475" s="581"/>
      <c r="AP475" s="581"/>
      <c r="AQ475" s="581"/>
      <c r="AR475" s="581"/>
      <c r="AS475" s="581"/>
      <c r="AT475" s="581"/>
      <c r="AU475" s="581"/>
      <c r="AV475" s="581"/>
      <c r="AW475" s="581"/>
      <c r="AX475" s="581"/>
      <c r="AY475" s="581"/>
      <c r="AZ475" s="581"/>
      <c r="BA475" s="581"/>
      <c r="BB475" s="581"/>
      <c r="BC475" s="581"/>
      <c r="BD475" s="581"/>
      <c r="BE475" s="581"/>
      <c r="BF475" s="581"/>
      <c r="BG475" s="581"/>
      <c r="BH475" s="581"/>
      <c r="BI475" s="581"/>
      <c r="BJ475" s="581"/>
      <c r="BK475" s="581"/>
      <c r="BL475" s="581"/>
      <c r="BM475" s="581"/>
      <c r="BN475" s="581"/>
      <c r="BO475" s="581"/>
      <c r="BP475" s="581"/>
      <c r="BQ475" s="581"/>
      <c r="BR475" s="581"/>
      <c r="BS475" s="581"/>
      <c r="BT475" s="581"/>
      <c r="BU475" s="581"/>
      <c r="BV475" s="581"/>
      <c r="BW475" s="581"/>
      <c r="BX475" s="581"/>
      <c r="BY475" s="581"/>
      <c r="BZ475" s="581"/>
      <c r="CA475" s="581"/>
      <c r="CB475" s="581"/>
      <c r="CC475" s="581"/>
    </row>
    <row r="476" customFormat="false" ht="11.25" hidden="false" customHeight="true" outlineLevel="0" collapsed="false">
      <c r="A476" s="581"/>
      <c r="B476" s="581"/>
      <c r="C476" s="581"/>
      <c r="D476" s="581"/>
      <c r="E476" s="581"/>
      <c r="F476" s="581"/>
      <c r="G476" s="581"/>
      <c r="H476" s="581"/>
      <c r="I476" s="581"/>
      <c r="J476" s="581"/>
      <c r="K476" s="581"/>
      <c r="L476" s="581"/>
      <c r="M476" s="581"/>
      <c r="N476" s="581"/>
      <c r="O476" s="581"/>
      <c r="P476" s="581"/>
      <c r="Q476" s="581"/>
      <c r="R476" s="581"/>
      <c r="S476" s="581"/>
      <c r="T476" s="581"/>
      <c r="U476" s="581"/>
      <c r="V476" s="581"/>
      <c r="W476" s="581"/>
      <c r="X476" s="581"/>
      <c r="Y476" s="581"/>
      <c r="Z476" s="581"/>
      <c r="AA476" s="581"/>
      <c r="AB476" s="581"/>
      <c r="AC476" s="581"/>
      <c r="AD476" s="581"/>
      <c r="AE476" s="581"/>
      <c r="AF476" s="581"/>
      <c r="AG476" s="581"/>
      <c r="AH476" s="581"/>
      <c r="AI476" s="581"/>
      <c r="AJ476" s="581"/>
      <c r="AK476" s="581"/>
      <c r="AL476" s="581"/>
      <c r="AM476" s="581"/>
      <c r="AN476" s="581"/>
      <c r="AO476" s="581"/>
      <c r="AP476" s="581"/>
      <c r="AQ476" s="581"/>
      <c r="AR476" s="581"/>
      <c r="AS476" s="581"/>
      <c r="AT476" s="581"/>
      <c r="AU476" s="581"/>
      <c r="AV476" s="581"/>
      <c r="AW476" s="581"/>
      <c r="AX476" s="581"/>
      <c r="AY476" s="581"/>
      <c r="AZ476" s="581"/>
      <c r="BA476" s="581"/>
      <c r="BB476" s="581"/>
      <c r="BC476" s="581"/>
      <c r="BD476" s="581"/>
      <c r="BE476" s="581"/>
      <c r="BF476" s="581"/>
      <c r="BG476" s="581"/>
      <c r="BH476" s="581"/>
      <c r="BI476" s="581"/>
      <c r="BJ476" s="581"/>
      <c r="BK476" s="581"/>
      <c r="BL476" s="581"/>
      <c r="BM476" s="581"/>
      <c r="BN476" s="581"/>
      <c r="BO476" s="581"/>
      <c r="BP476" s="581"/>
      <c r="BQ476" s="581"/>
      <c r="BR476" s="581"/>
      <c r="BS476" s="581"/>
      <c r="BT476" s="581"/>
      <c r="BU476" s="581"/>
      <c r="BV476" s="581"/>
      <c r="BW476" s="581"/>
      <c r="BX476" s="581"/>
      <c r="BY476" s="581"/>
      <c r="BZ476" s="581"/>
      <c r="CA476" s="581"/>
      <c r="CB476" s="581"/>
      <c r="CC476" s="581"/>
    </row>
    <row r="477" customFormat="false" ht="11.25" hidden="false" customHeight="true" outlineLevel="0" collapsed="false">
      <c r="A477" s="581"/>
      <c r="B477" s="581"/>
      <c r="C477" s="581"/>
      <c r="D477" s="581"/>
      <c r="E477" s="581"/>
      <c r="F477" s="581"/>
      <c r="G477" s="581"/>
      <c r="H477" s="581"/>
      <c r="I477" s="581"/>
      <c r="J477" s="581"/>
      <c r="K477" s="581"/>
      <c r="L477" s="581"/>
      <c r="M477" s="581"/>
      <c r="N477" s="581"/>
      <c r="O477" s="581"/>
      <c r="P477" s="581"/>
      <c r="Q477" s="581"/>
      <c r="R477" s="581"/>
      <c r="S477" s="581"/>
      <c r="T477" s="581"/>
      <c r="U477" s="581"/>
      <c r="V477" s="581"/>
      <c r="W477" s="581"/>
      <c r="X477" s="581"/>
      <c r="Y477" s="581"/>
      <c r="Z477" s="581"/>
      <c r="AA477" s="581"/>
      <c r="AB477" s="581"/>
      <c r="AC477" s="581"/>
      <c r="AD477" s="581"/>
      <c r="AE477" s="581"/>
      <c r="AF477" s="581"/>
      <c r="AG477" s="581"/>
      <c r="AH477" s="581"/>
      <c r="AI477" s="581"/>
      <c r="AJ477" s="581"/>
      <c r="AK477" s="581"/>
      <c r="AL477" s="581"/>
      <c r="AM477" s="581"/>
      <c r="AN477" s="581"/>
      <c r="AO477" s="581"/>
      <c r="AP477" s="581"/>
      <c r="AQ477" s="581"/>
      <c r="AR477" s="581"/>
      <c r="AS477" s="581"/>
      <c r="AT477" s="581"/>
      <c r="AU477" s="581"/>
      <c r="AV477" s="581"/>
      <c r="AW477" s="581"/>
      <c r="AX477" s="581"/>
      <c r="AY477" s="581"/>
      <c r="AZ477" s="581"/>
      <c r="BA477" s="581"/>
      <c r="BB477" s="581"/>
      <c r="BC477" s="581"/>
      <c r="BD477" s="581"/>
      <c r="BE477" s="581"/>
      <c r="BF477" s="581"/>
      <c r="BG477" s="581"/>
      <c r="BH477" s="581"/>
      <c r="BI477" s="581"/>
      <c r="BJ477" s="581"/>
      <c r="BK477" s="581"/>
      <c r="BL477" s="581"/>
      <c r="BM477" s="581"/>
      <c r="BN477" s="581"/>
      <c r="BO477" s="581"/>
      <c r="BP477" s="581"/>
      <c r="BQ477" s="581"/>
      <c r="BR477" s="581"/>
      <c r="BS477" s="581"/>
      <c r="BT477" s="581"/>
      <c r="BU477" s="581"/>
      <c r="BV477" s="581"/>
      <c r="BW477" s="581"/>
      <c r="BX477" s="581"/>
      <c r="BY477" s="581"/>
      <c r="BZ477" s="581"/>
      <c r="CA477" s="581"/>
      <c r="CB477" s="581"/>
      <c r="CC477" s="581"/>
    </row>
    <row r="478" customFormat="false" ht="11.25" hidden="false" customHeight="true" outlineLevel="0" collapsed="false">
      <c r="A478" s="581"/>
      <c r="B478" s="581"/>
      <c r="C478" s="581"/>
      <c r="D478" s="581"/>
      <c r="E478" s="581"/>
      <c r="F478" s="581"/>
      <c r="G478" s="581"/>
      <c r="H478" s="581"/>
      <c r="I478" s="581"/>
      <c r="J478" s="581"/>
      <c r="K478" s="581"/>
      <c r="L478" s="581"/>
      <c r="M478" s="581"/>
      <c r="N478" s="581"/>
      <c r="O478" s="581"/>
      <c r="P478" s="581"/>
      <c r="Q478" s="581"/>
      <c r="R478" s="581"/>
      <c r="S478" s="581"/>
      <c r="T478" s="581"/>
      <c r="U478" s="581"/>
      <c r="V478" s="581"/>
      <c r="W478" s="581"/>
      <c r="X478" s="581"/>
      <c r="Y478" s="581"/>
      <c r="Z478" s="581"/>
      <c r="AA478" s="581"/>
      <c r="AB478" s="581"/>
      <c r="AC478" s="581"/>
      <c r="AD478" s="581"/>
      <c r="AE478" s="581"/>
      <c r="AF478" s="581"/>
      <c r="AG478" s="581"/>
      <c r="AH478" s="581"/>
      <c r="AI478" s="581"/>
      <c r="AJ478" s="581"/>
      <c r="AK478" s="581"/>
      <c r="AL478" s="581"/>
      <c r="AM478" s="581"/>
      <c r="AN478" s="581"/>
      <c r="AO478" s="581"/>
      <c r="AP478" s="581"/>
      <c r="AQ478" s="581"/>
      <c r="AR478" s="581"/>
      <c r="AS478" s="581"/>
      <c r="AT478" s="581"/>
      <c r="AU478" s="581"/>
      <c r="AV478" s="581"/>
      <c r="AW478" s="581"/>
      <c r="AX478" s="581"/>
      <c r="AY478" s="581"/>
      <c r="AZ478" s="581"/>
      <c r="BA478" s="581"/>
      <c r="BB478" s="581"/>
      <c r="BC478" s="581"/>
      <c r="BD478" s="581"/>
      <c r="BE478" s="581"/>
      <c r="BF478" s="581"/>
      <c r="BG478" s="581"/>
      <c r="BH478" s="581"/>
      <c r="BI478" s="581"/>
      <c r="BJ478" s="581"/>
      <c r="BK478" s="581"/>
      <c r="BL478" s="581"/>
      <c r="BM478" s="581"/>
      <c r="BN478" s="581"/>
      <c r="BO478" s="581"/>
      <c r="BP478" s="581"/>
      <c r="BQ478" s="581"/>
      <c r="BR478" s="581"/>
      <c r="BS478" s="581"/>
      <c r="BT478" s="581"/>
      <c r="BU478" s="581"/>
      <c r="BV478" s="581"/>
      <c r="BW478" s="581"/>
      <c r="BX478" s="581"/>
      <c r="BY478" s="581"/>
      <c r="BZ478" s="581"/>
      <c r="CA478" s="581"/>
      <c r="CB478" s="581"/>
      <c r="CC478" s="581"/>
    </row>
    <row r="479" customFormat="false" ht="11.25" hidden="false" customHeight="true" outlineLevel="0" collapsed="false">
      <c r="A479" s="581"/>
      <c r="B479" s="581"/>
      <c r="C479" s="581"/>
      <c r="D479" s="581"/>
      <c r="E479" s="581"/>
      <c r="F479" s="581"/>
      <c r="G479" s="581"/>
      <c r="H479" s="581"/>
      <c r="I479" s="581"/>
      <c r="J479" s="581"/>
      <c r="K479" s="581"/>
      <c r="L479" s="581"/>
      <c r="M479" s="581"/>
      <c r="N479" s="581"/>
      <c r="O479" s="581"/>
      <c r="P479" s="581"/>
      <c r="Q479" s="581"/>
      <c r="R479" s="581"/>
      <c r="S479" s="581"/>
      <c r="T479" s="581"/>
      <c r="U479" s="581"/>
      <c r="V479" s="581"/>
      <c r="W479" s="581"/>
      <c r="X479" s="581"/>
      <c r="Y479" s="581"/>
      <c r="Z479" s="581"/>
      <c r="AA479" s="581"/>
      <c r="AB479" s="581"/>
      <c r="AC479" s="581"/>
      <c r="AD479" s="581"/>
      <c r="AE479" s="581"/>
      <c r="AF479" s="581"/>
      <c r="AG479" s="581"/>
      <c r="AH479" s="581"/>
      <c r="AI479" s="581"/>
      <c r="AJ479" s="581"/>
      <c r="AK479" s="581"/>
      <c r="AL479" s="581"/>
      <c r="AM479" s="581"/>
      <c r="AN479" s="581"/>
      <c r="AO479" s="581"/>
      <c r="AP479" s="581"/>
      <c r="AQ479" s="581"/>
      <c r="AR479" s="581"/>
      <c r="AS479" s="581"/>
      <c r="AT479" s="581"/>
      <c r="AU479" s="581"/>
      <c r="AV479" s="581"/>
      <c r="AW479" s="581"/>
      <c r="AX479" s="581"/>
      <c r="AY479" s="581"/>
      <c r="AZ479" s="581"/>
      <c r="BA479" s="581"/>
      <c r="BB479" s="581"/>
      <c r="BC479" s="581"/>
      <c r="BD479" s="581"/>
      <c r="BE479" s="581"/>
      <c r="BF479" s="581"/>
      <c r="BG479" s="581"/>
      <c r="BH479" s="581"/>
      <c r="BI479" s="581"/>
      <c r="BJ479" s="581"/>
      <c r="BK479" s="581"/>
      <c r="BL479" s="581"/>
      <c r="BM479" s="581"/>
      <c r="BN479" s="581"/>
      <c r="BO479" s="581"/>
      <c r="BP479" s="581"/>
      <c r="BQ479" s="581"/>
      <c r="BR479" s="581"/>
      <c r="BS479" s="581"/>
      <c r="BT479" s="581"/>
      <c r="BU479" s="581"/>
      <c r="BV479" s="581"/>
      <c r="BW479" s="581"/>
      <c r="BX479" s="581"/>
      <c r="BY479" s="581"/>
      <c r="BZ479" s="581"/>
      <c r="CA479" s="581"/>
      <c r="CB479" s="581"/>
      <c r="CC479" s="581"/>
    </row>
    <row r="480" customFormat="false" ht="11.25" hidden="false" customHeight="true" outlineLevel="0" collapsed="false">
      <c r="A480" s="581"/>
      <c r="B480" s="581"/>
      <c r="C480" s="581"/>
      <c r="D480" s="581"/>
      <c r="E480" s="581"/>
      <c r="F480" s="581"/>
      <c r="G480" s="581"/>
      <c r="H480" s="581"/>
      <c r="I480" s="581"/>
      <c r="J480" s="581"/>
      <c r="K480" s="581"/>
      <c r="L480" s="581"/>
      <c r="M480" s="581"/>
      <c r="N480" s="581"/>
      <c r="O480" s="581"/>
      <c r="P480" s="581"/>
      <c r="Q480" s="581"/>
      <c r="R480" s="581"/>
      <c r="S480" s="581"/>
      <c r="T480" s="581"/>
      <c r="U480" s="581"/>
      <c r="V480" s="581"/>
      <c r="W480" s="581"/>
      <c r="X480" s="581"/>
      <c r="Y480" s="581"/>
      <c r="Z480" s="581"/>
      <c r="AA480" s="581"/>
      <c r="AB480" s="581"/>
      <c r="AC480" s="581"/>
      <c r="AD480" s="581"/>
      <c r="AE480" s="581"/>
      <c r="AF480" s="581"/>
      <c r="AG480" s="581"/>
      <c r="AH480" s="581"/>
      <c r="AI480" s="581"/>
      <c r="AJ480" s="581"/>
      <c r="AK480" s="581"/>
      <c r="AL480" s="581"/>
      <c r="AM480" s="581"/>
      <c r="AN480" s="581"/>
      <c r="AO480" s="581"/>
      <c r="AP480" s="581"/>
      <c r="AQ480" s="581"/>
      <c r="AR480" s="581"/>
      <c r="AS480" s="581"/>
      <c r="AT480" s="581"/>
      <c r="AU480" s="581"/>
      <c r="AV480" s="581"/>
      <c r="AW480" s="581"/>
      <c r="AX480" s="581"/>
      <c r="AY480" s="581"/>
      <c r="AZ480" s="581"/>
      <c r="BA480" s="581"/>
      <c r="BB480" s="581"/>
      <c r="BC480" s="581"/>
      <c r="BD480" s="581"/>
      <c r="BE480" s="581"/>
      <c r="BF480" s="581"/>
      <c r="BG480" s="581"/>
      <c r="BH480" s="581"/>
      <c r="BI480" s="581"/>
      <c r="BJ480" s="581"/>
      <c r="BK480" s="581"/>
      <c r="BL480" s="581"/>
      <c r="BM480" s="581"/>
      <c r="BN480" s="581"/>
      <c r="BO480" s="581"/>
      <c r="BP480" s="581"/>
      <c r="BQ480" s="581"/>
      <c r="BR480" s="581"/>
      <c r="BS480" s="581"/>
      <c r="BT480" s="581"/>
      <c r="BU480" s="581"/>
      <c r="BV480" s="581"/>
      <c r="BW480" s="581"/>
      <c r="BX480" s="581"/>
      <c r="BY480" s="581"/>
      <c r="BZ480" s="581"/>
      <c r="CA480" s="581"/>
      <c r="CB480" s="581"/>
      <c r="CC480" s="581"/>
    </row>
    <row r="481" customFormat="false" ht="11.25" hidden="false" customHeight="true" outlineLevel="0" collapsed="false">
      <c r="A481" s="581"/>
      <c r="B481" s="581"/>
      <c r="C481" s="581"/>
      <c r="D481" s="581"/>
      <c r="E481" s="581"/>
      <c r="F481" s="581"/>
      <c r="G481" s="581"/>
      <c r="H481" s="581"/>
      <c r="I481" s="581"/>
      <c r="J481" s="581"/>
      <c r="K481" s="581"/>
      <c r="L481" s="581"/>
      <c r="M481" s="581"/>
      <c r="N481" s="581"/>
      <c r="O481" s="581"/>
      <c r="P481" s="581"/>
      <c r="Q481" s="581"/>
      <c r="R481" s="581"/>
      <c r="S481" s="581"/>
      <c r="T481" s="581"/>
      <c r="U481" s="581"/>
      <c r="V481" s="581"/>
      <c r="W481" s="581"/>
      <c r="X481" s="581"/>
      <c r="Y481" s="581"/>
      <c r="Z481" s="581"/>
      <c r="AA481" s="581"/>
      <c r="AB481" s="581"/>
      <c r="AC481" s="581"/>
      <c r="AD481" s="581"/>
      <c r="AE481" s="581"/>
      <c r="AF481" s="581"/>
      <c r="AG481" s="581"/>
      <c r="AH481" s="581"/>
      <c r="AI481" s="581"/>
      <c r="AJ481" s="581"/>
      <c r="AK481" s="581"/>
      <c r="AL481" s="581"/>
      <c r="AM481" s="581"/>
      <c r="AN481" s="581"/>
      <c r="AO481" s="581"/>
      <c r="AP481" s="581"/>
      <c r="AQ481" s="581"/>
      <c r="AR481" s="581"/>
      <c r="AS481" s="581"/>
      <c r="AT481" s="581"/>
      <c r="AU481" s="581"/>
      <c r="AV481" s="581"/>
      <c r="AW481" s="581"/>
      <c r="AX481" s="581"/>
      <c r="AY481" s="581"/>
      <c r="AZ481" s="581"/>
      <c r="BA481" s="581"/>
      <c r="BB481" s="581"/>
      <c r="BC481" s="581"/>
      <c r="BD481" s="581"/>
      <c r="BE481" s="581"/>
      <c r="BF481" s="581"/>
      <c r="BG481" s="581"/>
      <c r="BH481" s="581"/>
      <c r="BI481" s="581"/>
      <c r="BJ481" s="581"/>
      <c r="BK481" s="581"/>
      <c r="BL481" s="581"/>
      <c r="BM481" s="581"/>
      <c r="BN481" s="581"/>
      <c r="BO481" s="581"/>
      <c r="BP481" s="581"/>
      <c r="BQ481" s="581"/>
      <c r="BR481" s="581"/>
      <c r="BS481" s="581"/>
      <c r="BT481" s="581"/>
      <c r="BU481" s="581"/>
      <c r="BV481" s="581"/>
      <c r="BW481" s="581"/>
      <c r="BX481" s="581"/>
      <c r="BY481" s="581"/>
      <c r="BZ481" s="581"/>
      <c r="CA481" s="581"/>
      <c r="CB481" s="581"/>
      <c r="CC481" s="581"/>
    </row>
    <row r="482" customFormat="false" ht="11.25" hidden="false" customHeight="true" outlineLevel="0" collapsed="false">
      <c r="A482" s="581"/>
      <c r="B482" s="581"/>
      <c r="C482" s="581"/>
      <c r="D482" s="581"/>
      <c r="E482" s="581"/>
      <c r="F482" s="581"/>
      <c r="G482" s="581"/>
      <c r="H482" s="581"/>
      <c r="I482" s="581"/>
      <c r="J482" s="581"/>
      <c r="K482" s="581"/>
      <c r="L482" s="581"/>
      <c r="M482" s="581"/>
      <c r="N482" s="581"/>
      <c r="O482" s="581"/>
      <c r="P482" s="581"/>
      <c r="Q482" s="581"/>
      <c r="R482" s="581"/>
      <c r="S482" s="581"/>
      <c r="T482" s="581"/>
      <c r="U482" s="581"/>
      <c r="V482" s="581"/>
      <c r="W482" s="581"/>
      <c r="X482" s="581"/>
      <c r="Y482" s="581"/>
      <c r="Z482" s="581"/>
      <c r="AA482" s="581"/>
      <c r="AB482" s="581"/>
      <c r="AC482" s="581"/>
      <c r="AD482" s="581"/>
      <c r="AE482" s="581"/>
      <c r="AF482" s="581"/>
      <c r="AG482" s="581"/>
      <c r="AH482" s="581"/>
      <c r="AI482" s="581"/>
      <c r="AJ482" s="581"/>
      <c r="AK482" s="581"/>
      <c r="AL482" s="581"/>
      <c r="AM482" s="581"/>
      <c r="AN482" s="581"/>
      <c r="AO482" s="581"/>
      <c r="AP482" s="581"/>
      <c r="AQ482" s="581"/>
      <c r="AR482" s="581"/>
      <c r="AS482" s="581"/>
      <c r="AT482" s="581"/>
      <c r="AU482" s="581"/>
      <c r="AV482" s="581"/>
      <c r="AW482" s="581"/>
      <c r="AX482" s="581"/>
      <c r="AY482" s="581"/>
      <c r="AZ482" s="581"/>
      <c r="BA482" s="581"/>
      <c r="BB482" s="581"/>
      <c r="BC482" s="581"/>
      <c r="BD482" s="581"/>
      <c r="BE482" s="581"/>
      <c r="BF482" s="581"/>
      <c r="BG482" s="581"/>
      <c r="BH482" s="581"/>
      <c r="BI482" s="581"/>
      <c r="BJ482" s="581"/>
      <c r="BK482" s="581"/>
      <c r="BL482" s="581"/>
      <c r="BM482" s="581"/>
      <c r="BN482" s="581"/>
      <c r="BO482" s="581"/>
      <c r="BP482" s="581"/>
      <c r="BQ482" s="581"/>
      <c r="BR482" s="581"/>
      <c r="BS482" s="581"/>
      <c r="BT482" s="581"/>
      <c r="BU482" s="581"/>
      <c r="BV482" s="581"/>
      <c r="BW482" s="581"/>
      <c r="BX482" s="581"/>
      <c r="BY482" s="581"/>
      <c r="BZ482" s="581"/>
      <c r="CA482" s="581"/>
      <c r="CB482" s="581"/>
      <c r="CC482" s="581"/>
    </row>
    <row r="483" customFormat="false" ht="11.25" hidden="false" customHeight="true" outlineLevel="0" collapsed="false">
      <c r="A483" s="581"/>
      <c r="B483" s="581"/>
      <c r="C483" s="581"/>
      <c r="D483" s="581"/>
      <c r="E483" s="581"/>
      <c r="F483" s="581"/>
      <c r="G483" s="581"/>
      <c r="H483" s="581"/>
      <c r="I483" s="581"/>
      <c r="J483" s="581"/>
      <c r="K483" s="581"/>
      <c r="L483" s="581"/>
      <c r="M483" s="581"/>
      <c r="N483" s="581"/>
      <c r="O483" s="581"/>
      <c r="P483" s="581"/>
      <c r="Q483" s="581"/>
      <c r="R483" s="581"/>
      <c r="S483" s="581"/>
      <c r="T483" s="581"/>
      <c r="U483" s="581"/>
      <c r="V483" s="581"/>
      <c r="W483" s="581"/>
      <c r="X483" s="581"/>
      <c r="Y483" s="581"/>
      <c r="Z483" s="581"/>
      <c r="AA483" s="581"/>
      <c r="AB483" s="581"/>
      <c r="AC483" s="581"/>
      <c r="AD483" s="581"/>
      <c r="AE483" s="581"/>
      <c r="AF483" s="581"/>
      <c r="AG483" s="581"/>
      <c r="AH483" s="581"/>
      <c r="AI483" s="581"/>
      <c r="AJ483" s="581"/>
      <c r="AK483" s="581"/>
      <c r="AL483" s="581"/>
      <c r="AM483" s="581"/>
      <c r="AN483" s="581"/>
      <c r="AO483" s="581"/>
      <c r="AP483" s="581"/>
      <c r="AQ483" s="581"/>
      <c r="AR483" s="581"/>
      <c r="AS483" s="581"/>
      <c r="AT483" s="581"/>
      <c r="AU483" s="581"/>
      <c r="AV483" s="581"/>
      <c r="AW483" s="581"/>
      <c r="AX483" s="581"/>
      <c r="AY483" s="581"/>
      <c r="AZ483" s="581"/>
      <c r="BA483" s="581"/>
      <c r="BB483" s="581"/>
      <c r="BC483" s="581"/>
      <c r="BD483" s="581"/>
      <c r="BE483" s="581"/>
      <c r="BF483" s="581"/>
      <c r="BG483" s="581"/>
      <c r="BH483" s="581"/>
      <c r="BI483" s="581"/>
      <c r="BJ483" s="581"/>
      <c r="BK483" s="581"/>
      <c r="BL483" s="581"/>
      <c r="BM483" s="581"/>
      <c r="BN483" s="581"/>
      <c r="BO483" s="581"/>
      <c r="BP483" s="581"/>
      <c r="BQ483" s="581"/>
      <c r="BR483" s="581"/>
      <c r="BS483" s="581"/>
      <c r="BT483" s="581"/>
      <c r="BU483" s="581"/>
      <c r="BV483" s="581"/>
      <c r="BW483" s="581"/>
      <c r="BX483" s="581"/>
      <c r="BY483" s="581"/>
      <c r="BZ483" s="581"/>
      <c r="CA483" s="581"/>
      <c r="CB483" s="581"/>
      <c r="CC483" s="581"/>
    </row>
    <row r="484" customFormat="false" ht="11.25" hidden="false" customHeight="true" outlineLevel="0" collapsed="false">
      <c r="A484" s="581"/>
      <c r="B484" s="581"/>
      <c r="C484" s="581"/>
      <c r="D484" s="581"/>
      <c r="E484" s="581"/>
      <c r="F484" s="581"/>
      <c r="G484" s="581"/>
      <c r="H484" s="581"/>
      <c r="I484" s="581"/>
      <c r="J484" s="581"/>
      <c r="K484" s="581"/>
      <c r="L484" s="581"/>
      <c r="M484" s="581"/>
      <c r="N484" s="581"/>
      <c r="O484" s="581"/>
      <c r="P484" s="581"/>
      <c r="Q484" s="581"/>
      <c r="R484" s="581"/>
      <c r="S484" s="581"/>
      <c r="T484" s="581"/>
      <c r="U484" s="581"/>
      <c r="V484" s="581"/>
      <c r="W484" s="581"/>
      <c r="X484" s="581"/>
      <c r="Y484" s="581"/>
      <c r="Z484" s="581"/>
      <c r="AA484" s="581"/>
      <c r="AB484" s="581"/>
      <c r="AC484" s="581"/>
      <c r="AD484" s="581"/>
      <c r="AE484" s="581"/>
      <c r="AF484" s="581"/>
      <c r="AG484" s="581"/>
      <c r="AH484" s="581"/>
      <c r="AI484" s="581"/>
      <c r="AJ484" s="581"/>
      <c r="AK484" s="581"/>
      <c r="AL484" s="581"/>
      <c r="AM484" s="581"/>
      <c r="AN484" s="581"/>
      <c r="AO484" s="581"/>
      <c r="AP484" s="581"/>
      <c r="AQ484" s="581"/>
      <c r="AR484" s="581"/>
      <c r="AS484" s="581"/>
      <c r="AT484" s="581"/>
      <c r="AU484" s="581"/>
      <c r="AV484" s="581"/>
      <c r="AW484" s="581"/>
      <c r="AX484" s="581"/>
      <c r="AY484" s="581"/>
      <c r="AZ484" s="581"/>
      <c r="BA484" s="581"/>
      <c r="BB484" s="581"/>
      <c r="BC484" s="581"/>
      <c r="BD484" s="581"/>
      <c r="BE484" s="581"/>
      <c r="BF484" s="581"/>
      <c r="BG484" s="581"/>
      <c r="BH484" s="581"/>
      <c r="BI484" s="581"/>
      <c r="BJ484" s="581"/>
      <c r="BK484" s="581"/>
      <c r="BL484" s="581"/>
      <c r="BM484" s="581"/>
      <c r="BN484" s="581"/>
      <c r="BO484" s="581"/>
      <c r="BP484" s="581"/>
      <c r="BQ484" s="581"/>
      <c r="BR484" s="581"/>
      <c r="BS484" s="581"/>
      <c r="BT484" s="581"/>
      <c r="BU484" s="581"/>
      <c r="BV484" s="581"/>
      <c r="BW484" s="581"/>
      <c r="BX484" s="581"/>
      <c r="BY484" s="581"/>
      <c r="BZ484" s="581"/>
      <c r="CA484" s="581"/>
      <c r="CB484" s="581"/>
      <c r="CC484" s="581"/>
    </row>
    <row r="485" customFormat="false" ht="11.25" hidden="false" customHeight="true" outlineLevel="0" collapsed="false">
      <c r="A485" s="581"/>
      <c r="B485" s="581"/>
      <c r="C485" s="581"/>
      <c r="D485" s="581"/>
      <c r="E485" s="581"/>
      <c r="F485" s="581"/>
      <c r="G485" s="581"/>
      <c r="H485" s="581"/>
      <c r="I485" s="581"/>
      <c r="J485" s="581"/>
      <c r="K485" s="581"/>
      <c r="L485" s="581"/>
      <c r="M485" s="581"/>
      <c r="N485" s="581"/>
      <c r="O485" s="581"/>
      <c r="P485" s="581"/>
      <c r="Q485" s="581"/>
      <c r="R485" s="581"/>
      <c r="S485" s="581"/>
      <c r="T485" s="581"/>
      <c r="U485" s="581"/>
      <c r="V485" s="581"/>
      <c r="W485" s="581"/>
      <c r="X485" s="581"/>
      <c r="Y485" s="581"/>
      <c r="Z485" s="581"/>
      <c r="AA485" s="581"/>
      <c r="AB485" s="581"/>
      <c r="AC485" s="581"/>
      <c r="AD485" s="581"/>
      <c r="AE485" s="581"/>
      <c r="AF485" s="581"/>
      <c r="AG485" s="581"/>
      <c r="AH485" s="581"/>
      <c r="AI485" s="581"/>
      <c r="AJ485" s="581"/>
      <c r="AK485" s="581"/>
      <c r="AL485" s="581"/>
      <c r="AM485" s="581"/>
      <c r="AN485" s="581"/>
      <c r="AO485" s="581"/>
      <c r="AP485" s="581"/>
      <c r="AQ485" s="581"/>
      <c r="AR485" s="581"/>
      <c r="AS485" s="581"/>
      <c r="AT485" s="581"/>
      <c r="AU485" s="581"/>
      <c r="AV485" s="581"/>
      <c r="AW485" s="581"/>
      <c r="AX485" s="581"/>
      <c r="AY485" s="581"/>
      <c r="AZ485" s="581"/>
      <c r="BA485" s="581"/>
      <c r="BB485" s="581"/>
      <c r="BC485" s="581"/>
      <c r="BD485" s="581"/>
      <c r="BE485" s="581"/>
      <c r="BF485" s="581"/>
      <c r="BG485" s="581"/>
      <c r="BH485" s="581"/>
      <c r="BI485" s="581"/>
      <c r="BJ485" s="581"/>
      <c r="BK485" s="581"/>
      <c r="BL485" s="581"/>
      <c r="BM485" s="581"/>
      <c r="BN485" s="581"/>
      <c r="BO485" s="581"/>
      <c r="BP485" s="581"/>
      <c r="BQ485" s="581"/>
      <c r="BR485" s="581"/>
      <c r="BS485" s="581"/>
      <c r="BT485" s="581"/>
      <c r="BU485" s="581"/>
      <c r="BV485" s="581"/>
      <c r="BW485" s="581"/>
      <c r="BX485" s="581"/>
      <c r="BY485" s="581"/>
      <c r="BZ485" s="581"/>
      <c r="CA485" s="581"/>
      <c r="CB485" s="581"/>
      <c r="CC485" s="581"/>
    </row>
    <row r="486" customFormat="false" ht="11.25" hidden="false" customHeight="true" outlineLevel="0" collapsed="false">
      <c r="A486" s="581"/>
      <c r="B486" s="581"/>
      <c r="C486" s="581"/>
      <c r="D486" s="581"/>
      <c r="E486" s="581"/>
      <c r="F486" s="581"/>
      <c r="G486" s="581"/>
      <c r="H486" s="581"/>
      <c r="I486" s="581"/>
      <c r="J486" s="581"/>
      <c r="K486" s="581"/>
      <c r="L486" s="581"/>
      <c r="M486" s="581"/>
      <c r="N486" s="581"/>
      <c r="O486" s="581"/>
      <c r="P486" s="581"/>
      <c r="Q486" s="581"/>
      <c r="R486" s="581"/>
      <c r="S486" s="581"/>
      <c r="T486" s="581"/>
      <c r="U486" s="581"/>
      <c r="V486" s="581"/>
      <c r="W486" s="581"/>
      <c r="X486" s="581"/>
      <c r="Y486" s="581"/>
      <c r="Z486" s="581"/>
      <c r="AA486" s="581"/>
      <c r="AB486" s="581"/>
      <c r="AC486" s="581"/>
      <c r="AD486" s="581"/>
      <c r="AE486" s="581"/>
      <c r="AF486" s="581"/>
      <c r="AG486" s="581"/>
      <c r="AH486" s="581"/>
      <c r="AI486" s="581"/>
      <c r="AJ486" s="581"/>
      <c r="AK486" s="581"/>
      <c r="AL486" s="581"/>
      <c r="AM486" s="581"/>
      <c r="AN486" s="581"/>
      <c r="AO486" s="581"/>
      <c r="AP486" s="581"/>
      <c r="AQ486" s="581"/>
      <c r="AR486" s="581"/>
      <c r="AS486" s="581"/>
      <c r="AT486" s="581"/>
      <c r="AU486" s="581"/>
      <c r="AV486" s="581"/>
      <c r="AW486" s="581"/>
      <c r="AX486" s="581"/>
      <c r="AY486" s="581"/>
      <c r="AZ486" s="581"/>
      <c r="BA486" s="581"/>
      <c r="BB486" s="581"/>
      <c r="BC486" s="581"/>
      <c r="BD486" s="581"/>
      <c r="BE486" s="581"/>
      <c r="BF486" s="581"/>
      <c r="BG486" s="581"/>
      <c r="BH486" s="581"/>
      <c r="BI486" s="581"/>
      <c r="BJ486" s="581"/>
      <c r="BK486" s="581"/>
      <c r="BL486" s="581"/>
      <c r="BM486" s="581"/>
      <c r="BN486" s="581"/>
      <c r="BO486" s="581"/>
      <c r="BP486" s="581"/>
      <c r="BQ486" s="581"/>
      <c r="BR486" s="581"/>
      <c r="BS486" s="581"/>
      <c r="BT486" s="581"/>
      <c r="BU486" s="581"/>
      <c r="BV486" s="581"/>
      <c r="BW486" s="581"/>
      <c r="BX486" s="581"/>
      <c r="BY486" s="581"/>
      <c r="BZ486" s="581"/>
      <c r="CA486" s="581"/>
      <c r="CB486" s="581"/>
      <c r="CC486" s="581"/>
    </row>
    <row r="487" customFormat="false" ht="11.25" hidden="false" customHeight="true" outlineLevel="0" collapsed="false">
      <c r="A487" s="581"/>
      <c r="B487" s="581"/>
      <c r="C487" s="581"/>
      <c r="D487" s="581"/>
      <c r="E487" s="581"/>
      <c r="F487" s="581"/>
      <c r="G487" s="581"/>
      <c r="H487" s="581"/>
      <c r="I487" s="581"/>
      <c r="J487" s="581"/>
      <c r="K487" s="581"/>
      <c r="L487" s="581"/>
      <c r="M487" s="581"/>
      <c r="N487" s="581"/>
      <c r="O487" s="581"/>
      <c r="P487" s="581"/>
      <c r="Q487" s="581"/>
      <c r="R487" s="581"/>
      <c r="S487" s="581"/>
      <c r="T487" s="581"/>
      <c r="U487" s="581"/>
      <c r="V487" s="581"/>
      <c r="W487" s="581"/>
      <c r="X487" s="581"/>
      <c r="Y487" s="581"/>
      <c r="Z487" s="581"/>
      <c r="AA487" s="581"/>
      <c r="AB487" s="581"/>
      <c r="AC487" s="581"/>
      <c r="AD487" s="581"/>
      <c r="AE487" s="581"/>
      <c r="AF487" s="581"/>
      <c r="AG487" s="581"/>
      <c r="AH487" s="581"/>
      <c r="AI487" s="581"/>
      <c r="AJ487" s="581"/>
      <c r="AK487" s="581"/>
      <c r="AL487" s="581"/>
      <c r="AM487" s="581"/>
      <c r="AN487" s="581"/>
      <c r="AO487" s="581"/>
      <c r="AP487" s="581"/>
      <c r="AQ487" s="581"/>
      <c r="AR487" s="581"/>
      <c r="AS487" s="581"/>
      <c r="AT487" s="581"/>
      <c r="AU487" s="581"/>
      <c r="AV487" s="581"/>
      <c r="AW487" s="581"/>
      <c r="AX487" s="581"/>
      <c r="AY487" s="581"/>
      <c r="AZ487" s="581"/>
      <c r="BA487" s="581"/>
      <c r="BB487" s="581"/>
      <c r="BC487" s="581"/>
      <c r="BD487" s="581"/>
      <c r="BE487" s="581"/>
      <c r="BF487" s="581"/>
      <c r="BG487" s="581"/>
      <c r="BH487" s="581"/>
      <c r="BI487" s="581"/>
      <c r="BJ487" s="581"/>
      <c r="BK487" s="581"/>
      <c r="BL487" s="581"/>
      <c r="BM487" s="581"/>
      <c r="BN487" s="581"/>
      <c r="BO487" s="581"/>
      <c r="BP487" s="581"/>
      <c r="BQ487" s="581"/>
      <c r="BR487" s="581"/>
      <c r="BS487" s="581"/>
      <c r="BT487" s="581"/>
      <c r="BU487" s="581"/>
      <c r="BV487" s="581"/>
      <c r="BW487" s="581"/>
      <c r="BX487" s="581"/>
      <c r="BY487" s="581"/>
      <c r="BZ487" s="581"/>
      <c r="CA487" s="581"/>
      <c r="CB487" s="581"/>
      <c r="CC487" s="581"/>
    </row>
    <row r="488" customFormat="false" ht="11.25" hidden="false" customHeight="true" outlineLevel="0" collapsed="false">
      <c r="A488" s="581"/>
      <c r="B488" s="581"/>
      <c r="C488" s="581"/>
      <c r="D488" s="581"/>
      <c r="E488" s="581"/>
      <c r="F488" s="581"/>
      <c r="G488" s="581"/>
      <c r="H488" s="581"/>
      <c r="I488" s="581"/>
      <c r="J488" s="581"/>
      <c r="K488" s="581"/>
      <c r="L488" s="581"/>
      <c r="M488" s="581"/>
      <c r="N488" s="581"/>
      <c r="O488" s="581"/>
      <c r="P488" s="581"/>
      <c r="Q488" s="581"/>
      <c r="R488" s="581"/>
      <c r="S488" s="581"/>
      <c r="T488" s="581"/>
      <c r="U488" s="581"/>
      <c r="V488" s="581"/>
      <c r="W488" s="581"/>
      <c r="X488" s="581"/>
      <c r="Y488" s="581"/>
      <c r="Z488" s="581"/>
      <c r="AA488" s="581"/>
      <c r="AB488" s="581"/>
      <c r="AC488" s="581"/>
      <c r="AD488" s="581"/>
      <c r="AE488" s="581"/>
      <c r="AF488" s="581"/>
      <c r="AG488" s="581"/>
      <c r="AH488" s="581"/>
      <c r="AI488" s="581"/>
      <c r="AJ488" s="581"/>
      <c r="AK488" s="581"/>
      <c r="AL488" s="581"/>
      <c r="AM488" s="581"/>
      <c r="AN488" s="581"/>
      <c r="AO488" s="581"/>
      <c r="AP488" s="581"/>
      <c r="AQ488" s="581"/>
      <c r="AR488" s="581"/>
      <c r="AS488" s="581"/>
      <c r="AT488" s="581"/>
      <c r="AU488" s="581"/>
      <c r="AV488" s="581"/>
      <c r="AW488" s="581"/>
      <c r="AX488" s="581"/>
      <c r="AY488" s="581"/>
      <c r="AZ488" s="581"/>
      <c r="BA488" s="581"/>
      <c r="BB488" s="581"/>
      <c r="BC488" s="581"/>
      <c r="BD488" s="581"/>
      <c r="BE488" s="581"/>
      <c r="BF488" s="581"/>
      <c r="BG488" s="581"/>
      <c r="BH488" s="581"/>
      <c r="BI488" s="581"/>
      <c r="BJ488" s="581"/>
      <c r="BK488" s="581"/>
      <c r="BL488" s="581"/>
      <c r="BM488" s="581"/>
      <c r="BN488" s="581"/>
      <c r="BO488" s="581"/>
      <c r="BP488" s="581"/>
      <c r="BQ488" s="581"/>
      <c r="BR488" s="581"/>
      <c r="BS488" s="581"/>
      <c r="BT488" s="581"/>
      <c r="BU488" s="581"/>
      <c r="BV488" s="581"/>
      <c r="BW488" s="581"/>
      <c r="BX488" s="581"/>
      <c r="BY488" s="581"/>
      <c r="BZ488" s="581"/>
      <c r="CA488" s="581"/>
      <c r="CB488" s="581"/>
      <c r="CC488" s="581"/>
    </row>
    <row r="489" customFormat="false" ht="11.25" hidden="false" customHeight="true" outlineLevel="0" collapsed="false">
      <c r="A489" s="581"/>
      <c r="B489" s="581"/>
      <c r="C489" s="581"/>
      <c r="D489" s="581"/>
      <c r="E489" s="581"/>
      <c r="F489" s="581"/>
      <c r="G489" s="581"/>
      <c r="H489" s="581"/>
      <c r="I489" s="581"/>
      <c r="J489" s="581"/>
      <c r="K489" s="581"/>
      <c r="L489" s="581"/>
      <c r="M489" s="581"/>
      <c r="N489" s="581"/>
      <c r="O489" s="581"/>
      <c r="P489" s="581"/>
      <c r="Q489" s="581"/>
      <c r="R489" s="581"/>
      <c r="S489" s="581"/>
      <c r="T489" s="581"/>
      <c r="U489" s="581"/>
      <c r="V489" s="581"/>
      <c r="W489" s="581"/>
      <c r="X489" s="581"/>
      <c r="Y489" s="581"/>
      <c r="Z489" s="581"/>
      <c r="AA489" s="581"/>
      <c r="AB489" s="581"/>
      <c r="AC489" s="581"/>
      <c r="AD489" s="581"/>
      <c r="AE489" s="581"/>
      <c r="AF489" s="581"/>
      <c r="AG489" s="581"/>
      <c r="AH489" s="581"/>
      <c r="AI489" s="581"/>
      <c r="AJ489" s="581"/>
      <c r="AK489" s="581"/>
      <c r="AL489" s="581"/>
      <c r="AM489" s="581"/>
      <c r="AN489" s="581"/>
      <c r="AO489" s="581"/>
      <c r="AP489" s="581"/>
      <c r="AQ489" s="581"/>
      <c r="AR489" s="581"/>
      <c r="AS489" s="581"/>
      <c r="AT489" s="581"/>
      <c r="AU489" s="581"/>
      <c r="AV489" s="581"/>
      <c r="AW489" s="581"/>
      <c r="AX489" s="581"/>
      <c r="AY489" s="581"/>
      <c r="AZ489" s="581"/>
      <c r="BA489" s="581"/>
      <c r="BB489" s="581"/>
      <c r="BC489" s="581"/>
      <c r="BD489" s="581"/>
      <c r="BE489" s="581"/>
      <c r="BF489" s="581"/>
      <c r="BG489" s="581"/>
      <c r="BH489" s="581"/>
      <c r="BI489" s="581"/>
      <c r="BJ489" s="581"/>
      <c r="BK489" s="581"/>
      <c r="BL489" s="581"/>
      <c r="BM489" s="581"/>
      <c r="BN489" s="581"/>
      <c r="BO489" s="581"/>
      <c r="BP489" s="581"/>
      <c r="BQ489" s="581"/>
      <c r="BR489" s="581"/>
      <c r="BS489" s="581"/>
      <c r="BT489" s="581"/>
      <c r="BU489" s="581"/>
      <c r="BV489" s="581"/>
      <c r="BW489" s="581"/>
      <c r="BX489" s="581"/>
      <c r="BY489" s="581"/>
      <c r="BZ489" s="581"/>
      <c r="CA489" s="581"/>
      <c r="CB489" s="581"/>
      <c r="CC489" s="581"/>
    </row>
    <row r="490" customFormat="false" ht="11.25" hidden="false" customHeight="true" outlineLevel="0" collapsed="false">
      <c r="A490" s="581"/>
      <c r="B490" s="581"/>
      <c r="C490" s="581"/>
      <c r="D490" s="581"/>
      <c r="E490" s="581"/>
      <c r="F490" s="581"/>
      <c r="G490" s="581"/>
      <c r="H490" s="581"/>
      <c r="I490" s="581"/>
      <c r="J490" s="581"/>
      <c r="K490" s="581"/>
      <c r="L490" s="581"/>
      <c r="M490" s="581"/>
      <c r="N490" s="581"/>
      <c r="O490" s="581"/>
      <c r="P490" s="581"/>
      <c r="Q490" s="581"/>
      <c r="R490" s="581"/>
      <c r="S490" s="581"/>
      <c r="T490" s="581"/>
      <c r="U490" s="581"/>
      <c r="V490" s="581"/>
      <c r="W490" s="581"/>
      <c r="X490" s="581"/>
      <c r="Y490" s="581"/>
      <c r="Z490" s="581"/>
      <c r="AA490" s="581"/>
      <c r="AB490" s="581"/>
      <c r="AC490" s="581"/>
      <c r="AD490" s="581"/>
      <c r="AE490" s="581"/>
      <c r="AF490" s="581"/>
      <c r="AG490" s="581"/>
      <c r="AH490" s="581"/>
      <c r="AI490" s="581"/>
      <c r="AJ490" s="581"/>
      <c r="AK490" s="581"/>
      <c r="AL490" s="581"/>
      <c r="AM490" s="581"/>
      <c r="AN490" s="581"/>
      <c r="AO490" s="581"/>
      <c r="AP490" s="581"/>
      <c r="AQ490" s="581"/>
      <c r="AR490" s="581"/>
      <c r="AS490" s="581"/>
      <c r="AT490" s="581"/>
      <c r="AU490" s="581"/>
      <c r="AV490" s="581"/>
      <c r="AW490" s="581"/>
      <c r="AX490" s="581"/>
      <c r="AY490" s="581"/>
      <c r="AZ490" s="581"/>
      <c r="BA490" s="581"/>
      <c r="BB490" s="581"/>
      <c r="BC490" s="581"/>
      <c r="BD490" s="581"/>
      <c r="BE490" s="581"/>
      <c r="BF490" s="581"/>
      <c r="BG490" s="581"/>
      <c r="BH490" s="581"/>
      <c r="BI490" s="581"/>
      <c r="BJ490" s="581"/>
      <c r="BK490" s="581"/>
      <c r="BL490" s="581"/>
      <c r="BM490" s="581"/>
      <c r="BN490" s="581"/>
      <c r="BO490" s="581"/>
      <c r="BP490" s="581"/>
      <c r="BQ490" s="581"/>
      <c r="BR490" s="581"/>
      <c r="BS490" s="581"/>
      <c r="BT490" s="581"/>
      <c r="BU490" s="581"/>
      <c r="BV490" s="581"/>
      <c r="BW490" s="581"/>
      <c r="BX490" s="581"/>
      <c r="BY490" s="581"/>
      <c r="BZ490" s="581"/>
      <c r="CA490" s="581"/>
      <c r="CB490" s="581"/>
      <c r="CC490" s="581"/>
    </row>
    <row r="491" customFormat="false" ht="11.25" hidden="false" customHeight="true" outlineLevel="0" collapsed="false">
      <c r="A491" s="581"/>
      <c r="B491" s="581"/>
      <c r="C491" s="581"/>
      <c r="D491" s="581"/>
      <c r="E491" s="581"/>
      <c r="F491" s="581"/>
      <c r="G491" s="581"/>
      <c r="H491" s="581"/>
      <c r="I491" s="581"/>
      <c r="J491" s="581"/>
      <c r="K491" s="581"/>
      <c r="L491" s="581"/>
      <c r="M491" s="581"/>
      <c r="N491" s="581"/>
      <c r="O491" s="581"/>
      <c r="P491" s="581"/>
      <c r="Q491" s="581"/>
      <c r="R491" s="581"/>
      <c r="S491" s="581"/>
      <c r="T491" s="581"/>
      <c r="U491" s="581"/>
      <c r="V491" s="581"/>
      <c r="W491" s="581"/>
      <c r="X491" s="581"/>
      <c r="Y491" s="581"/>
      <c r="Z491" s="581"/>
      <c r="AA491" s="581"/>
      <c r="AB491" s="581"/>
      <c r="AC491" s="581"/>
      <c r="AD491" s="581"/>
      <c r="AE491" s="581"/>
      <c r="AF491" s="581"/>
      <c r="AG491" s="581"/>
      <c r="AH491" s="581"/>
      <c r="AI491" s="581"/>
      <c r="AJ491" s="581"/>
      <c r="AK491" s="581"/>
      <c r="AL491" s="581"/>
      <c r="AM491" s="581"/>
      <c r="AN491" s="581"/>
      <c r="AO491" s="581"/>
      <c r="AP491" s="581"/>
      <c r="AQ491" s="581"/>
      <c r="AR491" s="581"/>
      <c r="AS491" s="581"/>
      <c r="AT491" s="581"/>
      <c r="AU491" s="581"/>
      <c r="AV491" s="581"/>
      <c r="AW491" s="581"/>
      <c r="AX491" s="581"/>
      <c r="AY491" s="581"/>
      <c r="AZ491" s="581"/>
      <c r="BA491" s="581"/>
      <c r="BB491" s="581"/>
      <c r="BC491" s="581"/>
      <c r="BD491" s="581"/>
      <c r="BE491" s="581"/>
      <c r="BF491" s="581"/>
      <c r="BG491" s="581"/>
      <c r="BH491" s="581"/>
      <c r="BI491" s="581"/>
      <c r="BJ491" s="581"/>
      <c r="BK491" s="581"/>
      <c r="BL491" s="581"/>
      <c r="BM491" s="581"/>
      <c r="BN491" s="581"/>
      <c r="BO491" s="581"/>
      <c r="BP491" s="581"/>
      <c r="BQ491" s="581"/>
      <c r="BR491" s="581"/>
      <c r="BS491" s="581"/>
      <c r="BT491" s="581"/>
      <c r="BU491" s="581"/>
      <c r="BV491" s="581"/>
      <c r="BW491" s="581"/>
      <c r="BX491" s="581"/>
      <c r="BY491" s="581"/>
      <c r="BZ491" s="581"/>
      <c r="CA491" s="581"/>
      <c r="CB491" s="581"/>
      <c r="CC491" s="581"/>
    </row>
    <row r="492" customFormat="false" ht="11.25" hidden="false" customHeight="true" outlineLevel="0" collapsed="false">
      <c r="A492" s="581"/>
      <c r="B492" s="581"/>
      <c r="C492" s="581"/>
      <c r="D492" s="581"/>
      <c r="E492" s="581"/>
      <c r="F492" s="581"/>
      <c r="G492" s="581"/>
      <c r="H492" s="581"/>
      <c r="I492" s="581"/>
      <c r="J492" s="581"/>
      <c r="K492" s="581"/>
      <c r="L492" s="581"/>
      <c r="M492" s="581"/>
      <c r="N492" s="581"/>
      <c r="O492" s="581"/>
      <c r="P492" s="581"/>
      <c r="Q492" s="581"/>
      <c r="R492" s="581"/>
      <c r="S492" s="581"/>
      <c r="T492" s="581"/>
      <c r="U492" s="581"/>
      <c r="V492" s="581"/>
      <c r="W492" s="581"/>
      <c r="X492" s="581"/>
      <c r="Y492" s="581"/>
      <c r="Z492" s="581"/>
      <c r="AA492" s="581"/>
      <c r="AB492" s="581"/>
      <c r="AC492" s="581"/>
      <c r="AD492" s="581"/>
      <c r="AE492" s="581"/>
      <c r="AF492" s="581"/>
      <c r="AG492" s="581"/>
      <c r="AH492" s="581"/>
      <c r="AI492" s="581"/>
      <c r="AJ492" s="581"/>
      <c r="AK492" s="581"/>
      <c r="AL492" s="581"/>
      <c r="AM492" s="581"/>
      <c r="AN492" s="581"/>
      <c r="AO492" s="581"/>
      <c r="AP492" s="581"/>
      <c r="AQ492" s="581"/>
      <c r="AR492" s="581"/>
      <c r="AS492" s="581"/>
      <c r="AT492" s="581"/>
      <c r="AU492" s="581"/>
      <c r="AV492" s="581"/>
      <c r="AW492" s="581"/>
      <c r="AX492" s="581"/>
      <c r="AY492" s="581"/>
      <c r="AZ492" s="581"/>
      <c r="BA492" s="581"/>
      <c r="BB492" s="581"/>
      <c r="BC492" s="581"/>
      <c r="BD492" s="581"/>
      <c r="BE492" s="581"/>
      <c r="BF492" s="581"/>
      <c r="BG492" s="581"/>
      <c r="BH492" s="581"/>
      <c r="BI492" s="581"/>
      <c r="BJ492" s="581"/>
      <c r="BK492" s="581"/>
      <c r="BL492" s="581"/>
      <c r="BM492" s="581"/>
      <c r="BN492" s="581"/>
      <c r="BO492" s="581"/>
      <c r="BP492" s="581"/>
      <c r="BQ492" s="581"/>
      <c r="BR492" s="581"/>
      <c r="BS492" s="581"/>
      <c r="BT492" s="581"/>
      <c r="BU492" s="581"/>
      <c r="BV492" s="581"/>
      <c r="BW492" s="581"/>
      <c r="BX492" s="581"/>
      <c r="BY492" s="581"/>
      <c r="BZ492" s="581"/>
      <c r="CA492" s="581"/>
      <c r="CB492" s="581"/>
      <c r="CC492" s="581"/>
    </row>
    <row r="493" customFormat="false" ht="11.25" hidden="false" customHeight="true" outlineLevel="0" collapsed="false">
      <c r="A493" s="581"/>
      <c r="B493" s="581"/>
      <c r="C493" s="581"/>
      <c r="D493" s="581"/>
      <c r="E493" s="581"/>
      <c r="F493" s="581"/>
      <c r="G493" s="581"/>
      <c r="H493" s="581"/>
      <c r="I493" s="581"/>
      <c r="J493" s="581"/>
      <c r="K493" s="581"/>
      <c r="L493" s="581"/>
      <c r="M493" s="581"/>
      <c r="N493" s="581"/>
      <c r="O493" s="581"/>
      <c r="P493" s="581"/>
      <c r="Q493" s="581"/>
      <c r="R493" s="581"/>
      <c r="S493" s="581"/>
      <c r="T493" s="581"/>
      <c r="U493" s="581"/>
      <c r="V493" s="581"/>
      <c r="W493" s="581"/>
      <c r="X493" s="581"/>
      <c r="Y493" s="581"/>
      <c r="Z493" s="581"/>
      <c r="AA493" s="581"/>
      <c r="AB493" s="581"/>
      <c r="AC493" s="581"/>
      <c r="AD493" s="581"/>
      <c r="AE493" s="581"/>
      <c r="AF493" s="581"/>
      <c r="AG493" s="581"/>
      <c r="AH493" s="581"/>
      <c r="AI493" s="581"/>
      <c r="AJ493" s="581"/>
      <c r="AK493" s="581"/>
      <c r="AL493" s="581"/>
      <c r="AM493" s="581"/>
      <c r="AN493" s="581"/>
      <c r="AO493" s="581"/>
      <c r="AP493" s="581"/>
      <c r="AQ493" s="581"/>
      <c r="AR493" s="581"/>
      <c r="AS493" s="581"/>
      <c r="AT493" s="581"/>
      <c r="AU493" s="581"/>
      <c r="AV493" s="581"/>
      <c r="AW493" s="581"/>
      <c r="AX493" s="581"/>
      <c r="AY493" s="581"/>
      <c r="AZ493" s="581"/>
      <c r="BA493" s="581"/>
      <c r="BB493" s="581"/>
      <c r="BC493" s="581"/>
      <c r="BD493" s="581"/>
      <c r="BE493" s="581"/>
      <c r="BF493" s="581"/>
      <c r="BG493" s="581"/>
      <c r="BH493" s="581"/>
      <c r="BI493" s="581"/>
      <c r="BJ493" s="581"/>
      <c r="BK493" s="581"/>
      <c r="BL493" s="581"/>
      <c r="BM493" s="581"/>
      <c r="BN493" s="581"/>
      <c r="BO493" s="581"/>
      <c r="BP493" s="581"/>
      <c r="BQ493" s="581"/>
      <c r="BR493" s="581"/>
      <c r="BS493" s="581"/>
      <c r="BT493" s="581"/>
      <c r="BU493" s="581"/>
      <c r="BV493" s="581"/>
      <c r="BW493" s="581"/>
      <c r="BX493" s="581"/>
      <c r="BY493" s="581"/>
      <c r="BZ493" s="581"/>
      <c r="CA493" s="581"/>
      <c r="CB493" s="581"/>
      <c r="CC493" s="581"/>
    </row>
    <row r="494" customFormat="false" ht="11.25" hidden="false" customHeight="true" outlineLevel="0" collapsed="false">
      <c r="A494" s="581"/>
      <c r="B494" s="581"/>
      <c r="C494" s="581"/>
      <c r="D494" s="581"/>
      <c r="E494" s="581"/>
      <c r="F494" s="581"/>
      <c r="G494" s="581"/>
      <c r="H494" s="581"/>
      <c r="I494" s="581"/>
      <c r="J494" s="581"/>
      <c r="K494" s="581"/>
      <c r="L494" s="581"/>
      <c r="M494" s="581"/>
      <c r="N494" s="581"/>
      <c r="O494" s="581"/>
      <c r="P494" s="581"/>
      <c r="Q494" s="581"/>
      <c r="R494" s="581"/>
      <c r="S494" s="581"/>
      <c r="T494" s="581"/>
      <c r="U494" s="581"/>
      <c r="V494" s="581"/>
      <c r="W494" s="581"/>
      <c r="X494" s="581"/>
      <c r="Y494" s="581"/>
      <c r="Z494" s="581"/>
      <c r="AA494" s="581"/>
      <c r="AB494" s="581"/>
      <c r="AC494" s="581"/>
      <c r="AD494" s="581"/>
      <c r="AE494" s="581"/>
      <c r="AF494" s="581"/>
      <c r="AG494" s="581"/>
      <c r="AH494" s="581"/>
      <c r="AI494" s="581"/>
      <c r="AJ494" s="581"/>
      <c r="AK494" s="581"/>
      <c r="AL494" s="581"/>
      <c r="AM494" s="581"/>
      <c r="AN494" s="581"/>
      <c r="AO494" s="581"/>
      <c r="AP494" s="581"/>
      <c r="AQ494" s="581"/>
      <c r="AR494" s="581"/>
      <c r="AS494" s="581"/>
      <c r="AT494" s="581"/>
      <c r="AU494" s="581"/>
      <c r="AV494" s="581"/>
      <c r="AW494" s="581"/>
      <c r="AX494" s="581"/>
      <c r="AY494" s="581"/>
      <c r="AZ494" s="581"/>
      <c r="BA494" s="581"/>
      <c r="BB494" s="581"/>
      <c r="BC494" s="581"/>
      <c r="BD494" s="581"/>
      <c r="BE494" s="581"/>
      <c r="BF494" s="581"/>
      <c r="BG494" s="581"/>
      <c r="BH494" s="581"/>
      <c r="BI494" s="581"/>
      <c r="BJ494" s="581"/>
      <c r="BK494" s="581"/>
      <c r="BL494" s="581"/>
      <c r="BM494" s="581"/>
      <c r="BN494" s="581"/>
      <c r="BO494" s="581"/>
      <c r="BP494" s="581"/>
      <c r="BQ494" s="581"/>
      <c r="BR494" s="581"/>
      <c r="BS494" s="581"/>
      <c r="BT494" s="581"/>
      <c r="BU494" s="581"/>
      <c r="BV494" s="581"/>
      <c r="BW494" s="581"/>
      <c r="BX494" s="581"/>
      <c r="BY494" s="581"/>
      <c r="BZ494" s="581"/>
      <c r="CA494" s="581"/>
      <c r="CB494" s="581"/>
      <c r="CC494" s="581"/>
    </row>
    <row r="495" customFormat="false" ht="11.25" hidden="false" customHeight="true" outlineLevel="0" collapsed="false">
      <c r="A495" s="581"/>
      <c r="B495" s="581"/>
      <c r="C495" s="581"/>
      <c r="D495" s="581"/>
      <c r="E495" s="581"/>
      <c r="F495" s="581"/>
      <c r="G495" s="581"/>
      <c r="H495" s="581"/>
      <c r="I495" s="581"/>
      <c r="J495" s="581"/>
      <c r="K495" s="581"/>
      <c r="L495" s="581"/>
      <c r="M495" s="581"/>
      <c r="N495" s="581"/>
      <c r="O495" s="581"/>
      <c r="P495" s="581"/>
      <c r="Q495" s="581"/>
      <c r="R495" s="581"/>
      <c r="S495" s="581"/>
      <c r="T495" s="581"/>
      <c r="U495" s="581"/>
      <c r="V495" s="581"/>
      <c r="W495" s="581"/>
      <c r="X495" s="581"/>
      <c r="Y495" s="581"/>
      <c r="Z495" s="581"/>
      <c r="AA495" s="581"/>
      <c r="AB495" s="581"/>
      <c r="AC495" s="581"/>
      <c r="AD495" s="581"/>
      <c r="AE495" s="581"/>
      <c r="AF495" s="581"/>
      <c r="AG495" s="581"/>
      <c r="AH495" s="581"/>
      <c r="AI495" s="581"/>
      <c r="AJ495" s="581"/>
      <c r="AK495" s="581"/>
      <c r="AL495" s="581"/>
      <c r="AM495" s="581"/>
      <c r="AN495" s="581"/>
      <c r="AO495" s="581"/>
      <c r="AP495" s="581"/>
      <c r="AQ495" s="581"/>
      <c r="AR495" s="581"/>
      <c r="AS495" s="581"/>
      <c r="AT495" s="581"/>
      <c r="AU495" s="581"/>
      <c r="AV495" s="581"/>
      <c r="AW495" s="581"/>
      <c r="AX495" s="581"/>
      <c r="AY495" s="581"/>
      <c r="AZ495" s="581"/>
      <c r="BA495" s="581"/>
      <c r="BB495" s="581"/>
      <c r="BC495" s="581"/>
      <c r="BD495" s="581"/>
      <c r="BE495" s="581"/>
      <c r="BF495" s="581"/>
      <c r="BG495" s="581"/>
      <c r="BH495" s="581"/>
      <c r="BI495" s="581"/>
      <c r="BJ495" s="581"/>
      <c r="BK495" s="581"/>
      <c r="BL495" s="581"/>
      <c r="BM495" s="581"/>
      <c r="BN495" s="581"/>
      <c r="BO495" s="581"/>
      <c r="BP495" s="581"/>
      <c r="BQ495" s="581"/>
      <c r="BR495" s="581"/>
      <c r="BS495" s="581"/>
      <c r="BT495" s="581"/>
      <c r="BU495" s="581"/>
      <c r="BV495" s="581"/>
      <c r="BW495" s="581"/>
      <c r="BX495" s="581"/>
      <c r="BY495" s="581"/>
      <c r="BZ495" s="581"/>
      <c r="CA495" s="581"/>
      <c r="CB495" s="581"/>
      <c r="CC495" s="581"/>
    </row>
    <row r="496" customFormat="false" ht="11.25" hidden="false" customHeight="true" outlineLevel="0" collapsed="false">
      <c r="A496" s="581"/>
      <c r="B496" s="581"/>
      <c r="C496" s="581"/>
      <c r="D496" s="581"/>
      <c r="E496" s="581"/>
      <c r="F496" s="581"/>
      <c r="G496" s="581"/>
      <c r="H496" s="581"/>
      <c r="I496" s="581"/>
      <c r="J496" s="581"/>
      <c r="K496" s="581"/>
      <c r="L496" s="581"/>
      <c r="M496" s="581"/>
      <c r="N496" s="581"/>
      <c r="O496" s="581"/>
      <c r="P496" s="581"/>
      <c r="Q496" s="581"/>
      <c r="R496" s="581"/>
      <c r="S496" s="581"/>
      <c r="T496" s="581"/>
      <c r="U496" s="581"/>
      <c r="V496" s="581"/>
      <c r="W496" s="581"/>
      <c r="X496" s="581"/>
      <c r="Y496" s="581"/>
      <c r="Z496" s="581"/>
      <c r="AA496" s="581"/>
      <c r="AB496" s="581"/>
      <c r="AC496" s="581"/>
      <c r="AD496" s="581"/>
      <c r="AE496" s="581"/>
      <c r="AF496" s="581"/>
      <c r="AG496" s="581"/>
      <c r="AH496" s="581"/>
      <c r="AI496" s="581"/>
      <c r="AJ496" s="581"/>
      <c r="AK496" s="581"/>
      <c r="AL496" s="581"/>
      <c r="AM496" s="581"/>
      <c r="AN496" s="581"/>
      <c r="AO496" s="581"/>
      <c r="AP496" s="581"/>
      <c r="AQ496" s="581"/>
      <c r="AR496" s="581"/>
      <c r="AS496" s="581"/>
      <c r="AT496" s="581"/>
      <c r="AU496" s="581"/>
      <c r="AV496" s="581"/>
      <c r="AW496" s="581"/>
      <c r="AX496" s="581"/>
      <c r="AY496" s="581"/>
      <c r="AZ496" s="581"/>
      <c r="BA496" s="581"/>
      <c r="BB496" s="581"/>
      <c r="BC496" s="581"/>
      <c r="BD496" s="581"/>
      <c r="BE496" s="581"/>
      <c r="BF496" s="581"/>
      <c r="BG496" s="581"/>
      <c r="BH496" s="581"/>
      <c r="BI496" s="581"/>
      <c r="BJ496" s="581"/>
      <c r="BK496" s="581"/>
      <c r="BL496" s="581"/>
      <c r="BM496" s="581"/>
      <c r="BN496" s="581"/>
      <c r="BO496" s="581"/>
      <c r="BP496" s="581"/>
      <c r="BQ496" s="581"/>
      <c r="BR496" s="581"/>
      <c r="BS496" s="581"/>
      <c r="BT496" s="581"/>
      <c r="BU496" s="581"/>
      <c r="BV496" s="581"/>
      <c r="BW496" s="581"/>
      <c r="BX496" s="581"/>
      <c r="BY496" s="581"/>
      <c r="BZ496" s="581"/>
      <c r="CA496" s="581"/>
      <c r="CB496" s="581"/>
      <c r="CC496" s="581"/>
    </row>
    <row r="497" customFormat="false" ht="11.25" hidden="false" customHeight="true" outlineLevel="0" collapsed="false">
      <c r="A497" s="581"/>
      <c r="B497" s="581"/>
      <c r="C497" s="581"/>
      <c r="D497" s="581"/>
      <c r="E497" s="581"/>
      <c r="F497" s="581"/>
      <c r="G497" s="581"/>
      <c r="H497" s="581"/>
      <c r="I497" s="581"/>
      <c r="J497" s="581"/>
      <c r="K497" s="581"/>
      <c r="L497" s="581"/>
      <c r="M497" s="581"/>
      <c r="N497" s="581"/>
      <c r="O497" s="581"/>
      <c r="P497" s="581"/>
      <c r="Q497" s="581"/>
      <c r="R497" s="581"/>
      <c r="S497" s="581"/>
      <c r="T497" s="581"/>
      <c r="U497" s="581"/>
      <c r="V497" s="581"/>
      <c r="W497" s="581"/>
      <c r="X497" s="581"/>
      <c r="Y497" s="581"/>
      <c r="Z497" s="581"/>
      <c r="AA497" s="581"/>
      <c r="AB497" s="581"/>
      <c r="AC497" s="581"/>
      <c r="AD497" s="581"/>
      <c r="AE497" s="581"/>
      <c r="AF497" s="581"/>
      <c r="AG497" s="581"/>
      <c r="AH497" s="581"/>
      <c r="AI497" s="581"/>
      <c r="AJ497" s="581"/>
      <c r="AK497" s="581"/>
      <c r="AL497" s="581"/>
      <c r="AM497" s="581"/>
      <c r="AN497" s="581"/>
      <c r="AO497" s="581"/>
      <c r="AP497" s="581"/>
      <c r="AQ497" s="581"/>
      <c r="AR497" s="581"/>
      <c r="AS497" s="581"/>
      <c r="AT497" s="581"/>
      <c r="AU497" s="581"/>
      <c r="AV497" s="581"/>
      <c r="AW497" s="581"/>
      <c r="AX497" s="581"/>
      <c r="AY497" s="581"/>
      <c r="AZ497" s="581"/>
      <c r="BA497" s="581"/>
      <c r="BB497" s="581"/>
      <c r="BC497" s="581"/>
      <c r="BD497" s="581"/>
      <c r="BE497" s="581"/>
      <c r="BF497" s="581"/>
      <c r="BG497" s="581"/>
      <c r="BH497" s="581"/>
      <c r="BI497" s="581"/>
      <c r="BJ497" s="581"/>
      <c r="BK497" s="581"/>
      <c r="BL497" s="581"/>
      <c r="BM497" s="581"/>
      <c r="BN497" s="581"/>
      <c r="BO497" s="581"/>
      <c r="BP497" s="581"/>
      <c r="BQ497" s="581"/>
      <c r="BR497" s="581"/>
      <c r="BS497" s="581"/>
      <c r="BT497" s="581"/>
      <c r="BU497" s="581"/>
      <c r="BV497" s="581"/>
      <c r="BW497" s="581"/>
      <c r="BX497" s="581"/>
      <c r="BY497" s="581"/>
      <c r="BZ497" s="581"/>
      <c r="CA497" s="581"/>
      <c r="CB497" s="581"/>
      <c r="CC497" s="581"/>
    </row>
    <row r="498" customFormat="false" ht="11.25" hidden="false" customHeight="true" outlineLevel="0" collapsed="false">
      <c r="A498" s="581"/>
      <c r="B498" s="581"/>
      <c r="C498" s="581"/>
      <c r="D498" s="581"/>
      <c r="E498" s="581"/>
      <c r="F498" s="581"/>
      <c r="G498" s="581"/>
      <c r="H498" s="581"/>
      <c r="I498" s="581"/>
      <c r="J498" s="581"/>
      <c r="K498" s="581"/>
      <c r="L498" s="581"/>
      <c r="M498" s="581"/>
      <c r="N498" s="581"/>
      <c r="O498" s="581"/>
      <c r="P498" s="581"/>
      <c r="Q498" s="581"/>
      <c r="R498" s="581"/>
      <c r="S498" s="581"/>
      <c r="T498" s="581"/>
      <c r="U498" s="581"/>
      <c r="V498" s="581"/>
      <c r="W498" s="581"/>
      <c r="X498" s="581"/>
      <c r="Y498" s="581"/>
      <c r="Z498" s="581"/>
      <c r="AA498" s="581"/>
      <c r="AB498" s="581"/>
      <c r="AC498" s="581"/>
      <c r="AD498" s="581"/>
      <c r="AE498" s="581"/>
      <c r="AF498" s="581"/>
      <c r="AG498" s="581"/>
      <c r="AH498" s="581"/>
      <c r="AI498" s="581"/>
      <c r="AJ498" s="581"/>
      <c r="AK498" s="581"/>
      <c r="AL498" s="581"/>
      <c r="AM498" s="581"/>
      <c r="AN498" s="581"/>
      <c r="AO498" s="581"/>
      <c r="AP498" s="581"/>
      <c r="AQ498" s="581"/>
      <c r="AR498" s="581"/>
      <c r="AS498" s="581"/>
      <c r="AT498" s="581"/>
      <c r="AU498" s="581"/>
      <c r="AV498" s="581"/>
      <c r="AW498" s="581"/>
      <c r="AX498" s="581"/>
      <c r="AY498" s="581"/>
      <c r="AZ498" s="581"/>
      <c r="BA498" s="581"/>
      <c r="BB498" s="581"/>
      <c r="BC498" s="581"/>
      <c r="BD498" s="581"/>
      <c r="BE498" s="581"/>
      <c r="BF498" s="581"/>
      <c r="BG498" s="581"/>
      <c r="BH498" s="581"/>
      <c r="BI498" s="581"/>
      <c r="BJ498" s="581"/>
      <c r="BK498" s="581"/>
      <c r="BL498" s="581"/>
      <c r="BM498" s="581"/>
      <c r="BN498" s="581"/>
      <c r="BO498" s="581"/>
      <c r="BP498" s="581"/>
      <c r="BQ498" s="581"/>
      <c r="BR498" s="581"/>
      <c r="BS498" s="581"/>
      <c r="BT498" s="581"/>
      <c r="BU498" s="581"/>
      <c r="BV498" s="581"/>
      <c r="BW498" s="581"/>
      <c r="BX498" s="581"/>
      <c r="BY498" s="581"/>
      <c r="BZ498" s="581"/>
      <c r="CA498" s="581"/>
      <c r="CB498" s="581"/>
      <c r="CC498" s="581"/>
    </row>
    <row r="499" customFormat="false" ht="11.25" hidden="false" customHeight="true" outlineLevel="0" collapsed="false">
      <c r="A499" s="581"/>
      <c r="B499" s="581"/>
      <c r="C499" s="581"/>
      <c r="D499" s="581"/>
      <c r="E499" s="581"/>
      <c r="F499" s="581"/>
      <c r="G499" s="581"/>
      <c r="H499" s="581"/>
      <c r="I499" s="581"/>
      <c r="J499" s="581"/>
      <c r="K499" s="581"/>
      <c r="L499" s="581"/>
      <c r="M499" s="581"/>
      <c r="N499" s="581"/>
      <c r="O499" s="581"/>
      <c r="P499" s="581"/>
      <c r="Q499" s="581"/>
      <c r="R499" s="581"/>
      <c r="S499" s="581"/>
      <c r="T499" s="581"/>
      <c r="U499" s="581"/>
      <c r="V499" s="581"/>
      <c r="W499" s="581"/>
      <c r="X499" s="581"/>
      <c r="Y499" s="581"/>
      <c r="Z499" s="581"/>
      <c r="AA499" s="581"/>
      <c r="AB499" s="581"/>
      <c r="AC499" s="581"/>
      <c r="AD499" s="581"/>
      <c r="AE499" s="581"/>
      <c r="AF499" s="581"/>
      <c r="AG499" s="581"/>
      <c r="AH499" s="581"/>
      <c r="AI499" s="581"/>
      <c r="AJ499" s="581"/>
      <c r="AK499" s="581"/>
      <c r="AL499" s="581"/>
      <c r="AM499" s="581"/>
      <c r="AN499" s="581"/>
      <c r="AO499" s="581"/>
      <c r="AP499" s="581"/>
      <c r="AQ499" s="581"/>
      <c r="AR499" s="581"/>
      <c r="AS499" s="581"/>
      <c r="AT499" s="581"/>
      <c r="AU499" s="581"/>
      <c r="AV499" s="581"/>
      <c r="AW499" s="581"/>
      <c r="AX499" s="581"/>
      <c r="AY499" s="581"/>
      <c r="AZ499" s="581"/>
      <c r="BA499" s="581"/>
      <c r="BB499" s="581"/>
      <c r="BC499" s="581"/>
      <c r="BD499" s="581"/>
      <c r="BE499" s="581"/>
      <c r="BF499" s="581"/>
      <c r="BG499" s="581"/>
      <c r="BH499" s="581"/>
      <c r="BI499" s="581"/>
      <c r="BJ499" s="581"/>
      <c r="BK499" s="581"/>
      <c r="BL499" s="581"/>
      <c r="BM499" s="581"/>
      <c r="BN499" s="581"/>
      <c r="BO499" s="581"/>
      <c r="BP499" s="581"/>
      <c r="BQ499" s="581"/>
      <c r="BR499" s="581"/>
      <c r="BS499" s="581"/>
      <c r="BT499" s="581"/>
      <c r="BU499" s="581"/>
      <c r="BV499" s="581"/>
      <c r="BW499" s="581"/>
      <c r="BX499" s="581"/>
      <c r="BY499" s="581"/>
      <c r="BZ499" s="581"/>
      <c r="CA499" s="581"/>
      <c r="CB499" s="581"/>
      <c r="CC499" s="581"/>
    </row>
    <row r="500" customFormat="false" ht="11.25" hidden="false" customHeight="true" outlineLevel="0" collapsed="false">
      <c r="A500" s="581"/>
      <c r="B500" s="581"/>
      <c r="C500" s="581"/>
      <c r="D500" s="581"/>
      <c r="E500" s="581"/>
      <c r="F500" s="581"/>
      <c r="G500" s="581"/>
      <c r="H500" s="581"/>
      <c r="I500" s="581"/>
      <c r="J500" s="581"/>
      <c r="K500" s="581"/>
      <c r="L500" s="581"/>
      <c r="M500" s="581"/>
      <c r="N500" s="581"/>
      <c r="O500" s="581"/>
      <c r="P500" s="581"/>
      <c r="Q500" s="581"/>
      <c r="R500" s="581"/>
      <c r="S500" s="581"/>
      <c r="T500" s="581"/>
      <c r="U500" s="581"/>
      <c r="V500" s="581"/>
      <c r="W500" s="581"/>
      <c r="X500" s="581"/>
      <c r="Y500" s="581"/>
      <c r="Z500" s="581"/>
      <c r="AA500" s="581"/>
      <c r="AB500" s="581"/>
      <c r="AC500" s="581"/>
      <c r="AD500" s="581"/>
      <c r="AE500" s="581"/>
      <c r="AF500" s="581"/>
      <c r="AG500" s="581"/>
      <c r="AH500" s="581"/>
      <c r="AI500" s="581"/>
      <c r="AJ500" s="581"/>
      <c r="AK500" s="581"/>
      <c r="AL500" s="581"/>
      <c r="AM500" s="581"/>
      <c r="AN500" s="581"/>
      <c r="AO500" s="581"/>
      <c r="AP500" s="581"/>
      <c r="AQ500" s="581"/>
      <c r="AR500" s="581"/>
      <c r="AS500" s="581"/>
      <c r="AT500" s="581"/>
      <c r="AU500" s="581"/>
      <c r="AV500" s="581"/>
      <c r="AW500" s="581"/>
      <c r="AX500" s="581"/>
      <c r="AY500" s="581"/>
      <c r="AZ500" s="581"/>
      <c r="BA500" s="581"/>
      <c r="BB500" s="581"/>
      <c r="BC500" s="581"/>
      <c r="BD500" s="581"/>
      <c r="BE500" s="581"/>
      <c r="BF500" s="581"/>
      <c r="BG500" s="581"/>
      <c r="BH500" s="581"/>
      <c r="BI500" s="581"/>
      <c r="BJ500" s="581"/>
      <c r="BK500" s="581"/>
      <c r="BL500" s="581"/>
      <c r="BM500" s="581"/>
      <c r="BN500" s="581"/>
      <c r="BO500" s="581"/>
      <c r="BP500" s="581"/>
      <c r="BQ500" s="581"/>
      <c r="BR500" s="581"/>
      <c r="BS500" s="581"/>
      <c r="BT500" s="581"/>
      <c r="BU500" s="581"/>
      <c r="BV500" s="581"/>
      <c r="BW500" s="581"/>
      <c r="BX500" s="581"/>
      <c r="BY500" s="581"/>
      <c r="BZ500" s="581"/>
      <c r="CA500" s="581"/>
      <c r="CB500" s="581"/>
      <c r="CC500" s="581"/>
    </row>
    <row r="501" customFormat="false" ht="11.25" hidden="false" customHeight="true" outlineLevel="0" collapsed="false">
      <c r="A501" s="581"/>
      <c r="B501" s="581"/>
      <c r="C501" s="581"/>
      <c r="D501" s="581"/>
      <c r="E501" s="581"/>
      <c r="F501" s="581"/>
      <c r="G501" s="581"/>
      <c r="H501" s="581"/>
      <c r="I501" s="581"/>
      <c r="J501" s="581"/>
      <c r="K501" s="581"/>
      <c r="L501" s="581"/>
      <c r="M501" s="581"/>
      <c r="N501" s="581"/>
      <c r="O501" s="581"/>
      <c r="P501" s="581"/>
      <c r="Q501" s="581"/>
      <c r="R501" s="581"/>
      <c r="S501" s="581"/>
      <c r="T501" s="581"/>
      <c r="U501" s="581"/>
      <c r="V501" s="581"/>
      <c r="W501" s="581"/>
      <c r="X501" s="581"/>
      <c r="Y501" s="581"/>
      <c r="Z501" s="581"/>
      <c r="AA501" s="581"/>
      <c r="AB501" s="581"/>
      <c r="AC501" s="581"/>
      <c r="AD501" s="581"/>
      <c r="AE501" s="581"/>
      <c r="AF501" s="581"/>
      <c r="AG501" s="581"/>
      <c r="AH501" s="581"/>
      <c r="AI501" s="581"/>
      <c r="AJ501" s="581"/>
      <c r="AK501" s="581"/>
      <c r="AL501" s="581"/>
      <c r="AM501" s="581"/>
      <c r="AN501" s="581"/>
      <c r="AO501" s="581"/>
      <c r="AP501" s="581"/>
      <c r="AQ501" s="581"/>
      <c r="AR501" s="581"/>
      <c r="AS501" s="581"/>
      <c r="AT501" s="581"/>
      <c r="AU501" s="581"/>
      <c r="AV501" s="581"/>
      <c r="AW501" s="581"/>
      <c r="AX501" s="581"/>
      <c r="AY501" s="581"/>
      <c r="AZ501" s="581"/>
      <c r="BA501" s="581"/>
      <c r="BB501" s="581"/>
      <c r="BC501" s="581"/>
      <c r="BD501" s="581"/>
      <c r="BE501" s="581"/>
      <c r="BF501" s="581"/>
      <c r="BG501" s="581"/>
      <c r="BH501" s="581"/>
      <c r="BI501" s="581"/>
      <c r="BJ501" s="581"/>
      <c r="BK501" s="581"/>
      <c r="BL501" s="581"/>
      <c r="BM501" s="581"/>
      <c r="BN501" s="581"/>
      <c r="BO501" s="581"/>
      <c r="BP501" s="581"/>
      <c r="BQ501" s="581"/>
      <c r="BR501" s="581"/>
      <c r="BS501" s="581"/>
      <c r="BT501" s="581"/>
      <c r="BU501" s="581"/>
      <c r="BV501" s="581"/>
      <c r="BW501" s="581"/>
      <c r="BX501" s="581"/>
      <c r="BY501" s="581"/>
      <c r="BZ501" s="581"/>
      <c r="CA501" s="581"/>
      <c r="CB501" s="581"/>
      <c r="CC501" s="581"/>
    </row>
    <row r="502" customFormat="false" ht="11.25" hidden="false" customHeight="true" outlineLevel="0" collapsed="false">
      <c r="A502" s="581"/>
      <c r="B502" s="581"/>
      <c r="C502" s="581"/>
      <c r="D502" s="581"/>
      <c r="E502" s="581"/>
      <c r="F502" s="581"/>
      <c r="G502" s="581"/>
      <c r="H502" s="581"/>
      <c r="I502" s="581"/>
      <c r="J502" s="581"/>
      <c r="K502" s="581"/>
      <c r="L502" s="581"/>
      <c r="M502" s="581"/>
      <c r="N502" s="581"/>
      <c r="O502" s="581"/>
      <c r="P502" s="581"/>
      <c r="Q502" s="581"/>
      <c r="R502" s="581"/>
      <c r="S502" s="581"/>
      <c r="T502" s="581"/>
      <c r="U502" s="581"/>
      <c r="V502" s="581"/>
      <c r="W502" s="581"/>
      <c r="X502" s="581"/>
      <c r="Y502" s="581"/>
      <c r="Z502" s="581"/>
      <c r="AA502" s="581"/>
      <c r="AB502" s="581"/>
      <c r="AC502" s="581"/>
      <c r="AD502" s="581"/>
      <c r="AE502" s="581"/>
      <c r="AF502" s="581"/>
      <c r="AG502" s="581"/>
      <c r="AH502" s="581"/>
      <c r="AI502" s="581"/>
      <c r="AJ502" s="581"/>
      <c r="AK502" s="581"/>
      <c r="AL502" s="581"/>
      <c r="AM502" s="581"/>
      <c r="AN502" s="581"/>
      <c r="AO502" s="581"/>
      <c r="AP502" s="581"/>
      <c r="AQ502" s="581"/>
      <c r="AR502" s="581"/>
      <c r="AS502" s="581"/>
      <c r="AT502" s="581"/>
      <c r="AU502" s="581"/>
      <c r="AV502" s="581"/>
      <c r="AW502" s="581"/>
      <c r="AX502" s="581"/>
      <c r="AY502" s="581"/>
      <c r="AZ502" s="581"/>
      <c r="BA502" s="581"/>
      <c r="BB502" s="581"/>
      <c r="BC502" s="581"/>
      <c r="BD502" s="581"/>
      <c r="BE502" s="581"/>
      <c r="BF502" s="581"/>
      <c r="BG502" s="581"/>
      <c r="BH502" s="581"/>
      <c r="BI502" s="581"/>
      <c r="BJ502" s="581"/>
      <c r="BK502" s="581"/>
      <c r="BL502" s="581"/>
      <c r="BM502" s="581"/>
      <c r="BN502" s="581"/>
      <c r="BO502" s="581"/>
      <c r="BP502" s="581"/>
      <c r="BQ502" s="581"/>
      <c r="BR502" s="581"/>
      <c r="BS502" s="581"/>
      <c r="BT502" s="581"/>
      <c r="BU502" s="581"/>
      <c r="BV502" s="581"/>
      <c r="BW502" s="581"/>
      <c r="BX502" s="581"/>
      <c r="BY502" s="581"/>
      <c r="BZ502" s="581"/>
      <c r="CA502" s="581"/>
      <c r="CB502" s="581"/>
      <c r="CC502" s="581"/>
    </row>
    <row r="503" customFormat="false" ht="11.25" hidden="false" customHeight="true" outlineLevel="0" collapsed="false">
      <c r="A503" s="581"/>
      <c r="B503" s="581"/>
      <c r="C503" s="581"/>
      <c r="D503" s="581"/>
      <c r="E503" s="581"/>
      <c r="F503" s="581"/>
      <c r="G503" s="581"/>
      <c r="H503" s="581"/>
      <c r="I503" s="581"/>
      <c r="J503" s="581"/>
      <c r="K503" s="581"/>
      <c r="L503" s="581"/>
      <c r="M503" s="581"/>
      <c r="N503" s="581"/>
      <c r="O503" s="581"/>
      <c r="P503" s="581"/>
      <c r="Q503" s="581"/>
      <c r="R503" s="581"/>
      <c r="S503" s="581"/>
      <c r="T503" s="581"/>
      <c r="U503" s="581"/>
      <c r="V503" s="581"/>
      <c r="W503" s="581"/>
      <c r="X503" s="581"/>
      <c r="Y503" s="581"/>
      <c r="Z503" s="581"/>
      <c r="AA503" s="581"/>
      <c r="AB503" s="581"/>
      <c r="AC503" s="581"/>
      <c r="AD503" s="581"/>
      <c r="AE503" s="581"/>
      <c r="AF503" s="581"/>
      <c r="AG503" s="581"/>
      <c r="AH503" s="581"/>
      <c r="AI503" s="581"/>
      <c r="AJ503" s="581"/>
      <c r="AK503" s="581"/>
      <c r="AL503" s="581"/>
      <c r="AM503" s="581"/>
      <c r="AN503" s="581"/>
      <c r="AO503" s="581"/>
      <c r="AP503" s="581"/>
      <c r="AQ503" s="581"/>
      <c r="AR503" s="581"/>
      <c r="AS503" s="581"/>
      <c r="AT503" s="581"/>
      <c r="AU503" s="581"/>
      <c r="AV503" s="581"/>
      <c r="AW503" s="581"/>
      <c r="AX503" s="581"/>
      <c r="AY503" s="581"/>
      <c r="AZ503" s="581"/>
      <c r="BA503" s="581"/>
      <c r="BB503" s="581"/>
      <c r="BC503" s="581"/>
      <c r="BD503" s="581"/>
      <c r="BE503" s="581"/>
      <c r="BF503" s="581"/>
      <c r="BG503" s="581"/>
      <c r="BH503" s="581"/>
      <c r="BI503" s="581"/>
      <c r="BJ503" s="581"/>
      <c r="BK503" s="581"/>
      <c r="BL503" s="581"/>
      <c r="BM503" s="581"/>
      <c r="BN503" s="581"/>
      <c r="BO503" s="581"/>
      <c r="BP503" s="581"/>
      <c r="BQ503" s="581"/>
      <c r="BR503" s="581"/>
      <c r="BS503" s="581"/>
      <c r="BT503" s="581"/>
      <c r="BU503" s="581"/>
      <c r="BV503" s="581"/>
      <c r="BW503" s="581"/>
      <c r="BX503" s="581"/>
      <c r="BY503" s="581"/>
      <c r="BZ503" s="581"/>
      <c r="CA503" s="581"/>
      <c r="CB503" s="581"/>
      <c r="CC503" s="581"/>
    </row>
    <row r="504" customFormat="false" ht="11.25" hidden="false" customHeight="true" outlineLevel="0" collapsed="false">
      <c r="A504" s="581"/>
      <c r="B504" s="581"/>
      <c r="C504" s="581"/>
      <c r="D504" s="581"/>
      <c r="E504" s="581"/>
      <c r="F504" s="581"/>
      <c r="G504" s="581"/>
      <c r="H504" s="581"/>
      <c r="I504" s="581"/>
      <c r="J504" s="581"/>
      <c r="K504" s="581"/>
      <c r="L504" s="581"/>
      <c r="M504" s="581"/>
      <c r="N504" s="581"/>
      <c r="O504" s="581"/>
      <c r="P504" s="581"/>
      <c r="Q504" s="581"/>
      <c r="R504" s="581"/>
      <c r="S504" s="581"/>
      <c r="T504" s="581"/>
      <c r="U504" s="581"/>
      <c r="V504" s="581"/>
      <c r="W504" s="581"/>
      <c r="X504" s="581"/>
      <c r="Y504" s="581"/>
      <c r="Z504" s="581"/>
      <c r="AA504" s="581"/>
      <c r="AB504" s="581"/>
      <c r="AC504" s="581"/>
      <c r="AD504" s="581"/>
      <c r="AE504" s="581"/>
      <c r="AF504" s="581"/>
      <c r="AG504" s="581"/>
      <c r="AH504" s="581"/>
      <c r="AI504" s="581"/>
      <c r="AJ504" s="581"/>
      <c r="AK504" s="581"/>
      <c r="AL504" s="581"/>
      <c r="AM504" s="581"/>
      <c r="AN504" s="581"/>
      <c r="AO504" s="581"/>
      <c r="AP504" s="581"/>
      <c r="AQ504" s="581"/>
      <c r="AR504" s="581"/>
      <c r="AS504" s="581"/>
      <c r="AT504" s="581"/>
      <c r="AU504" s="581"/>
      <c r="AV504" s="581"/>
      <c r="AW504" s="581"/>
      <c r="AX504" s="581"/>
      <c r="AY504" s="581"/>
      <c r="AZ504" s="581"/>
      <c r="BA504" s="581"/>
      <c r="BB504" s="581"/>
      <c r="BC504" s="581"/>
      <c r="BD504" s="581"/>
      <c r="BE504" s="581"/>
      <c r="BF504" s="581"/>
      <c r="BG504" s="581"/>
      <c r="BH504" s="581"/>
      <c r="BI504" s="581"/>
      <c r="BJ504" s="581"/>
      <c r="BK504" s="581"/>
      <c r="BL504" s="581"/>
      <c r="BM504" s="581"/>
      <c r="BN504" s="581"/>
      <c r="BO504" s="581"/>
      <c r="BP504" s="581"/>
      <c r="BQ504" s="581"/>
      <c r="BR504" s="581"/>
      <c r="BS504" s="581"/>
      <c r="BT504" s="581"/>
      <c r="BU504" s="581"/>
      <c r="BV504" s="581"/>
      <c r="BW504" s="581"/>
      <c r="BX504" s="581"/>
      <c r="BY504" s="581"/>
      <c r="BZ504" s="581"/>
      <c r="CA504" s="581"/>
      <c r="CB504" s="581"/>
      <c r="CC504" s="581"/>
    </row>
    <row r="505" customFormat="false" ht="11.25" hidden="false" customHeight="true" outlineLevel="0" collapsed="false">
      <c r="A505" s="581"/>
      <c r="B505" s="581"/>
      <c r="C505" s="581"/>
      <c r="D505" s="581"/>
      <c r="E505" s="581"/>
      <c r="F505" s="581"/>
      <c r="G505" s="581"/>
      <c r="H505" s="581"/>
      <c r="I505" s="581"/>
      <c r="J505" s="581"/>
      <c r="K505" s="581"/>
      <c r="L505" s="581"/>
      <c r="M505" s="581"/>
      <c r="N505" s="581"/>
      <c r="O505" s="581"/>
      <c r="P505" s="581"/>
      <c r="Q505" s="581"/>
      <c r="R505" s="581"/>
      <c r="S505" s="581"/>
      <c r="T505" s="581"/>
      <c r="U505" s="581"/>
      <c r="V505" s="581"/>
      <c r="W505" s="581"/>
      <c r="X505" s="581"/>
      <c r="Y505" s="581"/>
      <c r="Z505" s="581"/>
      <c r="AA505" s="581"/>
      <c r="AB505" s="581"/>
      <c r="AC505" s="581"/>
      <c r="AD505" s="581"/>
      <c r="AE505" s="581"/>
      <c r="AF505" s="581"/>
      <c r="AG505" s="581"/>
      <c r="AH505" s="581"/>
      <c r="AI505" s="581"/>
      <c r="AJ505" s="581"/>
      <c r="AK505" s="581"/>
      <c r="AL505" s="581"/>
      <c r="AM505" s="581"/>
      <c r="AN505" s="581"/>
      <c r="AO505" s="581"/>
      <c r="AP505" s="581"/>
      <c r="AQ505" s="581"/>
      <c r="AR505" s="581"/>
      <c r="AS505" s="581"/>
      <c r="AT505" s="581"/>
      <c r="AU505" s="581"/>
      <c r="AV505" s="581"/>
      <c r="AW505" s="581"/>
      <c r="AX505" s="581"/>
      <c r="AY505" s="581"/>
      <c r="AZ505" s="581"/>
      <c r="BA505" s="581"/>
      <c r="BB505" s="581"/>
      <c r="BC505" s="581"/>
      <c r="BD505" s="581"/>
      <c r="BE505" s="581"/>
      <c r="BF505" s="581"/>
      <c r="BG505" s="581"/>
      <c r="BH505" s="581"/>
      <c r="BI505" s="581"/>
      <c r="BJ505" s="581"/>
      <c r="BK505" s="581"/>
      <c r="BL505" s="581"/>
      <c r="BM505" s="581"/>
      <c r="BN505" s="581"/>
      <c r="BO505" s="581"/>
      <c r="BP505" s="581"/>
      <c r="BQ505" s="581"/>
      <c r="BR505" s="581"/>
      <c r="BS505" s="581"/>
      <c r="BT505" s="581"/>
      <c r="BU505" s="581"/>
      <c r="BV505" s="581"/>
      <c r="BW505" s="581"/>
      <c r="BX505" s="581"/>
      <c r="BY505" s="581"/>
      <c r="BZ505" s="581"/>
      <c r="CA505" s="581"/>
      <c r="CB505" s="581"/>
      <c r="CC505" s="581"/>
    </row>
    <row r="506" customFormat="false" ht="11.25" hidden="false" customHeight="true" outlineLevel="0" collapsed="false">
      <c r="A506" s="581"/>
      <c r="B506" s="581"/>
      <c r="C506" s="581"/>
      <c r="D506" s="581"/>
      <c r="E506" s="581"/>
      <c r="F506" s="581"/>
      <c r="G506" s="581"/>
      <c r="H506" s="581"/>
      <c r="I506" s="581"/>
      <c r="J506" s="581"/>
      <c r="K506" s="581"/>
      <c r="L506" s="581"/>
      <c r="M506" s="581"/>
      <c r="N506" s="581"/>
      <c r="O506" s="581"/>
      <c r="P506" s="581"/>
      <c r="Q506" s="581"/>
      <c r="R506" s="581"/>
      <c r="S506" s="581"/>
      <c r="T506" s="581"/>
      <c r="U506" s="581"/>
      <c r="V506" s="581"/>
      <c r="W506" s="581"/>
      <c r="X506" s="581"/>
      <c r="Y506" s="581"/>
      <c r="Z506" s="581"/>
      <c r="AA506" s="581"/>
      <c r="AB506" s="581"/>
      <c r="AC506" s="581"/>
      <c r="AD506" s="581"/>
      <c r="AE506" s="581"/>
      <c r="AF506" s="581"/>
      <c r="AG506" s="581"/>
      <c r="AH506" s="581"/>
      <c r="AI506" s="581"/>
      <c r="AJ506" s="581"/>
      <c r="AK506" s="581"/>
      <c r="AL506" s="581"/>
      <c r="AM506" s="581"/>
      <c r="AN506" s="581"/>
      <c r="AO506" s="581"/>
      <c r="AP506" s="581"/>
      <c r="AQ506" s="581"/>
      <c r="AR506" s="581"/>
      <c r="AS506" s="581"/>
      <c r="AT506" s="581"/>
      <c r="AU506" s="581"/>
      <c r="AV506" s="581"/>
      <c r="AW506" s="581"/>
      <c r="AX506" s="581"/>
      <c r="AY506" s="581"/>
      <c r="AZ506" s="581"/>
      <c r="BA506" s="581"/>
      <c r="BB506" s="581"/>
      <c r="BC506" s="581"/>
      <c r="BD506" s="581"/>
      <c r="BE506" s="581"/>
      <c r="BF506" s="581"/>
      <c r="BG506" s="581"/>
      <c r="BH506" s="581"/>
      <c r="BI506" s="581"/>
      <c r="BJ506" s="581"/>
      <c r="BK506" s="581"/>
      <c r="BL506" s="581"/>
      <c r="BM506" s="581"/>
      <c r="BN506" s="581"/>
      <c r="BO506" s="581"/>
      <c r="BP506" s="581"/>
      <c r="BQ506" s="581"/>
      <c r="BR506" s="581"/>
      <c r="BS506" s="581"/>
      <c r="BT506" s="581"/>
      <c r="BU506" s="581"/>
      <c r="BV506" s="581"/>
      <c r="BW506" s="581"/>
      <c r="BX506" s="581"/>
      <c r="BY506" s="581"/>
      <c r="BZ506" s="581"/>
      <c r="CA506" s="581"/>
      <c r="CB506" s="581"/>
      <c r="CC506" s="581"/>
    </row>
    <row r="507" customFormat="false" ht="11.25" hidden="false" customHeight="true" outlineLevel="0" collapsed="false">
      <c r="A507" s="581"/>
      <c r="B507" s="581"/>
      <c r="C507" s="581"/>
      <c r="D507" s="581"/>
      <c r="E507" s="581"/>
      <c r="F507" s="581"/>
      <c r="G507" s="581"/>
      <c r="H507" s="581"/>
      <c r="I507" s="581"/>
      <c r="J507" s="581"/>
      <c r="K507" s="581"/>
      <c r="L507" s="581"/>
      <c r="M507" s="581"/>
      <c r="N507" s="581"/>
      <c r="O507" s="581"/>
      <c r="P507" s="581"/>
      <c r="Q507" s="581"/>
      <c r="R507" s="581"/>
      <c r="S507" s="581"/>
      <c r="T507" s="581"/>
      <c r="U507" s="581"/>
      <c r="V507" s="581"/>
      <c r="W507" s="581"/>
      <c r="X507" s="581"/>
      <c r="Y507" s="581"/>
      <c r="Z507" s="581"/>
      <c r="AA507" s="581"/>
      <c r="AB507" s="581"/>
      <c r="AC507" s="581"/>
      <c r="AD507" s="581"/>
      <c r="AE507" s="581"/>
      <c r="AF507" s="581"/>
      <c r="AG507" s="581"/>
      <c r="AH507" s="581"/>
      <c r="AI507" s="581"/>
      <c r="AJ507" s="581"/>
      <c r="AK507" s="581"/>
      <c r="AL507" s="581"/>
      <c r="AM507" s="581"/>
      <c r="AN507" s="581"/>
      <c r="AO507" s="581"/>
      <c r="AP507" s="581"/>
      <c r="AQ507" s="581"/>
      <c r="AR507" s="581"/>
      <c r="AS507" s="581"/>
      <c r="AT507" s="581"/>
      <c r="AU507" s="581"/>
      <c r="AV507" s="581"/>
      <c r="AW507" s="581"/>
      <c r="AX507" s="581"/>
      <c r="AY507" s="581"/>
      <c r="AZ507" s="581"/>
      <c r="BA507" s="581"/>
      <c r="BB507" s="581"/>
      <c r="BC507" s="581"/>
      <c r="BD507" s="581"/>
      <c r="BE507" s="581"/>
      <c r="BF507" s="581"/>
      <c r="BG507" s="581"/>
      <c r="BH507" s="581"/>
      <c r="BI507" s="581"/>
      <c r="BJ507" s="581"/>
      <c r="BK507" s="581"/>
      <c r="BL507" s="581"/>
      <c r="BM507" s="581"/>
      <c r="BN507" s="581"/>
      <c r="BO507" s="581"/>
      <c r="BP507" s="581"/>
      <c r="BQ507" s="581"/>
      <c r="BR507" s="581"/>
      <c r="BS507" s="581"/>
      <c r="BT507" s="581"/>
      <c r="BU507" s="581"/>
      <c r="BV507" s="581"/>
      <c r="BW507" s="581"/>
      <c r="BX507" s="581"/>
      <c r="BY507" s="581"/>
      <c r="BZ507" s="581"/>
      <c r="CA507" s="581"/>
      <c r="CB507" s="581"/>
      <c r="CC507" s="581"/>
    </row>
    <row r="508" customFormat="false" ht="11.25" hidden="false" customHeight="true" outlineLevel="0" collapsed="false">
      <c r="A508" s="581"/>
      <c r="B508" s="581"/>
      <c r="C508" s="581"/>
      <c r="D508" s="581"/>
      <c r="E508" s="581"/>
      <c r="F508" s="581"/>
      <c r="G508" s="581"/>
      <c r="H508" s="581"/>
      <c r="I508" s="581"/>
      <c r="J508" s="581"/>
      <c r="K508" s="581"/>
      <c r="L508" s="581"/>
      <c r="M508" s="581"/>
      <c r="N508" s="581"/>
      <c r="O508" s="581"/>
      <c r="P508" s="581"/>
      <c r="Q508" s="581"/>
      <c r="R508" s="581"/>
      <c r="S508" s="581"/>
      <c r="T508" s="581"/>
      <c r="U508" s="581"/>
      <c r="V508" s="581"/>
      <c r="W508" s="581"/>
      <c r="X508" s="581"/>
      <c r="Y508" s="581"/>
      <c r="Z508" s="581"/>
      <c r="AA508" s="581"/>
      <c r="AB508" s="581"/>
      <c r="AC508" s="581"/>
      <c r="AD508" s="581"/>
      <c r="AE508" s="581"/>
      <c r="AF508" s="581"/>
      <c r="AG508" s="581"/>
      <c r="AH508" s="581"/>
      <c r="AI508" s="581"/>
      <c r="AJ508" s="581"/>
      <c r="AK508" s="581"/>
      <c r="AL508" s="581"/>
      <c r="AM508" s="581"/>
      <c r="AN508" s="581"/>
      <c r="AO508" s="581"/>
      <c r="AP508" s="581"/>
      <c r="AQ508" s="581"/>
      <c r="AR508" s="581"/>
      <c r="AS508" s="581"/>
      <c r="AT508" s="581"/>
      <c r="AU508" s="581"/>
      <c r="AV508" s="581"/>
      <c r="AW508" s="581"/>
      <c r="AX508" s="581"/>
      <c r="AY508" s="581"/>
      <c r="AZ508" s="581"/>
      <c r="BA508" s="581"/>
      <c r="BB508" s="581"/>
      <c r="BC508" s="581"/>
      <c r="BD508" s="581"/>
      <c r="BE508" s="581"/>
      <c r="BF508" s="581"/>
      <c r="BG508" s="581"/>
      <c r="BH508" s="581"/>
      <c r="BI508" s="581"/>
      <c r="BJ508" s="581"/>
      <c r="BK508" s="581"/>
      <c r="BL508" s="581"/>
      <c r="BM508" s="581"/>
      <c r="BN508" s="581"/>
      <c r="BO508" s="581"/>
      <c r="BP508" s="581"/>
      <c r="BQ508" s="581"/>
      <c r="BR508" s="581"/>
      <c r="BS508" s="581"/>
      <c r="BT508" s="581"/>
      <c r="BU508" s="581"/>
      <c r="BV508" s="581"/>
      <c r="BW508" s="581"/>
      <c r="BX508" s="581"/>
      <c r="BY508" s="581"/>
      <c r="BZ508" s="581"/>
      <c r="CA508" s="581"/>
      <c r="CB508" s="581"/>
      <c r="CC508" s="581"/>
    </row>
    <row r="509" customFormat="false" ht="11.25" hidden="false" customHeight="true" outlineLevel="0" collapsed="false">
      <c r="A509" s="581"/>
      <c r="B509" s="581"/>
      <c r="C509" s="581"/>
      <c r="D509" s="581"/>
      <c r="E509" s="581"/>
      <c r="F509" s="581"/>
      <c r="G509" s="581"/>
      <c r="H509" s="581"/>
      <c r="I509" s="581"/>
      <c r="J509" s="581"/>
      <c r="K509" s="581"/>
      <c r="L509" s="581"/>
      <c r="M509" s="581"/>
      <c r="N509" s="581"/>
      <c r="O509" s="581"/>
      <c r="P509" s="581"/>
      <c r="Q509" s="581"/>
      <c r="R509" s="581"/>
      <c r="S509" s="581"/>
      <c r="T509" s="581"/>
      <c r="U509" s="581"/>
      <c r="V509" s="581"/>
      <c r="W509" s="581"/>
      <c r="X509" s="581"/>
      <c r="Y509" s="581"/>
      <c r="Z509" s="581"/>
      <c r="AA509" s="581"/>
      <c r="AB509" s="581"/>
      <c r="AC509" s="581"/>
      <c r="AD509" s="581"/>
      <c r="AE509" s="581"/>
      <c r="AF509" s="581"/>
      <c r="AG509" s="581"/>
      <c r="AH509" s="581"/>
      <c r="AI509" s="581"/>
      <c r="AJ509" s="581"/>
      <c r="AK509" s="581"/>
      <c r="AL509" s="581"/>
      <c r="AM509" s="581"/>
      <c r="AN509" s="581"/>
      <c r="AO509" s="581"/>
      <c r="AP509" s="581"/>
      <c r="AQ509" s="581"/>
      <c r="AR509" s="581"/>
      <c r="AS509" s="581"/>
      <c r="AT509" s="581"/>
      <c r="AU509" s="581"/>
      <c r="AV509" s="581"/>
      <c r="AW509" s="581"/>
      <c r="AX509" s="581"/>
      <c r="AY509" s="581"/>
      <c r="AZ509" s="581"/>
      <c r="BA509" s="581"/>
      <c r="BB509" s="581"/>
      <c r="BC509" s="581"/>
      <c r="BD509" s="581"/>
      <c r="BE509" s="581"/>
      <c r="BF509" s="581"/>
      <c r="BG509" s="581"/>
      <c r="BH509" s="581"/>
      <c r="BI509" s="581"/>
      <c r="BJ509" s="581"/>
      <c r="BK509" s="581"/>
      <c r="BL509" s="581"/>
      <c r="BM509" s="581"/>
      <c r="BN509" s="581"/>
      <c r="BO509" s="581"/>
      <c r="BP509" s="581"/>
      <c r="BQ509" s="581"/>
      <c r="BR509" s="581"/>
      <c r="BS509" s="581"/>
      <c r="BT509" s="581"/>
      <c r="BU509" s="581"/>
      <c r="BV509" s="581"/>
      <c r="BW509" s="581"/>
      <c r="BX509" s="581"/>
      <c r="BY509" s="581"/>
      <c r="BZ509" s="581"/>
      <c r="CA509" s="581"/>
      <c r="CB509" s="581"/>
      <c r="CC509" s="581"/>
    </row>
    <row r="510" customFormat="false" ht="11.25" hidden="false" customHeight="true" outlineLevel="0" collapsed="false">
      <c r="A510" s="581"/>
      <c r="B510" s="581"/>
      <c r="C510" s="581"/>
      <c r="D510" s="581"/>
      <c r="E510" s="581"/>
      <c r="F510" s="581"/>
      <c r="G510" s="581"/>
      <c r="H510" s="581"/>
      <c r="I510" s="581"/>
      <c r="J510" s="581"/>
      <c r="K510" s="581"/>
      <c r="L510" s="581"/>
      <c r="M510" s="581"/>
      <c r="N510" s="581"/>
      <c r="O510" s="581"/>
      <c r="P510" s="581"/>
      <c r="Q510" s="581"/>
      <c r="R510" s="581"/>
      <c r="S510" s="581"/>
      <c r="T510" s="581"/>
      <c r="U510" s="581"/>
      <c r="V510" s="581"/>
      <c r="W510" s="581"/>
      <c r="X510" s="581"/>
      <c r="Y510" s="581"/>
      <c r="Z510" s="581"/>
      <c r="AA510" s="581"/>
      <c r="AB510" s="581"/>
      <c r="AC510" s="581"/>
      <c r="AD510" s="581"/>
      <c r="AE510" s="581"/>
      <c r="AF510" s="581"/>
      <c r="AG510" s="581"/>
      <c r="AH510" s="581"/>
      <c r="AI510" s="581"/>
      <c r="AJ510" s="581"/>
      <c r="AK510" s="581"/>
      <c r="AL510" s="581"/>
      <c r="AM510" s="581"/>
      <c r="AN510" s="581"/>
      <c r="AO510" s="581"/>
      <c r="AP510" s="581"/>
      <c r="AQ510" s="581"/>
      <c r="AR510" s="581"/>
      <c r="AS510" s="581"/>
      <c r="AT510" s="581"/>
      <c r="AU510" s="581"/>
      <c r="AV510" s="581"/>
      <c r="AW510" s="581"/>
      <c r="AX510" s="581"/>
      <c r="AY510" s="581"/>
      <c r="AZ510" s="581"/>
      <c r="BA510" s="581"/>
      <c r="BB510" s="581"/>
      <c r="BC510" s="581"/>
      <c r="BD510" s="581"/>
      <c r="BE510" s="581"/>
      <c r="BF510" s="581"/>
      <c r="BG510" s="581"/>
      <c r="BH510" s="581"/>
      <c r="BI510" s="581"/>
      <c r="BJ510" s="581"/>
      <c r="BK510" s="581"/>
      <c r="BL510" s="581"/>
      <c r="BM510" s="581"/>
      <c r="BN510" s="581"/>
      <c r="BO510" s="581"/>
      <c r="BP510" s="581"/>
      <c r="BQ510" s="581"/>
      <c r="BR510" s="581"/>
      <c r="BS510" s="581"/>
      <c r="BT510" s="581"/>
      <c r="BU510" s="581"/>
      <c r="BV510" s="581"/>
      <c r="BW510" s="581"/>
      <c r="BX510" s="581"/>
      <c r="BY510" s="581"/>
      <c r="BZ510" s="581"/>
      <c r="CA510" s="581"/>
      <c r="CB510" s="581"/>
      <c r="CC510" s="581"/>
    </row>
    <row r="511" customFormat="false" ht="11.25" hidden="false" customHeight="true" outlineLevel="0" collapsed="false">
      <c r="A511" s="581"/>
      <c r="B511" s="581"/>
      <c r="C511" s="581"/>
      <c r="D511" s="581"/>
      <c r="E511" s="581"/>
      <c r="F511" s="581"/>
      <c r="G511" s="581"/>
      <c r="H511" s="581"/>
      <c r="I511" s="581"/>
      <c r="J511" s="581"/>
      <c r="K511" s="581"/>
      <c r="L511" s="581"/>
      <c r="M511" s="581"/>
      <c r="N511" s="581"/>
      <c r="O511" s="581"/>
      <c r="P511" s="581"/>
      <c r="Q511" s="581"/>
      <c r="R511" s="581"/>
      <c r="S511" s="581"/>
      <c r="T511" s="581"/>
      <c r="U511" s="581"/>
      <c r="V511" s="581"/>
      <c r="W511" s="581"/>
      <c r="X511" s="581"/>
      <c r="Y511" s="581"/>
      <c r="Z511" s="581"/>
      <c r="AA511" s="581"/>
      <c r="AB511" s="581"/>
      <c r="AC511" s="581"/>
      <c r="AD511" s="581"/>
      <c r="AE511" s="581"/>
      <c r="AF511" s="581"/>
      <c r="AG511" s="581"/>
      <c r="AH511" s="581"/>
      <c r="AI511" s="581"/>
      <c r="AJ511" s="581"/>
      <c r="AK511" s="581"/>
      <c r="AL511" s="581"/>
      <c r="AM511" s="581"/>
      <c r="AN511" s="581"/>
      <c r="AO511" s="581"/>
      <c r="AP511" s="581"/>
      <c r="AQ511" s="581"/>
      <c r="AR511" s="581"/>
      <c r="AS511" s="581"/>
      <c r="AT511" s="581"/>
      <c r="AU511" s="581"/>
      <c r="AV511" s="581"/>
      <c r="AW511" s="581"/>
      <c r="AX511" s="581"/>
      <c r="AY511" s="581"/>
      <c r="AZ511" s="581"/>
      <c r="BA511" s="581"/>
      <c r="BB511" s="581"/>
      <c r="BC511" s="581"/>
      <c r="BD511" s="581"/>
      <c r="BE511" s="581"/>
      <c r="BF511" s="581"/>
      <c r="BG511" s="581"/>
      <c r="BH511" s="581"/>
      <c r="BI511" s="581"/>
      <c r="BJ511" s="581"/>
      <c r="BK511" s="581"/>
      <c r="BL511" s="581"/>
      <c r="BM511" s="581"/>
      <c r="BN511" s="581"/>
      <c r="BO511" s="581"/>
      <c r="BP511" s="581"/>
      <c r="BQ511" s="581"/>
      <c r="BR511" s="581"/>
      <c r="BS511" s="581"/>
      <c r="BT511" s="581"/>
      <c r="BU511" s="581"/>
      <c r="BV511" s="581"/>
      <c r="BW511" s="581"/>
      <c r="BX511" s="581"/>
      <c r="BY511" s="581"/>
      <c r="BZ511" s="581"/>
      <c r="CA511" s="581"/>
      <c r="CB511" s="581"/>
      <c r="CC511" s="581"/>
    </row>
    <row r="512" customFormat="false" ht="11.25" hidden="false" customHeight="true" outlineLevel="0" collapsed="false">
      <c r="A512" s="581"/>
      <c r="B512" s="581"/>
      <c r="C512" s="581"/>
      <c r="D512" s="581"/>
      <c r="E512" s="581"/>
      <c r="F512" s="581"/>
      <c r="G512" s="581"/>
      <c r="H512" s="581"/>
      <c r="I512" s="581"/>
      <c r="J512" s="581"/>
      <c r="K512" s="581"/>
      <c r="L512" s="581"/>
      <c r="M512" s="581"/>
      <c r="N512" s="581"/>
      <c r="O512" s="581"/>
      <c r="P512" s="581"/>
      <c r="Q512" s="581"/>
      <c r="R512" s="581"/>
      <c r="S512" s="581"/>
      <c r="T512" s="581"/>
      <c r="U512" s="581"/>
      <c r="V512" s="581"/>
      <c r="W512" s="581"/>
      <c r="X512" s="581"/>
      <c r="Y512" s="581"/>
      <c r="Z512" s="581"/>
      <c r="AA512" s="581"/>
      <c r="AB512" s="581"/>
      <c r="AC512" s="581"/>
      <c r="AD512" s="581"/>
      <c r="AE512" s="581"/>
      <c r="AF512" s="581"/>
      <c r="AG512" s="581"/>
      <c r="AH512" s="581"/>
      <c r="AI512" s="581"/>
      <c r="AJ512" s="581"/>
      <c r="AK512" s="581"/>
      <c r="AL512" s="581"/>
      <c r="AM512" s="581"/>
      <c r="AN512" s="581"/>
      <c r="AO512" s="581"/>
      <c r="AP512" s="581"/>
      <c r="AQ512" s="581"/>
      <c r="AR512" s="581"/>
      <c r="AS512" s="581"/>
      <c r="AT512" s="581"/>
      <c r="AU512" s="581"/>
      <c r="AV512" s="581"/>
      <c r="AW512" s="581"/>
      <c r="AX512" s="581"/>
      <c r="AY512" s="581"/>
      <c r="AZ512" s="581"/>
      <c r="BA512" s="581"/>
      <c r="BB512" s="581"/>
      <c r="BC512" s="581"/>
      <c r="BD512" s="581"/>
      <c r="BE512" s="581"/>
      <c r="BF512" s="581"/>
      <c r="BG512" s="581"/>
      <c r="BH512" s="581"/>
      <c r="BI512" s="581"/>
      <c r="BJ512" s="581"/>
      <c r="BK512" s="581"/>
      <c r="BL512" s="581"/>
      <c r="BM512" s="581"/>
      <c r="BN512" s="581"/>
      <c r="BO512" s="581"/>
      <c r="BP512" s="581"/>
      <c r="BQ512" s="581"/>
      <c r="BR512" s="581"/>
      <c r="BS512" s="581"/>
      <c r="BT512" s="581"/>
      <c r="BU512" s="581"/>
      <c r="BV512" s="581"/>
      <c r="BW512" s="581"/>
      <c r="BX512" s="581"/>
      <c r="BY512" s="581"/>
      <c r="BZ512" s="581"/>
      <c r="CA512" s="581"/>
      <c r="CB512" s="581"/>
      <c r="CC512" s="581"/>
    </row>
    <row r="513" customFormat="false" ht="11.25" hidden="false" customHeight="true" outlineLevel="0" collapsed="false">
      <c r="A513" s="581"/>
      <c r="B513" s="581"/>
      <c r="C513" s="581"/>
      <c r="D513" s="581"/>
      <c r="E513" s="581"/>
      <c r="F513" s="581"/>
      <c r="G513" s="581"/>
      <c r="H513" s="581"/>
      <c r="I513" s="581"/>
      <c r="J513" s="581"/>
      <c r="K513" s="581"/>
      <c r="L513" s="581"/>
      <c r="M513" s="581"/>
      <c r="N513" s="581"/>
      <c r="O513" s="581"/>
      <c r="P513" s="581"/>
      <c r="Q513" s="581"/>
      <c r="R513" s="581"/>
      <c r="S513" s="581"/>
      <c r="T513" s="581"/>
      <c r="U513" s="581"/>
      <c r="V513" s="581"/>
      <c r="W513" s="581"/>
      <c r="X513" s="581"/>
      <c r="Y513" s="581"/>
      <c r="Z513" s="581"/>
      <c r="AA513" s="581"/>
      <c r="AB513" s="581"/>
      <c r="AC513" s="581"/>
      <c r="AD513" s="581"/>
      <c r="AE513" s="581"/>
      <c r="AF513" s="581"/>
      <c r="AG513" s="581"/>
      <c r="AH513" s="581"/>
      <c r="AI513" s="581"/>
      <c r="AJ513" s="581"/>
      <c r="AK513" s="581"/>
      <c r="AL513" s="581"/>
      <c r="AM513" s="581"/>
      <c r="AN513" s="581"/>
      <c r="AO513" s="581"/>
      <c r="AP513" s="581"/>
      <c r="AQ513" s="581"/>
      <c r="AR513" s="581"/>
      <c r="AS513" s="581"/>
      <c r="AT513" s="581"/>
      <c r="AU513" s="581"/>
      <c r="AV513" s="581"/>
      <c r="AW513" s="581"/>
      <c r="AX513" s="581"/>
      <c r="AY513" s="581"/>
      <c r="AZ513" s="581"/>
      <c r="BA513" s="581"/>
      <c r="BB513" s="581"/>
      <c r="BC513" s="581"/>
      <c r="BD513" s="581"/>
      <c r="BE513" s="581"/>
      <c r="BF513" s="581"/>
      <c r="BG513" s="581"/>
      <c r="BH513" s="581"/>
      <c r="BI513" s="581"/>
      <c r="BJ513" s="581"/>
      <c r="BK513" s="581"/>
      <c r="BL513" s="581"/>
      <c r="BM513" s="581"/>
      <c r="BN513" s="581"/>
      <c r="BO513" s="581"/>
      <c r="BP513" s="581"/>
      <c r="BQ513" s="581"/>
      <c r="BR513" s="581"/>
      <c r="BS513" s="581"/>
      <c r="BT513" s="581"/>
      <c r="BU513" s="581"/>
      <c r="BV513" s="581"/>
      <c r="BW513" s="581"/>
      <c r="BX513" s="581"/>
      <c r="BY513" s="581"/>
      <c r="BZ513" s="581"/>
      <c r="CA513" s="581"/>
      <c r="CB513" s="581"/>
      <c r="CC513" s="581"/>
    </row>
    <row r="514" customFormat="false" ht="11.25" hidden="false" customHeight="true" outlineLevel="0" collapsed="false">
      <c r="A514" s="581"/>
      <c r="B514" s="581"/>
      <c r="C514" s="581"/>
      <c r="D514" s="581"/>
      <c r="E514" s="581"/>
      <c r="F514" s="581"/>
      <c r="G514" s="581"/>
      <c r="H514" s="581"/>
      <c r="I514" s="581"/>
      <c r="J514" s="581"/>
      <c r="K514" s="581"/>
      <c r="L514" s="581"/>
      <c r="M514" s="581"/>
      <c r="N514" s="581"/>
      <c r="O514" s="581"/>
      <c r="P514" s="581"/>
      <c r="Q514" s="581"/>
      <c r="R514" s="581"/>
      <c r="S514" s="581"/>
      <c r="T514" s="581"/>
      <c r="U514" s="581"/>
      <c r="V514" s="581"/>
      <c r="W514" s="581"/>
      <c r="X514" s="581"/>
      <c r="Y514" s="581"/>
      <c r="Z514" s="581"/>
      <c r="AA514" s="581"/>
      <c r="AB514" s="581"/>
      <c r="AC514" s="581"/>
      <c r="AD514" s="581"/>
      <c r="AE514" s="581"/>
      <c r="AF514" s="581"/>
      <c r="AG514" s="581"/>
      <c r="AH514" s="581"/>
      <c r="AI514" s="581"/>
      <c r="AJ514" s="581"/>
      <c r="AK514" s="581"/>
      <c r="AL514" s="581"/>
      <c r="AM514" s="581"/>
      <c r="AN514" s="581"/>
      <c r="AO514" s="581"/>
      <c r="AP514" s="581"/>
      <c r="AQ514" s="581"/>
      <c r="AR514" s="581"/>
      <c r="AS514" s="581"/>
      <c r="AT514" s="581"/>
      <c r="AU514" s="581"/>
      <c r="AV514" s="581"/>
      <c r="AW514" s="581"/>
      <c r="AX514" s="581"/>
      <c r="AY514" s="581"/>
      <c r="AZ514" s="581"/>
      <c r="BA514" s="581"/>
      <c r="BB514" s="581"/>
      <c r="BC514" s="581"/>
      <c r="BD514" s="581"/>
      <c r="BE514" s="581"/>
      <c r="BF514" s="581"/>
      <c r="BG514" s="581"/>
      <c r="BH514" s="581"/>
      <c r="BI514" s="581"/>
      <c r="BJ514" s="581"/>
      <c r="BK514" s="581"/>
      <c r="BL514" s="581"/>
      <c r="BM514" s="581"/>
      <c r="BN514" s="581"/>
      <c r="BO514" s="581"/>
      <c r="BP514" s="581"/>
      <c r="BQ514" s="581"/>
      <c r="BR514" s="581"/>
      <c r="BS514" s="581"/>
      <c r="BT514" s="581"/>
      <c r="BU514" s="581"/>
      <c r="BV514" s="581"/>
      <c r="BW514" s="581"/>
      <c r="BX514" s="581"/>
      <c r="BY514" s="581"/>
      <c r="BZ514" s="581"/>
      <c r="CA514" s="581"/>
      <c r="CB514" s="581"/>
      <c r="CC514" s="581"/>
    </row>
    <row r="515" customFormat="false" ht="11.25" hidden="false" customHeight="true" outlineLevel="0" collapsed="false">
      <c r="A515" s="581"/>
      <c r="B515" s="581"/>
      <c r="C515" s="581"/>
      <c r="D515" s="581"/>
      <c r="E515" s="581"/>
      <c r="F515" s="581"/>
      <c r="G515" s="581"/>
      <c r="H515" s="581"/>
      <c r="I515" s="581"/>
      <c r="J515" s="581"/>
      <c r="K515" s="581"/>
      <c r="L515" s="581"/>
      <c r="M515" s="581"/>
      <c r="N515" s="581"/>
      <c r="O515" s="581"/>
      <c r="P515" s="581"/>
      <c r="Q515" s="581"/>
      <c r="R515" s="581"/>
      <c r="S515" s="581"/>
      <c r="T515" s="581"/>
      <c r="U515" s="581"/>
      <c r="V515" s="581"/>
      <c r="W515" s="581"/>
      <c r="X515" s="581"/>
      <c r="Y515" s="581"/>
      <c r="Z515" s="581"/>
      <c r="AA515" s="581"/>
      <c r="AB515" s="581"/>
      <c r="AC515" s="581"/>
      <c r="AD515" s="581"/>
      <c r="AE515" s="581"/>
      <c r="AF515" s="581"/>
      <c r="AG515" s="581"/>
      <c r="AH515" s="581"/>
      <c r="AI515" s="581"/>
      <c r="AJ515" s="581"/>
      <c r="AK515" s="581"/>
      <c r="AL515" s="581"/>
      <c r="AM515" s="581"/>
      <c r="AN515" s="581"/>
      <c r="AO515" s="581"/>
      <c r="AP515" s="581"/>
      <c r="AQ515" s="581"/>
      <c r="AR515" s="581"/>
      <c r="AS515" s="581"/>
      <c r="AT515" s="581"/>
      <c r="AU515" s="581"/>
      <c r="AV515" s="581"/>
      <c r="AW515" s="581"/>
      <c r="AX515" s="581"/>
      <c r="AY515" s="581"/>
      <c r="AZ515" s="581"/>
      <c r="BA515" s="581"/>
      <c r="BB515" s="581"/>
      <c r="BC515" s="581"/>
      <c r="BD515" s="581"/>
      <c r="BE515" s="581"/>
      <c r="BF515" s="581"/>
      <c r="BG515" s="581"/>
      <c r="BH515" s="581"/>
      <c r="BI515" s="581"/>
      <c r="BJ515" s="581"/>
      <c r="BK515" s="581"/>
      <c r="BL515" s="581"/>
      <c r="BM515" s="581"/>
      <c r="BN515" s="581"/>
      <c r="BO515" s="581"/>
      <c r="BP515" s="581"/>
      <c r="BQ515" s="581"/>
      <c r="BR515" s="581"/>
      <c r="BS515" s="581"/>
      <c r="BT515" s="581"/>
      <c r="BU515" s="581"/>
      <c r="BV515" s="581"/>
      <c r="BW515" s="581"/>
      <c r="BX515" s="581"/>
      <c r="BY515" s="581"/>
      <c r="BZ515" s="581"/>
      <c r="CA515" s="581"/>
      <c r="CB515" s="581"/>
      <c r="CC515" s="581"/>
    </row>
    <row r="516" customFormat="false" ht="11.25" hidden="false" customHeight="true" outlineLevel="0" collapsed="false">
      <c r="A516" s="581"/>
      <c r="B516" s="581"/>
      <c r="C516" s="581"/>
      <c r="D516" s="581"/>
      <c r="E516" s="581"/>
      <c r="F516" s="581"/>
      <c r="G516" s="581"/>
      <c r="H516" s="581"/>
      <c r="I516" s="581"/>
      <c r="J516" s="581"/>
      <c r="K516" s="581"/>
      <c r="L516" s="581"/>
      <c r="M516" s="581"/>
      <c r="N516" s="581"/>
      <c r="O516" s="581"/>
      <c r="P516" s="581"/>
      <c r="Q516" s="581"/>
      <c r="R516" s="581"/>
      <c r="S516" s="581"/>
      <c r="T516" s="581"/>
      <c r="U516" s="581"/>
      <c r="V516" s="581"/>
      <c r="W516" s="581"/>
      <c r="X516" s="581"/>
      <c r="Y516" s="581"/>
      <c r="Z516" s="581"/>
      <c r="AA516" s="581"/>
      <c r="AB516" s="581"/>
      <c r="AC516" s="581"/>
      <c r="AD516" s="581"/>
      <c r="AE516" s="581"/>
      <c r="AF516" s="581"/>
      <c r="AG516" s="581"/>
      <c r="AH516" s="581"/>
      <c r="AI516" s="581"/>
      <c r="AJ516" s="581"/>
      <c r="AK516" s="581"/>
      <c r="AL516" s="581"/>
      <c r="AM516" s="581"/>
      <c r="AN516" s="581"/>
      <c r="AO516" s="581"/>
      <c r="AP516" s="581"/>
      <c r="AQ516" s="581"/>
      <c r="AR516" s="581"/>
      <c r="AS516" s="581"/>
      <c r="AT516" s="581"/>
      <c r="AU516" s="581"/>
      <c r="AV516" s="581"/>
      <c r="AW516" s="581"/>
      <c r="AX516" s="581"/>
      <c r="AY516" s="581"/>
      <c r="AZ516" s="581"/>
      <c r="BA516" s="581"/>
      <c r="BB516" s="581"/>
      <c r="BC516" s="581"/>
      <c r="BD516" s="581"/>
      <c r="BE516" s="581"/>
      <c r="BF516" s="581"/>
      <c r="BG516" s="581"/>
      <c r="BH516" s="581"/>
      <c r="BI516" s="581"/>
      <c r="BJ516" s="581"/>
      <c r="BK516" s="581"/>
      <c r="BL516" s="581"/>
      <c r="BM516" s="581"/>
      <c r="BN516" s="581"/>
      <c r="BO516" s="581"/>
      <c r="BP516" s="581"/>
      <c r="BQ516" s="581"/>
      <c r="BR516" s="581"/>
      <c r="BS516" s="581"/>
      <c r="BT516" s="581"/>
      <c r="BU516" s="581"/>
      <c r="BV516" s="581"/>
      <c r="BW516" s="581"/>
      <c r="BX516" s="581"/>
      <c r="BY516" s="581"/>
      <c r="BZ516" s="581"/>
      <c r="CA516" s="581"/>
      <c r="CB516" s="581"/>
      <c r="CC516" s="581"/>
    </row>
    <row r="517" customFormat="false" ht="11.25" hidden="false" customHeight="true" outlineLevel="0" collapsed="false">
      <c r="A517" s="581"/>
      <c r="B517" s="581"/>
      <c r="C517" s="581"/>
      <c r="D517" s="581"/>
      <c r="E517" s="581"/>
      <c r="F517" s="581"/>
      <c r="G517" s="581"/>
      <c r="H517" s="581"/>
      <c r="I517" s="581"/>
      <c r="J517" s="581"/>
      <c r="K517" s="581"/>
      <c r="L517" s="581"/>
      <c r="M517" s="581"/>
      <c r="N517" s="581"/>
      <c r="O517" s="581"/>
      <c r="P517" s="581"/>
      <c r="Q517" s="581"/>
      <c r="R517" s="581"/>
      <c r="S517" s="581"/>
      <c r="T517" s="581"/>
      <c r="U517" s="581"/>
      <c r="V517" s="581"/>
      <c r="W517" s="581"/>
      <c r="X517" s="581"/>
      <c r="Y517" s="581"/>
      <c r="Z517" s="581"/>
      <c r="AA517" s="581"/>
      <c r="AB517" s="581"/>
      <c r="AC517" s="581"/>
      <c r="AD517" s="581"/>
      <c r="AE517" s="581"/>
      <c r="AF517" s="581"/>
      <c r="AG517" s="581"/>
      <c r="AH517" s="581"/>
      <c r="AI517" s="581"/>
      <c r="AJ517" s="581"/>
      <c r="AK517" s="581"/>
      <c r="AL517" s="581"/>
      <c r="AM517" s="581"/>
      <c r="AN517" s="581"/>
      <c r="AO517" s="581"/>
      <c r="AP517" s="581"/>
      <c r="AQ517" s="581"/>
      <c r="AR517" s="581"/>
      <c r="AS517" s="581"/>
      <c r="AT517" s="581"/>
      <c r="AU517" s="581"/>
      <c r="AV517" s="581"/>
      <c r="AW517" s="581"/>
      <c r="AX517" s="581"/>
      <c r="AY517" s="581"/>
      <c r="AZ517" s="581"/>
      <c r="BA517" s="581"/>
      <c r="BB517" s="581"/>
      <c r="BC517" s="581"/>
      <c r="BD517" s="581"/>
      <c r="BE517" s="581"/>
      <c r="BF517" s="581"/>
      <c r="BG517" s="581"/>
      <c r="BH517" s="581"/>
      <c r="BI517" s="581"/>
      <c r="BJ517" s="581"/>
      <c r="BK517" s="581"/>
      <c r="BL517" s="581"/>
      <c r="BM517" s="581"/>
      <c r="BN517" s="581"/>
      <c r="BO517" s="581"/>
      <c r="BP517" s="581"/>
      <c r="BQ517" s="581"/>
      <c r="BR517" s="581"/>
      <c r="BS517" s="581"/>
      <c r="BT517" s="581"/>
      <c r="BU517" s="581"/>
      <c r="BV517" s="581"/>
      <c r="BW517" s="581"/>
      <c r="BX517" s="581"/>
      <c r="BY517" s="581"/>
      <c r="BZ517" s="581"/>
      <c r="CA517" s="581"/>
      <c r="CB517" s="581"/>
      <c r="CC517" s="581"/>
    </row>
    <row r="518" customFormat="false" ht="11.25" hidden="false" customHeight="true" outlineLevel="0" collapsed="false">
      <c r="A518" s="581"/>
      <c r="B518" s="581"/>
      <c r="C518" s="581"/>
      <c r="D518" s="581"/>
      <c r="E518" s="581"/>
      <c r="F518" s="581"/>
      <c r="G518" s="581"/>
      <c r="H518" s="581"/>
      <c r="I518" s="581"/>
      <c r="J518" s="581"/>
      <c r="K518" s="581"/>
      <c r="L518" s="581"/>
      <c r="M518" s="581"/>
      <c r="N518" s="581"/>
      <c r="O518" s="581"/>
      <c r="P518" s="581"/>
      <c r="Q518" s="581"/>
      <c r="R518" s="581"/>
      <c r="S518" s="581"/>
      <c r="T518" s="581"/>
      <c r="U518" s="581"/>
      <c r="V518" s="581"/>
      <c r="W518" s="581"/>
      <c r="X518" s="581"/>
      <c r="Y518" s="581"/>
      <c r="Z518" s="581"/>
      <c r="AA518" s="581"/>
      <c r="AB518" s="581"/>
      <c r="AC518" s="581"/>
      <c r="AD518" s="581"/>
      <c r="AE518" s="581"/>
      <c r="AF518" s="581"/>
      <c r="AG518" s="581"/>
      <c r="AH518" s="581"/>
      <c r="AI518" s="581"/>
      <c r="AJ518" s="581"/>
      <c r="AK518" s="581"/>
      <c r="AL518" s="581"/>
      <c r="AM518" s="581"/>
      <c r="AN518" s="581"/>
      <c r="AO518" s="581"/>
      <c r="AP518" s="581"/>
      <c r="AQ518" s="581"/>
      <c r="AR518" s="581"/>
      <c r="AS518" s="581"/>
      <c r="AT518" s="581"/>
      <c r="AU518" s="581"/>
      <c r="AV518" s="581"/>
      <c r="AW518" s="581"/>
      <c r="AX518" s="581"/>
      <c r="AY518" s="581"/>
      <c r="AZ518" s="581"/>
      <c r="BA518" s="581"/>
      <c r="BB518" s="581"/>
      <c r="BC518" s="581"/>
      <c r="BD518" s="581"/>
      <c r="BE518" s="581"/>
      <c r="BF518" s="581"/>
      <c r="BG518" s="581"/>
      <c r="BH518" s="581"/>
      <c r="BI518" s="581"/>
      <c r="BJ518" s="581"/>
      <c r="BK518" s="581"/>
      <c r="BL518" s="581"/>
      <c r="BM518" s="581"/>
      <c r="BN518" s="581"/>
      <c r="BO518" s="581"/>
      <c r="BP518" s="581"/>
      <c r="BQ518" s="581"/>
      <c r="BR518" s="581"/>
      <c r="BS518" s="581"/>
      <c r="BT518" s="581"/>
      <c r="BU518" s="581"/>
      <c r="BV518" s="581"/>
      <c r="BW518" s="581"/>
      <c r="BX518" s="581"/>
      <c r="BY518" s="581"/>
      <c r="BZ518" s="581"/>
      <c r="CA518" s="581"/>
      <c r="CB518" s="581"/>
      <c r="CC518" s="581"/>
    </row>
    <row r="519" customFormat="false" ht="11.25" hidden="false" customHeight="true" outlineLevel="0" collapsed="false">
      <c r="A519" s="581"/>
      <c r="B519" s="581"/>
      <c r="C519" s="581"/>
      <c r="D519" s="581"/>
      <c r="E519" s="581"/>
      <c r="F519" s="581"/>
      <c r="G519" s="581"/>
      <c r="H519" s="581"/>
      <c r="I519" s="581"/>
      <c r="J519" s="581"/>
      <c r="K519" s="581"/>
      <c r="L519" s="581"/>
      <c r="M519" s="581"/>
      <c r="N519" s="581"/>
      <c r="O519" s="581"/>
      <c r="P519" s="581"/>
      <c r="Q519" s="581"/>
      <c r="R519" s="581"/>
      <c r="S519" s="581"/>
      <c r="T519" s="581"/>
      <c r="U519" s="581"/>
      <c r="V519" s="581"/>
      <c r="W519" s="581"/>
      <c r="X519" s="581"/>
      <c r="Y519" s="581"/>
      <c r="Z519" s="581"/>
      <c r="AA519" s="581"/>
      <c r="AB519" s="581"/>
      <c r="AC519" s="581"/>
      <c r="AD519" s="581"/>
      <c r="AE519" s="581"/>
      <c r="AF519" s="581"/>
      <c r="AG519" s="581"/>
      <c r="AH519" s="581"/>
      <c r="AI519" s="581"/>
      <c r="AJ519" s="581"/>
      <c r="AK519" s="581"/>
      <c r="AL519" s="581"/>
      <c r="AM519" s="581"/>
      <c r="AN519" s="581"/>
      <c r="AO519" s="581"/>
      <c r="AP519" s="581"/>
      <c r="AQ519" s="581"/>
      <c r="AR519" s="581"/>
      <c r="AS519" s="581"/>
      <c r="AT519" s="581"/>
      <c r="AU519" s="581"/>
      <c r="AV519" s="581"/>
      <c r="AW519" s="581"/>
      <c r="AX519" s="581"/>
      <c r="AY519" s="581"/>
      <c r="AZ519" s="581"/>
      <c r="BA519" s="581"/>
      <c r="BB519" s="581"/>
      <c r="BC519" s="581"/>
      <c r="BD519" s="581"/>
      <c r="BE519" s="581"/>
      <c r="BF519" s="581"/>
      <c r="BG519" s="581"/>
      <c r="BH519" s="581"/>
      <c r="BI519" s="581"/>
      <c r="BJ519" s="581"/>
      <c r="BK519" s="581"/>
      <c r="BL519" s="581"/>
      <c r="BM519" s="581"/>
      <c r="BN519" s="581"/>
      <c r="BO519" s="581"/>
      <c r="BP519" s="581"/>
      <c r="BQ519" s="581"/>
      <c r="BR519" s="581"/>
      <c r="BS519" s="581"/>
      <c r="BT519" s="581"/>
      <c r="BU519" s="581"/>
      <c r="BV519" s="581"/>
      <c r="BW519" s="581"/>
      <c r="BX519" s="581"/>
      <c r="BY519" s="581"/>
      <c r="BZ519" s="581"/>
      <c r="CA519" s="581"/>
      <c r="CB519" s="581"/>
      <c r="CC519" s="581"/>
    </row>
    <row r="520" customFormat="false" ht="11.25" hidden="false" customHeight="true" outlineLevel="0" collapsed="false">
      <c r="A520" s="581"/>
      <c r="B520" s="581"/>
      <c r="C520" s="581"/>
      <c r="D520" s="581"/>
      <c r="E520" s="581"/>
      <c r="F520" s="581"/>
      <c r="G520" s="581"/>
      <c r="H520" s="581"/>
      <c r="I520" s="581"/>
      <c r="J520" s="581"/>
      <c r="K520" s="581"/>
      <c r="L520" s="581"/>
      <c r="M520" s="581"/>
      <c r="N520" s="581"/>
      <c r="O520" s="581"/>
      <c r="P520" s="581"/>
      <c r="Q520" s="581"/>
      <c r="R520" s="581"/>
      <c r="S520" s="581"/>
      <c r="T520" s="581"/>
      <c r="U520" s="581"/>
      <c r="V520" s="581"/>
      <c r="W520" s="581"/>
      <c r="X520" s="581"/>
      <c r="Y520" s="581"/>
      <c r="Z520" s="581"/>
      <c r="AA520" s="581"/>
      <c r="AB520" s="581"/>
      <c r="AC520" s="581"/>
      <c r="AD520" s="581"/>
      <c r="AE520" s="581"/>
      <c r="AF520" s="581"/>
      <c r="AG520" s="581"/>
      <c r="AH520" s="581"/>
      <c r="AI520" s="581"/>
      <c r="AJ520" s="581"/>
      <c r="AK520" s="581"/>
      <c r="AL520" s="581"/>
      <c r="AM520" s="581"/>
      <c r="AN520" s="581"/>
      <c r="AO520" s="581"/>
      <c r="AP520" s="581"/>
      <c r="AQ520" s="581"/>
      <c r="AR520" s="581"/>
      <c r="AS520" s="581"/>
      <c r="AT520" s="581"/>
      <c r="AU520" s="581"/>
      <c r="AV520" s="581"/>
      <c r="AW520" s="581"/>
      <c r="AX520" s="581"/>
      <c r="AY520" s="581"/>
      <c r="AZ520" s="581"/>
      <c r="BA520" s="581"/>
      <c r="BB520" s="581"/>
      <c r="BC520" s="581"/>
      <c r="BD520" s="581"/>
      <c r="BE520" s="581"/>
      <c r="BF520" s="581"/>
      <c r="BG520" s="581"/>
      <c r="BH520" s="581"/>
      <c r="BI520" s="581"/>
      <c r="BJ520" s="581"/>
      <c r="BK520" s="581"/>
      <c r="BL520" s="581"/>
      <c r="BM520" s="581"/>
      <c r="BN520" s="581"/>
      <c r="BO520" s="581"/>
      <c r="BP520" s="581"/>
      <c r="BQ520" s="581"/>
      <c r="BR520" s="581"/>
      <c r="BS520" s="581"/>
      <c r="BT520" s="581"/>
      <c r="BU520" s="581"/>
      <c r="BV520" s="581"/>
      <c r="BW520" s="581"/>
      <c r="BX520" s="581"/>
      <c r="BY520" s="581"/>
      <c r="BZ520" s="581"/>
      <c r="CA520" s="581"/>
      <c r="CB520" s="581"/>
      <c r="CC520" s="581"/>
    </row>
    <row r="521" customFormat="false" ht="11.25" hidden="false" customHeight="true" outlineLevel="0" collapsed="false">
      <c r="A521" s="581"/>
      <c r="B521" s="581"/>
      <c r="C521" s="581"/>
      <c r="D521" s="581"/>
      <c r="E521" s="581"/>
      <c r="F521" s="581"/>
      <c r="G521" s="581"/>
      <c r="H521" s="581"/>
      <c r="I521" s="581"/>
      <c r="J521" s="581"/>
      <c r="K521" s="581"/>
      <c r="L521" s="581"/>
      <c r="M521" s="581"/>
      <c r="N521" s="581"/>
      <c r="O521" s="581"/>
      <c r="P521" s="581"/>
      <c r="Q521" s="581"/>
      <c r="R521" s="581"/>
      <c r="S521" s="581"/>
      <c r="T521" s="581"/>
      <c r="U521" s="581"/>
      <c r="V521" s="581"/>
      <c r="W521" s="581"/>
      <c r="X521" s="581"/>
      <c r="Y521" s="581"/>
      <c r="Z521" s="581"/>
      <c r="AA521" s="581"/>
      <c r="AB521" s="581"/>
      <c r="AC521" s="581"/>
      <c r="AD521" s="581"/>
      <c r="AE521" s="581"/>
      <c r="AF521" s="581"/>
      <c r="AG521" s="581"/>
      <c r="AH521" s="581"/>
      <c r="AI521" s="581"/>
      <c r="AJ521" s="581"/>
      <c r="AK521" s="581"/>
      <c r="AL521" s="581"/>
      <c r="AM521" s="581"/>
      <c r="AN521" s="581"/>
      <c r="AO521" s="581"/>
      <c r="AP521" s="581"/>
      <c r="AQ521" s="581"/>
      <c r="AR521" s="581"/>
      <c r="AS521" s="581"/>
      <c r="AT521" s="581"/>
      <c r="AU521" s="581"/>
      <c r="AV521" s="581"/>
      <c r="AW521" s="581"/>
      <c r="AX521" s="581"/>
      <c r="AY521" s="581"/>
      <c r="AZ521" s="581"/>
      <c r="BA521" s="581"/>
      <c r="BB521" s="581"/>
      <c r="BC521" s="581"/>
      <c r="BD521" s="581"/>
      <c r="BE521" s="581"/>
      <c r="BF521" s="581"/>
      <c r="BG521" s="581"/>
      <c r="BH521" s="581"/>
      <c r="BI521" s="581"/>
      <c r="BJ521" s="581"/>
      <c r="BK521" s="581"/>
      <c r="BL521" s="581"/>
      <c r="BM521" s="581"/>
      <c r="BN521" s="581"/>
      <c r="BO521" s="581"/>
      <c r="BP521" s="581"/>
      <c r="BQ521" s="581"/>
      <c r="BR521" s="581"/>
      <c r="BS521" s="581"/>
      <c r="BT521" s="581"/>
      <c r="BU521" s="581"/>
      <c r="BV521" s="581"/>
      <c r="BW521" s="581"/>
      <c r="BX521" s="581"/>
      <c r="BY521" s="581"/>
      <c r="BZ521" s="581"/>
      <c r="CA521" s="581"/>
      <c r="CB521" s="581"/>
      <c r="CC521" s="581"/>
    </row>
    <row r="522" customFormat="false" ht="11.25" hidden="false" customHeight="true" outlineLevel="0" collapsed="false">
      <c r="A522" s="581"/>
      <c r="B522" s="581"/>
      <c r="C522" s="581"/>
      <c r="D522" s="581"/>
      <c r="E522" s="581"/>
      <c r="F522" s="581"/>
      <c r="G522" s="581"/>
      <c r="H522" s="581"/>
      <c r="I522" s="581"/>
      <c r="J522" s="581"/>
      <c r="K522" s="581"/>
      <c r="L522" s="581"/>
      <c r="M522" s="581"/>
      <c r="N522" s="581"/>
      <c r="O522" s="581"/>
      <c r="P522" s="581"/>
      <c r="Q522" s="581"/>
      <c r="R522" s="581"/>
      <c r="S522" s="581"/>
      <c r="T522" s="581"/>
      <c r="U522" s="581"/>
      <c r="V522" s="581"/>
      <c r="W522" s="581"/>
      <c r="X522" s="581"/>
      <c r="Y522" s="581"/>
      <c r="Z522" s="581"/>
      <c r="AA522" s="581"/>
      <c r="AB522" s="581"/>
      <c r="AC522" s="581"/>
      <c r="AD522" s="581"/>
      <c r="AE522" s="581"/>
      <c r="AF522" s="581"/>
      <c r="AG522" s="581"/>
      <c r="AH522" s="581"/>
      <c r="AI522" s="581"/>
      <c r="AJ522" s="581"/>
      <c r="AK522" s="581"/>
      <c r="AL522" s="581"/>
      <c r="AM522" s="581"/>
      <c r="AN522" s="581"/>
      <c r="AO522" s="581"/>
      <c r="AP522" s="581"/>
      <c r="AQ522" s="581"/>
      <c r="AR522" s="581"/>
      <c r="AS522" s="581"/>
      <c r="AT522" s="581"/>
      <c r="AU522" s="581"/>
      <c r="AV522" s="581"/>
      <c r="AW522" s="581"/>
      <c r="AX522" s="581"/>
      <c r="AY522" s="581"/>
      <c r="AZ522" s="581"/>
      <c r="BA522" s="581"/>
      <c r="BB522" s="581"/>
      <c r="BC522" s="581"/>
      <c r="BD522" s="581"/>
      <c r="BE522" s="581"/>
      <c r="BF522" s="581"/>
      <c r="BG522" s="581"/>
      <c r="BH522" s="581"/>
      <c r="BI522" s="581"/>
      <c r="BJ522" s="581"/>
      <c r="BK522" s="581"/>
      <c r="BL522" s="581"/>
      <c r="BM522" s="581"/>
      <c r="BN522" s="581"/>
      <c r="BO522" s="581"/>
      <c r="BP522" s="581"/>
      <c r="BQ522" s="581"/>
      <c r="BR522" s="581"/>
      <c r="BS522" s="581"/>
      <c r="BT522" s="581"/>
      <c r="BU522" s="581"/>
      <c r="BV522" s="581"/>
      <c r="BW522" s="581"/>
      <c r="BX522" s="581"/>
      <c r="BY522" s="581"/>
      <c r="BZ522" s="581"/>
      <c r="CA522" s="581"/>
      <c r="CB522" s="581"/>
      <c r="CC522" s="581"/>
    </row>
    <row r="523" customFormat="false" ht="11.25" hidden="false" customHeight="true" outlineLevel="0" collapsed="false">
      <c r="A523" s="581"/>
      <c r="B523" s="581"/>
      <c r="C523" s="581"/>
      <c r="D523" s="581"/>
      <c r="E523" s="581"/>
      <c r="F523" s="581"/>
      <c r="G523" s="581"/>
      <c r="H523" s="581"/>
      <c r="I523" s="581"/>
      <c r="J523" s="581"/>
      <c r="K523" s="581"/>
      <c r="L523" s="581"/>
      <c r="M523" s="581"/>
      <c r="N523" s="581"/>
      <c r="O523" s="581"/>
      <c r="P523" s="581"/>
      <c r="Q523" s="581"/>
      <c r="R523" s="581"/>
      <c r="S523" s="581"/>
      <c r="T523" s="581"/>
      <c r="U523" s="581"/>
      <c r="V523" s="581"/>
      <c r="W523" s="581"/>
      <c r="X523" s="581"/>
      <c r="Y523" s="581"/>
      <c r="Z523" s="581"/>
      <c r="AA523" s="581"/>
      <c r="AB523" s="581"/>
      <c r="AC523" s="581"/>
      <c r="AD523" s="581"/>
      <c r="AE523" s="581"/>
      <c r="AF523" s="581"/>
      <c r="AG523" s="581"/>
      <c r="AH523" s="581"/>
      <c r="AI523" s="581"/>
      <c r="AJ523" s="581"/>
      <c r="AK523" s="581"/>
      <c r="AL523" s="581"/>
      <c r="AM523" s="581"/>
      <c r="AN523" s="581"/>
      <c r="AO523" s="581"/>
      <c r="AP523" s="581"/>
      <c r="AQ523" s="581"/>
      <c r="AR523" s="581"/>
      <c r="AS523" s="581"/>
      <c r="AT523" s="581"/>
      <c r="AU523" s="581"/>
      <c r="AV523" s="581"/>
      <c r="AW523" s="581"/>
      <c r="AX523" s="581"/>
      <c r="AY523" s="581"/>
      <c r="AZ523" s="581"/>
      <c r="BA523" s="581"/>
      <c r="BB523" s="581"/>
      <c r="BC523" s="581"/>
      <c r="BD523" s="581"/>
      <c r="BE523" s="581"/>
      <c r="BF523" s="581"/>
      <c r="BG523" s="581"/>
      <c r="BH523" s="581"/>
      <c r="BI523" s="581"/>
      <c r="BJ523" s="581"/>
      <c r="BK523" s="581"/>
      <c r="BL523" s="581"/>
      <c r="BM523" s="581"/>
      <c r="BN523" s="581"/>
      <c r="BO523" s="581"/>
      <c r="BP523" s="581"/>
      <c r="BQ523" s="581"/>
      <c r="BR523" s="581"/>
      <c r="BS523" s="581"/>
      <c r="BT523" s="581"/>
      <c r="BU523" s="581"/>
      <c r="BV523" s="581"/>
      <c r="BW523" s="581"/>
      <c r="BX523" s="581"/>
      <c r="BY523" s="581"/>
      <c r="BZ523" s="581"/>
      <c r="CA523" s="581"/>
      <c r="CB523" s="581"/>
      <c r="CC523" s="581"/>
    </row>
    <row r="524" customFormat="false" ht="11.25" hidden="false" customHeight="true" outlineLevel="0" collapsed="false">
      <c r="A524" s="581"/>
      <c r="B524" s="581"/>
      <c r="C524" s="581"/>
      <c r="D524" s="581"/>
      <c r="E524" s="581"/>
      <c r="F524" s="581"/>
      <c r="G524" s="581"/>
      <c r="H524" s="581"/>
      <c r="I524" s="581"/>
      <c r="J524" s="581"/>
      <c r="K524" s="581"/>
      <c r="L524" s="581"/>
      <c r="M524" s="581"/>
      <c r="N524" s="581"/>
      <c r="O524" s="581"/>
      <c r="P524" s="581"/>
      <c r="Q524" s="581"/>
      <c r="R524" s="581"/>
      <c r="S524" s="581"/>
      <c r="T524" s="581"/>
      <c r="U524" s="581"/>
      <c r="V524" s="581"/>
      <c r="W524" s="581"/>
      <c r="X524" s="581"/>
      <c r="Y524" s="581"/>
      <c r="Z524" s="581"/>
      <c r="AA524" s="581"/>
      <c r="AB524" s="581"/>
      <c r="AC524" s="581"/>
      <c r="AD524" s="581"/>
      <c r="AE524" s="581"/>
      <c r="AF524" s="581"/>
      <c r="AG524" s="581"/>
      <c r="AH524" s="581"/>
      <c r="AI524" s="581"/>
      <c r="AJ524" s="581"/>
      <c r="AK524" s="581"/>
      <c r="AL524" s="581"/>
      <c r="AM524" s="581"/>
      <c r="AN524" s="581"/>
      <c r="AO524" s="581"/>
      <c r="AP524" s="581"/>
      <c r="AQ524" s="581"/>
      <c r="AR524" s="581"/>
      <c r="AS524" s="581"/>
      <c r="AT524" s="581"/>
      <c r="AU524" s="581"/>
      <c r="AV524" s="581"/>
      <c r="AW524" s="581"/>
      <c r="AX524" s="581"/>
      <c r="AY524" s="581"/>
      <c r="AZ524" s="581"/>
      <c r="BA524" s="581"/>
      <c r="BB524" s="581"/>
      <c r="BC524" s="581"/>
      <c r="BD524" s="581"/>
      <c r="BE524" s="581"/>
      <c r="BF524" s="581"/>
      <c r="BG524" s="581"/>
      <c r="BH524" s="581"/>
      <c r="BI524" s="581"/>
      <c r="BJ524" s="581"/>
      <c r="BK524" s="581"/>
      <c r="BL524" s="581"/>
      <c r="BM524" s="581"/>
      <c r="BN524" s="581"/>
      <c r="BO524" s="581"/>
      <c r="BP524" s="581"/>
      <c r="BQ524" s="581"/>
      <c r="BR524" s="581"/>
      <c r="BS524" s="581"/>
      <c r="BT524" s="581"/>
      <c r="BU524" s="581"/>
      <c r="BV524" s="581"/>
      <c r="BW524" s="581"/>
      <c r="BX524" s="581"/>
      <c r="BY524" s="581"/>
      <c r="BZ524" s="581"/>
      <c r="CA524" s="581"/>
      <c r="CB524" s="581"/>
      <c r="CC524" s="581"/>
    </row>
    <row r="525" customFormat="false" ht="11.25" hidden="false" customHeight="true" outlineLevel="0" collapsed="false">
      <c r="A525" s="581"/>
      <c r="B525" s="581"/>
      <c r="C525" s="581"/>
      <c r="D525" s="581"/>
      <c r="E525" s="581"/>
      <c r="F525" s="581"/>
      <c r="G525" s="581"/>
      <c r="H525" s="581"/>
      <c r="I525" s="581"/>
      <c r="J525" s="581"/>
      <c r="K525" s="581"/>
      <c r="L525" s="581"/>
      <c r="M525" s="581"/>
      <c r="N525" s="581"/>
      <c r="O525" s="581"/>
      <c r="P525" s="581"/>
      <c r="Q525" s="581"/>
      <c r="R525" s="581"/>
      <c r="S525" s="581"/>
      <c r="T525" s="581"/>
      <c r="U525" s="581"/>
      <c r="V525" s="581"/>
      <c r="W525" s="581"/>
      <c r="X525" s="581"/>
      <c r="Y525" s="581"/>
      <c r="Z525" s="581"/>
      <c r="AA525" s="581"/>
      <c r="AB525" s="581"/>
      <c r="AC525" s="581"/>
      <c r="AD525" s="581"/>
      <c r="AE525" s="581"/>
      <c r="AF525" s="581"/>
      <c r="AG525" s="581"/>
      <c r="AH525" s="581"/>
      <c r="AI525" s="581"/>
      <c r="AJ525" s="581"/>
      <c r="AK525" s="581"/>
      <c r="AL525" s="581"/>
      <c r="AM525" s="581"/>
      <c r="AN525" s="581"/>
      <c r="AO525" s="581"/>
      <c r="AP525" s="581"/>
      <c r="AQ525" s="581"/>
      <c r="AR525" s="581"/>
      <c r="AS525" s="581"/>
      <c r="AT525" s="581"/>
      <c r="AU525" s="581"/>
      <c r="AV525" s="581"/>
      <c r="AW525" s="581"/>
      <c r="AX525" s="581"/>
      <c r="AY525" s="581"/>
      <c r="AZ525" s="581"/>
      <c r="BA525" s="581"/>
      <c r="BB525" s="581"/>
      <c r="BC525" s="581"/>
      <c r="BD525" s="581"/>
      <c r="BE525" s="581"/>
      <c r="BF525" s="581"/>
      <c r="BG525" s="581"/>
      <c r="BH525" s="581"/>
      <c r="BI525" s="581"/>
      <c r="BJ525" s="581"/>
      <c r="BK525" s="581"/>
      <c r="BL525" s="581"/>
      <c r="BM525" s="581"/>
      <c r="BN525" s="581"/>
      <c r="BO525" s="581"/>
      <c r="BP525" s="581"/>
      <c r="BQ525" s="581"/>
      <c r="BR525" s="581"/>
      <c r="BS525" s="581"/>
      <c r="BT525" s="581"/>
      <c r="BU525" s="581"/>
      <c r="BV525" s="581"/>
      <c r="BW525" s="581"/>
      <c r="BX525" s="581"/>
      <c r="BY525" s="581"/>
      <c r="BZ525" s="581"/>
      <c r="CA525" s="581"/>
      <c r="CB525" s="581"/>
      <c r="CC525" s="581"/>
    </row>
    <row r="526" customFormat="false" ht="11.25" hidden="false" customHeight="true" outlineLevel="0" collapsed="false">
      <c r="A526" s="581"/>
      <c r="B526" s="581"/>
      <c r="C526" s="581"/>
      <c r="D526" s="581"/>
      <c r="E526" s="581"/>
      <c r="F526" s="581"/>
      <c r="G526" s="581"/>
      <c r="H526" s="581"/>
      <c r="I526" s="581"/>
      <c r="J526" s="581"/>
      <c r="K526" s="581"/>
      <c r="L526" s="581"/>
      <c r="M526" s="581"/>
      <c r="N526" s="581"/>
      <c r="O526" s="581"/>
      <c r="P526" s="581"/>
      <c r="Q526" s="581"/>
      <c r="R526" s="581"/>
      <c r="S526" s="581"/>
      <c r="T526" s="581"/>
      <c r="U526" s="581"/>
      <c r="V526" s="581"/>
      <c r="W526" s="581"/>
      <c r="X526" s="581"/>
      <c r="Y526" s="581"/>
      <c r="Z526" s="581"/>
      <c r="AA526" s="581"/>
      <c r="AB526" s="581"/>
      <c r="AC526" s="581"/>
      <c r="AD526" s="581"/>
      <c r="AE526" s="581"/>
      <c r="AF526" s="581"/>
      <c r="AG526" s="581"/>
      <c r="AH526" s="581"/>
      <c r="AI526" s="581"/>
      <c r="AJ526" s="581"/>
      <c r="AK526" s="581"/>
      <c r="AL526" s="581"/>
      <c r="AM526" s="581"/>
      <c r="AN526" s="581"/>
      <c r="AO526" s="581"/>
      <c r="AP526" s="581"/>
      <c r="AQ526" s="581"/>
      <c r="AR526" s="581"/>
      <c r="AS526" s="581"/>
      <c r="AT526" s="581"/>
      <c r="AU526" s="581"/>
      <c r="AV526" s="581"/>
      <c r="AW526" s="581"/>
      <c r="AX526" s="581"/>
      <c r="AY526" s="581"/>
      <c r="AZ526" s="581"/>
      <c r="BA526" s="581"/>
      <c r="BB526" s="581"/>
      <c r="BC526" s="581"/>
      <c r="BD526" s="581"/>
      <c r="BE526" s="581"/>
      <c r="BF526" s="581"/>
      <c r="BG526" s="581"/>
      <c r="BH526" s="581"/>
      <c r="BI526" s="581"/>
      <c r="BJ526" s="581"/>
      <c r="BK526" s="581"/>
      <c r="BL526" s="581"/>
      <c r="BM526" s="581"/>
      <c r="BN526" s="581"/>
      <c r="BO526" s="581"/>
      <c r="BP526" s="581"/>
      <c r="BQ526" s="581"/>
      <c r="BR526" s="581"/>
      <c r="BS526" s="581"/>
      <c r="BT526" s="581"/>
      <c r="BU526" s="581"/>
      <c r="BV526" s="581"/>
      <c r="BW526" s="581"/>
      <c r="BX526" s="581"/>
      <c r="BY526" s="581"/>
      <c r="BZ526" s="581"/>
      <c r="CA526" s="581"/>
      <c r="CB526" s="581"/>
      <c r="CC526" s="581"/>
    </row>
    <row r="527" customFormat="false" ht="11.25" hidden="false" customHeight="true" outlineLevel="0" collapsed="false">
      <c r="A527" s="581"/>
      <c r="B527" s="581"/>
      <c r="C527" s="581"/>
      <c r="D527" s="581"/>
      <c r="E527" s="581"/>
      <c r="F527" s="581"/>
      <c r="G527" s="581"/>
      <c r="H527" s="581"/>
      <c r="I527" s="581"/>
      <c r="J527" s="581"/>
      <c r="K527" s="581"/>
      <c r="L527" s="581"/>
      <c r="M527" s="581"/>
      <c r="N527" s="581"/>
      <c r="O527" s="581"/>
      <c r="P527" s="581"/>
      <c r="Q527" s="581"/>
      <c r="R527" s="581"/>
      <c r="S527" s="581"/>
      <c r="T527" s="581"/>
      <c r="U527" s="581"/>
      <c r="V527" s="581"/>
      <c r="W527" s="581"/>
      <c r="X527" s="581"/>
      <c r="Y527" s="581"/>
      <c r="Z527" s="581"/>
      <c r="AA527" s="581"/>
      <c r="AB527" s="581"/>
      <c r="AC527" s="581"/>
      <c r="AD527" s="581"/>
      <c r="AE527" s="581"/>
      <c r="AF527" s="581"/>
      <c r="AG527" s="581"/>
      <c r="AH527" s="581"/>
      <c r="AI527" s="581"/>
      <c r="AJ527" s="581"/>
      <c r="AK527" s="581"/>
      <c r="AL527" s="581"/>
      <c r="AM527" s="581"/>
      <c r="AN527" s="581"/>
      <c r="AO527" s="581"/>
      <c r="AP527" s="581"/>
      <c r="AQ527" s="581"/>
      <c r="AR527" s="581"/>
      <c r="AS527" s="581"/>
      <c r="AT527" s="581"/>
      <c r="AU527" s="581"/>
      <c r="AV527" s="581"/>
      <c r="AW527" s="581"/>
      <c r="AX527" s="581"/>
      <c r="AY527" s="581"/>
      <c r="AZ527" s="581"/>
      <c r="BA527" s="581"/>
      <c r="BB527" s="581"/>
      <c r="BC527" s="581"/>
      <c r="BD527" s="581"/>
      <c r="BE527" s="581"/>
      <c r="BF527" s="581"/>
      <c r="BG527" s="581"/>
      <c r="BH527" s="581"/>
      <c r="BI527" s="581"/>
      <c r="BJ527" s="581"/>
      <c r="BK527" s="581"/>
      <c r="BL527" s="581"/>
      <c r="BM527" s="581"/>
      <c r="BN527" s="581"/>
      <c r="BO527" s="581"/>
      <c r="BP527" s="581"/>
      <c r="BQ527" s="581"/>
      <c r="BR527" s="581"/>
      <c r="BS527" s="581"/>
      <c r="BT527" s="581"/>
      <c r="BU527" s="581"/>
      <c r="BV527" s="581"/>
      <c r="BW527" s="581"/>
      <c r="BX527" s="581"/>
      <c r="BY527" s="581"/>
      <c r="BZ527" s="581"/>
      <c r="CA527" s="581"/>
      <c r="CB527" s="581"/>
      <c r="CC527" s="581"/>
    </row>
    <row r="528" customFormat="false" ht="11.25" hidden="false" customHeight="true" outlineLevel="0" collapsed="false">
      <c r="A528" s="581"/>
      <c r="B528" s="581"/>
      <c r="C528" s="581"/>
      <c r="D528" s="581"/>
      <c r="E528" s="581"/>
      <c r="F528" s="581"/>
      <c r="G528" s="581"/>
      <c r="H528" s="581"/>
      <c r="I528" s="581"/>
      <c r="J528" s="581"/>
      <c r="K528" s="581"/>
      <c r="L528" s="581"/>
      <c r="M528" s="581"/>
      <c r="N528" s="581"/>
      <c r="O528" s="581"/>
      <c r="P528" s="581"/>
      <c r="Q528" s="581"/>
      <c r="R528" s="581"/>
      <c r="S528" s="581"/>
      <c r="T528" s="581"/>
      <c r="U528" s="581"/>
      <c r="V528" s="581"/>
      <c r="W528" s="581"/>
      <c r="X528" s="581"/>
      <c r="Y528" s="581"/>
      <c r="Z528" s="581"/>
      <c r="AA528" s="581"/>
      <c r="AB528" s="581"/>
      <c r="AC528" s="581"/>
      <c r="AD528" s="581"/>
      <c r="AE528" s="581"/>
      <c r="AF528" s="581"/>
      <c r="AG528" s="581"/>
      <c r="AH528" s="581"/>
      <c r="AI528" s="581"/>
      <c r="AJ528" s="581"/>
      <c r="AK528" s="581"/>
      <c r="AL528" s="581"/>
      <c r="AM528" s="581"/>
      <c r="AN528" s="581"/>
      <c r="AO528" s="581"/>
      <c r="AP528" s="581"/>
      <c r="AQ528" s="581"/>
      <c r="AR528" s="581"/>
      <c r="AS528" s="581"/>
      <c r="AT528" s="581"/>
      <c r="AU528" s="581"/>
      <c r="AV528" s="581"/>
      <c r="AW528" s="581"/>
      <c r="AX528" s="581"/>
      <c r="AY528" s="581"/>
      <c r="AZ528" s="581"/>
      <c r="BA528" s="581"/>
      <c r="BB528" s="581"/>
      <c r="BC528" s="581"/>
      <c r="BD528" s="581"/>
      <c r="BE528" s="581"/>
      <c r="BF528" s="581"/>
      <c r="BG528" s="581"/>
      <c r="BH528" s="581"/>
      <c r="BI528" s="581"/>
      <c r="BJ528" s="581"/>
      <c r="BK528" s="581"/>
      <c r="BL528" s="581"/>
      <c r="BM528" s="581"/>
      <c r="BN528" s="581"/>
      <c r="BO528" s="581"/>
      <c r="BP528" s="581"/>
      <c r="BQ528" s="581"/>
      <c r="BR528" s="581"/>
      <c r="BS528" s="581"/>
      <c r="BT528" s="581"/>
      <c r="BU528" s="581"/>
      <c r="BV528" s="581"/>
      <c r="BW528" s="581"/>
      <c r="BX528" s="581"/>
      <c r="BY528" s="581"/>
      <c r="BZ528" s="581"/>
      <c r="CA528" s="581"/>
      <c r="CB528" s="581"/>
      <c r="CC528" s="581"/>
    </row>
    <row r="529" customFormat="false" ht="11.25" hidden="false" customHeight="true" outlineLevel="0" collapsed="false">
      <c r="A529" s="581"/>
      <c r="B529" s="581"/>
      <c r="C529" s="581"/>
      <c r="D529" s="581"/>
      <c r="E529" s="581"/>
      <c r="F529" s="581"/>
      <c r="G529" s="581"/>
      <c r="H529" s="581"/>
      <c r="I529" s="581"/>
      <c r="J529" s="581"/>
      <c r="K529" s="581"/>
      <c r="L529" s="581"/>
      <c r="M529" s="581"/>
      <c r="N529" s="581"/>
      <c r="O529" s="581"/>
      <c r="P529" s="581"/>
      <c r="Q529" s="581"/>
      <c r="R529" s="581"/>
      <c r="S529" s="581"/>
      <c r="T529" s="581"/>
      <c r="U529" s="581"/>
      <c r="V529" s="581"/>
      <c r="W529" s="581"/>
      <c r="X529" s="581"/>
      <c r="Y529" s="581"/>
      <c r="Z529" s="581"/>
      <c r="AA529" s="581"/>
      <c r="AB529" s="581"/>
      <c r="AC529" s="581"/>
      <c r="AD529" s="581"/>
      <c r="AE529" s="581"/>
      <c r="AF529" s="581"/>
      <c r="AG529" s="581"/>
      <c r="AH529" s="581"/>
      <c r="AI529" s="581"/>
      <c r="AJ529" s="581"/>
      <c r="AK529" s="581"/>
      <c r="AL529" s="581"/>
      <c r="AM529" s="581"/>
      <c r="AN529" s="581"/>
      <c r="AO529" s="581"/>
      <c r="AP529" s="581"/>
      <c r="AQ529" s="581"/>
      <c r="AR529" s="581"/>
      <c r="AS529" s="581"/>
      <c r="AT529" s="581"/>
      <c r="AU529" s="581"/>
      <c r="AV529" s="581"/>
      <c r="AW529" s="581"/>
      <c r="AX529" s="581"/>
      <c r="AY529" s="581"/>
      <c r="AZ529" s="581"/>
      <c r="BA529" s="581"/>
      <c r="BB529" s="581"/>
      <c r="BC529" s="581"/>
      <c r="BD529" s="581"/>
      <c r="BE529" s="581"/>
      <c r="BF529" s="581"/>
      <c r="BG529" s="581"/>
      <c r="BH529" s="581"/>
      <c r="BI529" s="581"/>
      <c r="BJ529" s="581"/>
      <c r="BK529" s="581"/>
      <c r="BL529" s="581"/>
      <c r="BM529" s="581"/>
      <c r="BN529" s="581"/>
      <c r="BO529" s="581"/>
      <c r="BP529" s="581"/>
      <c r="BQ529" s="581"/>
      <c r="BR529" s="581"/>
      <c r="BS529" s="581"/>
      <c r="BT529" s="581"/>
      <c r="BU529" s="581"/>
      <c r="BV529" s="581"/>
      <c r="BW529" s="581"/>
      <c r="BX529" s="581"/>
      <c r="BY529" s="581"/>
      <c r="BZ529" s="581"/>
      <c r="CA529" s="581"/>
      <c r="CB529" s="581"/>
      <c r="CC529" s="581"/>
    </row>
    <row r="530" customFormat="false" ht="11.25" hidden="false" customHeight="true" outlineLevel="0" collapsed="false">
      <c r="A530" s="581"/>
      <c r="B530" s="581"/>
      <c r="C530" s="581"/>
      <c r="D530" s="581"/>
      <c r="E530" s="581"/>
      <c r="F530" s="581"/>
      <c r="G530" s="581"/>
      <c r="H530" s="581"/>
      <c r="I530" s="581"/>
      <c r="J530" s="581"/>
      <c r="K530" s="581"/>
      <c r="L530" s="581"/>
      <c r="M530" s="581"/>
      <c r="N530" s="581"/>
      <c r="O530" s="581"/>
      <c r="P530" s="581"/>
      <c r="Q530" s="581"/>
      <c r="R530" s="581"/>
      <c r="S530" s="581"/>
      <c r="T530" s="581"/>
      <c r="U530" s="581"/>
      <c r="V530" s="581"/>
      <c r="W530" s="581"/>
      <c r="X530" s="581"/>
      <c r="Y530" s="581"/>
      <c r="Z530" s="581"/>
      <c r="AA530" s="581"/>
      <c r="AB530" s="581"/>
      <c r="AC530" s="581"/>
      <c r="AD530" s="581"/>
      <c r="AE530" s="581"/>
      <c r="AF530" s="581"/>
      <c r="AG530" s="581"/>
      <c r="AH530" s="581"/>
      <c r="AI530" s="581"/>
      <c r="AJ530" s="581"/>
      <c r="AK530" s="581"/>
      <c r="AL530" s="581"/>
      <c r="AM530" s="581"/>
      <c r="AN530" s="581"/>
      <c r="AO530" s="581"/>
      <c r="AP530" s="581"/>
      <c r="AQ530" s="581"/>
      <c r="AR530" s="581"/>
      <c r="AS530" s="581"/>
      <c r="AT530" s="581"/>
      <c r="AU530" s="581"/>
      <c r="AV530" s="581"/>
      <c r="AW530" s="581"/>
      <c r="AX530" s="581"/>
      <c r="AY530" s="581"/>
      <c r="AZ530" s="581"/>
      <c r="BA530" s="581"/>
      <c r="BB530" s="581"/>
      <c r="BC530" s="581"/>
      <c r="BD530" s="581"/>
      <c r="BE530" s="581"/>
      <c r="BF530" s="581"/>
      <c r="BG530" s="581"/>
      <c r="BH530" s="581"/>
      <c r="BI530" s="581"/>
      <c r="BJ530" s="581"/>
      <c r="BK530" s="581"/>
      <c r="BL530" s="581"/>
      <c r="BM530" s="581"/>
      <c r="BN530" s="581"/>
      <c r="BO530" s="581"/>
      <c r="BP530" s="581"/>
      <c r="BQ530" s="581"/>
      <c r="BR530" s="581"/>
      <c r="BS530" s="581"/>
      <c r="BT530" s="581"/>
      <c r="BU530" s="581"/>
      <c r="BV530" s="581"/>
      <c r="BW530" s="581"/>
      <c r="BX530" s="581"/>
      <c r="BY530" s="581"/>
      <c r="BZ530" s="581"/>
      <c r="CA530" s="581"/>
      <c r="CB530" s="581"/>
      <c r="CC530" s="581"/>
    </row>
    <row r="531" customFormat="false" ht="11.25" hidden="false" customHeight="true" outlineLevel="0" collapsed="false">
      <c r="A531" s="581"/>
      <c r="B531" s="581"/>
      <c r="C531" s="581"/>
      <c r="D531" s="581"/>
      <c r="E531" s="581"/>
      <c r="F531" s="581"/>
      <c r="G531" s="581"/>
      <c r="H531" s="581"/>
      <c r="I531" s="581"/>
      <c r="J531" s="581"/>
      <c r="K531" s="581"/>
      <c r="L531" s="581"/>
      <c r="M531" s="581"/>
      <c r="N531" s="581"/>
      <c r="O531" s="581"/>
      <c r="P531" s="581"/>
      <c r="Q531" s="581"/>
      <c r="R531" s="581"/>
      <c r="S531" s="581"/>
      <c r="T531" s="581"/>
      <c r="U531" s="581"/>
      <c r="V531" s="581"/>
      <c r="W531" s="581"/>
      <c r="X531" s="581"/>
      <c r="Y531" s="581"/>
      <c r="Z531" s="581"/>
      <c r="AA531" s="581"/>
      <c r="AB531" s="581"/>
      <c r="AC531" s="581"/>
      <c r="AD531" s="581"/>
      <c r="AE531" s="581"/>
      <c r="AF531" s="581"/>
      <c r="AG531" s="581"/>
      <c r="AH531" s="581"/>
      <c r="AI531" s="581"/>
      <c r="AJ531" s="581"/>
      <c r="AK531" s="581"/>
      <c r="AL531" s="581"/>
      <c r="AM531" s="581"/>
      <c r="AN531" s="581"/>
      <c r="AO531" s="581"/>
      <c r="AP531" s="581"/>
      <c r="AQ531" s="581"/>
      <c r="AR531" s="581"/>
      <c r="AS531" s="581"/>
      <c r="AT531" s="581"/>
      <c r="AU531" s="581"/>
      <c r="AV531" s="581"/>
      <c r="AW531" s="581"/>
      <c r="AX531" s="581"/>
      <c r="AY531" s="581"/>
      <c r="AZ531" s="581"/>
      <c r="BA531" s="581"/>
      <c r="BB531" s="581"/>
      <c r="BC531" s="581"/>
      <c r="BD531" s="581"/>
      <c r="BE531" s="581"/>
      <c r="BF531" s="581"/>
      <c r="BG531" s="581"/>
      <c r="BH531" s="581"/>
      <c r="BI531" s="581"/>
      <c r="BJ531" s="581"/>
      <c r="BK531" s="581"/>
      <c r="BL531" s="581"/>
      <c r="BM531" s="581"/>
      <c r="BN531" s="581"/>
      <c r="BO531" s="581"/>
      <c r="BP531" s="581"/>
      <c r="BQ531" s="581"/>
      <c r="BR531" s="581"/>
      <c r="BS531" s="581"/>
      <c r="BT531" s="581"/>
      <c r="BU531" s="581"/>
      <c r="BV531" s="581"/>
      <c r="BW531" s="581"/>
      <c r="BX531" s="581"/>
      <c r="BY531" s="581"/>
      <c r="BZ531" s="581"/>
      <c r="CA531" s="581"/>
      <c r="CB531" s="581"/>
      <c r="CC531" s="581"/>
    </row>
    <row r="532" customFormat="false" ht="11.25" hidden="false" customHeight="true" outlineLevel="0" collapsed="false">
      <c r="A532" s="581"/>
      <c r="B532" s="581"/>
      <c r="C532" s="581"/>
      <c r="D532" s="581"/>
      <c r="E532" s="581"/>
      <c r="F532" s="581"/>
      <c r="G532" s="581"/>
      <c r="H532" s="581"/>
      <c r="I532" s="581"/>
      <c r="J532" s="581"/>
      <c r="K532" s="581"/>
      <c r="L532" s="581"/>
      <c r="M532" s="581"/>
      <c r="N532" s="581"/>
      <c r="O532" s="581"/>
      <c r="P532" s="581"/>
      <c r="Q532" s="581"/>
      <c r="R532" s="581"/>
      <c r="S532" s="581"/>
      <c r="T532" s="581"/>
      <c r="U532" s="581"/>
      <c r="V532" s="581"/>
      <c r="W532" s="581"/>
      <c r="X532" s="581"/>
      <c r="Y532" s="581"/>
      <c r="Z532" s="581"/>
      <c r="AA532" s="581"/>
      <c r="AB532" s="581"/>
      <c r="AC532" s="581"/>
      <c r="AD532" s="581"/>
      <c r="AE532" s="581"/>
      <c r="AF532" s="581"/>
      <c r="AG532" s="581"/>
      <c r="AH532" s="581"/>
      <c r="AI532" s="581"/>
      <c r="AJ532" s="581"/>
      <c r="AK532" s="581"/>
      <c r="AL532" s="581"/>
      <c r="AM532" s="581"/>
      <c r="AN532" s="581"/>
      <c r="AO532" s="581"/>
      <c r="AP532" s="581"/>
      <c r="AQ532" s="581"/>
      <c r="AR532" s="581"/>
      <c r="AS532" s="581"/>
      <c r="AT532" s="581"/>
      <c r="AU532" s="581"/>
      <c r="AV532" s="581"/>
      <c r="AW532" s="581"/>
      <c r="AX532" s="581"/>
      <c r="AY532" s="581"/>
      <c r="AZ532" s="581"/>
      <c r="BA532" s="581"/>
      <c r="BB532" s="581"/>
      <c r="BC532" s="581"/>
      <c r="BD532" s="581"/>
      <c r="BE532" s="581"/>
      <c r="BF532" s="581"/>
      <c r="BG532" s="581"/>
      <c r="BH532" s="581"/>
      <c r="BI532" s="581"/>
      <c r="BJ532" s="581"/>
      <c r="BK532" s="581"/>
      <c r="BL532" s="581"/>
      <c r="BM532" s="581"/>
      <c r="BN532" s="581"/>
      <c r="BO532" s="581"/>
      <c r="BP532" s="581"/>
      <c r="BQ532" s="581"/>
      <c r="BR532" s="581"/>
      <c r="BS532" s="581"/>
      <c r="BT532" s="581"/>
      <c r="BU532" s="581"/>
      <c r="BV532" s="581"/>
      <c r="BW532" s="581"/>
      <c r="BX532" s="581"/>
      <c r="BY532" s="581"/>
      <c r="BZ532" s="581"/>
      <c r="CA532" s="581"/>
      <c r="CB532" s="581"/>
      <c r="CC532" s="581"/>
    </row>
    <row r="533" customFormat="false" ht="11.25" hidden="false" customHeight="true" outlineLevel="0" collapsed="false">
      <c r="A533" s="581"/>
      <c r="B533" s="581"/>
      <c r="C533" s="581"/>
      <c r="D533" s="581"/>
      <c r="E533" s="581"/>
      <c r="F533" s="581"/>
      <c r="G533" s="581"/>
      <c r="H533" s="581"/>
      <c r="I533" s="581"/>
      <c r="J533" s="581"/>
      <c r="K533" s="581"/>
      <c r="L533" s="581"/>
      <c r="M533" s="581"/>
      <c r="N533" s="581"/>
      <c r="O533" s="581"/>
      <c r="P533" s="581"/>
      <c r="Q533" s="581"/>
      <c r="R533" s="581"/>
      <c r="S533" s="581"/>
      <c r="T533" s="581"/>
      <c r="U533" s="581"/>
      <c r="V533" s="581"/>
      <c r="W533" s="581"/>
      <c r="X533" s="581"/>
      <c r="Y533" s="581"/>
      <c r="Z533" s="581"/>
      <c r="AA533" s="581"/>
      <c r="AB533" s="581"/>
      <c r="AC533" s="581"/>
      <c r="AD533" s="581"/>
      <c r="AE533" s="581"/>
      <c r="AF533" s="581"/>
      <c r="AG533" s="581"/>
      <c r="AH533" s="581"/>
      <c r="AI533" s="581"/>
      <c r="AJ533" s="581"/>
      <c r="AK533" s="581"/>
      <c r="AL533" s="581"/>
      <c r="AM533" s="581"/>
      <c r="AN533" s="581"/>
      <c r="AO533" s="581"/>
      <c r="AP533" s="581"/>
      <c r="AQ533" s="581"/>
      <c r="AR533" s="581"/>
      <c r="AS533" s="581"/>
      <c r="AT533" s="581"/>
      <c r="AU533" s="581"/>
      <c r="AV533" s="581"/>
      <c r="AW533" s="581"/>
      <c r="AX533" s="581"/>
      <c r="AY533" s="581"/>
      <c r="AZ533" s="581"/>
      <c r="BA533" s="581"/>
      <c r="BB533" s="581"/>
      <c r="BC533" s="581"/>
      <c r="BD533" s="581"/>
      <c r="BE533" s="581"/>
      <c r="BF533" s="581"/>
      <c r="BG533" s="581"/>
      <c r="BH533" s="581"/>
      <c r="BI533" s="581"/>
      <c r="BJ533" s="581"/>
      <c r="BK533" s="581"/>
      <c r="BL533" s="581"/>
      <c r="BM533" s="581"/>
      <c r="BN533" s="581"/>
      <c r="BO533" s="581"/>
      <c r="BP533" s="581"/>
      <c r="BQ533" s="581"/>
      <c r="BR533" s="581"/>
      <c r="BS533" s="581"/>
      <c r="BT533" s="581"/>
      <c r="BU533" s="581"/>
      <c r="BV533" s="581"/>
      <c r="BW533" s="581"/>
      <c r="BX533" s="581"/>
      <c r="BY533" s="581"/>
      <c r="BZ533" s="581"/>
      <c r="CA533" s="581"/>
      <c r="CB533" s="581"/>
      <c r="CC533" s="581"/>
    </row>
    <row r="534" customFormat="false" ht="11.25" hidden="false" customHeight="true" outlineLevel="0" collapsed="false">
      <c r="A534" s="581"/>
      <c r="B534" s="581"/>
      <c r="C534" s="581"/>
      <c r="D534" s="581"/>
      <c r="E534" s="581"/>
      <c r="F534" s="581"/>
      <c r="G534" s="581"/>
      <c r="H534" s="581"/>
      <c r="I534" s="581"/>
      <c r="J534" s="581"/>
      <c r="K534" s="581"/>
      <c r="L534" s="581"/>
      <c r="M534" s="581"/>
      <c r="N534" s="581"/>
      <c r="O534" s="581"/>
      <c r="P534" s="581"/>
      <c r="Q534" s="581"/>
      <c r="R534" s="581"/>
      <c r="S534" s="581"/>
      <c r="T534" s="581"/>
      <c r="U534" s="581"/>
      <c r="V534" s="581"/>
      <c r="W534" s="581"/>
      <c r="X534" s="581"/>
      <c r="Y534" s="581"/>
      <c r="Z534" s="581"/>
      <c r="AA534" s="581"/>
      <c r="AB534" s="581"/>
      <c r="AC534" s="581"/>
      <c r="AD534" s="581"/>
      <c r="AE534" s="581"/>
      <c r="AF534" s="581"/>
      <c r="AG534" s="581"/>
      <c r="AH534" s="581"/>
      <c r="AI534" s="581"/>
      <c r="AJ534" s="581"/>
      <c r="AK534" s="581"/>
      <c r="AL534" s="581"/>
      <c r="AM534" s="581"/>
      <c r="AN534" s="581"/>
      <c r="AO534" s="581"/>
      <c r="AP534" s="581"/>
      <c r="AQ534" s="581"/>
      <c r="AR534" s="581"/>
      <c r="AS534" s="581"/>
      <c r="AT534" s="581"/>
      <c r="AU534" s="581"/>
      <c r="AV534" s="581"/>
      <c r="AW534" s="581"/>
      <c r="AX534" s="581"/>
      <c r="AY534" s="581"/>
      <c r="AZ534" s="581"/>
      <c r="BA534" s="581"/>
      <c r="BB534" s="581"/>
      <c r="BC534" s="581"/>
      <c r="BD534" s="581"/>
      <c r="BE534" s="581"/>
      <c r="BF534" s="581"/>
      <c r="BG534" s="581"/>
      <c r="BH534" s="581"/>
      <c r="BI534" s="581"/>
      <c r="BJ534" s="581"/>
      <c r="BK534" s="581"/>
      <c r="BL534" s="581"/>
      <c r="BM534" s="581"/>
      <c r="BN534" s="581"/>
      <c r="BO534" s="581"/>
      <c r="BP534" s="581"/>
      <c r="BQ534" s="581"/>
      <c r="BR534" s="581"/>
      <c r="BS534" s="581"/>
      <c r="BT534" s="581"/>
      <c r="BU534" s="581"/>
      <c r="BV534" s="581"/>
      <c r="BW534" s="581"/>
      <c r="BX534" s="581"/>
      <c r="BY534" s="581"/>
      <c r="BZ534" s="581"/>
      <c r="CA534" s="581"/>
      <c r="CB534" s="581"/>
      <c r="CC534" s="581"/>
    </row>
    <row r="535" customFormat="false" ht="11.25" hidden="false" customHeight="true" outlineLevel="0" collapsed="false">
      <c r="A535" s="581"/>
      <c r="B535" s="581"/>
      <c r="C535" s="581"/>
      <c r="D535" s="581"/>
      <c r="E535" s="581"/>
      <c r="F535" s="581"/>
      <c r="G535" s="581"/>
      <c r="H535" s="581"/>
      <c r="I535" s="581"/>
      <c r="J535" s="581"/>
      <c r="K535" s="581"/>
      <c r="L535" s="581"/>
      <c r="M535" s="581"/>
      <c r="N535" s="581"/>
      <c r="O535" s="581"/>
      <c r="P535" s="581"/>
      <c r="Q535" s="581"/>
      <c r="R535" s="581"/>
      <c r="S535" s="581"/>
      <c r="T535" s="581"/>
      <c r="U535" s="581"/>
      <c r="V535" s="581"/>
      <c r="W535" s="581"/>
      <c r="X535" s="581"/>
      <c r="Y535" s="581"/>
      <c r="Z535" s="581"/>
      <c r="AA535" s="581"/>
      <c r="AB535" s="581"/>
      <c r="AC535" s="581"/>
      <c r="AD535" s="581"/>
      <c r="AE535" s="581"/>
      <c r="AF535" s="581"/>
      <c r="AG535" s="581"/>
      <c r="AH535" s="581"/>
      <c r="AI535" s="581"/>
      <c r="AJ535" s="581"/>
      <c r="AK535" s="581"/>
      <c r="AL535" s="581"/>
      <c r="AM535" s="581"/>
      <c r="AN535" s="581"/>
      <c r="AO535" s="581"/>
      <c r="AP535" s="581"/>
      <c r="AQ535" s="581"/>
      <c r="AR535" s="581"/>
      <c r="AS535" s="581"/>
      <c r="AT535" s="581"/>
      <c r="AU535" s="581"/>
      <c r="AV535" s="581"/>
      <c r="AW535" s="581"/>
      <c r="AX535" s="581"/>
      <c r="AY535" s="581"/>
      <c r="AZ535" s="581"/>
      <c r="BA535" s="581"/>
      <c r="BB535" s="581"/>
      <c r="BC535" s="581"/>
      <c r="BD535" s="581"/>
      <c r="BE535" s="581"/>
      <c r="BF535" s="581"/>
      <c r="BG535" s="581"/>
      <c r="BH535" s="581"/>
      <c r="BI535" s="581"/>
      <c r="BJ535" s="581"/>
      <c r="BK535" s="581"/>
      <c r="BL535" s="581"/>
      <c r="BM535" s="581"/>
      <c r="BN535" s="581"/>
      <c r="BO535" s="581"/>
      <c r="BP535" s="581"/>
      <c r="BQ535" s="581"/>
      <c r="BR535" s="581"/>
      <c r="BS535" s="581"/>
      <c r="BT535" s="581"/>
      <c r="BU535" s="581"/>
      <c r="BV535" s="581"/>
      <c r="BW535" s="581"/>
      <c r="BX535" s="581"/>
      <c r="BY535" s="581"/>
      <c r="BZ535" s="581"/>
      <c r="CA535" s="581"/>
      <c r="CB535" s="581"/>
      <c r="CC535" s="581"/>
    </row>
    <row r="536" customFormat="false" ht="11.25" hidden="false" customHeight="true" outlineLevel="0" collapsed="false">
      <c r="A536" s="581"/>
      <c r="B536" s="581"/>
      <c r="C536" s="581"/>
      <c r="D536" s="581"/>
      <c r="E536" s="581"/>
      <c r="F536" s="581"/>
      <c r="G536" s="581"/>
      <c r="H536" s="581"/>
      <c r="I536" s="581"/>
      <c r="J536" s="581"/>
      <c r="K536" s="581"/>
      <c r="L536" s="581"/>
      <c r="M536" s="581"/>
      <c r="N536" s="581"/>
      <c r="O536" s="581"/>
      <c r="P536" s="581"/>
      <c r="Q536" s="581"/>
      <c r="R536" s="581"/>
      <c r="S536" s="581"/>
      <c r="T536" s="581"/>
      <c r="U536" s="581"/>
      <c r="V536" s="581"/>
      <c r="W536" s="581"/>
      <c r="X536" s="581"/>
      <c r="Y536" s="581"/>
      <c r="Z536" s="581"/>
      <c r="AA536" s="581"/>
      <c r="AB536" s="581"/>
      <c r="AC536" s="581"/>
      <c r="AD536" s="581"/>
      <c r="AE536" s="581"/>
      <c r="AF536" s="581"/>
      <c r="AG536" s="581"/>
      <c r="AH536" s="581"/>
      <c r="AI536" s="581"/>
      <c r="AJ536" s="581"/>
      <c r="AK536" s="581"/>
      <c r="AL536" s="581"/>
      <c r="AM536" s="581"/>
      <c r="AN536" s="581"/>
      <c r="AO536" s="581"/>
      <c r="AP536" s="581"/>
      <c r="AQ536" s="581"/>
      <c r="AR536" s="581"/>
      <c r="AS536" s="581"/>
      <c r="AT536" s="581"/>
      <c r="AU536" s="581"/>
      <c r="AV536" s="581"/>
      <c r="AW536" s="581"/>
      <c r="AX536" s="581"/>
      <c r="AY536" s="581"/>
      <c r="AZ536" s="581"/>
      <c r="BA536" s="581"/>
      <c r="BB536" s="581"/>
      <c r="BC536" s="581"/>
      <c r="BD536" s="581"/>
      <c r="BE536" s="581"/>
      <c r="BF536" s="581"/>
      <c r="BG536" s="581"/>
      <c r="BH536" s="581"/>
      <c r="BI536" s="581"/>
      <c r="BJ536" s="581"/>
      <c r="BK536" s="581"/>
      <c r="BL536" s="581"/>
      <c r="BM536" s="581"/>
      <c r="BN536" s="581"/>
      <c r="BO536" s="581"/>
      <c r="BP536" s="581"/>
      <c r="BQ536" s="581"/>
      <c r="BR536" s="581"/>
      <c r="BS536" s="581"/>
      <c r="BT536" s="581"/>
      <c r="BU536" s="581"/>
      <c r="BV536" s="581"/>
      <c r="BW536" s="581"/>
      <c r="BX536" s="581"/>
      <c r="BY536" s="581"/>
      <c r="BZ536" s="581"/>
      <c r="CA536" s="581"/>
      <c r="CB536" s="581"/>
      <c r="CC536" s="581"/>
    </row>
    <row r="537" customFormat="false" ht="11.25" hidden="false" customHeight="true" outlineLevel="0" collapsed="false">
      <c r="A537" s="581"/>
      <c r="B537" s="581"/>
      <c r="C537" s="581"/>
      <c r="D537" s="581"/>
      <c r="E537" s="581"/>
      <c r="F537" s="581"/>
      <c r="G537" s="581"/>
      <c r="H537" s="581"/>
      <c r="I537" s="581"/>
      <c r="J537" s="581"/>
      <c r="K537" s="581"/>
      <c r="L537" s="581"/>
      <c r="M537" s="581"/>
      <c r="N537" s="581"/>
      <c r="O537" s="581"/>
      <c r="P537" s="581"/>
      <c r="Q537" s="581"/>
      <c r="R537" s="581"/>
      <c r="S537" s="581"/>
      <c r="T537" s="581"/>
      <c r="U537" s="581"/>
      <c r="V537" s="581"/>
      <c r="W537" s="581"/>
      <c r="X537" s="581"/>
      <c r="Y537" s="581"/>
      <c r="Z537" s="581"/>
      <c r="AA537" s="581"/>
      <c r="AB537" s="581"/>
      <c r="AC537" s="581"/>
      <c r="AD537" s="581"/>
      <c r="AE537" s="581"/>
      <c r="AF537" s="581"/>
      <c r="AG537" s="581"/>
      <c r="AH537" s="581"/>
      <c r="AI537" s="581"/>
      <c r="AJ537" s="581"/>
      <c r="AK537" s="581"/>
      <c r="AL537" s="581"/>
      <c r="AM537" s="581"/>
      <c r="AN537" s="581"/>
      <c r="AO537" s="581"/>
      <c r="AP537" s="581"/>
      <c r="AQ537" s="581"/>
      <c r="AR537" s="581"/>
      <c r="AS537" s="581"/>
      <c r="AT537" s="581"/>
      <c r="AU537" s="581"/>
      <c r="AV537" s="581"/>
      <c r="AW537" s="581"/>
      <c r="AX537" s="581"/>
      <c r="AY537" s="581"/>
      <c r="AZ537" s="581"/>
      <c r="BA537" s="581"/>
      <c r="BB537" s="581"/>
      <c r="BC537" s="581"/>
      <c r="BD537" s="581"/>
      <c r="BE537" s="581"/>
      <c r="BF537" s="581"/>
      <c r="BG537" s="581"/>
      <c r="BH537" s="581"/>
      <c r="BI537" s="581"/>
      <c r="BJ537" s="581"/>
      <c r="BK537" s="581"/>
      <c r="BL537" s="581"/>
      <c r="BM537" s="581"/>
      <c r="BN537" s="581"/>
      <c r="BO537" s="581"/>
      <c r="BP537" s="581"/>
      <c r="BQ537" s="581"/>
      <c r="BR537" s="581"/>
      <c r="BS537" s="581"/>
      <c r="BT537" s="581"/>
      <c r="BU537" s="581"/>
      <c r="BV537" s="581"/>
      <c r="BW537" s="581"/>
      <c r="BX537" s="581"/>
      <c r="BY537" s="581"/>
      <c r="BZ537" s="581"/>
      <c r="CA537" s="581"/>
      <c r="CB537" s="581"/>
      <c r="CC537" s="581"/>
    </row>
    <row r="538" customFormat="false" ht="11.25" hidden="false" customHeight="true" outlineLevel="0" collapsed="false">
      <c r="A538" s="581"/>
      <c r="B538" s="581"/>
      <c r="C538" s="581"/>
      <c r="D538" s="581"/>
      <c r="E538" s="581"/>
      <c r="F538" s="581"/>
      <c r="G538" s="581"/>
      <c r="H538" s="581"/>
      <c r="I538" s="581"/>
      <c r="J538" s="581"/>
      <c r="K538" s="581"/>
      <c r="L538" s="581"/>
      <c r="M538" s="581"/>
      <c r="N538" s="581"/>
      <c r="O538" s="581"/>
      <c r="P538" s="581"/>
      <c r="Q538" s="581"/>
      <c r="R538" s="581"/>
      <c r="S538" s="581"/>
      <c r="T538" s="581"/>
      <c r="U538" s="581"/>
      <c r="V538" s="581"/>
      <c r="W538" s="581"/>
      <c r="X538" s="581"/>
      <c r="Y538" s="581"/>
      <c r="Z538" s="581"/>
      <c r="AA538" s="581"/>
      <c r="AB538" s="581"/>
      <c r="AC538" s="581"/>
      <c r="AD538" s="581"/>
      <c r="AE538" s="581"/>
      <c r="AF538" s="581"/>
      <c r="AG538" s="581"/>
      <c r="AH538" s="581"/>
      <c r="AI538" s="581"/>
      <c r="AJ538" s="581"/>
      <c r="AK538" s="581"/>
      <c r="AL538" s="581"/>
      <c r="AM538" s="581"/>
      <c r="AN538" s="581"/>
      <c r="AO538" s="581"/>
      <c r="AP538" s="581"/>
      <c r="AQ538" s="581"/>
      <c r="AR538" s="581"/>
      <c r="AS538" s="581"/>
      <c r="AT538" s="581"/>
      <c r="AU538" s="581"/>
      <c r="AV538" s="581"/>
      <c r="AW538" s="581"/>
      <c r="AX538" s="581"/>
      <c r="AY538" s="581"/>
      <c r="AZ538" s="581"/>
      <c r="BA538" s="581"/>
      <c r="BB538" s="581"/>
      <c r="BC538" s="581"/>
      <c r="BD538" s="581"/>
      <c r="BE538" s="581"/>
      <c r="BF538" s="581"/>
      <c r="BG538" s="581"/>
      <c r="BH538" s="581"/>
      <c r="BI538" s="581"/>
      <c r="BJ538" s="581"/>
      <c r="BK538" s="581"/>
      <c r="BL538" s="581"/>
      <c r="BM538" s="581"/>
      <c r="BN538" s="581"/>
      <c r="BO538" s="581"/>
      <c r="BP538" s="581"/>
      <c r="BQ538" s="581"/>
      <c r="BR538" s="581"/>
      <c r="BS538" s="581"/>
      <c r="BT538" s="581"/>
      <c r="BU538" s="581"/>
      <c r="BV538" s="581"/>
      <c r="BW538" s="581"/>
      <c r="BX538" s="581"/>
      <c r="BY538" s="581"/>
      <c r="BZ538" s="581"/>
      <c r="CA538" s="581"/>
      <c r="CB538" s="581"/>
      <c r="CC538" s="581"/>
    </row>
    <row r="539" customFormat="false" ht="11.25" hidden="false" customHeight="true" outlineLevel="0" collapsed="false">
      <c r="A539" s="581"/>
      <c r="B539" s="581"/>
      <c r="C539" s="581"/>
      <c r="D539" s="581"/>
      <c r="E539" s="581"/>
      <c r="F539" s="581"/>
      <c r="G539" s="581"/>
      <c r="H539" s="581"/>
      <c r="I539" s="581"/>
      <c r="J539" s="581"/>
      <c r="K539" s="581"/>
      <c r="L539" s="581"/>
      <c r="M539" s="581"/>
      <c r="N539" s="581"/>
      <c r="O539" s="581"/>
      <c r="P539" s="581"/>
      <c r="Q539" s="581"/>
      <c r="R539" s="581"/>
      <c r="S539" s="581"/>
      <c r="T539" s="581"/>
      <c r="U539" s="581"/>
      <c r="V539" s="581"/>
      <c r="W539" s="581"/>
      <c r="X539" s="581"/>
      <c r="Y539" s="581"/>
      <c r="Z539" s="581"/>
      <c r="AA539" s="581"/>
      <c r="AB539" s="581"/>
      <c r="AC539" s="581"/>
      <c r="AD539" s="581"/>
      <c r="AE539" s="581"/>
      <c r="AF539" s="581"/>
      <c r="AG539" s="581"/>
      <c r="AH539" s="581"/>
      <c r="AI539" s="581"/>
      <c r="AJ539" s="581"/>
      <c r="AK539" s="581"/>
      <c r="AL539" s="581"/>
      <c r="AM539" s="581"/>
      <c r="AN539" s="581"/>
      <c r="AO539" s="581"/>
      <c r="AP539" s="581"/>
      <c r="AQ539" s="581"/>
      <c r="AR539" s="581"/>
      <c r="AS539" s="581"/>
      <c r="AT539" s="581"/>
      <c r="AU539" s="581"/>
      <c r="AV539" s="581"/>
      <c r="AW539" s="581"/>
      <c r="AX539" s="581"/>
      <c r="AY539" s="581"/>
      <c r="AZ539" s="581"/>
      <c r="BA539" s="581"/>
      <c r="BB539" s="581"/>
      <c r="BC539" s="581"/>
      <c r="BD539" s="581"/>
      <c r="BE539" s="581"/>
      <c r="BF539" s="581"/>
      <c r="BG539" s="581"/>
      <c r="BH539" s="581"/>
      <c r="BI539" s="581"/>
      <c r="BJ539" s="581"/>
      <c r="BK539" s="581"/>
      <c r="BL539" s="581"/>
      <c r="BM539" s="581"/>
      <c r="BN539" s="581"/>
      <c r="BO539" s="581"/>
      <c r="BP539" s="581"/>
      <c r="BQ539" s="581"/>
      <c r="BR539" s="581"/>
      <c r="BS539" s="581"/>
      <c r="BT539" s="581"/>
      <c r="BU539" s="581"/>
      <c r="BV539" s="581"/>
      <c r="BW539" s="581"/>
      <c r="BX539" s="581"/>
      <c r="BY539" s="581"/>
      <c r="BZ539" s="581"/>
      <c r="CA539" s="581"/>
      <c r="CB539" s="581"/>
      <c r="CC539" s="581"/>
    </row>
    <row r="540" customFormat="false" ht="11.25" hidden="false" customHeight="true" outlineLevel="0" collapsed="false">
      <c r="A540" s="581"/>
      <c r="B540" s="581"/>
      <c r="C540" s="581"/>
      <c r="D540" s="581"/>
      <c r="E540" s="581"/>
      <c r="F540" s="581"/>
      <c r="G540" s="581"/>
      <c r="H540" s="581"/>
      <c r="I540" s="581"/>
      <c r="J540" s="581"/>
      <c r="K540" s="581"/>
      <c r="L540" s="581"/>
      <c r="M540" s="581"/>
      <c r="N540" s="581"/>
      <c r="O540" s="581"/>
      <c r="P540" s="581"/>
      <c r="Q540" s="581"/>
      <c r="R540" s="581"/>
      <c r="S540" s="581"/>
      <c r="T540" s="581"/>
      <c r="U540" s="581"/>
      <c r="V540" s="581"/>
      <c r="W540" s="581"/>
      <c r="X540" s="581"/>
      <c r="Y540" s="581"/>
      <c r="Z540" s="581"/>
      <c r="AA540" s="581"/>
      <c r="AB540" s="581"/>
      <c r="AC540" s="581"/>
      <c r="AD540" s="581"/>
      <c r="AE540" s="581"/>
      <c r="AF540" s="581"/>
      <c r="AG540" s="581"/>
      <c r="AH540" s="581"/>
      <c r="AI540" s="581"/>
      <c r="AJ540" s="581"/>
      <c r="AK540" s="581"/>
      <c r="AL540" s="581"/>
      <c r="AM540" s="581"/>
      <c r="AN540" s="581"/>
      <c r="AO540" s="581"/>
      <c r="AP540" s="581"/>
      <c r="AQ540" s="581"/>
      <c r="AR540" s="581"/>
      <c r="AS540" s="581"/>
      <c r="AT540" s="581"/>
      <c r="AU540" s="581"/>
      <c r="AV540" s="581"/>
      <c r="AW540" s="581"/>
      <c r="AX540" s="581"/>
      <c r="AY540" s="581"/>
      <c r="AZ540" s="581"/>
      <c r="BA540" s="581"/>
      <c r="BB540" s="581"/>
      <c r="BC540" s="581"/>
      <c r="BD540" s="581"/>
      <c r="BE540" s="581"/>
      <c r="BF540" s="581"/>
      <c r="BG540" s="581"/>
      <c r="BH540" s="581"/>
      <c r="BI540" s="581"/>
      <c r="BJ540" s="581"/>
      <c r="BK540" s="581"/>
      <c r="BL540" s="581"/>
      <c r="BM540" s="581"/>
      <c r="BN540" s="581"/>
      <c r="BO540" s="581"/>
      <c r="BP540" s="581"/>
      <c r="BQ540" s="581"/>
      <c r="BR540" s="581"/>
      <c r="BS540" s="581"/>
      <c r="BT540" s="581"/>
      <c r="BU540" s="581"/>
      <c r="BV540" s="581"/>
      <c r="BW540" s="581"/>
      <c r="BX540" s="581"/>
      <c r="BY540" s="581"/>
      <c r="BZ540" s="581"/>
      <c r="CA540" s="581"/>
      <c r="CB540" s="581"/>
      <c r="CC540" s="581"/>
    </row>
    <row r="541" customFormat="false" ht="11.25" hidden="false" customHeight="true" outlineLevel="0" collapsed="false">
      <c r="A541" s="581"/>
      <c r="B541" s="581"/>
      <c r="C541" s="581"/>
      <c r="D541" s="581"/>
      <c r="E541" s="581"/>
      <c r="F541" s="581"/>
      <c r="G541" s="581"/>
      <c r="H541" s="581"/>
      <c r="I541" s="581"/>
      <c r="J541" s="581"/>
      <c r="K541" s="581"/>
      <c r="L541" s="581"/>
      <c r="M541" s="581"/>
      <c r="N541" s="581"/>
      <c r="O541" s="581"/>
      <c r="P541" s="581"/>
      <c r="Q541" s="581"/>
      <c r="R541" s="581"/>
      <c r="S541" s="581"/>
      <c r="T541" s="581"/>
      <c r="U541" s="581"/>
      <c r="V541" s="581"/>
      <c r="W541" s="581"/>
      <c r="X541" s="581"/>
      <c r="Y541" s="581"/>
      <c r="Z541" s="581"/>
      <c r="AA541" s="581"/>
      <c r="AB541" s="581"/>
      <c r="AC541" s="581"/>
      <c r="AD541" s="581"/>
      <c r="AE541" s="581"/>
      <c r="AF541" s="581"/>
      <c r="AG541" s="581"/>
      <c r="AH541" s="581"/>
      <c r="AI541" s="581"/>
      <c r="AJ541" s="581"/>
      <c r="AK541" s="581"/>
      <c r="AL541" s="581"/>
      <c r="AM541" s="581"/>
      <c r="AN541" s="581"/>
      <c r="AO541" s="581"/>
      <c r="AP541" s="581"/>
      <c r="AQ541" s="581"/>
      <c r="AR541" s="581"/>
      <c r="AS541" s="581"/>
      <c r="AT541" s="581"/>
      <c r="AU541" s="581"/>
      <c r="AV541" s="581"/>
      <c r="AW541" s="581"/>
      <c r="AX541" s="581"/>
      <c r="AY541" s="581"/>
      <c r="AZ541" s="581"/>
      <c r="BA541" s="581"/>
      <c r="BB541" s="581"/>
      <c r="BC541" s="581"/>
      <c r="BD541" s="581"/>
      <c r="BE541" s="581"/>
      <c r="BF541" s="581"/>
      <c r="BG541" s="581"/>
      <c r="BH541" s="581"/>
      <c r="BI541" s="581"/>
      <c r="BJ541" s="581"/>
      <c r="BK541" s="581"/>
      <c r="BL541" s="581"/>
      <c r="BM541" s="581"/>
      <c r="BN541" s="581"/>
      <c r="BO541" s="581"/>
      <c r="BP541" s="581"/>
      <c r="BQ541" s="581"/>
      <c r="BR541" s="581"/>
      <c r="BS541" s="581"/>
      <c r="BT541" s="581"/>
      <c r="BU541" s="581"/>
      <c r="BV541" s="581"/>
      <c r="BW541" s="581"/>
      <c r="BX541" s="581"/>
      <c r="BY541" s="581"/>
      <c r="BZ541" s="581"/>
      <c r="CA541" s="581"/>
      <c r="CB541" s="581"/>
      <c r="CC541" s="581"/>
    </row>
    <row r="542" customFormat="false" ht="11.25" hidden="false" customHeight="true" outlineLevel="0" collapsed="false">
      <c r="A542" s="581"/>
      <c r="B542" s="581"/>
      <c r="C542" s="581"/>
      <c r="D542" s="581"/>
      <c r="E542" s="581"/>
      <c r="F542" s="581"/>
      <c r="G542" s="581"/>
      <c r="H542" s="581"/>
      <c r="I542" s="581"/>
      <c r="J542" s="581"/>
      <c r="K542" s="581"/>
      <c r="L542" s="581"/>
      <c r="M542" s="581"/>
      <c r="N542" s="581"/>
      <c r="O542" s="581"/>
      <c r="P542" s="581"/>
      <c r="Q542" s="581"/>
      <c r="R542" s="581"/>
      <c r="S542" s="581"/>
      <c r="T542" s="581"/>
      <c r="U542" s="581"/>
      <c r="V542" s="581"/>
      <c r="W542" s="581"/>
      <c r="X542" s="581"/>
      <c r="Y542" s="581"/>
      <c r="Z542" s="581"/>
      <c r="AA542" s="581"/>
      <c r="AB542" s="581"/>
      <c r="AC542" s="581"/>
      <c r="AD542" s="581"/>
      <c r="AE542" s="581"/>
      <c r="AF542" s="581"/>
      <c r="AG542" s="581"/>
      <c r="AH542" s="581"/>
      <c r="AI542" s="581"/>
      <c r="AJ542" s="581"/>
      <c r="AK542" s="581"/>
      <c r="AL542" s="581"/>
      <c r="AM542" s="581"/>
      <c r="AN542" s="581"/>
      <c r="AO542" s="581"/>
      <c r="AP542" s="581"/>
      <c r="AQ542" s="581"/>
      <c r="AR542" s="581"/>
      <c r="AS542" s="581"/>
      <c r="AT542" s="581"/>
      <c r="AU542" s="581"/>
      <c r="AV542" s="581"/>
      <c r="AW542" s="581"/>
      <c r="AX542" s="581"/>
      <c r="AY542" s="581"/>
      <c r="AZ542" s="581"/>
      <c r="BA542" s="581"/>
      <c r="BB542" s="581"/>
      <c r="BC542" s="581"/>
      <c r="BD542" s="581"/>
      <c r="BE542" s="581"/>
      <c r="BF542" s="581"/>
      <c r="BG542" s="581"/>
      <c r="BH542" s="581"/>
      <c r="BI542" s="581"/>
      <c r="BJ542" s="581"/>
      <c r="BK542" s="581"/>
      <c r="BL542" s="581"/>
      <c r="BM542" s="581"/>
      <c r="BN542" s="581"/>
      <c r="BO542" s="581"/>
      <c r="BP542" s="581"/>
      <c r="BQ542" s="581"/>
      <c r="BR542" s="581"/>
      <c r="BS542" s="581"/>
      <c r="BT542" s="581"/>
      <c r="BU542" s="581"/>
      <c r="BV542" s="581"/>
      <c r="BW542" s="581"/>
      <c r="BX542" s="581"/>
      <c r="BY542" s="581"/>
      <c r="BZ542" s="581"/>
      <c r="CA542" s="581"/>
      <c r="CB542" s="581"/>
      <c r="CC542" s="581"/>
    </row>
    <row r="543" customFormat="false" ht="11.25" hidden="false" customHeight="true" outlineLevel="0" collapsed="false">
      <c r="A543" s="581"/>
      <c r="B543" s="581"/>
      <c r="C543" s="581"/>
      <c r="D543" s="581"/>
      <c r="E543" s="581"/>
      <c r="F543" s="581"/>
      <c r="G543" s="581"/>
      <c r="H543" s="581"/>
      <c r="I543" s="581"/>
      <c r="J543" s="581"/>
      <c r="K543" s="581"/>
      <c r="L543" s="581"/>
      <c r="M543" s="581"/>
      <c r="N543" s="581"/>
      <c r="O543" s="581"/>
      <c r="P543" s="581"/>
      <c r="Q543" s="581"/>
      <c r="R543" s="581"/>
      <c r="S543" s="581"/>
      <c r="T543" s="581"/>
      <c r="U543" s="581"/>
      <c r="V543" s="581"/>
      <c r="W543" s="581"/>
      <c r="X543" s="581"/>
      <c r="Y543" s="581"/>
      <c r="Z543" s="581"/>
      <c r="AA543" s="581"/>
      <c r="AB543" s="581"/>
      <c r="AC543" s="581"/>
      <c r="AD543" s="581"/>
      <c r="AE543" s="581"/>
      <c r="AF543" s="581"/>
      <c r="AG543" s="581"/>
      <c r="AH543" s="581"/>
      <c r="AI543" s="581"/>
      <c r="AJ543" s="581"/>
      <c r="AK543" s="581"/>
      <c r="AL543" s="581"/>
      <c r="AM543" s="581"/>
      <c r="AN543" s="581"/>
      <c r="AO543" s="581"/>
      <c r="AP543" s="581"/>
      <c r="AQ543" s="581"/>
      <c r="AR543" s="581"/>
      <c r="AS543" s="581"/>
      <c r="AT543" s="581"/>
      <c r="AU543" s="581"/>
      <c r="AV543" s="581"/>
      <c r="AW543" s="581"/>
      <c r="AX543" s="581"/>
      <c r="AY543" s="581"/>
      <c r="AZ543" s="581"/>
      <c r="BA543" s="581"/>
      <c r="BB543" s="581"/>
      <c r="BC543" s="581"/>
      <c r="BD543" s="581"/>
      <c r="BE543" s="581"/>
      <c r="BF543" s="581"/>
      <c r="BG543" s="581"/>
      <c r="BH543" s="581"/>
      <c r="BI543" s="581"/>
      <c r="BJ543" s="581"/>
      <c r="BK543" s="581"/>
      <c r="BL543" s="581"/>
      <c r="BM543" s="581"/>
      <c r="BN543" s="581"/>
      <c r="BO543" s="581"/>
      <c r="BP543" s="581"/>
      <c r="BQ543" s="581"/>
      <c r="BR543" s="581"/>
      <c r="BS543" s="581"/>
      <c r="BT543" s="581"/>
      <c r="BU543" s="581"/>
      <c r="BV543" s="581"/>
      <c r="BW543" s="581"/>
      <c r="BX543" s="581"/>
      <c r="BY543" s="581"/>
      <c r="BZ543" s="581"/>
      <c r="CA543" s="581"/>
      <c r="CB543" s="581"/>
      <c r="CC543" s="581"/>
    </row>
    <row r="544" customFormat="false" ht="11.25" hidden="false" customHeight="true" outlineLevel="0" collapsed="false">
      <c r="A544" s="581"/>
      <c r="B544" s="581"/>
      <c r="C544" s="581"/>
      <c r="D544" s="581"/>
      <c r="E544" s="581"/>
      <c r="F544" s="581"/>
      <c r="G544" s="581"/>
      <c r="H544" s="581"/>
      <c r="I544" s="581"/>
      <c r="J544" s="581"/>
      <c r="K544" s="581"/>
      <c r="L544" s="581"/>
      <c r="M544" s="581"/>
      <c r="N544" s="581"/>
      <c r="O544" s="581"/>
      <c r="P544" s="581"/>
      <c r="Q544" s="581"/>
      <c r="R544" s="581"/>
      <c r="S544" s="581"/>
      <c r="T544" s="581"/>
      <c r="U544" s="581"/>
      <c r="V544" s="581"/>
      <c r="W544" s="581"/>
      <c r="X544" s="581"/>
      <c r="Y544" s="581"/>
      <c r="Z544" s="581"/>
      <c r="AA544" s="581"/>
      <c r="AB544" s="581"/>
      <c r="AC544" s="581"/>
      <c r="AD544" s="581"/>
      <c r="AE544" s="581"/>
      <c r="AF544" s="581"/>
      <c r="AG544" s="581"/>
      <c r="AH544" s="581"/>
      <c r="AI544" s="581"/>
      <c r="AJ544" s="581"/>
      <c r="AK544" s="581"/>
      <c r="AL544" s="581"/>
      <c r="AM544" s="581"/>
      <c r="AN544" s="581"/>
      <c r="AO544" s="581"/>
      <c r="AP544" s="581"/>
      <c r="AQ544" s="581"/>
      <c r="AR544" s="581"/>
      <c r="AS544" s="581"/>
      <c r="AT544" s="581"/>
      <c r="AU544" s="581"/>
      <c r="AV544" s="581"/>
      <c r="AW544" s="581"/>
      <c r="AX544" s="581"/>
      <c r="AY544" s="581"/>
      <c r="AZ544" s="581"/>
      <c r="BA544" s="581"/>
      <c r="BB544" s="581"/>
      <c r="BC544" s="581"/>
      <c r="BD544" s="581"/>
      <c r="BE544" s="581"/>
      <c r="BF544" s="581"/>
      <c r="BG544" s="581"/>
      <c r="BH544" s="581"/>
      <c r="BI544" s="581"/>
      <c r="BJ544" s="581"/>
      <c r="BK544" s="581"/>
      <c r="BL544" s="581"/>
      <c r="BM544" s="581"/>
      <c r="BN544" s="581"/>
      <c r="BO544" s="581"/>
      <c r="BP544" s="581"/>
      <c r="BQ544" s="581"/>
      <c r="BR544" s="581"/>
      <c r="BS544" s="581"/>
      <c r="BT544" s="581"/>
      <c r="BU544" s="581"/>
      <c r="BV544" s="581"/>
      <c r="BW544" s="581"/>
      <c r="BX544" s="581"/>
      <c r="BY544" s="581"/>
      <c r="BZ544" s="581"/>
      <c r="CA544" s="581"/>
      <c r="CB544" s="581"/>
      <c r="CC544" s="581"/>
    </row>
    <row r="545" customFormat="false" ht="11.25" hidden="false" customHeight="true" outlineLevel="0" collapsed="false">
      <c r="A545" s="581"/>
      <c r="B545" s="581"/>
      <c r="C545" s="581"/>
      <c r="D545" s="581"/>
      <c r="E545" s="581"/>
      <c r="F545" s="581"/>
      <c r="G545" s="581"/>
      <c r="H545" s="581"/>
      <c r="I545" s="581"/>
      <c r="J545" s="581"/>
      <c r="K545" s="581"/>
      <c r="L545" s="581"/>
      <c r="M545" s="581"/>
      <c r="N545" s="581"/>
      <c r="O545" s="581"/>
      <c r="P545" s="581"/>
      <c r="Q545" s="581"/>
      <c r="R545" s="581"/>
      <c r="S545" s="581"/>
      <c r="T545" s="581"/>
      <c r="U545" s="581"/>
      <c r="V545" s="581"/>
      <c r="W545" s="581"/>
      <c r="X545" s="581"/>
      <c r="Y545" s="581"/>
      <c r="Z545" s="581"/>
      <c r="AA545" s="581"/>
      <c r="AB545" s="581"/>
      <c r="AC545" s="581"/>
      <c r="AD545" s="581"/>
      <c r="AE545" s="581"/>
      <c r="AF545" s="581"/>
      <c r="AG545" s="581"/>
      <c r="AH545" s="581"/>
      <c r="AI545" s="581"/>
      <c r="AJ545" s="581"/>
      <c r="AK545" s="581"/>
      <c r="AL545" s="581"/>
      <c r="AM545" s="581"/>
      <c r="AN545" s="581"/>
      <c r="AO545" s="581"/>
      <c r="AP545" s="581"/>
      <c r="AQ545" s="581"/>
      <c r="AR545" s="581"/>
      <c r="AS545" s="581"/>
      <c r="AT545" s="581"/>
      <c r="AU545" s="581"/>
      <c r="AV545" s="581"/>
      <c r="AW545" s="581"/>
      <c r="AX545" s="581"/>
      <c r="AY545" s="581"/>
      <c r="AZ545" s="581"/>
      <c r="BA545" s="581"/>
      <c r="BB545" s="581"/>
      <c r="BC545" s="581"/>
      <c r="BD545" s="581"/>
      <c r="BE545" s="581"/>
      <c r="BF545" s="581"/>
      <c r="BG545" s="581"/>
      <c r="BH545" s="581"/>
      <c r="BI545" s="581"/>
      <c r="BJ545" s="581"/>
      <c r="BK545" s="581"/>
      <c r="BL545" s="581"/>
      <c r="BM545" s="581"/>
      <c r="BN545" s="581"/>
      <c r="BO545" s="581"/>
      <c r="BP545" s="581"/>
      <c r="BQ545" s="581"/>
      <c r="BR545" s="581"/>
      <c r="BS545" s="581"/>
      <c r="BT545" s="581"/>
      <c r="BU545" s="581"/>
      <c r="BV545" s="581"/>
      <c r="BW545" s="581"/>
      <c r="BX545" s="581"/>
      <c r="BY545" s="581"/>
      <c r="BZ545" s="581"/>
      <c r="CA545" s="581"/>
      <c r="CB545" s="581"/>
      <c r="CC545" s="581"/>
    </row>
    <row r="546" customFormat="false" ht="11.25" hidden="false" customHeight="true" outlineLevel="0" collapsed="false">
      <c r="A546" s="581"/>
      <c r="B546" s="581"/>
      <c r="C546" s="581"/>
      <c r="D546" s="581"/>
      <c r="E546" s="581"/>
      <c r="F546" s="581"/>
      <c r="G546" s="581"/>
      <c r="H546" s="581"/>
      <c r="I546" s="581"/>
      <c r="J546" s="581"/>
      <c r="K546" s="581"/>
      <c r="L546" s="581"/>
      <c r="M546" s="581"/>
      <c r="N546" s="581"/>
      <c r="O546" s="581"/>
      <c r="P546" s="581"/>
      <c r="Q546" s="581"/>
      <c r="R546" s="581"/>
      <c r="S546" s="581"/>
      <c r="T546" s="581"/>
      <c r="U546" s="581"/>
      <c r="V546" s="581"/>
      <c r="W546" s="581"/>
      <c r="X546" s="581"/>
      <c r="Y546" s="581"/>
      <c r="Z546" s="581"/>
      <c r="AA546" s="581"/>
      <c r="AB546" s="581"/>
      <c r="AC546" s="581"/>
      <c r="AD546" s="581"/>
      <c r="AE546" s="581"/>
      <c r="AF546" s="581"/>
      <c r="AG546" s="581"/>
      <c r="AH546" s="581"/>
      <c r="AI546" s="581"/>
      <c r="AJ546" s="581"/>
      <c r="AK546" s="581"/>
      <c r="AL546" s="581"/>
      <c r="AM546" s="581"/>
      <c r="AN546" s="581"/>
      <c r="AO546" s="581"/>
      <c r="AP546" s="581"/>
      <c r="AQ546" s="581"/>
      <c r="AR546" s="581"/>
      <c r="AS546" s="581"/>
      <c r="AT546" s="581"/>
      <c r="AU546" s="581"/>
      <c r="AV546" s="581"/>
      <c r="AW546" s="581"/>
      <c r="AX546" s="581"/>
      <c r="AY546" s="581"/>
      <c r="AZ546" s="581"/>
      <c r="BA546" s="581"/>
      <c r="BB546" s="581"/>
      <c r="BC546" s="581"/>
      <c r="BD546" s="581"/>
      <c r="BE546" s="581"/>
      <c r="BF546" s="581"/>
      <c r="BG546" s="581"/>
      <c r="BH546" s="581"/>
      <c r="BI546" s="581"/>
      <c r="BJ546" s="581"/>
      <c r="BK546" s="581"/>
      <c r="BL546" s="581"/>
      <c r="BM546" s="581"/>
      <c r="BN546" s="581"/>
      <c r="BO546" s="581"/>
      <c r="BP546" s="581"/>
      <c r="BQ546" s="581"/>
      <c r="BR546" s="581"/>
      <c r="BS546" s="581"/>
      <c r="BT546" s="581"/>
      <c r="BU546" s="581"/>
      <c r="BV546" s="581"/>
      <c r="BW546" s="581"/>
      <c r="BX546" s="581"/>
      <c r="BY546" s="581"/>
      <c r="BZ546" s="581"/>
      <c r="CA546" s="581"/>
      <c r="CB546" s="581"/>
      <c r="CC546" s="581"/>
    </row>
    <row r="547" customFormat="false" ht="11.25" hidden="false" customHeight="true" outlineLevel="0" collapsed="false">
      <c r="A547" s="581"/>
      <c r="B547" s="581"/>
      <c r="C547" s="581"/>
      <c r="D547" s="581"/>
      <c r="E547" s="581"/>
      <c r="F547" s="581"/>
      <c r="G547" s="581"/>
      <c r="H547" s="581"/>
      <c r="I547" s="581"/>
      <c r="J547" s="581"/>
      <c r="K547" s="581"/>
      <c r="L547" s="581"/>
      <c r="M547" s="581"/>
      <c r="N547" s="581"/>
      <c r="O547" s="581"/>
      <c r="P547" s="581"/>
      <c r="Q547" s="581"/>
      <c r="R547" s="581"/>
      <c r="S547" s="581"/>
      <c r="T547" s="581"/>
      <c r="U547" s="581"/>
      <c r="V547" s="581"/>
      <c r="W547" s="581"/>
      <c r="X547" s="581"/>
      <c r="Y547" s="581"/>
      <c r="Z547" s="581"/>
      <c r="AA547" s="581"/>
      <c r="AB547" s="581"/>
      <c r="AC547" s="581"/>
      <c r="AD547" s="581"/>
      <c r="AE547" s="581"/>
      <c r="AF547" s="581"/>
      <c r="AG547" s="581"/>
      <c r="AH547" s="581"/>
      <c r="AI547" s="581"/>
      <c r="AJ547" s="581"/>
      <c r="AK547" s="581"/>
      <c r="AL547" s="581"/>
      <c r="AM547" s="581"/>
      <c r="AN547" s="581"/>
      <c r="AO547" s="581"/>
      <c r="AP547" s="581"/>
      <c r="AQ547" s="581"/>
      <c r="AR547" s="581"/>
      <c r="AS547" s="581"/>
      <c r="AT547" s="581"/>
      <c r="AU547" s="581"/>
      <c r="AV547" s="581"/>
      <c r="AW547" s="581"/>
      <c r="AX547" s="581"/>
      <c r="AY547" s="581"/>
      <c r="AZ547" s="581"/>
      <c r="BA547" s="581"/>
      <c r="BB547" s="581"/>
      <c r="BC547" s="581"/>
      <c r="BD547" s="581"/>
      <c r="BE547" s="581"/>
      <c r="BF547" s="581"/>
      <c r="BG547" s="581"/>
      <c r="BH547" s="581"/>
      <c r="BI547" s="581"/>
      <c r="BJ547" s="581"/>
      <c r="BK547" s="581"/>
      <c r="BL547" s="581"/>
      <c r="BM547" s="581"/>
      <c r="BN547" s="581"/>
      <c r="BO547" s="581"/>
      <c r="BP547" s="581"/>
      <c r="BQ547" s="581"/>
      <c r="BR547" s="581"/>
      <c r="BS547" s="581"/>
      <c r="BT547" s="581"/>
      <c r="BU547" s="581"/>
      <c r="BV547" s="581"/>
      <c r="BW547" s="581"/>
      <c r="BX547" s="581"/>
      <c r="BY547" s="581"/>
      <c r="BZ547" s="581"/>
      <c r="CA547" s="581"/>
      <c r="CB547" s="581"/>
      <c r="CC547" s="581"/>
    </row>
    <row r="548" customFormat="false" ht="11.25" hidden="false" customHeight="true" outlineLevel="0" collapsed="false">
      <c r="A548" s="581"/>
      <c r="B548" s="581"/>
      <c r="C548" s="581"/>
      <c r="D548" s="581"/>
      <c r="E548" s="581"/>
      <c r="F548" s="581"/>
      <c r="G548" s="581"/>
      <c r="H548" s="581"/>
      <c r="I548" s="581"/>
      <c r="J548" s="581"/>
      <c r="K548" s="581"/>
      <c r="L548" s="581"/>
      <c r="M548" s="581"/>
      <c r="N548" s="581"/>
      <c r="O548" s="581"/>
      <c r="P548" s="581"/>
      <c r="Q548" s="581"/>
      <c r="R548" s="581"/>
      <c r="S548" s="581"/>
      <c r="T548" s="581"/>
      <c r="U548" s="581"/>
      <c r="V548" s="581"/>
      <c r="W548" s="581"/>
      <c r="X548" s="581"/>
      <c r="Y548" s="581"/>
      <c r="Z548" s="581"/>
      <c r="AA548" s="581"/>
      <c r="AB548" s="581"/>
      <c r="AC548" s="581"/>
      <c r="AD548" s="581"/>
      <c r="AE548" s="581"/>
      <c r="AF548" s="581"/>
      <c r="AG548" s="581"/>
      <c r="AH548" s="581"/>
      <c r="AI548" s="581"/>
      <c r="AJ548" s="581"/>
      <c r="AK548" s="581"/>
      <c r="AL548" s="581"/>
      <c r="AM548" s="581"/>
      <c r="AN548" s="581"/>
      <c r="AO548" s="581"/>
      <c r="AP548" s="581"/>
      <c r="AQ548" s="581"/>
      <c r="AR548" s="581"/>
      <c r="AS548" s="581"/>
      <c r="AT548" s="581"/>
      <c r="AU548" s="581"/>
      <c r="AV548" s="581"/>
      <c r="AW548" s="581"/>
      <c r="AX548" s="581"/>
      <c r="AY548" s="581"/>
      <c r="AZ548" s="581"/>
      <c r="BA548" s="581"/>
      <c r="BB548" s="581"/>
      <c r="BC548" s="581"/>
      <c r="BD548" s="581"/>
      <c r="BE548" s="581"/>
      <c r="BF548" s="581"/>
      <c r="BG548" s="581"/>
      <c r="BH548" s="581"/>
      <c r="BI548" s="581"/>
      <c r="BJ548" s="581"/>
      <c r="BK548" s="581"/>
      <c r="BL548" s="581"/>
      <c r="BM548" s="581"/>
      <c r="BN548" s="581"/>
      <c r="BO548" s="581"/>
      <c r="BP548" s="581"/>
      <c r="BQ548" s="581"/>
      <c r="BR548" s="581"/>
      <c r="BS548" s="581"/>
      <c r="BT548" s="581"/>
      <c r="BU548" s="581"/>
      <c r="BV548" s="581"/>
      <c r="BW548" s="581"/>
      <c r="BX548" s="581"/>
      <c r="BY548" s="581"/>
      <c r="BZ548" s="581"/>
      <c r="CA548" s="581"/>
      <c r="CB548" s="581"/>
      <c r="CC548" s="581"/>
    </row>
    <row r="549" customFormat="false" ht="11.25" hidden="false" customHeight="true" outlineLevel="0" collapsed="false">
      <c r="A549" s="581"/>
      <c r="B549" s="581"/>
      <c r="C549" s="581"/>
      <c r="D549" s="581"/>
      <c r="E549" s="581"/>
      <c r="F549" s="581"/>
      <c r="G549" s="581"/>
      <c r="H549" s="581"/>
      <c r="I549" s="581"/>
      <c r="J549" s="581"/>
      <c r="K549" s="581"/>
      <c r="L549" s="581"/>
      <c r="M549" s="581"/>
      <c r="N549" s="581"/>
      <c r="O549" s="581"/>
      <c r="P549" s="581"/>
      <c r="Q549" s="581"/>
      <c r="R549" s="581"/>
      <c r="S549" s="581"/>
      <c r="T549" s="581"/>
      <c r="U549" s="581"/>
      <c r="V549" s="581"/>
      <c r="W549" s="581"/>
      <c r="X549" s="581"/>
      <c r="Y549" s="581"/>
      <c r="Z549" s="581"/>
      <c r="AA549" s="581"/>
      <c r="AB549" s="581"/>
      <c r="AC549" s="581"/>
      <c r="AD549" s="581"/>
      <c r="AE549" s="581"/>
      <c r="AF549" s="581"/>
      <c r="AG549" s="581"/>
      <c r="AH549" s="581"/>
      <c r="AI549" s="581"/>
      <c r="AJ549" s="581"/>
      <c r="AK549" s="581"/>
      <c r="AL549" s="581"/>
      <c r="AM549" s="581"/>
      <c r="AN549" s="581"/>
      <c r="AO549" s="581"/>
      <c r="AP549" s="581"/>
      <c r="AQ549" s="581"/>
      <c r="AR549" s="581"/>
      <c r="AS549" s="581"/>
      <c r="AT549" s="581"/>
      <c r="AU549" s="581"/>
      <c r="AV549" s="581"/>
      <c r="AW549" s="581"/>
      <c r="AX549" s="581"/>
      <c r="AY549" s="581"/>
      <c r="AZ549" s="581"/>
      <c r="BA549" s="581"/>
      <c r="BB549" s="581"/>
      <c r="BC549" s="581"/>
      <c r="BD549" s="581"/>
      <c r="BE549" s="581"/>
      <c r="BF549" s="581"/>
      <c r="BG549" s="581"/>
      <c r="BH549" s="581"/>
      <c r="BI549" s="581"/>
      <c r="BJ549" s="581"/>
      <c r="BK549" s="581"/>
      <c r="BL549" s="581"/>
      <c r="BM549" s="581"/>
      <c r="BN549" s="581"/>
      <c r="BO549" s="581"/>
      <c r="BP549" s="581"/>
      <c r="BQ549" s="581"/>
      <c r="BR549" s="581"/>
      <c r="BS549" s="581"/>
      <c r="BT549" s="581"/>
      <c r="BU549" s="581"/>
      <c r="BV549" s="581"/>
      <c r="BW549" s="581"/>
      <c r="BX549" s="581"/>
      <c r="BY549" s="581"/>
      <c r="BZ549" s="581"/>
      <c r="CA549" s="581"/>
      <c r="CB549" s="581"/>
      <c r="CC549" s="581"/>
    </row>
    <row r="550" customFormat="false" ht="11.25" hidden="false" customHeight="true" outlineLevel="0" collapsed="false">
      <c r="A550" s="581"/>
      <c r="B550" s="581"/>
      <c r="C550" s="581"/>
      <c r="D550" s="581"/>
      <c r="E550" s="581"/>
      <c r="F550" s="581"/>
      <c r="G550" s="581"/>
      <c r="H550" s="581"/>
      <c r="I550" s="581"/>
      <c r="J550" s="581"/>
      <c r="K550" s="581"/>
      <c r="L550" s="581"/>
      <c r="M550" s="581"/>
      <c r="N550" s="581"/>
      <c r="O550" s="581"/>
      <c r="P550" s="581"/>
      <c r="Q550" s="581"/>
      <c r="R550" s="581"/>
      <c r="S550" s="581"/>
      <c r="T550" s="581"/>
      <c r="U550" s="581"/>
      <c r="V550" s="581"/>
      <c r="W550" s="581"/>
      <c r="X550" s="581"/>
      <c r="Y550" s="581"/>
      <c r="Z550" s="581"/>
      <c r="AA550" s="581"/>
      <c r="AB550" s="581"/>
      <c r="AC550" s="581"/>
      <c r="AD550" s="581"/>
      <c r="AE550" s="581"/>
      <c r="AF550" s="581"/>
      <c r="AG550" s="581"/>
      <c r="AH550" s="581"/>
      <c r="AI550" s="581"/>
      <c r="AJ550" s="581"/>
      <c r="AK550" s="581"/>
      <c r="AL550" s="581"/>
      <c r="AM550" s="581"/>
      <c r="AN550" s="581"/>
      <c r="AO550" s="581"/>
      <c r="AP550" s="581"/>
      <c r="AQ550" s="581"/>
      <c r="AR550" s="581"/>
      <c r="AS550" s="581"/>
      <c r="AT550" s="581"/>
      <c r="AU550" s="581"/>
      <c r="AV550" s="581"/>
      <c r="AW550" s="581"/>
      <c r="AX550" s="581"/>
      <c r="AY550" s="581"/>
      <c r="AZ550" s="581"/>
      <c r="BA550" s="581"/>
      <c r="BB550" s="581"/>
      <c r="BC550" s="581"/>
      <c r="BD550" s="581"/>
      <c r="BE550" s="581"/>
      <c r="BF550" s="581"/>
      <c r="BG550" s="581"/>
      <c r="BH550" s="581"/>
      <c r="BI550" s="581"/>
      <c r="BJ550" s="581"/>
      <c r="BK550" s="581"/>
      <c r="BL550" s="581"/>
      <c r="BM550" s="581"/>
      <c r="BN550" s="581"/>
      <c r="BO550" s="581"/>
      <c r="BP550" s="581"/>
      <c r="BQ550" s="581"/>
      <c r="BR550" s="581"/>
      <c r="BS550" s="581"/>
      <c r="BT550" s="581"/>
      <c r="BU550" s="581"/>
      <c r="BV550" s="581"/>
      <c r="BW550" s="581"/>
      <c r="BX550" s="581"/>
      <c r="BY550" s="581"/>
      <c r="BZ550" s="581"/>
      <c r="CA550" s="581"/>
      <c r="CB550" s="581"/>
      <c r="CC550" s="581"/>
    </row>
    <row r="551" customFormat="false" ht="11.25" hidden="false" customHeight="true" outlineLevel="0" collapsed="false">
      <c r="A551" s="581"/>
      <c r="B551" s="581"/>
      <c r="C551" s="581"/>
      <c r="D551" s="581"/>
      <c r="E551" s="581"/>
      <c r="F551" s="581"/>
      <c r="G551" s="581"/>
      <c r="H551" s="581"/>
      <c r="I551" s="581"/>
      <c r="J551" s="581"/>
      <c r="K551" s="581"/>
      <c r="L551" s="581"/>
      <c r="M551" s="581"/>
      <c r="N551" s="581"/>
      <c r="O551" s="581"/>
      <c r="P551" s="581"/>
      <c r="Q551" s="581"/>
      <c r="R551" s="581"/>
      <c r="S551" s="581"/>
      <c r="T551" s="581"/>
      <c r="U551" s="581"/>
      <c r="V551" s="581"/>
      <c r="W551" s="581"/>
      <c r="X551" s="581"/>
      <c r="Y551" s="581"/>
      <c r="Z551" s="581"/>
      <c r="AA551" s="581"/>
      <c r="AB551" s="581"/>
      <c r="AC551" s="581"/>
      <c r="AD551" s="581"/>
      <c r="AE551" s="581"/>
      <c r="AF551" s="581"/>
      <c r="AG551" s="581"/>
      <c r="AH551" s="581"/>
      <c r="AI551" s="581"/>
      <c r="AJ551" s="581"/>
      <c r="AK551" s="581"/>
      <c r="AL551" s="581"/>
      <c r="AM551" s="581"/>
      <c r="AN551" s="581"/>
      <c r="AO551" s="581"/>
      <c r="AP551" s="581"/>
      <c r="AQ551" s="581"/>
      <c r="AR551" s="581"/>
      <c r="AS551" s="581"/>
      <c r="AT551" s="581"/>
      <c r="AU551" s="581"/>
      <c r="AV551" s="581"/>
      <c r="AW551" s="581"/>
      <c r="AX551" s="581"/>
      <c r="AY551" s="581"/>
      <c r="AZ551" s="581"/>
      <c r="BA551" s="581"/>
      <c r="BB551" s="581"/>
      <c r="BC551" s="581"/>
      <c r="BD551" s="581"/>
      <c r="BE551" s="581"/>
      <c r="BF551" s="581"/>
      <c r="BG551" s="581"/>
      <c r="BH551" s="581"/>
      <c r="BI551" s="581"/>
      <c r="BJ551" s="581"/>
      <c r="BK551" s="581"/>
      <c r="BL551" s="581"/>
      <c r="BM551" s="581"/>
      <c r="BN551" s="581"/>
      <c r="BO551" s="581"/>
      <c r="BP551" s="581"/>
      <c r="BQ551" s="581"/>
      <c r="BR551" s="581"/>
      <c r="BS551" s="581"/>
      <c r="BT551" s="581"/>
      <c r="BU551" s="581"/>
      <c r="BV551" s="581"/>
      <c r="BW551" s="581"/>
      <c r="BX551" s="581"/>
      <c r="BY551" s="581"/>
      <c r="BZ551" s="581"/>
      <c r="CA551" s="581"/>
      <c r="CB551" s="581"/>
      <c r="CC551" s="581"/>
    </row>
    <row r="552" customFormat="false" ht="11.25" hidden="false" customHeight="true" outlineLevel="0" collapsed="false">
      <c r="A552" s="581"/>
      <c r="B552" s="581"/>
      <c r="C552" s="581"/>
      <c r="D552" s="581"/>
      <c r="E552" s="581"/>
      <c r="F552" s="581"/>
      <c r="G552" s="581"/>
      <c r="H552" s="581"/>
      <c r="I552" s="581"/>
      <c r="J552" s="581"/>
      <c r="K552" s="581"/>
      <c r="L552" s="581"/>
      <c r="M552" s="581"/>
      <c r="N552" s="581"/>
      <c r="O552" s="581"/>
      <c r="P552" s="581"/>
      <c r="Q552" s="581"/>
      <c r="R552" s="581"/>
      <c r="S552" s="581"/>
      <c r="T552" s="581"/>
      <c r="U552" s="581"/>
      <c r="V552" s="581"/>
      <c r="W552" s="581"/>
      <c r="X552" s="581"/>
      <c r="Y552" s="581"/>
      <c r="Z552" s="581"/>
      <c r="AA552" s="581"/>
      <c r="AB552" s="581"/>
      <c r="AC552" s="581"/>
      <c r="AD552" s="581"/>
      <c r="AE552" s="581"/>
      <c r="AF552" s="581"/>
      <c r="AG552" s="581"/>
      <c r="AH552" s="581"/>
      <c r="AI552" s="581"/>
      <c r="AJ552" s="581"/>
      <c r="AK552" s="581"/>
      <c r="AL552" s="581"/>
      <c r="AM552" s="581"/>
      <c r="AN552" s="581"/>
      <c r="AO552" s="581"/>
      <c r="AP552" s="581"/>
      <c r="AQ552" s="581"/>
      <c r="AR552" s="581"/>
      <c r="AS552" s="581"/>
      <c r="AT552" s="581"/>
      <c r="AU552" s="581"/>
      <c r="AV552" s="581"/>
      <c r="AW552" s="581"/>
      <c r="AX552" s="581"/>
      <c r="AY552" s="581"/>
      <c r="AZ552" s="581"/>
      <c r="BA552" s="581"/>
      <c r="BB552" s="581"/>
      <c r="BC552" s="581"/>
      <c r="BD552" s="581"/>
      <c r="BE552" s="581"/>
      <c r="BF552" s="581"/>
      <c r="BG552" s="581"/>
      <c r="BH552" s="581"/>
      <c r="BI552" s="581"/>
      <c r="BJ552" s="581"/>
      <c r="BK552" s="581"/>
      <c r="BL552" s="581"/>
      <c r="BM552" s="581"/>
      <c r="BN552" s="581"/>
      <c r="BO552" s="581"/>
      <c r="BP552" s="581"/>
      <c r="BQ552" s="581"/>
      <c r="BR552" s="581"/>
      <c r="BS552" s="581"/>
      <c r="BT552" s="581"/>
      <c r="BU552" s="581"/>
      <c r="BV552" s="581"/>
      <c r="BW552" s="581"/>
      <c r="BX552" s="581"/>
      <c r="BY552" s="581"/>
      <c r="BZ552" s="581"/>
      <c r="CA552" s="581"/>
      <c r="CB552" s="581"/>
      <c r="CC552" s="581"/>
    </row>
    <row r="553" customFormat="false" ht="11.25" hidden="false" customHeight="true" outlineLevel="0" collapsed="false">
      <c r="A553" s="581"/>
      <c r="B553" s="581"/>
      <c r="C553" s="581"/>
      <c r="D553" s="581"/>
      <c r="E553" s="581"/>
      <c r="F553" s="581"/>
      <c r="G553" s="581"/>
      <c r="H553" s="581"/>
      <c r="I553" s="581"/>
      <c r="J553" s="581"/>
      <c r="K553" s="581"/>
      <c r="L553" s="581"/>
      <c r="M553" s="581"/>
      <c r="N553" s="581"/>
      <c r="O553" s="581"/>
      <c r="P553" s="581"/>
      <c r="Q553" s="581"/>
      <c r="R553" s="581"/>
      <c r="S553" s="581"/>
      <c r="T553" s="581"/>
      <c r="U553" s="581"/>
      <c r="V553" s="581"/>
      <c r="W553" s="581"/>
      <c r="X553" s="581"/>
      <c r="Y553" s="581"/>
      <c r="Z553" s="581"/>
      <c r="AA553" s="581"/>
      <c r="AB553" s="581"/>
      <c r="AC553" s="581"/>
      <c r="AD553" s="581"/>
      <c r="AE553" s="581"/>
      <c r="AF553" s="581"/>
      <c r="AG553" s="581"/>
      <c r="AH553" s="581"/>
      <c r="AI553" s="581"/>
      <c r="AJ553" s="581"/>
      <c r="AK553" s="581"/>
      <c r="AL553" s="581"/>
      <c r="AM553" s="581"/>
      <c r="AN553" s="581"/>
      <c r="AO553" s="581"/>
      <c r="AP553" s="581"/>
      <c r="AQ553" s="581"/>
      <c r="AR553" s="581"/>
      <c r="AS553" s="581"/>
      <c r="AT553" s="581"/>
      <c r="AU553" s="581"/>
      <c r="AV553" s="581"/>
      <c r="AW553" s="581"/>
      <c r="AX553" s="581"/>
      <c r="AY553" s="581"/>
      <c r="AZ553" s="581"/>
      <c r="BA553" s="581"/>
      <c r="BB553" s="581"/>
      <c r="BC553" s="581"/>
      <c r="BD553" s="581"/>
      <c r="BE553" s="581"/>
      <c r="BF553" s="581"/>
      <c r="BG553" s="581"/>
      <c r="BH553" s="581"/>
      <c r="BI553" s="581"/>
      <c r="BJ553" s="581"/>
      <c r="BK553" s="581"/>
      <c r="BL553" s="581"/>
      <c r="BM553" s="581"/>
      <c r="BN553" s="581"/>
      <c r="BO553" s="581"/>
      <c r="BP553" s="581"/>
      <c r="BQ553" s="581"/>
      <c r="BR553" s="581"/>
      <c r="BS553" s="581"/>
      <c r="BT553" s="581"/>
      <c r="BU553" s="581"/>
      <c r="BV553" s="581"/>
      <c r="BW553" s="581"/>
      <c r="BX553" s="581"/>
      <c r="BY553" s="581"/>
      <c r="BZ553" s="581"/>
      <c r="CA553" s="581"/>
      <c r="CB553" s="581"/>
      <c r="CC553" s="581"/>
    </row>
    <row r="554" customFormat="false" ht="11.25" hidden="false" customHeight="true" outlineLevel="0" collapsed="false">
      <c r="A554" s="581"/>
      <c r="B554" s="581"/>
      <c r="C554" s="581"/>
      <c r="D554" s="581"/>
      <c r="E554" s="581"/>
      <c r="F554" s="581"/>
      <c r="G554" s="581"/>
      <c r="H554" s="581"/>
      <c r="I554" s="581"/>
      <c r="J554" s="581"/>
      <c r="K554" s="581"/>
      <c r="L554" s="581"/>
      <c r="M554" s="581"/>
      <c r="N554" s="581"/>
      <c r="O554" s="581"/>
      <c r="P554" s="581"/>
      <c r="Q554" s="581"/>
      <c r="R554" s="581"/>
      <c r="S554" s="581"/>
      <c r="T554" s="581"/>
      <c r="U554" s="581"/>
      <c r="V554" s="581"/>
      <c r="W554" s="581"/>
      <c r="X554" s="581"/>
      <c r="Y554" s="581"/>
      <c r="Z554" s="581"/>
      <c r="AA554" s="581"/>
      <c r="AB554" s="581"/>
      <c r="AC554" s="581"/>
      <c r="AD554" s="581"/>
      <c r="AE554" s="581"/>
      <c r="AF554" s="581"/>
      <c r="AG554" s="581"/>
      <c r="AH554" s="581"/>
      <c r="AI554" s="581"/>
      <c r="AJ554" s="581"/>
      <c r="AK554" s="581"/>
      <c r="AL554" s="581"/>
      <c r="AM554" s="581"/>
      <c r="AN554" s="581"/>
      <c r="AO554" s="581"/>
      <c r="AP554" s="581"/>
      <c r="AQ554" s="581"/>
      <c r="AR554" s="581"/>
      <c r="AS554" s="581"/>
      <c r="AT554" s="581"/>
      <c r="AU554" s="581"/>
      <c r="AV554" s="581"/>
      <c r="AW554" s="581"/>
      <c r="AX554" s="581"/>
      <c r="AY554" s="581"/>
      <c r="AZ554" s="581"/>
      <c r="BA554" s="581"/>
      <c r="BB554" s="581"/>
      <c r="BC554" s="581"/>
      <c r="BD554" s="581"/>
      <c r="BE554" s="581"/>
      <c r="BF554" s="581"/>
      <c r="BG554" s="581"/>
      <c r="BH554" s="581"/>
      <c r="BI554" s="581"/>
      <c r="BJ554" s="581"/>
      <c r="BK554" s="581"/>
      <c r="BL554" s="581"/>
      <c r="BM554" s="581"/>
      <c r="BN554" s="581"/>
      <c r="BO554" s="581"/>
      <c r="BP554" s="581"/>
      <c r="BQ554" s="581"/>
      <c r="BR554" s="581"/>
      <c r="BS554" s="581"/>
      <c r="BT554" s="581"/>
      <c r="BU554" s="581"/>
      <c r="BV554" s="581"/>
      <c r="BW554" s="581"/>
      <c r="BX554" s="581"/>
      <c r="BY554" s="581"/>
      <c r="BZ554" s="581"/>
      <c r="CA554" s="581"/>
      <c r="CB554" s="581"/>
      <c r="CC554" s="581"/>
    </row>
    <row r="555" customFormat="false" ht="11.25" hidden="false" customHeight="true" outlineLevel="0" collapsed="false">
      <c r="A555" s="581"/>
      <c r="B555" s="581"/>
      <c r="C555" s="581"/>
      <c r="D555" s="581"/>
      <c r="E555" s="581"/>
      <c r="F555" s="581"/>
      <c r="G555" s="581"/>
      <c r="H555" s="581"/>
      <c r="I555" s="581"/>
      <c r="J555" s="581"/>
      <c r="K555" s="581"/>
      <c r="L555" s="581"/>
      <c r="M555" s="581"/>
      <c r="N555" s="581"/>
      <c r="O555" s="581"/>
      <c r="P555" s="581"/>
      <c r="Q555" s="581"/>
      <c r="R555" s="581"/>
      <c r="S555" s="581"/>
      <c r="T555" s="581"/>
      <c r="U555" s="581"/>
      <c r="V555" s="581"/>
      <c r="W555" s="581"/>
      <c r="X555" s="581"/>
      <c r="Y555" s="581"/>
      <c r="Z555" s="581"/>
      <c r="AA555" s="581"/>
      <c r="AB555" s="581"/>
      <c r="AC555" s="581"/>
      <c r="AD555" s="581"/>
      <c r="AE555" s="581"/>
      <c r="AF555" s="581"/>
      <c r="AG555" s="581"/>
      <c r="AH555" s="581"/>
      <c r="AI555" s="581"/>
      <c r="AJ555" s="581"/>
      <c r="AK555" s="581"/>
      <c r="AL555" s="581"/>
      <c r="AM555" s="581"/>
      <c r="AN555" s="581"/>
      <c r="AO555" s="581"/>
      <c r="AP555" s="581"/>
      <c r="AQ555" s="581"/>
      <c r="AR555" s="581"/>
      <c r="AS555" s="581"/>
      <c r="AT555" s="581"/>
      <c r="AU555" s="581"/>
      <c r="AV555" s="581"/>
      <c r="AW555" s="581"/>
      <c r="AX555" s="581"/>
      <c r="AY555" s="581"/>
      <c r="AZ555" s="581"/>
      <c r="BA555" s="581"/>
      <c r="BB555" s="581"/>
      <c r="BC555" s="581"/>
      <c r="BD555" s="581"/>
      <c r="BE555" s="581"/>
      <c r="BF555" s="581"/>
      <c r="BG555" s="581"/>
      <c r="BH555" s="581"/>
      <c r="BI555" s="581"/>
      <c r="BJ555" s="581"/>
      <c r="BK555" s="581"/>
      <c r="BL555" s="581"/>
      <c r="BM555" s="581"/>
      <c r="BN555" s="581"/>
      <c r="BO555" s="581"/>
      <c r="BP555" s="581"/>
      <c r="BQ555" s="581"/>
      <c r="BR555" s="581"/>
      <c r="BS555" s="581"/>
      <c r="BT555" s="581"/>
      <c r="BU555" s="581"/>
      <c r="BV555" s="581"/>
      <c r="BW555" s="581"/>
      <c r="BX555" s="581"/>
      <c r="BY555" s="581"/>
      <c r="BZ555" s="581"/>
      <c r="CA555" s="581"/>
      <c r="CB555" s="581"/>
      <c r="CC555" s="581"/>
    </row>
    <row r="556" customFormat="false" ht="11.25" hidden="false" customHeight="true" outlineLevel="0" collapsed="false">
      <c r="A556" s="581"/>
      <c r="B556" s="581"/>
      <c r="C556" s="581"/>
      <c r="D556" s="581"/>
      <c r="E556" s="581"/>
      <c r="F556" s="581"/>
      <c r="G556" s="581"/>
      <c r="H556" s="581"/>
      <c r="I556" s="581"/>
      <c r="J556" s="581"/>
      <c r="K556" s="581"/>
      <c r="L556" s="581"/>
      <c r="M556" s="581"/>
      <c r="N556" s="581"/>
      <c r="O556" s="581"/>
      <c r="P556" s="581"/>
      <c r="Q556" s="581"/>
      <c r="R556" s="581"/>
      <c r="S556" s="581"/>
      <c r="T556" s="581"/>
      <c r="U556" s="581"/>
      <c r="V556" s="581"/>
      <c r="W556" s="581"/>
      <c r="X556" s="581"/>
      <c r="Y556" s="581"/>
      <c r="Z556" s="581"/>
      <c r="AA556" s="581"/>
      <c r="AB556" s="581"/>
      <c r="AC556" s="581"/>
      <c r="AD556" s="581"/>
      <c r="AE556" s="581"/>
      <c r="AF556" s="581"/>
      <c r="AG556" s="581"/>
      <c r="AH556" s="581"/>
      <c r="AI556" s="581"/>
      <c r="AJ556" s="581"/>
      <c r="AK556" s="581"/>
      <c r="AL556" s="581"/>
      <c r="AM556" s="581"/>
      <c r="AN556" s="581"/>
      <c r="AO556" s="581"/>
      <c r="AP556" s="581"/>
      <c r="AQ556" s="581"/>
      <c r="AR556" s="581"/>
      <c r="AS556" s="581"/>
      <c r="AT556" s="581"/>
      <c r="AU556" s="581"/>
      <c r="AV556" s="581"/>
      <c r="AW556" s="581"/>
      <c r="AX556" s="581"/>
      <c r="AY556" s="581"/>
      <c r="AZ556" s="581"/>
      <c r="BA556" s="581"/>
      <c r="BB556" s="581"/>
      <c r="BC556" s="581"/>
      <c r="BD556" s="581"/>
      <c r="BE556" s="581"/>
      <c r="BF556" s="581"/>
      <c r="BG556" s="581"/>
      <c r="BH556" s="581"/>
      <c r="BI556" s="581"/>
      <c r="BJ556" s="581"/>
      <c r="BK556" s="581"/>
      <c r="BL556" s="581"/>
      <c r="BM556" s="581"/>
      <c r="BN556" s="581"/>
      <c r="BO556" s="581"/>
      <c r="BP556" s="581"/>
      <c r="BQ556" s="581"/>
      <c r="BR556" s="581"/>
      <c r="BS556" s="581"/>
      <c r="BT556" s="581"/>
      <c r="BU556" s="581"/>
      <c r="BV556" s="581"/>
      <c r="BW556" s="581"/>
      <c r="BX556" s="581"/>
      <c r="BY556" s="581"/>
      <c r="BZ556" s="581"/>
      <c r="CA556" s="581"/>
      <c r="CB556" s="581"/>
      <c r="CC556" s="581"/>
    </row>
    <row r="557" customFormat="false" ht="11.25" hidden="false" customHeight="true" outlineLevel="0" collapsed="false">
      <c r="A557" s="581"/>
      <c r="B557" s="581"/>
      <c r="C557" s="581"/>
      <c r="D557" s="581"/>
      <c r="E557" s="581"/>
      <c r="F557" s="581"/>
      <c r="G557" s="581"/>
      <c r="H557" s="581"/>
      <c r="I557" s="581"/>
      <c r="J557" s="581"/>
      <c r="K557" s="581"/>
      <c r="L557" s="581"/>
      <c r="M557" s="581"/>
      <c r="N557" s="581"/>
      <c r="O557" s="581"/>
      <c r="P557" s="581"/>
      <c r="Q557" s="581"/>
      <c r="R557" s="581"/>
      <c r="S557" s="581"/>
      <c r="T557" s="581"/>
      <c r="U557" s="581"/>
      <c r="V557" s="581"/>
      <c r="W557" s="581"/>
      <c r="X557" s="581"/>
      <c r="Y557" s="581"/>
      <c r="Z557" s="581"/>
      <c r="AA557" s="581"/>
      <c r="AB557" s="581"/>
      <c r="AC557" s="581"/>
      <c r="AD557" s="581"/>
      <c r="AE557" s="581"/>
      <c r="AF557" s="581"/>
      <c r="AG557" s="581"/>
      <c r="AH557" s="581"/>
      <c r="AI557" s="581"/>
      <c r="AJ557" s="581"/>
      <c r="AK557" s="581"/>
      <c r="AL557" s="581"/>
      <c r="AM557" s="581"/>
      <c r="AN557" s="581"/>
      <c r="AO557" s="581"/>
      <c r="AP557" s="581"/>
      <c r="AQ557" s="581"/>
      <c r="AR557" s="581"/>
      <c r="AS557" s="581"/>
      <c r="AT557" s="581"/>
      <c r="AU557" s="581"/>
      <c r="AV557" s="581"/>
      <c r="AW557" s="581"/>
      <c r="AX557" s="581"/>
      <c r="AY557" s="581"/>
      <c r="AZ557" s="581"/>
      <c r="BA557" s="581"/>
      <c r="BB557" s="581"/>
      <c r="BC557" s="581"/>
      <c r="BD557" s="581"/>
      <c r="BE557" s="581"/>
      <c r="BF557" s="581"/>
      <c r="BG557" s="581"/>
      <c r="BH557" s="581"/>
      <c r="BI557" s="581"/>
      <c r="BJ557" s="581"/>
      <c r="BK557" s="581"/>
      <c r="BL557" s="581"/>
      <c r="BM557" s="581"/>
      <c r="BN557" s="581"/>
      <c r="BO557" s="581"/>
      <c r="BP557" s="581"/>
      <c r="BQ557" s="581"/>
      <c r="BR557" s="581"/>
      <c r="BS557" s="581"/>
      <c r="BT557" s="581"/>
      <c r="BU557" s="581"/>
      <c r="BV557" s="581"/>
      <c r="BW557" s="581"/>
      <c r="BX557" s="581"/>
      <c r="BY557" s="581"/>
      <c r="BZ557" s="581"/>
      <c r="CA557" s="581"/>
      <c r="CB557" s="581"/>
      <c r="CC557" s="581"/>
    </row>
    <row r="558" customFormat="false" ht="11.25" hidden="false" customHeight="true" outlineLevel="0" collapsed="false">
      <c r="A558" s="581"/>
      <c r="B558" s="581"/>
      <c r="C558" s="581"/>
      <c r="D558" s="581"/>
      <c r="E558" s="581"/>
      <c r="F558" s="581"/>
      <c r="G558" s="581"/>
      <c r="H558" s="581"/>
      <c r="I558" s="581"/>
      <c r="J558" s="581"/>
      <c r="K558" s="581"/>
      <c r="L558" s="581"/>
      <c r="M558" s="581"/>
      <c r="N558" s="581"/>
      <c r="O558" s="581"/>
      <c r="P558" s="581"/>
      <c r="Q558" s="581"/>
      <c r="R558" s="581"/>
      <c r="S558" s="581"/>
      <c r="T558" s="581"/>
      <c r="U558" s="581"/>
      <c r="V558" s="581"/>
      <c r="W558" s="581"/>
      <c r="X558" s="581"/>
      <c r="Y558" s="581"/>
      <c r="Z558" s="581"/>
      <c r="AA558" s="581"/>
      <c r="AB558" s="581"/>
      <c r="AC558" s="581"/>
      <c r="AD558" s="581"/>
      <c r="AE558" s="581"/>
      <c r="AF558" s="581"/>
      <c r="AG558" s="581"/>
      <c r="AH558" s="581"/>
      <c r="AI558" s="581"/>
      <c r="AJ558" s="581"/>
      <c r="AK558" s="581"/>
      <c r="AL558" s="581"/>
      <c r="AM558" s="581"/>
      <c r="AN558" s="581"/>
      <c r="AO558" s="581"/>
      <c r="AP558" s="581"/>
      <c r="AQ558" s="581"/>
      <c r="AR558" s="581"/>
      <c r="AS558" s="581"/>
      <c r="AT558" s="581"/>
      <c r="AU558" s="581"/>
      <c r="AV558" s="581"/>
      <c r="AW558" s="581"/>
      <c r="AX558" s="581"/>
      <c r="AY558" s="581"/>
      <c r="AZ558" s="581"/>
      <c r="BA558" s="581"/>
      <c r="BB558" s="581"/>
      <c r="BC558" s="581"/>
      <c r="BD558" s="581"/>
      <c r="BE558" s="581"/>
      <c r="BF558" s="581"/>
      <c r="BG558" s="581"/>
      <c r="BH558" s="581"/>
      <c r="BI558" s="581"/>
      <c r="BJ558" s="581"/>
      <c r="BK558" s="581"/>
      <c r="BL558" s="581"/>
      <c r="BM558" s="581"/>
      <c r="BN558" s="581"/>
      <c r="BO558" s="581"/>
      <c r="BP558" s="581"/>
      <c r="BQ558" s="581"/>
      <c r="BR558" s="581"/>
      <c r="BS558" s="581"/>
      <c r="BT558" s="581"/>
      <c r="BU558" s="581"/>
      <c r="BV558" s="581"/>
      <c r="BW558" s="581"/>
      <c r="BX558" s="581"/>
      <c r="BY558" s="581"/>
      <c r="BZ558" s="581"/>
      <c r="CA558" s="581"/>
      <c r="CB558" s="581"/>
      <c r="CC558" s="581"/>
    </row>
    <row r="559" customFormat="false" ht="11.25" hidden="false" customHeight="true" outlineLevel="0" collapsed="false">
      <c r="A559" s="581"/>
      <c r="B559" s="581"/>
      <c r="C559" s="581"/>
      <c r="D559" s="581"/>
      <c r="E559" s="581"/>
      <c r="F559" s="581"/>
      <c r="G559" s="581"/>
      <c r="H559" s="581"/>
      <c r="I559" s="581"/>
      <c r="J559" s="581"/>
      <c r="K559" s="581"/>
      <c r="L559" s="581"/>
      <c r="M559" s="581"/>
      <c r="N559" s="581"/>
      <c r="O559" s="581"/>
      <c r="P559" s="581"/>
      <c r="Q559" s="581"/>
      <c r="R559" s="581"/>
      <c r="S559" s="581"/>
      <c r="T559" s="581"/>
      <c r="U559" s="581"/>
      <c r="V559" s="581"/>
      <c r="W559" s="581"/>
      <c r="X559" s="581"/>
      <c r="Y559" s="581"/>
      <c r="Z559" s="581"/>
      <c r="AA559" s="581"/>
      <c r="AB559" s="581"/>
      <c r="AC559" s="581"/>
      <c r="AD559" s="581"/>
      <c r="AE559" s="581"/>
      <c r="AF559" s="581"/>
      <c r="AG559" s="581"/>
      <c r="AH559" s="581"/>
      <c r="AI559" s="581"/>
      <c r="AJ559" s="581"/>
      <c r="AK559" s="581"/>
      <c r="AL559" s="581"/>
      <c r="AM559" s="581"/>
      <c r="AN559" s="581"/>
      <c r="AO559" s="581"/>
      <c r="AP559" s="581"/>
      <c r="AQ559" s="581"/>
      <c r="AR559" s="581"/>
      <c r="AS559" s="581"/>
      <c r="AT559" s="581"/>
      <c r="AU559" s="581"/>
      <c r="AV559" s="581"/>
      <c r="AW559" s="581"/>
      <c r="AX559" s="581"/>
      <c r="AY559" s="581"/>
      <c r="AZ559" s="581"/>
      <c r="BA559" s="581"/>
      <c r="BB559" s="581"/>
      <c r="BC559" s="581"/>
      <c r="BD559" s="581"/>
      <c r="BE559" s="581"/>
      <c r="BF559" s="581"/>
      <c r="BG559" s="581"/>
      <c r="BH559" s="581"/>
      <c r="BI559" s="581"/>
      <c r="BJ559" s="581"/>
      <c r="BK559" s="581"/>
      <c r="BL559" s="581"/>
      <c r="BM559" s="581"/>
      <c r="BN559" s="581"/>
      <c r="BO559" s="581"/>
      <c r="BP559" s="581"/>
      <c r="BQ559" s="581"/>
      <c r="BR559" s="581"/>
      <c r="BS559" s="581"/>
      <c r="BT559" s="581"/>
      <c r="BU559" s="581"/>
      <c r="BV559" s="581"/>
      <c r="BW559" s="581"/>
      <c r="BX559" s="581"/>
      <c r="BY559" s="581"/>
      <c r="BZ559" s="581"/>
      <c r="CA559" s="581"/>
      <c r="CB559" s="581"/>
      <c r="CC559" s="581"/>
    </row>
    <row r="560" customFormat="false" ht="11.25" hidden="false" customHeight="true" outlineLevel="0" collapsed="false">
      <c r="A560" s="581"/>
      <c r="B560" s="581"/>
      <c r="C560" s="581"/>
      <c r="D560" s="581"/>
      <c r="E560" s="581"/>
      <c r="F560" s="581"/>
      <c r="G560" s="581"/>
      <c r="H560" s="581"/>
      <c r="I560" s="581"/>
      <c r="J560" s="581"/>
      <c r="K560" s="581"/>
      <c r="L560" s="581"/>
      <c r="M560" s="581"/>
      <c r="N560" s="581"/>
      <c r="O560" s="581"/>
      <c r="P560" s="581"/>
      <c r="Q560" s="581"/>
      <c r="R560" s="581"/>
      <c r="S560" s="581"/>
      <c r="T560" s="581"/>
      <c r="U560" s="581"/>
      <c r="V560" s="581"/>
      <c r="W560" s="581"/>
      <c r="X560" s="581"/>
      <c r="Y560" s="581"/>
      <c r="Z560" s="581"/>
      <c r="AA560" s="581"/>
      <c r="AB560" s="581"/>
      <c r="AC560" s="581"/>
      <c r="AD560" s="581"/>
      <c r="AE560" s="581"/>
      <c r="AF560" s="581"/>
      <c r="AG560" s="581"/>
      <c r="AH560" s="581"/>
      <c r="AI560" s="581"/>
      <c r="AJ560" s="581"/>
      <c r="AK560" s="581"/>
      <c r="AL560" s="581"/>
      <c r="AM560" s="581"/>
      <c r="AN560" s="581"/>
      <c r="AO560" s="581"/>
      <c r="AP560" s="581"/>
      <c r="AQ560" s="581"/>
      <c r="AR560" s="581"/>
      <c r="AS560" s="581"/>
      <c r="AT560" s="581"/>
      <c r="AU560" s="581"/>
      <c r="AV560" s="581"/>
      <c r="AW560" s="581"/>
      <c r="AX560" s="581"/>
      <c r="AY560" s="581"/>
      <c r="AZ560" s="581"/>
      <c r="BA560" s="581"/>
      <c r="BB560" s="581"/>
      <c r="BC560" s="581"/>
      <c r="BD560" s="581"/>
      <c r="BE560" s="581"/>
      <c r="BF560" s="581"/>
      <c r="BG560" s="581"/>
      <c r="BH560" s="581"/>
      <c r="BI560" s="581"/>
      <c r="BJ560" s="581"/>
      <c r="BK560" s="581"/>
      <c r="BL560" s="581"/>
      <c r="BM560" s="581"/>
      <c r="BN560" s="581"/>
      <c r="BO560" s="581"/>
      <c r="BP560" s="581"/>
      <c r="BQ560" s="581"/>
      <c r="BR560" s="581"/>
      <c r="BS560" s="581"/>
      <c r="BT560" s="581"/>
      <c r="BU560" s="581"/>
      <c r="BV560" s="581"/>
      <c r="BW560" s="581"/>
      <c r="BX560" s="581"/>
      <c r="BY560" s="581"/>
      <c r="BZ560" s="581"/>
      <c r="CA560" s="581"/>
      <c r="CB560" s="581"/>
      <c r="CC560" s="581"/>
    </row>
    <row r="561" customFormat="false" ht="11.25" hidden="false" customHeight="true" outlineLevel="0" collapsed="false">
      <c r="A561" s="581"/>
      <c r="B561" s="581"/>
      <c r="C561" s="581"/>
      <c r="D561" s="581"/>
      <c r="E561" s="581"/>
      <c r="F561" s="581"/>
      <c r="G561" s="581"/>
      <c r="H561" s="581"/>
      <c r="I561" s="581"/>
      <c r="J561" s="581"/>
      <c r="K561" s="581"/>
      <c r="L561" s="581"/>
      <c r="M561" s="581"/>
      <c r="N561" s="581"/>
      <c r="O561" s="581"/>
      <c r="P561" s="581"/>
      <c r="Q561" s="581"/>
      <c r="R561" s="581"/>
      <c r="S561" s="581"/>
      <c r="T561" s="581"/>
      <c r="U561" s="581"/>
      <c r="V561" s="581"/>
      <c r="W561" s="581"/>
      <c r="X561" s="581"/>
      <c r="Y561" s="581"/>
      <c r="Z561" s="581"/>
      <c r="AA561" s="581"/>
      <c r="AB561" s="581"/>
      <c r="AC561" s="581"/>
      <c r="AD561" s="581"/>
      <c r="AE561" s="581"/>
      <c r="AF561" s="581"/>
      <c r="AG561" s="581"/>
      <c r="AH561" s="581"/>
      <c r="AI561" s="581"/>
      <c r="AJ561" s="581"/>
      <c r="AK561" s="581"/>
      <c r="AL561" s="581"/>
      <c r="AM561" s="581"/>
      <c r="AN561" s="581"/>
      <c r="AO561" s="581"/>
      <c r="AP561" s="581"/>
      <c r="AQ561" s="581"/>
      <c r="AR561" s="581"/>
      <c r="AS561" s="581"/>
      <c r="AT561" s="581"/>
      <c r="AU561" s="581"/>
      <c r="AV561" s="581"/>
      <c r="AW561" s="581"/>
      <c r="AX561" s="581"/>
      <c r="AY561" s="581"/>
      <c r="AZ561" s="581"/>
      <c r="BA561" s="581"/>
      <c r="BB561" s="581"/>
      <c r="BC561" s="581"/>
      <c r="BD561" s="581"/>
      <c r="BE561" s="581"/>
      <c r="BF561" s="581"/>
      <c r="BG561" s="581"/>
      <c r="BH561" s="581"/>
      <c r="BI561" s="581"/>
      <c r="BJ561" s="581"/>
      <c r="BK561" s="581"/>
      <c r="BL561" s="581"/>
      <c r="BM561" s="581"/>
      <c r="BN561" s="581"/>
      <c r="BO561" s="581"/>
      <c r="BP561" s="581"/>
      <c r="BQ561" s="581"/>
      <c r="BR561" s="581"/>
      <c r="BS561" s="581"/>
      <c r="BT561" s="581"/>
      <c r="BU561" s="581"/>
      <c r="BV561" s="581"/>
      <c r="BW561" s="581"/>
      <c r="BX561" s="581"/>
      <c r="BY561" s="581"/>
      <c r="BZ561" s="581"/>
      <c r="CA561" s="581"/>
      <c r="CB561" s="581"/>
      <c r="CC561" s="581"/>
    </row>
    <row r="562" customFormat="false" ht="11.25" hidden="false" customHeight="true" outlineLevel="0" collapsed="false">
      <c r="A562" s="581"/>
      <c r="B562" s="581"/>
      <c r="C562" s="581"/>
      <c r="D562" s="581"/>
      <c r="E562" s="581"/>
      <c r="F562" s="581"/>
      <c r="G562" s="581"/>
      <c r="H562" s="581"/>
      <c r="I562" s="581"/>
      <c r="J562" s="581"/>
      <c r="K562" s="581"/>
      <c r="L562" s="581"/>
      <c r="M562" s="581"/>
      <c r="N562" s="581"/>
      <c r="O562" s="581"/>
      <c r="P562" s="581"/>
      <c r="Q562" s="581"/>
      <c r="R562" s="581"/>
      <c r="S562" s="581"/>
      <c r="T562" s="581"/>
      <c r="U562" s="581"/>
      <c r="V562" s="581"/>
      <c r="W562" s="581"/>
      <c r="X562" s="581"/>
      <c r="Y562" s="581"/>
      <c r="Z562" s="581"/>
      <c r="AA562" s="581"/>
      <c r="AB562" s="581"/>
      <c r="AC562" s="581"/>
      <c r="AD562" s="581"/>
      <c r="AE562" s="581"/>
      <c r="AF562" s="581"/>
      <c r="AG562" s="581"/>
      <c r="AH562" s="581"/>
      <c r="AI562" s="581"/>
      <c r="AJ562" s="581"/>
      <c r="AK562" s="581"/>
      <c r="AL562" s="581"/>
      <c r="AM562" s="581"/>
      <c r="AN562" s="581"/>
      <c r="AO562" s="581"/>
      <c r="AP562" s="581"/>
      <c r="AQ562" s="581"/>
      <c r="AR562" s="581"/>
      <c r="AS562" s="581"/>
      <c r="AT562" s="581"/>
      <c r="AU562" s="581"/>
      <c r="AV562" s="581"/>
      <c r="AW562" s="581"/>
      <c r="AX562" s="581"/>
      <c r="AY562" s="581"/>
      <c r="AZ562" s="581"/>
      <c r="BA562" s="581"/>
      <c r="BB562" s="581"/>
      <c r="BC562" s="581"/>
      <c r="BD562" s="581"/>
      <c r="BE562" s="581"/>
      <c r="BF562" s="581"/>
      <c r="BG562" s="581"/>
      <c r="BH562" s="581"/>
      <c r="BI562" s="581"/>
      <c r="BJ562" s="581"/>
      <c r="BK562" s="581"/>
      <c r="BL562" s="581"/>
      <c r="BM562" s="581"/>
      <c r="BN562" s="581"/>
      <c r="BO562" s="581"/>
      <c r="BP562" s="581"/>
      <c r="BQ562" s="581"/>
      <c r="BR562" s="581"/>
      <c r="BS562" s="581"/>
      <c r="BT562" s="581"/>
      <c r="BU562" s="581"/>
      <c r="BV562" s="581"/>
      <c r="BW562" s="581"/>
      <c r="BX562" s="581"/>
      <c r="BY562" s="581"/>
      <c r="BZ562" s="581"/>
      <c r="CA562" s="581"/>
      <c r="CB562" s="581"/>
      <c r="CC562" s="581"/>
    </row>
    <row r="563" customFormat="false" ht="11.25" hidden="false" customHeight="true" outlineLevel="0" collapsed="false">
      <c r="A563" s="581"/>
      <c r="B563" s="581"/>
      <c r="C563" s="581"/>
      <c r="D563" s="581"/>
      <c r="E563" s="581"/>
      <c r="F563" s="581"/>
      <c r="G563" s="581"/>
      <c r="H563" s="581"/>
      <c r="I563" s="581"/>
      <c r="J563" s="581"/>
      <c r="K563" s="581"/>
      <c r="L563" s="581"/>
      <c r="M563" s="581"/>
      <c r="N563" s="581"/>
      <c r="O563" s="581"/>
      <c r="P563" s="581"/>
      <c r="Q563" s="581"/>
      <c r="R563" s="581"/>
      <c r="S563" s="581"/>
      <c r="T563" s="581"/>
      <c r="U563" s="581"/>
      <c r="V563" s="581"/>
      <c r="W563" s="581"/>
      <c r="X563" s="581"/>
      <c r="Y563" s="581"/>
      <c r="Z563" s="581"/>
      <c r="AA563" s="581"/>
      <c r="AB563" s="581"/>
      <c r="AC563" s="581"/>
      <c r="AD563" s="581"/>
      <c r="AE563" s="581"/>
      <c r="AF563" s="581"/>
      <c r="AG563" s="581"/>
      <c r="AH563" s="581"/>
      <c r="AI563" s="581"/>
      <c r="AJ563" s="581"/>
      <c r="AK563" s="581"/>
      <c r="AL563" s="581"/>
      <c r="AM563" s="581"/>
      <c r="AN563" s="581"/>
      <c r="AO563" s="581"/>
      <c r="AP563" s="581"/>
      <c r="AQ563" s="581"/>
      <c r="AR563" s="581"/>
      <c r="AS563" s="581"/>
      <c r="AT563" s="581"/>
      <c r="AU563" s="581"/>
      <c r="AV563" s="581"/>
      <c r="AW563" s="581"/>
      <c r="AX563" s="581"/>
      <c r="AY563" s="581"/>
      <c r="AZ563" s="581"/>
      <c r="BA563" s="581"/>
      <c r="BB563" s="581"/>
      <c r="BC563" s="581"/>
      <c r="BD563" s="581"/>
      <c r="BE563" s="581"/>
      <c r="BF563" s="581"/>
      <c r="BG563" s="581"/>
      <c r="BH563" s="581"/>
      <c r="BI563" s="581"/>
      <c r="BJ563" s="581"/>
      <c r="BK563" s="581"/>
      <c r="BL563" s="581"/>
      <c r="BM563" s="581"/>
      <c r="BN563" s="581"/>
      <c r="BO563" s="581"/>
      <c r="BP563" s="581"/>
      <c r="BQ563" s="581"/>
      <c r="BR563" s="581"/>
      <c r="BS563" s="581"/>
      <c r="BT563" s="581"/>
      <c r="BU563" s="581"/>
      <c r="BV563" s="581"/>
      <c r="BW563" s="581"/>
      <c r="BX563" s="581"/>
      <c r="BY563" s="581"/>
      <c r="BZ563" s="581"/>
      <c r="CA563" s="581"/>
      <c r="CB563" s="581"/>
      <c r="CC563" s="581"/>
    </row>
    <row r="564" customFormat="false" ht="11.25" hidden="false" customHeight="true" outlineLevel="0" collapsed="false">
      <c r="A564" s="581"/>
      <c r="B564" s="581"/>
      <c r="C564" s="581"/>
      <c r="D564" s="581"/>
      <c r="E564" s="581"/>
      <c r="F564" s="581"/>
      <c r="G564" s="581"/>
      <c r="H564" s="581"/>
      <c r="I564" s="581"/>
      <c r="J564" s="581"/>
      <c r="K564" s="581"/>
      <c r="L564" s="581"/>
      <c r="M564" s="581"/>
      <c r="N564" s="581"/>
      <c r="O564" s="581"/>
      <c r="P564" s="581"/>
      <c r="Q564" s="581"/>
      <c r="R564" s="581"/>
      <c r="S564" s="581"/>
      <c r="T564" s="581"/>
      <c r="U564" s="581"/>
      <c r="V564" s="581"/>
      <c r="W564" s="581"/>
      <c r="X564" s="581"/>
      <c r="Y564" s="581"/>
      <c r="Z564" s="581"/>
      <c r="AA564" s="581"/>
      <c r="AB564" s="581"/>
      <c r="AC564" s="581"/>
      <c r="AD564" s="581"/>
      <c r="AE564" s="581"/>
      <c r="AF564" s="581"/>
      <c r="AG564" s="581"/>
      <c r="AH564" s="581"/>
      <c r="AI564" s="581"/>
      <c r="AJ564" s="581"/>
      <c r="AK564" s="581"/>
      <c r="AL564" s="581"/>
      <c r="AM564" s="581"/>
      <c r="AN564" s="581"/>
      <c r="AO564" s="581"/>
      <c r="AP564" s="581"/>
      <c r="AQ564" s="581"/>
      <c r="AR564" s="581"/>
      <c r="AS564" s="581"/>
      <c r="AT564" s="581"/>
      <c r="AU564" s="581"/>
      <c r="AV564" s="581"/>
      <c r="AW564" s="581"/>
      <c r="AX564" s="581"/>
      <c r="AY564" s="581"/>
      <c r="AZ564" s="581"/>
      <c r="BA564" s="581"/>
      <c r="BB564" s="581"/>
      <c r="BC564" s="581"/>
      <c r="BD564" s="581"/>
      <c r="BE564" s="581"/>
      <c r="BF564" s="581"/>
      <c r="BG564" s="581"/>
      <c r="BH564" s="581"/>
      <c r="BI564" s="581"/>
      <c r="BJ564" s="581"/>
      <c r="BK564" s="581"/>
      <c r="BL564" s="581"/>
      <c r="BM564" s="581"/>
      <c r="BN564" s="581"/>
      <c r="BO564" s="581"/>
      <c r="BP564" s="581"/>
      <c r="BQ564" s="581"/>
      <c r="BR564" s="581"/>
      <c r="BS564" s="581"/>
      <c r="BT564" s="581"/>
      <c r="BU564" s="581"/>
      <c r="BV564" s="581"/>
      <c r="BW564" s="581"/>
      <c r="BX564" s="581"/>
      <c r="BY564" s="581"/>
      <c r="BZ564" s="581"/>
      <c r="CA564" s="581"/>
      <c r="CB564" s="581"/>
      <c r="CC564" s="581"/>
    </row>
    <row r="565" customFormat="false" ht="11.25" hidden="false" customHeight="true" outlineLevel="0" collapsed="false">
      <c r="A565" s="581"/>
      <c r="B565" s="581"/>
      <c r="C565" s="581"/>
      <c r="D565" s="581"/>
      <c r="E565" s="581"/>
      <c r="F565" s="581"/>
      <c r="G565" s="581"/>
      <c r="H565" s="581"/>
      <c r="I565" s="581"/>
      <c r="J565" s="581"/>
      <c r="K565" s="581"/>
      <c r="L565" s="581"/>
      <c r="M565" s="581"/>
      <c r="N565" s="581"/>
      <c r="O565" s="581"/>
      <c r="P565" s="581"/>
      <c r="Q565" s="581"/>
      <c r="R565" s="581"/>
      <c r="S565" s="581"/>
      <c r="T565" s="581"/>
      <c r="U565" s="581"/>
      <c r="V565" s="581"/>
      <c r="W565" s="581"/>
      <c r="X565" s="581"/>
      <c r="Y565" s="581"/>
      <c r="Z565" s="581"/>
      <c r="AA565" s="581"/>
      <c r="AB565" s="581"/>
      <c r="AC565" s="581"/>
      <c r="AD565" s="581"/>
      <c r="AE565" s="581"/>
      <c r="AF565" s="581"/>
      <c r="AG565" s="581"/>
      <c r="AH565" s="581"/>
      <c r="AI565" s="581"/>
      <c r="AJ565" s="581"/>
      <c r="AK565" s="581"/>
      <c r="AL565" s="581"/>
      <c r="AM565" s="581"/>
      <c r="AN565" s="581"/>
      <c r="AO565" s="581"/>
      <c r="AP565" s="581"/>
      <c r="AQ565" s="581"/>
      <c r="AR565" s="581"/>
      <c r="AS565" s="581"/>
      <c r="AT565" s="581"/>
      <c r="AU565" s="581"/>
      <c r="AV565" s="581"/>
      <c r="AW565" s="581"/>
      <c r="AX565" s="581"/>
      <c r="AY565" s="581"/>
      <c r="AZ565" s="581"/>
      <c r="BA565" s="581"/>
      <c r="BB565" s="581"/>
      <c r="BC565" s="581"/>
      <c r="BD565" s="581"/>
      <c r="BE565" s="581"/>
      <c r="BF565" s="581"/>
      <c r="BG565" s="581"/>
      <c r="BH565" s="581"/>
      <c r="BI565" s="581"/>
      <c r="BJ565" s="581"/>
      <c r="BK565" s="581"/>
      <c r="BL565" s="581"/>
      <c r="BM565" s="581"/>
      <c r="BN565" s="581"/>
      <c r="BO565" s="581"/>
      <c r="BP565" s="581"/>
      <c r="BQ565" s="581"/>
      <c r="BR565" s="581"/>
      <c r="BS565" s="581"/>
      <c r="BT565" s="581"/>
      <c r="BU565" s="581"/>
      <c r="BV565" s="581"/>
      <c r="BW565" s="581"/>
      <c r="BX565" s="581"/>
      <c r="BY565" s="581"/>
      <c r="BZ565" s="581"/>
      <c r="CA565" s="581"/>
      <c r="CB565" s="581"/>
      <c r="CC565" s="581"/>
    </row>
    <row r="566" customFormat="false" ht="11.25" hidden="false" customHeight="true" outlineLevel="0" collapsed="false">
      <c r="A566" s="581"/>
      <c r="B566" s="581"/>
      <c r="C566" s="581"/>
      <c r="D566" s="581"/>
      <c r="E566" s="581"/>
      <c r="F566" s="581"/>
      <c r="G566" s="581"/>
      <c r="H566" s="581"/>
      <c r="I566" s="581"/>
      <c r="J566" s="581"/>
      <c r="K566" s="581"/>
      <c r="L566" s="581"/>
      <c r="M566" s="581"/>
      <c r="N566" s="581"/>
      <c r="O566" s="581"/>
      <c r="P566" s="581"/>
      <c r="Q566" s="581"/>
      <c r="R566" s="581"/>
      <c r="S566" s="581"/>
      <c r="T566" s="581"/>
      <c r="U566" s="581"/>
      <c r="V566" s="581"/>
      <c r="W566" s="581"/>
      <c r="X566" s="581"/>
      <c r="Y566" s="581"/>
      <c r="Z566" s="581"/>
      <c r="AA566" s="581"/>
      <c r="AB566" s="581"/>
      <c r="AC566" s="581"/>
      <c r="AD566" s="581"/>
      <c r="AE566" s="581"/>
      <c r="AF566" s="581"/>
      <c r="AG566" s="581"/>
      <c r="AH566" s="581"/>
      <c r="AI566" s="581"/>
      <c r="AJ566" s="581"/>
      <c r="AK566" s="581"/>
      <c r="AL566" s="581"/>
      <c r="AM566" s="581"/>
      <c r="AN566" s="581"/>
      <c r="AO566" s="581"/>
      <c r="AP566" s="581"/>
      <c r="AQ566" s="581"/>
      <c r="AR566" s="581"/>
      <c r="AS566" s="581"/>
      <c r="AT566" s="581"/>
      <c r="AU566" s="581"/>
      <c r="AV566" s="581"/>
      <c r="AW566" s="581"/>
      <c r="AX566" s="581"/>
      <c r="AY566" s="581"/>
      <c r="AZ566" s="581"/>
      <c r="BA566" s="581"/>
      <c r="BB566" s="581"/>
      <c r="BC566" s="581"/>
      <c r="BD566" s="581"/>
      <c r="BE566" s="581"/>
      <c r="BF566" s="581"/>
      <c r="BG566" s="581"/>
      <c r="BH566" s="581"/>
      <c r="BI566" s="581"/>
      <c r="BJ566" s="581"/>
      <c r="BK566" s="581"/>
      <c r="BL566" s="581"/>
      <c r="BM566" s="581"/>
      <c r="BN566" s="581"/>
      <c r="BO566" s="581"/>
      <c r="BP566" s="581"/>
      <c r="BQ566" s="581"/>
      <c r="BR566" s="581"/>
      <c r="BS566" s="581"/>
      <c r="BT566" s="581"/>
      <c r="BU566" s="581"/>
      <c r="BV566" s="581"/>
      <c r="BW566" s="581"/>
      <c r="BX566" s="581"/>
      <c r="BY566" s="581"/>
      <c r="BZ566" s="581"/>
      <c r="CA566" s="581"/>
      <c r="CB566" s="581"/>
      <c r="CC566" s="581"/>
    </row>
    <row r="567" customFormat="false" ht="11.25" hidden="false" customHeight="true" outlineLevel="0" collapsed="false">
      <c r="A567" s="581"/>
      <c r="B567" s="581"/>
      <c r="C567" s="581"/>
      <c r="D567" s="581"/>
      <c r="E567" s="581"/>
      <c r="F567" s="581"/>
      <c r="G567" s="581"/>
      <c r="H567" s="581"/>
      <c r="I567" s="581"/>
      <c r="J567" s="581"/>
      <c r="K567" s="581"/>
      <c r="L567" s="581"/>
      <c r="M567" s="581"/>
      <c r="N567" s="581"/>
      <c r="O567" s="581"/>
      <c r="P567" s="581"/>
      <c r="Q567" s="581"/>
      <c r="R567" s="581"/>
      <c r="S567" s="581"/>
      <c r="T567" s="581"/>
      <c r="U567" s="581"/>
      <c r="V567" s="581"/>
      <c r="W567" s="581"/>
      <c r="X567" s="581"/>
      <c r="Y567" s="581"/>
      <c r="Z567" s="581"/>
      <c r="AA567" s="581"/>
      <c r="AB567" s="581"/>
      <c r="AC567" s="581"/>
      <c r="AD567" s="581"/>
      <c r="AE567" s="581"/>
      <c r="AF567" s="581"/>
      <c r="AG567" s="581"/>
      <c r="AH567" s="581"/>
      <c r="AI567" s="581"/>
      <c r="AJ567" s="581"/>
      <c r="AK567" s="581"/>
      <c r="AL567" s="581"/>
      <c r="AM567" s="581"/>
      <c r="AN567" s="581"/>
      <c r="AO567" s="581"/>
      <c r="AP567" s="581"/>
      <c r="AQ567" s="581"/>
      <c r="AR567" s="581"/>
      <c r="AS567" s="581"/>
      <c r="AT567" s="581"/>
      <c r="AU567" s="581"/>
      <c r="AV567" s="581"/>
      <c r="AW567" s="581"/>
      <c r="AX567" s="581"/>
      <c r="AY567" s="581"/>
      <c r="AZ567" s="581"/>
      <c r="BA567" s="581"/>
      <c r="BB567" s="581"/>
      <c r="BC567" s="581"/>
      <c r="BD567" s="581"/>
      <c r="BE567" s="581"/>
      <c r="BF567" s="581"/>
      <c r="BG567" s="581"/>
      <c r="BH567" s="581"/>
      <c r="BI567" s="581"/>
      <c r="BJ567" s="581"/>
      <c r="BK567" s="581"/>
      <c r="BL567" s="581"/>
      <c r="BM567" s="581"/>
      <c r="BN567" s="581"/>
      <c r="BO567" s="581"/>
      <c r="BP567" s="581"/>
      <c r="BQ567" s="581"/>
      <c r="BR567" s="581"/>
      <c r="BS567" s="581"/>
      <c r="BT567" s="581"/>
      <c r="BU567" s="581"/>
      <c r="BV567" s="581"/>
      <c r="BW567" s="581"/>
      <c r="BX567" s="581"/>
      <c r="BY567" s="581"/>
      <c r="BZ567" s="581"/>
      <c r="CA567" s="581"/>
      <c r="CB567" s="581"/>
      <c r="CC567" s="581"/>
    </row>
    <row r="568" customFormat="false" ht="11.25" hidden="false" customHeight="true" outlineLevel="0" collapsed="false">
      <c r="A568" s="581"/>
      <c r="B568" s="581"/>
      <c r="C568" s="581"/>
      <c r="D568" s="581"/>
      <c r="E568" s="581"/>
      <c r="F568" s="581"/>
      <c r="G568" s="581"/>
      <c r="H568" s="581"/>
      <c r="I568" s="581"/>
      <c r="J568" s="581"/>
      <c r="K568" s="581"/>
      <c r="L568" s="581"/>
      <c r="M568" s="581"/>
      <c r="N568" s="581"/>
      <c r="O568" s="581"/>
      <c r="P568" s="581"/>
      <c r="Q568" s="581"/>
      <c r="R568" s="581"/>
      <c r="S568" s="581"/>
      <c r="T568" s="581"/>
      <c r="U568" s="581"/>
      <c r="V568" s="581"/>
      <c r="W568" s="581"/>
      <c r="X568" s="581"/>
      <c r="Y568" s="581"/>
      <c r="Z568" s="581"/>
      <c r="AA568" s="581"/>
      <c r="AB568" s="581"/>
      <c r="AC568" s="581"/>
      <c r="AD568" s="581"/>
      <c r="AE568" s="581"/>
      <c r="AF568" s="581"/>
      <c r="AG568" s="581"/>
      <c r="AH568" s="581"/>
      <c r="AI568" s="581"/>
      <c r="AJ568" s="581"/>
      <c r="AK568" s="581"/>
      <c r="AL568" s="581"/>
      <c r="AM568" s="581"/>
      <c r="AN568" s="581"/>
      <c r="AO568" s="581"/>
      <c r="AP568" s="581"/>
      <c r="AQ568" s="581"/>
      <c r="AR568" s="581"/>
      <c r="AS568" s="581"/>
      <c r="AT568" s="581"/>
      <c r="AU568" s="581"/>
      <c r="AV568" s="581"/>
      <c r="AW568" s="581"/>
      <c r="AX568" s="581"/>
      <c r="AY568" s="581"/>
      <c r="AZ568" s="581"/>
      <c r="BA568" s="581"/>
      <c r="BB568" s="581"/>
      <c r="BC568" s="581"/>
      <c r="BD568" s="581"/>
      <c r="BE568" s="581"/>
      <c r="BF568" s="581"/>
      <c r="BG568" s="581"/>
      <c r="BH568" s="581"/>
      <c r="BI568" s="581"/>
      <c r="BJ568" s="581"/>
      <c r="BK568" s="581"/>
      <c r="BL568" s="581"/>
      <c r="BM568" s="581"/>
      <c r="BN568" s="581"/>
      <c r="BO568" s="581"/>
      <c r="BP568" s="581"/>
      <c r="BQ568" s="581"/>
      <c r="BR568" s="581"/>
      <c r="BS568" s="581"/>
      <c r="BT568" s="581"/>
      <c r="BU568" s="581"/>
      <c r="BV568" s="581"/>
      <c r="BW568" s="581"/>
      <c r="BX568" s="581"/>
      <c r="BY568" s="581"/>
      <c r="BZ568" s="581"/>
      <c r="CA568" s="581"/>
      <c r="CB568" s="581"/>
      <c r="CC568" s="581"/>
    </row>
    <row r="569" customFormat="false" ht="11.25" hidden="false" customHeight="true" outlineLevel="0" collapsed="false">
      <c r="A569" s="581"/>
      <c r="B569" s="581"/>
      <c r="C569" s="581"/>
      <c r="D569" s="581"/>
      <c r="E569" s="581"/>
      <c r="F569" s="581"/>
      <c r="G569" s="581"/>
      <c r="H569" s="581"/>
      <c r="I569" s="581"/>
      <c r="J569" s="581"/>
      <c r="K569" s="581"/>
      <c r="L569" s="581"/>
      <c r="M569" s="581"/>
      <c r="N569" s="581"/>
      <c r="O569" s="581"/>
      <c r="P569" s="581"/>
      <c r="Q569" s="581"/>
      <c r="R569" s="581"/>
      <c r="S569" s="581"/>
      <c r="T569" s="581"/>
      <c r="U569" s="581"/>
      <c r="V569" s="581"/>
      <c r="W569" s="581"/>
      <c r="X569" s="581"/>
      <c r="Y569" s="581"/>
      <c r="Z569" s="581"/>
      <c r="AA569" s="581"/>
      <c r="AB569" s="581"/>
      <c r="AC569" s="581"/>
      <c r="AD569" s="581"/>
      <c r="AE569" s="581"/>
      <c r="AF569" s="581"/>
      <c r="AG569" s="581"/>
      <c r="AH569" s="581"/>
      <c r="AI569" s="581"/>
      <c r="AJ569" s="581"/>
      <c r="AK569" s="581"/>
      <c r="AL569" s="581"/>
      <c r="AM569" s="581"/>
      <c r="AN569" s="581"/>
      <c r="AO569" s="581"/>
      <c r="AP569" s="581"/>
      <c r="AQ569" s="581"/>
      <c r="AR569" s="581"/>
      <c r="AS569" s="581"/>
      <c r="AT569" s="581"/>
      <c r="AU569" s="581"/>
      <c r="AV569" s="581"/>
      <c r="AW569" s="581"/>
      <c r="AX569" s="581"/>
      <c r="AY569" s="581"/>
      <c r="AZ569" s="581"/>
      <c r="BA569" s="581"/>
      <c r="BB569" s="581"/>
      <c r="BC569" s="581"/>
      <c r="BD569" s="581"/>
      <c r="BE569" s="581"/>
      <c r="BF569" s="581"/>
      <c r="BG569" s="581"/>
      <c r="BH569" s="581"/>
      <c r="BI569" s="581"/>
      <c r="BJ569" s="581"/>
      <c r="BK569" s="581"/>
      <c r="BL569" s="581"/>
      <c r="BM569" s="581"/>
      <c r="BN569" s="581"/>
      <c r="BO569" s="581"/>
      <c r="BP569" s="581"/>
      <c r="BQ569" s="581"/>
      <c r="BR569" s="581"/>
      <c r="BS569" s="581"/>
      <c r="BT569" s="581"/>
      <c r="BU569" s="581"/>
      <c r="BV569" s="581"/>
      <c r="BW569" s="581"/>
      <c r="BX569" s="581"/>
      <c r="BY569" s="581"/>
      <c r="BZ569" s="581"/>
      <c r="CA569" s="581"/>
      <c r="CB569" s="581"/>
      <c r="CC569" s="581"/>
    </row>
    <row r="570" customFormat="false" ht="11.25" hidden="false" customHeight="true" outlineLevel="0" collapsed="false">
      <c r="A570" s="581"/>
      <c r="B570" s="581"/>
      <c r="C570" s="581"/>
      <c r="D570" s="581"/>
      <c r="E570" s="581"/>
      <c r="F570" s="581"/>
      <c r="G570" s="581"/>
      <c r="H570" s="581"/>
      <c r="I570" s="581"/>
      <c r="J570" s="581"/>
      <c r="K570" s="581"/>
      <c r="L570" s="581"/>
      <c r="M570" s="581"/>
      <c r="N570" s="581"/>
      <c r="O570" s="581"/>
      <c r="P570" s="581"/>
      <c r="Q570" s="581"/>
      <c r="R570" s="581"/>
      <c r="S570" s="581"/>
      <c r="T570" s="581"/>
      <c r="U570" s="581"/>
      <c r="V570" s="581"/>
      <c r="W570" s="581"/>
      <c r="X570" s="581"/>
      <c r="Y570" s="581"/>
      <c r="Z570" s="581"/>
      <c r="AA570" s="581"/>
      <c r="AB570" s="581"/>
      <c r="AC570" s="581"/>
      <c r="AD570" s="581"/>
      <c r="AE570" s="581"/>
      <c r="AF570" s="581"/>
      <c r="AG570" s="581"/>
      <c r="AH570" s="581"/>
      <c r="AI570" s="581"/>
      <c r="AJ570" s="581"/>
      <c r="AK570" s="581"/>
      <c r="AL570" s="581"/>
      <c r="AM570" s="581"/>
      <c r="AN570" s="581"/>
      <c r="AO570" s="581"/>
      <c r="AP570" s="581"/>
      <c r="AQ570" s="581"/>
      <c r="AR570" s="581"/>
      <c r="AS570" s="581"/>
      <c r="AT570" s="581"/>
      <c r="AU570" s="581"/>
      <c r="AV570" s="581"/>
      <c r="AW570" s="581"/>
      <c r="AX570" s="581"/>
      <c r="AY570" s="581"/>
      <c r="AZ570" s="581"/>
      <c r="BA570" s="581"/>
      <c r="BB570" s="581"/>
      <c r="BC570" s="581"/>
      <c r="BD570" s="581"/>
      <c r="BE570" s="581"/>
      <c r="BF570" s="581"/>
      <c r="BG570" s="581"/>
      <c r="BH570" s="581"/>
      <c r="BI570" s="581"/>
      <c r="BJ570" s="581"/>
      <c r="BK570" s="581"/>
      <c r="BL570" s="581"/>
      <c r="BM570" s="581"/>
      <c r="BN570" s="581"/>
      <c r="BO570" s="581"/>
      <c r="BP570" s="581"/>
      <c r="BQ570" s="581"/>
      <c r="BR570" s="581"/>
      <c r="BS570" s="581"/>
      <c r="BT570" s="581"/>
      <c r="BU570" s="581"/>
      <c r="BV570" s="581"/>
      <c r="BW570" s="581"/>
      <c r="BX570" s="581"/>
      <c r="BY570" s="581"/>
      <c r="BZ570" s="581"/>
      <c r="CA570" s="581"/>
      <c r="CB570" s="581"/>
      <c r="CC570" s="581"/>
    </row>
    <row r="571" customFormat="false" ht="11.25" hidden="false" customHeight="true" outlineLevel="0" collapsed="false">
      <c r="A571" s="581"/>
      <c r="B571" s="581"/>
      <c r="C571" s="581"/>
      <c r="D571" s="581"/>
      <c r="E571" s="581"/>
      <c r="F571" s="581"/>
      <c r="G571" s="581"/>
      <c r="H571" s="581"/>
      <c r="I571" s="581"/>
      <c r="J571" s="581"/>
      <c r="K571" s="581"/>
      <c r="L571" s="581"/>
      <c r="M571" s="581"/>
      <c r="N571" s="581"/>
      <c r="O571" s="581"/>
      <c r="P571" s="581"/>
      <c r="Q571" s="581"/>
      <c r="R571" s="581"/>
      <c r="S571" s="581"/>
      <c r="T571" s="581"/>
      <c r="U571" s="581"/>
      <c r="V571" s="581"/>
      <c r="W571" s="581"/>
      <c r="X571" s="581"/>
      <c r="Y571" s="581"/>
      <c r="Z571" s="581"/>
      <c r="AA571" s="581"/>
      <c r="AB571" s="581"/>
      <c r="AC571" s="581"/>
      <c r="AD571" s="581"/>
      <c r="AE571" s="581"/>
      <c r="AF571" s="581"/>
      <c r="AG571" s="581"/>
      <c r="AH571" s="581"/>
      <c r="AI571" s="581"/>
      <c r="AJ571" s="581"/>
      <c r="AK571" s="581"/>
      <c r="AL571" s="581"/>
      <c r="AM571" s="581"/>
      <c r="AN571" s="581"/>
      <c r="AO571" s="581"/>
      <c r="AP571" s="581"/>
      <c r="AQ571" s="581"/>
      <c r="AR571" s="581"/>
      <c r="AS571" s="581"/>
      <c r="AT571" s="581"/>
      <c r="AU571" s="581"/>
      <c r="AV571" s="581"/>
      <c r="AW571" s="581"/>
      <c r="AX571" s="581"/>
      <c r="AY571" s="581"/>
      <c r="AZ571" s="581"/>
      <c r="BA571" s="581"/>
      <c r="BB571" s="581"/>
      <c r="BC571" s="581"/>
      <c r="BD571" s="581"/>
      <c r="BE571" s="581"/>
      <c r="BF571" s="581"/>
      <c r="BG571" s="581"/>
      <c r="BH571" s="581"/>
      <c r="BI571" s="581"/>
      <c r="BJ571" s="581"/>
      <c r="BK571" s="581"/>
      <c r="BL571" s="581"/>
      <c r="BM571" s="581"/>
      <c r="BN571" s="581"/>
      <c r="BO571" s="581"/>
      <c r="BP571" s="581"/>
      <c r="BQ571" s="581"/>
      <c r="BR571" s="581"/>
      <c r="BS571" s="581"/>
      <c r="BT571" s="581"/>
      <c r="BU571" s="581"/>
      <c r="BV571" s="581"/>
      <c r="BW571" s="581"/>
      <c r="BX571" s="581"/>
      <c r="BY571" s="581"/>
      <c r="BZ571" s="581"/>
      <c r="CA571" s="581"/>
      <c r="CB571" s="581"/>
      <c r="CC571" s="581"/>
    </row>
    <row r="572" customFormat="false" ht="11.25" hidden="false" customHeight="true" outlineLevel="0" collapsed="false">
      <c r="A572" s="581"/>
      <c r="B572" s="581"/>
      <c r="C572" s="581"/>
      <c r="D572" s="581"/>
      <c r="E572" s="581"/>
      <c r="F572" s="581"/>
      <c r="G572" s="581"/>
      <c r="H572" s="581"/>
      <c r="I572" s="581"/>
      <c r="J572" s="581"/>
      <c r="K572" s="581"/>
      <c r="L572" s="581"/>
      <c r="M572" s="581"/>
      <c r="N572" s="581"/>
      <c r="O572" s="581"/>
      <c r="P572" s="581"/>
      <c r="Q572" s="581"/>
      <c r="R572" s="581"/>
      <c r="S572" s="581"/>
      <c r="T572" s="581"/>
      <c r="U572" s="581"/>
      <c r="V572" s="581"/>
      <c r="W572" s="581"/>
      <c r="X572" s="581"/>
      <c r="Y572" s="581"/>
      <c r="Z572" s="581"/>
      <c r="AA572" s="581"/>
      <c r="AB572" s="581"/>
      <c r="AC572" s="581"/>
      <c r="AD572" s="581"/>
      <c r="AE572" s="581"/>
      <c r="AF572" s="581"/>
      <c r="AG572" s="581"/>
      <c r="AH572" s="581"/>
      <c r="AI572" s="581"/>
      <c r="AJ572" s="581"/>
      <c r="AK572" s="581"/>
      <c r="AL572" s="581"/>
      <c r="AM572" s="581"/>
      <c r="AN572" s="581"/>
      <c r="AO572" s="581"/>
      <c r="AP572" s="581"/>
      <c r="AQ572" s="581"/>
      <c r="AR572" s="581"/>
      <c r="AS572" s="581"/>
      <c r="AT572" s="581"/>
      <c r="AU572" s="581"/>
      <c r="AV572" s="581"/>
      <c r="AW572" s="581"/>
      <c r="AX572" s="581"/>
      <c r="AY572" s="581"/>
      <c r="AZ572" s="581"/>
      <c r="BA572" s="581"/>
      <c r="BB572" s="581"/>
      <c r="BC572" s="581"/>
      <c r="BD572" s="581"/>
      <c r="BE572" s="581"/>
      <c r="BF572" s="581"/>
      <c r="BG572" s="581"/>
      <c r="BH572" s="581"/>
      <c r="BI572" s="581"/>
      <c r="BJ572" s="581"/>
      <c r="BK572" s="581"/>
      <c r="BL572" s="581"/>
      <c r="BM572" s="581"/>
      <c r="BN572" s="581"/>
      <c r="BO572" s="581"/>
      <c r="BP572" s="581"/>
      <c r="BQ572" s="581"/>
      <c r="BR572" s="581"/>
      <c r="BS572" s="581"/>
      <c r="BT572" s="581"/>
      <c r="BU572" s="581"/>
      <c r="BV572" s="581"/>
      <c r="BW572" s="581"/>
      <c r="BX572" s="581"/>
      <c r="BY572" s="581"/>
      <c r="BZ572" s="581"/>
      <c r="CA572" s="581"/>
      <c r="CB572" s="581"/>
      <c r="CC572" s="581"/>
    </row>
    <row r="573" customFormat="false" ht="11.25" hidden="false" customHeight="true" outlineLevel="0" collapsed="false">
      <c r="A573" s="581"/>
      <c r="B573" s="581"/>
      <c r="C573" s="581"/>
      <c r="D573" s="581"/>
      <c r="E573" s="581"/>
      <c r="F573" s="581"/>
      <c r="G573" s="581"/>
      <c r="H573" s="581"/>
      <c r="I573" s="581"/>
      <c r="J573" s="581"/>
      <c r="K573" s="581"/>
      <c r="L573" s="581"/>
      <c r="M573" s="581"/>
      <c r="N573" s="581"/>
      <c r="O573" s="581"/>
      <c r="P573" s="581"/>
      <c r="Q573" s="581"/>
      <c r="R573" s="581"/>
      <c r="S573" s="581"/>
      <c r="T573" s="581"/>
      <c r="U573" s="581"/>
      <c r="V573" s="581"/>
      <c r="W573" s="581"/>
      <c r="X573" s="581"/>
      <c r="Y573" s="581"/>
      <c r="Z573" s="581"/>
      <c r="AA573" s="581"/>
      <c r="AB573" s="581"/>
      <c r="AC573" s="581"/>
      <c r="AD573" s="581"/>
      <c r="AE573" s="581"/>
      <c r="AF573" s="581"/>
      <c r="AG573" s="581"/>
      <c r="AH573" s="581"/>
      <c r="AI573" s="581"/>
      <c r="AJ573" s="581"/>
      <c r="AK573" s="581"/>
      <c r="AL573" s="581"/>
      <c r="AM573" s="581"/>
      <c r="AN573" s="581"/>
      <c r="AO573" s="581"/>
      <c r="AP573" s="581"/>
      <c r="AQ573" s="581"/>
      <c r="AR573" s="581"/>
      <c r="AS573" s="581"/>
      <c r="AT573" s="581"/>
      <c r="AU573" s="581"/>
      <c r="AV573" s="581"/>
      <c r="AW573" s="581"/>
      <c r="AX573" s="581"/>
      <c r="AY573" s="581"/>
      <c r="AZ573" s="581"/>
      <c r="BA573" s="581"/>
      <c r="BB573" s="581"/>
      <c r="BC573" s="581"/>
      <c r="BD573" s="581"/>
      <c r="BE573" s="581"/>
      <c r="BF573" s="581"/>
      <c r="BG573" s="581"/>
      <c r="BH573" s="581"/>
      <c r="BI573" s="581"/>
      <c r="BJ573" s="581"/>
      <c r="BK573" s="581"/>
      <c r="BL573" s="581"/>
      <c r="BM573" s="581"/>
      <c r="BN573" s="581"/>
      <c r="BO573" s="581"/>
      <c r="BP573" s="581"/>
      <c r="BQ573" s="581"/>
      <c r="BR573" s="581"/>
      <c r="BS573" s="581"/>
      <c r="BT573" s="581"/>
      <c r="BU573" s="581"/>
      <c r="BV573" s="581"/>
      <c r="BW573" s="581"/>
      <c r="BX573" s="581"/>
      <c r="BY573" s="581"/>
      <c r="BZ573" s="581"/>
      <c r="CA573" s="581"/>
      <c r="CB573" s="581"/>
      <c r="CC573" s="581"/>
    </row>
    <row r="574" customFormat="false" ht="11.25" hidden="false" customHeight="true" outlineLevel="0" collapsed="false">
      <c r="A574" s="581"/>
      <c r="B574" s="581"/>
      <c r="C574" s="581"/>
      <c r="D574" s="581"/>
      <c r="E574" s="581"/>
      <c r="F574" s="581"/>
      <c r="G574" s="581"/>
      <c r="H574" s="581"/>
      <c r="I574" s="581"/>
      <c r="J574" s="581"/>
      <c r="K574" s="581"/>
      <c r="L574" s="581"/>
      <c r="M574" s="581"/>
      <c r="N574" s="581"/>
      <c r="O574" s="581"/>
      <c r="P574" s="581"/>
      <c r="Q574" s="581"/>
      <c r="R574" s="581"/>
      <c r="S574" s="581"/>
      <c r="T574" s="581"/>
      <c r="U574" s="581"/>
      <c r="V574" s="581"/>
      <c r="W574" s="581"/>
      <c r="X574" s="581"/>
      <c r="Y574" s="581"/>
      <c r="Z574" s="581"/>
      <c r="AA574" s="581"/>
      <c r="AB574" s="581"/>
      <c r="AC574" s="581"/>
      <c r="AD574" s="581"/>
      <c r="AE574" s="581"/>
      <c r="AF574" s="581"/>
      <c r="AG574" s="581"/>
      <c r="AH574" s="581"/>
      <c r="AI574" s="581"/>
      <c r="AJ574" s="581"/>
      <c r="AK574" s="581"/>
      <c r="AL574" s="581"/>
      <c r="AM574" s="581"/>
      <c r="AN574" s="581"/>
      <c r="AO574" s="581"/>
      <c r="AP574" s="581"/>
      <c r="AQ574" s="581"/>
      <c r="AR574" s="581"/>
      <c r="AS574" s="581"/>
      <c r="AT574" s="581"/>
      <c r="AU574" s="581"/>
      <c r="AV574" s="581"/>
      <c r="AW574" s="581"/>
      <c r="AX574" s="581"/>
      <c r="AY574" s="581"/>
      <c r="AZ574" s="581"/>
      <c r="BA574" s="581"/>
      <c r="BB574" s="581"/>
      <c r="BC574" s="581"/>
      <c r="BD574" s="581"/>
      <c r="BE574" s="581"/>
      <c r="BF574" s="581"/>
      <c r="BG574" s="581"/>
      <c r="BH574" s="581"/>
      <c r="BI574" s="581"/>
      <c r="BJ574" s="581"/>
      <c r="BK574" s="581"/>
      <c r="BL574" s="581"/>
      <c r="BM574" s="581"/>
      <c r="BN574" s="581"/>
      <c r="BO574" s="581"/>
      <c r="BP574" s="581"/>
      <c r="BQ574" s="581"/>
      <c r="BR574" s="581"/>
      <c r="BS574" s="581"/>
      <c r="BT574" s="581"/>
      <c r="BU574" s="581"/>
      <c r="BV574" s="581"/>
      <c r="BW574" s="581"/>
      <c r="BX574" s="581"/>
      <c r="BY574" s="581"/>
      <c r="BZ574" s="581"/>
      <c r="CA574" s="581"/>
      <c r="CB574" s="581"/>
      <c r="CC574" s="581"/>
    </row>
    <row r="575" customFormat="false" ht="11.25" hidden="false" customHeight="true" outlineLevel="0" collapsed="false">
      <c r="A575" s="581"/>
      <c r="B575" s="581"/>
      <c r="C575" s="581"/>
      <c r="D575" s="581"/>
      <c r="E575" s="581"/>
      <c r="F575" s="581"/>
      <c r="G575" s="581"/>
      <c r="H575" s="581"/>
      <c r="I575" s="581"/>
      <c r="J575" s="581"/>
      <c r="K575" s="581"/>
      <c r="L575" s="581"/>
      <c r="M575" s="581"/>
      <c r="N575" s="581"/>
      <c r="O575" s="581"/>
      <c r="P575" s="581"/>
      <c r="Q575" s="581"/>
      <c r="R575" s="581"/>
      <c r="S575" s="581"/>
      <c r="T575" s="581"/>
      <c r="U575" s="581"/>
      <c r="V575" s="581"/>
      <c r="W575" s="581"/>
      <c r="X575" s="581"/>
      <c r="Y575" s="581"/>
      <c r="Z575" s="581"/>
      <c r="AA575" s="581"/>
      <c r="AB575" s="581"/>
      <c r="AC575" s="581"/>
      <c r="AD575" s="581"/>
      <c r="AE575" s="581"/>
      <c r="AF575" s="581"/>
      <c r="AG575" s="581"/>
      <c r="AH575" s="581"/>
      <c r="AI575" s="581"/>
      <c r="AJ575" s="581"/>
      <c r="AK575" s="581"/>
      <c r="AL575" s="581"/>
      <c r="AM575" s="581"/>
      <c r="AN575" s="581"/>
      <c r="AO575" s="581"/>
      <c r="AP575" s="581"/>
      <c r="AQ575" s="581"/>
      <c r="AR575" s="581"/>
      <c r="AS575" s="581"/>
      <c r="AT575" s="581"/>
      <c r="AU575" s="581"/>
      <c r="AV575" s="581"/>
      <c r="AW575" s="581"/>
      <c r="AX575" s="581"/>
      <c r="AY575" s="581"/>
      <c r="AZ575" s="581"/>
      <c r="BA575" s="581"/>
      <c r="BB575" s="581"/>
      <c r="BC575" s="581"/>
      <c r="BD575" s="581"/>
      <c r="BE575" s="581"/>
      <c r="BF575" s="581"/>
      <c r="BG575" s="581"/>
      <c r="BH575" s="581"/>
      <c r="BI575" s="581"/>
      <c r="BJ575" s="581"/>
      <c r="BK575" s="581"/>
      <c r="BL575" s="581"/>
      <c r="BM575" s="581"/>
      <c r="BN575" s="581"/>
      <c r="BO575" s="581"/>
      <c r="BP575" s="581"/>
      <c r="BQ575" s="581"/>
      <c r="BR575" s="581"/>
      <c r="BS575" s="581"/>
      <c r="BT575" s="581"/>
      <c r="BU575" s="581"/>
      <c r="BV575" s="581"/>
      <c r="BW575" s="581"/>
      <c r="BX575" s="581"/>
      <c r="BY575" s="581"/>
      <c r="BZ575" s="581"/>
      <c r="CA575" s="581"/>
      <c r="CB575" s="581"/>
      <c r="CC575" s="581"/>
    </row>
    <row r="576" customFormat="false" ht="11.25" hidden="false" customHeight="true" outlineLevel="0" collapsed="false">
      <c r="A576" s="581"/>
      <c r="B576" s="581"/>
      <c r="C576" s="581"/>
      <c r="D576" s="581"/>
      <c r="E576" s="581"/>
      <c r="F576" s="581"/>
      <c r="G576" s="581"/>
      <c r="H576" s="581"/>
      <c r="I576" s="581"/>
      <c r="J576" s="581"/>
      <c r="K576" s="581"/>
      <c r="L576" s="581"/>
      <c r="M576" s="581"/>
      <c r="N576" s="581"/>
      <c r="O576" s="581"/>
      <c r="P576" s="581"/>
      <c r="Q576" s="581"/>
      <c r="R576" s="581"/>
      <c r="S576" s="581"/>
      <c r="T576" s="581"/>
      <c r="U576" s="581"/>
      <c r="V576" s="581"/>
      <c r="W576" s="581"/>
      <c r="X576" s="581"/>
      <c r="Y576" s="581"/>
      <c r="Z576" s="581"/>
      <c r="AA576" s="581"/>
      <c r="AB576" s="581"/>
      <c r="AC576" s="581"/>
      <c r="AD576" s="581"/>
      <c r="AE576" s="581"/>
      <c r="AF576" s="581"/>
      <c r="AG576" s="581"/>
      <c r="AH576" s="581"/>
      <c r="AI576" s="581"/>
      <c r="AJ576" s="581"/>
      <c r="AK576" s="581"/>
      <c r="AL576" s="581"/>
      <c r="AM576" s="581"/>
      <c r="AN576" s="581"/>
      <c r="AO576" s="581"/>
      <c r="AP576" s="581"/>
      <c r="AQ576" s="581"/>
      <c r="AR576" s="581"/>
      <c r="AS576" s="581"/>
      <c r="AT576" s="581"/>
      <c r="AU576" s="581"/>
      <c r="AV576" s="581"/>
      <c r="AW576" s="581"/>
      <c r="AX576" s="581"/>
      <c r="AY576" s="581"/>
      <c r="AZ576" s="581"/>
      <c r="BA576" s="581"/>
      <c r="BB576" s="581"/>
      <c r="BC576" s="581"/>
      <c r="BD576" s="581"/>
      <c r="BE576" s="581"/>
      <c r="BF576" s="581"/>
      <c r="BG576" s="581"/>
      <c r="BH576" s="581"/>
      <c r="BI576" s="581"/>
      <c r="BJ576" s="581"/>
      <c r="BK576" s="581"/>
      <c r="BL576" s="581"/>
      <c r="BM576" s="581"/>
      <c r="BN576" s="581"/>
      <c r="BO576" s="581"/>
      <c r="BP576" s="581"/>
      <c r="BQ576" s="581"/>
      <c r="BR576" s="581"/>
      <c r="BS576" s="581"/>
      <c r="BT576" s="581"/>
      <c r="BU576" s="581"/>
      <c r="BV576" s="581"/>
      <c r="BW576" s="581"/>
      <c r="BX576" s="581"/>
      <c r="BY576" s="581"/>
      <c r="BZ576" s="581"/>
      <c r="CA576" s="581"/>
      <c r="CB576" s="581"/>
      <c r="CC576" s="581"/>
    </row>
    <row r="577" customFormat="false" ht="11.25" hidden="false" customHeight="true" outlineLevel="0" collapsed="false">
      <c r="A577" s="581"/>
      <c r="B577" s="581"/>
      <c r="C577" s="581"/>
      <c r="D577" s="581"/>
      <c r="E577" s="581"/>
      <c r="F577" s="581"/>
      <c r="G577" s="581"/>
      <c r="H577" s="581"/>
      <c r="I577" s="581"/>
      <c r="J577" s="581"/>
      <c r="K577" s="581"/>
      <c r="L577" s="581"/>
      <c r="M577" s="581"/>
      <c r="N577" s="581"/>
      <c r="O577" s="581"/>
      <c r="P577" s="581"/>
      <c r="Q577" s="581"/>
      <c r="R577" s="581"/>
      <c r="S577" s="581"/>
      <c r="T577" s="581"/>
      <c r="U577" s="581"/>
      <c r="V577" s="581"/>
      <c r="W577" s="581"/>
      <c r="X577" s="581"/>
      <c r="Y577" s="581"/>
      <c r="Z577" s="581"/>
      <c r="AA577" s="581"/>
      <c r="AB577" s="581"/>
      <c r="AC577" s="581"/>
      <c r="AD577" s="581"/>
      <c r="AE577" s="581"/>
      <c r="AF577" s="581"/>
      <c r="AG577" s="581"/>
      <c r="AH577" s="581"/>
      <c r="AI577" s="581"/>
      <c r="AJ577" s="581"/>
      <c r="AK577" s="581"/>
      <c r="AL577" s="581"/>
      <c r="AM577" s="581"/>
      <c r="AN577" s="581"/>
      <c r="AO577" s="581"/>
      <c r="AP577" s="581"/>
      <c r="AQ577" s="581"/>
      <c r="AR577" s="581"/>
      <c r="AS577" s="581"/>
      <c r="AT577" s="581"/>
      <c r="AU577" s="581"/>
      <c r="AV577" s="581"/>
      <c r="AW577" s="581"/>
      <c r="AX577" s="581"/>
      <c r="AY577" s="581"/>
      <c r="AZ577" s="581"/>
      <c r="BA577" s="581"/>
      <c r="BB577" s="581"/>
      <c r="BC577" s="581"/>
      <c r="BD577" s="581"/>
      <c r="BE577" s="581"/>
      <c r="BF577" s="581"/>
      <c r="BG577" s="581"/>
      <c r="BH577" s="581"/>
      <c r="BI577" s="581"/>
      <c r="BJ577" s="581"/>
      <c r="BK577" s="581"/>
      <c r="BL577" s="581"/>
      <c r="BM577" s="581"/>
      <c r="BN577" s="581"/>
      <c r="BO577" s="581"/>
      <c r="BP577" s="581"/>
      <c r="BQ577" s="581"/>
      <c r="BR577" s="581"/>
      <c r="BS577" s="581"/>
      <c r="BT577" s="581"/>
      <c r="BU577" s="581"/>
      <c r="BV577" s="581"/>
      <c r="BW577" s="581"/>
      <c r="BX577" s="581"/>
      <c r="BY577" s="581"/>
      <c r="BZ577" s="581"/>
      <c r="CA577" s="581"/>
      <c r="CB577" s="581"/>
      <c r="CC577" s="581"/>
    </row>
    <row r="578" customFormat="false" ht="11.25" hidden="false" customHeight="true" outlineLevel="0" collapsed="false">
      <c r="A578" s="581"/>
      <c r="B578" s="581"/>
      <c r="C578" s="581"/>
      <c r="D578" s="581"/>
      <c r="E578" s="581"/>
      <c r="F578" s="581"/>
      <c r="G578" s="581"/>
      <c r="H578" s="581"/>
      <c r="I578" s="581"/>
      <c r="J578" s="581"/>
      <c r="K578" s="581"/>
      <c r="L578" s="581"/>
      <c r="M578" s="581"/>
      <c r="N578" s="581"/>
      <c r="O578" s="581"/>
      <c r="P578" s="581"/>
      <c r="Q578" s="581"/>
      <c r="R578" s="581"/>
      <c r="S578" s="581"/>
      <c r="T578" s="581"/>
      <c r="U578" s="581"/>
      <c r="V578" s="581"/>
      <c r="W578" s="581"/>
      <c r="X578" s="581"/>
      <c r="Y578" s="581"/>
      <c r="Z578" s="581"/>
      <c r="AA578" s="581"/>
      <c r="AB578" s="581"/>
      <c r="AC578" s="581"/>
      <c r="AD578" s="581"/>
      <c r="AE578" s="581"/>
      <c r="AF578" s="581"/>
      <c r="AG578" s="581"/>
      <c r="AH578" s="581"/>
      <c r="AI578" s="581"/>
      <c r="AJ578" s="581"/>
      <c r="AK578" s="581"/>
      <c r="AL578" s="581"/>
      <c r="AM578" s="581"/>
      <c r="AN578" s="581"/>
      <c r="AO578" s="581"/>
      <c r="AP578" s="581"/>
      <c r="AQ578" s="581"/>
      <c r="AR578" s="581"/>
      <c r="AS578" s="581"/>
      <c r="AT578" s="581"/>
      <c r="AU578" s="581"/>
      <c r="AV578" s="581"/>
      <c r="AW578" s="581"/>
      <c r="AX578" s="581"/>
      <c r="AY578" s="581"/>
      <c r="AZ578" s="581"/>
      <c r="BA578" s="581"/>
      <c r="BB578" s="581"/>
      <c r="BC578" s="581"/>
      <c r="BD578" s="581"/>
      <c r="BE578" s="581"/>
      <c r="BF578" s="581"/>
      <c r="BG578" s="581"/>
      <c r="BH578" s="581"/>
      <c r="BI578" s="581"/>
      <c r="BJ578" s="581"/>
      <c r="BK578" s="581"/>
      <c r="BL578" s="581"/>
      <c r="BM578" s="581"/>
      <c r="BN578" s="581"/>
      <c r="BO578" s="581"/>
      <c r="BP578" s="581"/>
      <c r="BQ578" s="581"/>
      <c r="BR578" s="581"/>
      <c r="BS578" s="581"/>
      <c r="BT578" s="581"/>
      <c r="BU578" s="581"/>
      <c r="BV578" s="581"/>
      <c r="BW578" s="581"/>
      <c r="BX578" s="581"/>
      <c r="BY578" s="581"/>
      <c r="BZ578" s="581"/>
      <c r="CA578" s="581"/>
      <c r="CB578" s="581"/>
      <c r="CC578" s="581"/>
    </row>
    <row r="579" customFormat="false" ht="11.25" hidden="false" customHeight="true" outlineLevel="0" collapsed="false">
      <c r="A579" s="581"/>
      <c r="B579" s="581"/>
      <c r="C579" s="581"/>
      <c r="D579" s="581"/>
      <c r="E579" s="581"/>
      <c r="F579" s="581"/>
      <c r="G579" s="581"/>
      <c r="H579" s="581"/>
      <c r="I579" s="581"/>
      <c r="J579" s="581"/>
      <c r="K579" s="581"/>
      <c r="L579" s="581"/>
      <c r="M579" s="581"/>
      <c r="N579" s="581"/>
      <c r="O579" s="581"/>
      <c r="P579" s="581"/>
      <c r="Q579" s="581"/>
      <c r="R579" s="581"/>
      <c r="S579" s="581"/>
      <c r="T579" s="581"/>
      <c r="U579" s="581"/>
      <c r="V579" s="581"/>
      <c r="W579" s="581"/>
      <c r="X579" s="581"/>
      <c r="Y579" s="581"/>
      <c r="Z579" s="581"/>
      <c r="AA579" s="581"/>
      <c r="AB579" s="581"/>
      <c r="AC579" s="581"/>
      <c r="AD579" s="581"/>
      <c r="AE579" s="581"/>
      <c r="AF579" s="581"/>
      <c r="AG579" s="581"/>
      <c r="AH579" s="581"/>
      <c r="AI579" s="581"/>
      <c r="AJ579" s="581"/>
      <c r="AK579" s="581"/>
      <c r="AL579" s="581"/>
      <c r="AM579" s="581"/>
      <c r="AN579" s="581"/>
      <c r="AO579" s="581"/>
      <c r="AP579" s="581"/>
      <c r="AQ579" s="581"/>
      <c r="AR579" s="581"/>
      <c r="AS579" s="581"/>
      <c r="AT579" s="581"/>
      <c r="AU579" s="581"/>
      <c r="AV579" s="581"/>
      <c r="AW579" s="581"/>
      <c r="AX579" s="581"/>
      <c r="AY579" s="581"/>
      <c r="AZ579" s="581"/>
      <c r="BA579" s="581"/>
      <c r="BB579" s="581"/>
      <c r="BC579" s="581"/>
      <c r="BD579" s="581"/>
      <c r="BE579" s="581"/>
      <c r="BF579" s="581"/>
      <c r="BG579" s="581"/>
      <c r="BH579" s="581"/>
      <c r="BI579" s="581"/>
      <c r="BJ579" s="581"/>
      <c r="BK579" s="581"/>
      <c r="BL579" s="581"/>
      <c r="BM579" s="581"/>
      <c r="BN579" s="581"/>
      <c r="BO579" s="581"/>
      <c r="BP579" s="581"/>
      <c r="BQ579" s="581"/>
      <c r="BR579" s="581"/>
      <c r="BS579" s="581"/>
      <c r="BT579" s="581"/>
      <c r="BU579" s="581"/>
      <c r="BV579" s="581"/>
      <c r="BW579" s="581"/>
      <c r="BX579" s="581"/>
      <c r="BY579" s="581"/>
      <c r="BZ579" s="581"/>
      <c r="CA579" s="581"/>
      <c r="CB579" s="581"/>
      <c r="CC579" s="581"/>
    </row>
    <row r="580" customFormat="false" ht="11.25" hidden="false" customHeight="true" outlineLevel="0" collapsed="false">
      <c r="A580" s="581"/>
      <c r="B580" s="581"/>
      <c r="C580" s="581"/>
      <c r="D580" s="581"/>
      <c r="E580" s="581"/>
      <c r="F580" s="581"/>
      <c r="G580" s="581"/>
      <c r="H580" s="581"/>
      <c r="I580" s="581"/>
      <c r="J580" s="581"/>
      <c r="K580" s="581"/>
      <c r="L580" s="581"/>
      <c r="M580" s="581"/>
      <c r="N580" s="581"/>
      <c r="O580" s="581"/>
      <c r="P580" s="581"/>
      <c r="Q580" s="581"/>
      <c r="R580" s="581"/>
      <c r="S580" s="581"/>
      <c r="T580" s="581"/>
      <c r="U580" s="581"/>
      <c r="V580" s="581"/>
      <c r="W580" s="581"/>
      <c r="X580" s="581"/>
      <c r="Y580" s="581"/>
      <c r="Z580" s="581"/>
      <c r="AA580" s="581"/>
      <c r="AB580" s="581"/>
      <c r="AC580" s="581"/>
      <c r="AD580" s="581"/>
      <c r="AE580" s="581"/>
      <c r="AF580" s="581"/>
      <c r="AG580" s="581"/>
      <c r="AH580" s="581"/>
      <c r="AI580" s="581"/>
      <c r="AJ580" s="581"/>
      <c r="AK580" s="581"/>
      <c r="AL580" s="581"/>
      <c r="AM580" s="581"/>
      <c r="AN580" s="581"/>
      <c r="AO580" s="581"/>
      <c r="AP580" s="581"/>
      <c r="AQ580" s="581"/>
      <c r="AR580" s="581"/>
      <c r="AS580" s="581"/>
      <c r="AT580" s="581"/>
      <c r="AU580" s="581"/>
      <c r="AV580" s="581"/>
      <c r="AW580" s="581"/>
      <c r="AX580" s="581"/>
      <c r="AY580" s="581"/>
      <c r="AZ580" s="581"/>
      <c r="BA580" s="581"/>
      <c r="BB580" s="581"/>
      <c r="BC580" s="581"/>
      <c r="BD580" s="581"/>
      <c r="BE580" s="581"/>
      <c r="BF580" s="581"/>
      <c r="BG580" s="581"/>
      <c r="BH580" s="581"/>
      <c r="BI580" s="581"/>
      <c r="BJ580" s="581"/>
      <c r="BK580" s="581"/>
      <c r="BL580" s="581"/>
      <c r="BM580" s="581"/>
      <c r="BN580" s="581"/>
      <c r="BO580" s="581"/>
      <c r="BP580" s="581"/>
      <c r="BQ580" s="581"/>
      <c r="BR580" s="581"/>
      <c r="BS580" s="581"/>
      <c r="BT580" s="581"/>
      <c r="BU580" s="581"/>
      <c r="BV580" s="581"/>
      <c r="BW580" s="581"/>
      <c r="BX580" s="581"/>
      <c r="BY580" s="581"/>
      <c r="BZ580" s="581"/>
      <c r="CA580" s="581"/>
      <c r="CB580" s="581"/>
      <c r="CC580" s="581"/>
    </row>
    <row r="581" customFormat="false" ht="11.25" hidden="false" customHeight="true" outlineLevel="0" collapsed="false">
      <c r="A581" s="581"/>
      <c r="B581" s="581"/>
      <c r="C581" s="581"/>
      <c r="D581" s="581"/>
      <c r="E581" s="581"/>
      <c r="F581" s="581"/>
      <c r="G581" s="581"/>
      <c r="H581" s="581"/>
      <c r="I581" s="581"/>
      <c r="J581" s="581"/>
      <c r="K581" s="581"/>
      <c r="L581" s="581"/>
      <c r="M581" s="581"/>
      <c r="N581" s="581"/>
      <c r="O581" s="581"/>
      <c r="P581" s="581"/>
      <c r="Q581" s="581"/>
      <c r="R581" s="581"/>
      <c r="S581" s="581"/>
      <c r="T581" s="581"/>
      <c r="U581" s="581"/>
      <c r="V581" s="581"/>
      <c r="W581" s="581"/>
      <c r="X581" s="581"/>
      <c r="Y581" s="581"/>
      <c r="Z581" s="581"/>
      <c r="AA581" s="581"/>
      <c r="AB581" s="581"/>
      <c r="AC581" s="581"/>
      <c r="AD581" s="581"/>
      <c r="AE581" s="581"/>
      <c r="AF581" s="581"/>
      <c r="AG581" s="581"/>
      <c r="AH581" s="581"/>
      <c r="AI581" s="581"/>
      <c r="AJ581" s="581"/>
      <c r="AK581" s="581"/>
      <c r="AL581" s="581"/>
      <c r="AM581" s="581"/>
      <c r="AN581" s="581"/>
      <c r="AO581" s="581"/>
      <c r="AP581" s="581"/>
      <c r="AQ581" s="581"/>
      <c r="AR581" s="581"/>
      <c r="AS581" s="581"/>
      <c r="AT581" s="581"/>
      <c r="AU581" s="581"/>
      <c r="AV581" s="581"/>
      <c r="AW581" s="581"/>
      <c r="AX581" s="581"/>
      <c r="AY581" s="581"/>
      <c r="AZ581" s="581"/>
      <c r="BA581" s="581"/>
      <c r="BB581" s="581"/>
      <c r="BC581" s="581"/>
      <c r="BD581" s="581"/>
      <c r="BE581" s="581"/>
      <c r="BF581" s="581"/>
      <c r="BG581" s="581"/>
      <c r="BH581" s="581"/>
      <c r="BI581" s="581"/>
      <c r="BJ581" s="581"/>
      <c r="BK581" s="581"/>
      <c r="BL581" s="581"/>
      <c r="BM581" s="581"/>
      <c r="BN581" s="581"/>
      <c r="BO581" s="581"/>
      <c r="BP581" s="581"/>
      <c r="BQ581" s="581"/>
      <c r="BR581" s="581"/>
      <c r="BS581" s="581"/>
      <c r="BT581" s="581"/>
      <c r="BU581" s="581"/>
      <c r="BV581" s="581"/>
      <c r="BW581" s="581"/>
      <c r="BX581" s="581"/>
      <c r="BY581" s="581"/>
      <c r="BZ581" s="581"/>
      <c r="CA581" s="581"/>
      <c r="CB581" s="581"/>
      <c r="CC581" s="581"/>
    </row>
    <row r="582" customFormat="false" ht="11.25" hidden="false" customHeight="true" outlineLevel="0" collapsed="false">
      <c r="A582" s="581"/>
      <c r="B582" s="581"/>
      <c r="C582" s="581"/>
      <c r="D582" s="581"/>
      <c r="E582" s="581"/>
      <c r="F582" s="581"/>
      <c r="G582" s="581"/>
      <c r="H582" s="581"/>
      <c r="I582" s="581"/>
      <c r="J582" s="581"/>
      <c r="K582" s="581"/>
      <c r="L582" s="581"/>
      <c r="M582" s="581"/>
      <c r="N582" s="581"/>
      <c r="O582" s="581"/>
      <c r="P582" s="581"/>
      <c r="Q582" s="581"/>
      <c r="R582" s="581"/>
      <c r="S582" s="581"/>
      <c r="T582" s="581"/>
      <c r="U582" s="581"/>
      <c r="V582" s="581"/>
      <c r="W582" s="581"/>
      <c r="X582" s="581"/>
      <c r="Y582" s="581"/>
      <c r="Z582" s="581"/>
      <c r="AA582" s="581"/>
      <c r="AB582" s="581"/>
      <c r="AC582" s="581"/>
      <c r="AD582" s="581"/>
      <c r="AE582" s="581"/>
      <c r="AF582" s="581"/>
      <c r="AG582" s="581"/>
      <c r="AH582" s="581"/>
      <c r="AI582" s="581"/>
      <c r="AJ582" s="581"/>
      <c r="AK582" s="581"/>
      <c r="AL582" s="581"/>
      <c r="AM582" s="581"/>
      <c r="AN582" s="581"/>
      <c r="AO582" s="581"/>
      <c r="AP582" s="581"/>
      <c r="AQ582" s="581"/>
      <c r="AR582" s="581"/>
      <c r="AS582" s="581"/>
      <c r="AT582" s="581"/>
      <c r="AU582" s="581"/>
      <c r="AV582" s="581"/>
      <c r="AW582" s="581"/>
      <c r="AX582" s="581"/>
      <c r="AY582" s="581"/>
      <c r="AZ582" s="581"/>
      <c r="BA582" s="581"/>
      <c r="BB582" s="581"/>
      <c r="BC582" s="581"/>
      <c r="BD582" s="581"/>
      <c r="BE582" s="581"/>
      <c r="BF582" s="581"/>
      <c r="BG582" s="581"/>
      <c r="BH582" s="581"/>
      <c r="BI582" s="581"/>
      <c r="BJ582" s="581"/>
      <c r="BK582" s="581"/>
      <c r="BL582" s="581"/>
      <c r="BM582" s="581"/>
      <c r="BN582" s="581"/>
      <c r="BO582" s="581"/>
      <c r="BP582" s="581"/>
      <c r="BQ582" s="581"/>
      <c r="BR582" s="581"/>
      <c r="BS582" s="581"/>
      <c r="BT582" s="581"/>
      <c r="BU582" s="581"/>
      <c r="BV582" s="581"/>
      <c r="BW582" s="581"/>
      <c r="BX582" s="581"/>
      <c r="BY582" s="581"/>
      <c r="BZ582" s="581"/>
      <c r="CA582" s="581"/>
      <c r="CB582" s="581"/>
      <c r="CC582" s="581"/>
    </row>
    <row r="583" customFormat="false" ht="11.25" hidden="false" customHeight="true" outlineLevel="0" collapsed="false">
      <c r="A583" s="581"/>
      <c r="B583" s="581"/>
      <c r="C583" s="581"/>
      <c r="D583" s="581"/>
      <c r="E583" s="581"/>
      <c r="F583" s="581"/>
      <c r="G583" s="581"/>
      <c r="H583" s="581"/>
      <c r="I583" s="581"/>
      <c r="J583" s="581"/>
      <c r="K583" s="581"/>
      <c r="L583" s="581"/>
      <c r="M583" s="581"/>
      <c r="N583" s="581"/>
      <c r="O583" s="581"/>
      <c r="P583" s="581"/>
      <c r="Q583" s="581"/>
      <c r="R583" s="581"/>
      <c r="S583" s="581"/>
      <c r="T583" s="581"/>
      <c r="U583" s="581"/>
      <c r="V583" s="581"/>
      <c r="W583" s="581"/>
      <c r="X583" s="581"/>
      <c r="Y583" s="581"/>
      <c r="Z583" s="581"/>
      <c r="AA583" s="581"/>
      <c r="AB583" s="581"/>
      <c r="AC583" s="581"/>
      <c r="AD583" s="581"/>
      <c r="AE583" s="581"/>
      <c r="AF583" s="581"/>
      <c r="AG583" s="581"/>
      <c r="AH583" s="581"/>
      <c r="AI583" s="581"/>
      <c r="AJ583" s="581"/>
      <c r="AK583" s="581"/>
      <c r="AL583" s="581"/>
      <c r="AM583" s="581"/>
      <c r="AN583" s="581"/>
      <c r="AO583" s="581"/>
      <c r="AP583" s="581"/>
      <c r="AQ583" s="581"/>
      <c r="AR583" s="581"/>
      <c r="AS583" s="581"/>
      <c r="AT583" s="581"/>
      <c r="AU583" s="581"/>
      <c r="AV583" s="581"/>
      <c r="AW583" s="581"/>
      <c r="AX583" s="581"/>
      <c r="AY583" s="581"/>
      <c r="AZ583" s="581"/>
      <c r="BA583" s="581"/>
      <c r="BB583" s="581"/>
      <c r="BC583" s="581"/>
      <c r="BD583" s="581"/>
      <c r="BE583" s="581"/>
      <c r="BF583" s="581"/>
      <c r="BG583" s="581"/>
      <c r="BH583" s="581"/>
      <c r="BI583" s="581"/>
      <c r="BJ583" s="581"/>
      <c r="BK583" s="581"/>
      <c r="BL583" s="581"/>
      <c r="BM583" s="581"/>
      <c r="BN583" s="581"/>
      <c r="BO583" s="581"/>
      <c r="BP583" s="581"/>
      <c r="BQ583" s="581"/>
      <c r="BR583" s="581"/>
      <c r="BS583" s="581"/>
      <c r="BT583" s="581"/>
      <c r="BU583" s="581"/>
      <c r="BV583" s="581"/>
      <c r="BW583" s="581"/>
      <c r="BX583" s="581"/>
      <c r="BY583" s="581"/>
      <c r="BZ583" s="581"/>
      <c r="CA583" s="581"/>
      <c r="CB583" s="581"/>
      <c r="CC583" s="581"/>
    </row>
    <row r="584" customFormat="false" ht="11.25" hidden="false" customHeight="true" outlineLevel="0" collapsed="false">
      <c r="A584" s="581"/>
      <c r="B584" s="581"/>
      <c r="C584" s="581"/>
      <c r="D584" s="581"/>
      <c r="E584" s="581"/>
      <c r="F584" s="581"/>
      <c r="G584" s="581"/>
      <c r="H584" s="581"/>
      <c r="I584" s="581"/>
      <c r="J584" s="581"/>
      <c r="K584" s="581"/>
      <c r="L584" s="581"/>
      <c r="M584" s="581"/>
      <c r="N584" s="581"/>
      <c r="O584" s="581"/>
      <c r="P584" s="581"/>
      <c r="Q584" s="581"/>
      <c r="R584" s="581"/>
      <c r="S584" s="581"/>
      <c r="T584" s="581"/>
      <c r="U584" s="581"/>
      <c r="V584" s="581"/>
      <c r="W584" s="581"/>
      <c r="X584" s="581"/>
      <c r="Y584" s="581"/>
      <c r="Z584" s="581"/>
      <c r="AA584" s="581"/>
      <c r="AB584" s="581"/>
      <c r="AC584" s="581"/>
      <c r="AD584" s="581"/>
      <c r="AE584" s="581"/>
      <c r="AF584" s="581"/>
      <c r="AG584" s="581"/>
      <c r="AH584" s="581"/>
      <c r="AI584" s="581"/>
      <c r="AJ584" s="581"/>
      <c r="AK584" s="581"/>
      <c r="AL584" s="581"/>
      <c r="AM584" s="581"/>
      <c r="AN584" s="581"/>
      <c r="AO584" s="581"/>
      <c r="AP584" s="581"/>
      <c r="AQ584" s="581"/>
      <c r="AR584" s="581"/>
      <c r="AS584" s="581"/>
      <c r="AT584" s="581"/>
      <c r="AU584" s="581"/>
      <c r="AV584" s="581"/>
      <c r="AW584" s="581"/>
      <c r="AX584" s="581"/>
      <c r="AY584" s="581"/>
      <c r="AZ584" s="581"/>
      <c r="BA584" s="581"/>
      <c r="BB584" s="581"/>
      <c r="BC584" s="581"/>
      <c r="BD584" s="581"/>
      <c r="BE584" s="581"/>
      <c r="BF584" s="581"/>
      <c r="BG584" s="581"/>
      <c r="BH584" s="581"/>
      <c r="BI584" s="581"/>
      <c r="BJ584" s="581"/>
      <c r="BK584" s="581"/>
      <c r="BL584" s="581"/>
      <c r="BM584" s="581"/>
      <c r="BN584" s="581"/>
      <c r="BO584" s="581"/>
      <c r="BP584" s="581"/>
      <c r="BQ584" s="581"/>
      <c r="BR584" s="581"/>
      <c r="BS584" s="581"/>
      <c r="BT584" s="581"/>
      <c r="BU584" s="581"/>
      <c r="BV584" s="581"/>
      <c r="BW584" s="581"/>
      <c r="BX584" s="581"/>
      <c r="BY584" s="581"/>
      <c r="BZ584" s="581"/>
      <c r="CA584" s="581"/>
      <c r="CB584" s="581"/>
      <c r="CC584" s="581"/>
    </row>
    <row r="585" customFormat="false" ht="11.25" hidden="false" customHeight="true" outlineLevel="0" collapsed="false">
      <c r="A585" s="581"/>
      <c r="B585" s="581"/>
      <c r="C585" s="581"/>
      <c r="D585" s="581"/>
      <c r="E585" s="581"/>
      <c r="F585" s="581"/>
      <c r="G585" s="581"/>
      <c r="H585" s="581"/>
      <c r="I585" s="581"/>
      <c r="J585" s="581"/>
      <c r="K585" s="581"/>
      <c r="L585" s="581"/>
      <c r="M585" s="581"/>
      <c r="N585" s="581"/>
      <c r="O585" s="581"/>
      <c r="P585" s="581"/>
      <c r="Q585" s="581"/>
      <c r="R585" s="581"/>
      <c r="S585" s="581"/>
      <c r="T585" s="581"/>
      <c r="U585" s="581"/>
      <c r="V585" s="581"/>
      <c r="W585" s="581"/>
      <c r="X585" s="581"/>
      <c r="Y585" s="581"/>
      <c r="Z585" s="581"/>
      <c r="AA585" s="581"/>
      <c r="AB585" s="581"/>
      <c r="AC585" s="581"/>
      <c r="AD585" s="581"/>
      <c r="AE585" s="581"/>
      <c r="AF585" s="581"/>
      <c r="AG585" s="581"/>
      <c r="AH585" s="581"/>
      <c r="AI585" s="581"/>
      <c r="AJ585" s="581"/>
      <c r="AK585" s="581"/>
      <c r="AL585" s="581"/>
      <c r="AM585" s="581"/>
      <c r="AN585" s="581"/>
      <c r="AO585" s="581"/>
      <c r="AP585" s="581"/>
      <c r="AQ585" s="581"/>
      <c r="AR585" s="581"/>
      <c r="AS585" s="581"/>
      <c r="AT585" s="581"/>
      <c r="AU585" s="581"/>
      <c r="AV585" s="581"/>
      <c r="AW585" s="581"/>
      <c r="AX585" s="581"/>
      <c r="AY585" s="581"/>
      <c r="AZ585" s="581"/>
      <c r="BA585" s="581"/>
      <c r="BB585" s="581"/>
      <c r="BC585" s="581"/>
      <c r="BD585" s="581"/>
      <c r="BE585" s="581"/>
      <c r="BF585" s="581"/>
      <c r="BG585" s="581"/>
      <c r="BH585" s="581"/>
      <c r="BI585" s="581"/>
      <c r="BJ585" s="581"/>
      <c r="BK585" s="581"/>
      <c r="BL585" s="581"/>
      <c r="BM585" s="581"/>
      <c r="BN585" s="581"/>
      <c r="BO585" s="581"/>
      <c r="BP585" s="581"/>
      <c r="BQ585" s="581"/>
      <c r="BR585" s="581"/>
      <c r="BS585" s="581"/>
      <c r="BT585" s="581"/>
      <c r="BU585" s="581"/>
      <c r="BV585" s="581"/>
      <c r="BW585" s="581"/>
      <c r="BX585" s="581"/>
      <c r="BY585" s="581"/>
      <c r="BZ585" s="581"/>
      <c r="CA585" s="581"/>
      <c r="CB585" s="581"/>
      <c r="CC585" s="581"/>
    </row>
    <row r="586" customFormat="false" ht="11.25" hidden="false" customHeight="true" outlineLevel="0" collapsed="false">
      <c r="A586" s="581"/>
      <c r="B586" s="581"/>
      <c r="C586" s="581"/>
      <c r="D586" s="581"/>
      <c r="E586" s="581"/>
      <c r="F586" s="581"/>
      <c r="G586" s="581"/>
      <c r="H586" s="581"/>
      <c r="I586" s="581"/>
      <c r="J586" s="581"/>
      <c r="K586" s="581"/>
      <c r="L586" s="581"/>
      <c r="M586" s="581"/>
      <c r="N586" s="581"/>
      <c r="O586" s="581"/>
      <c r="P586" s="581"/>
      <c r="Q586" s="581"/>
      <c r="R586" s="581"/>
      <c r="S586" s="581"/>
      <c r="T586" s="581"/>
      <c r="U586" s="581"/>
      <c r="V586" s="581"/>
      <c r="W586" s="581"/>
      <c r="X586" s="581"/>
      <c r="Y586" s="581"/>
      <c r="Z586" s="581"/>
      <c r="AA586" s="581"/>
      <c r="AB586" s="581"/>
      <c r="AC586" s="581"/>
      <c r="AD586" s="581"/>
      <c r="AE586" s="581"/>
      <c r="AF586" s="581"/>
      <c r="AG586" s="581"/>
      <c r="AH586" s="581"/>
      <c r="AI586" s="581"/>
      <c r="AJ586" s="581"/>
      <c r="AK586" s="581"/>
      <c r="AL586" s="581"/>
      <c r="AM586" s="581"/>
      <c r="AN586" s="581"/>
      <c r="AO586" s="581"/>
      <c r="AP586" s="581"/>
      <c r="AQ586" s="581"/>
      <c r="AR586" s="581"/>
      <c r="AS586" s="581"/>
      <c r="AT586" s="581"/>
      <c r="AU586" s="581"/>
      <c r="AV586" s="581"/>
      <c r="AW586" s="581"/>
      <c r="AX586" s="581"/>
      <c r="AY586" s="581"/>
      <c r="AZ586" s="581"/>
      <c r="BA586" s="581"/>
      <c r="BB586" s="581"/>
      <c r="BC586" s="581"/>
      <c r="BD586" s="581"/>
      <c r="BE586" s="581"/>
      <c r="BF586" s="581"/>
      <c r="BG586" s="581"/>
      <c r="BH586" s="581"/>
      <c r="BI586" s="581"/>
      <c r="BJ586" s="581"/>
      <c r="BK586" s="581"/>
      <c r="BL586" s="581"/>
      <c r="BM586" s="581"/>
      <c r="BN586" s="581"/>
      <c r="BO586" s="581"/>
      <c r="BP586" s="581"/>
      <c r="BQ586" s="581"/>
      <c r="BR586" s="581"/>
      <c r="BS586" s="581"/>
      <c r="BT586" s="581"/>
      <c r="BU586" s="581"/>
      <c r="BV586" s="581"/>
      <c r="BW586" s="581"/>
      <c r="BX586" s="581"/>
      <c r="BY586" s="581"/>
      <c r="BZ586" s="581"/>
      <c r="CA586" s="581"/>
      <c r="CB586" s="581"/>
      <c r="CC586" s="581"/>
    </row>
    <row r="587" customFormat="false" ht="11.25" hidden="false" customHeight="true" outlineLevel="0" collapsed="false">
      <c r="A587" s="581"/>
      <c r="B587" s="581"/>
      <c r="C587" s="581"/>
      <c r="D587" s="581"/>
      <c r="E587" s="581"/>
      <c r="F587" s="581"/>
      <c r="G587" s="581"/>
      <c r="H587" s="581"/>
      <c r="I587" s="581"/>
      <c r="J587" s="581"/>
      <c r="K587" s="581"/>
      <c r="L587" s="581"/>
      <c r="M587" s="581"/>
      <c r="N587" s="581"/>
      <c r="O587" s="581"/>
      <c r="P587" s="581"/>
      <c r="Q587" s="581"/>
      <c r="R587" s="581"/>
      <c r="S587" s="581"/>
      <c r="T587" s="581"/>
      <c r="U587" s="581"/>
      <c r="V587" s="581"/>
      <c r="W587" s="581"/>
      <c r="X587" s="581"/>
      <c r="Y587" s="581"/>
      <c r="Z587" s="581"/>
      <c r="AA587" s="581"/>
      <c r="AB587" s="581"/>
      <c r="AC587" s="581"/>
      <c r="AD587" s="581"/>
      <c r="AE587" s="581"/>
      <c r="AF587" s="581"/>
      <c r="AG587" s="581"/>
      <c r="AH587" s="581"/>
      <c r="AI587" s="581"/>
      <c r="AJ587" s="581"/>
      <c r="AK587" s="581"/>
      <c r="AL587" s="581"/>
      <c r="AM587" s="581"/>
      <c r="AN587" s="581"/>
      <c r="AO587" s="581"/>
      <c r="AP587" s="581"/>
      <c r="AQ587" s="581"/>
      <c r="AR587" s="581"/>
      <c r="AS587" s="581"/>
      <c r="AT587" s="581"/>
      <c r="AU587" s="581"/>
      <c r="AV587" s="581"/>
      <c r="AW587" s="581"/>
      <c r="AX587" s="581"/>
      <c r="AY587" s="581"/>
      <c r="AZ587" s="581"/>
      <c r="BA587" s="581"/>
      <c r="BB587" s="581"/>
      <c r="BC587" s="581"/>
      <c r="BD587" s="581"/>
      <c r="BE587" s="581"/>
      <c r="BF587" s="581"/>
      <c r="BG587" s="581"/>
      <c r="BH587" s="581"/>
      <c r="BI587" s="581"/>
      <c r="BJ587" s="581"/>
      <c r="BK587" s="581"/>
      <c r="BL587" s="581"/>
      <c r="BM587" s="581"/>
      <c r="BN587" s="581"/>
      <c r="BO587" s="581"/>
      <c r="BP587" s="581"/>
      <c r="BQ587" s="581"/>
      <c r="BR587" s="581"/>
      <c r="BS587" s="581"/>
      <c r="BT587" s="581"/>
      <c r="BU587" s="581"/>
      <c r="BV587" s="581"/>
      <c r="BW587" s="581"/>
      <c r="BX587" s="581"/>
      <c r="BY587" s="581"/>
      <c r="BZ587" s="581"/>
      <c r="CA587" s="581"/>
      <c r="CB587" s="581"/>
      <c r="CC587" s="581"/>
    </row>
    <row r="588" customFormat="false" ht="11.25" hidden="false" customHeight="true" outlineLevel="0" collapsed="false">
      <c r="A588" s="581"/>
      <c r="B588" s="581"/>
      <c r="C588" s="581"/>
      <c r="D588" s="581"/>
      <c r="E588" s="581"/>
      <c r="F588" s="581"/>
      <c r="G588" s="581"/>
      <c r="H588" s="581"/>
      <c r="I588" s="581"/>
      <c r="J588" s="581"/>
      <c r="K588" s="581"/>
      <c r="L588" s="581"/>
      <c r="M588" s="581"/>
      <c r="N588" s="581"/>
      <c r="O588" s="581"/>
      <c r="P588" s="581"/>
      <c r="Q588" s="581"/>
      <c r="R588" s="581"/>
      <c r="S588" s="581"/>
      <c r="T588" s="581"/>
      <c r="U588" s="581"/>
      <c r="V588" s="581"/>
      <c r="W588" s="581"/>
      <c r="X588" s="581"/>
      <c r="Y588" s="581"/>
      <c r="Z588" s="581"/>
      <c r="AA588" s="581"/>
      <c r="AB588" s="581"/>
      <c r="AC588" s="581"/>
      <c r="AD588" s="581"/>
      <c r="AE588" s="581"/>
      <c r="AF588" s="581"/>
      <c r="AG588" s="581"/>
      <c r="AH588" s="581"/>
      <c r="AI588" s="581"/>
      <c r="AJ588" s="581"/>
      <c r="AK588" s="581"/>
      <c r="AL588" s="581"/>
      <c r="AM588" s="581"/>
      <c r="AN588" s="581"/>
      <c r="AO588" s="581"/>
      <c r="AP588" s="581"/>
      <c r="AQ588" s="581"/>
      <c r="AR588" s="581"/>
      <c r="AS588" s="581"/>
      <c r="AT588" s="581"/>
      <c r="AU588" s="581"/>
      <c r="AV588" s="581"/>
      <c r="AW588" s="581"/>
      <c r="AX588" s="581"/>
      <c r="AY588" s="581"/>
      <c r="AZ588" s="581"/>
      <c r="BA588" s="581"/>
      <c r="BB588" s="581"/>
      <c r="BC588" s="581"/>
      <c r="BD588" s="581"/>
      <c r="BE588" s="581"/>
      <c r="BF588" s="581"/>
      <c r="BG588" s="581"/>
      <c r="BH588" s="581"/>
      <c r="BI588" s="581"/>
      <c r="BJ588" s="581"/>
      <c r="BK588" s="581"/>
      <c r="BL588" s="581"/>
      <c r="BM588" s="581"/>
      <c r="BN588" s="581"/>
      <c r="BO588" s="581"/>
      <c r="BP588" s="581"/>
      <c r="BQ588" s="581"/>
      <c r="BR588" s="581"/>
      <c r="BS588" s="581"/>
      <c r="BT588" s="581"/>
      <c r="BU588" s="581"/>
      <c r="BV588" s="581"/>
      <c r="BW588" s="581"/>
      <c r="BX588" s="581"/>
      <c r="BY588" s="581"/>
      <c r="BZ588" s="581"/>
      <c r="CA588" s="581"/>
      <c r="CB588" s="581"/>
      <c r="CC588" s="581"/>
    </row>
    <row r="589" customFormat="false" ht="11.25" hidden="false" customHeight="true" outlineLevel="0" collapsed="false">
      <c r="A589" s="581"/>
      <c r="B589" s="581"/>
      <c r="C589" s="581"/>
      <c r="D589" s="581"/>
      <c r="E589" s="581"/>
      <c r="F589" s="581"/>
      <c r="G589" s="581"/>
      <c r="H589" s="581"/>
      <c r="I589" s="581"/>
      <c r="J589" s="581"/>
      <c r="K589" s="581"/>
      <c r="L589" s="581"/>
      <c r="M589" s="581"/>
      <c r="N589" s="581"/>
      <c r="O589" s="581"/>
      <c r="P589" s="581"/>
      <c r="Q589" s="581"/>
      <c r="R589" s="581"/>
      <c r="S589" s="581"/>
      <c r="T589" s="581"/>
      <c r="U589" s="581"/>
      <c r="V589" s="581"/>
      <c r="W589" s="581"/>
      <c r="X589" s="581"/>
      <c r="Y589" s="581"/>
      <c r="Z589" s="581"/>
      <c r="AA589" s="581"/>
      <c r="AB589" s="581"/>
      <c r="AC589" s="581"/>
      <c r="AD589" s="581"/>
      <c r="AE589" s="581"/>
      <c r="AF589" s="581"/>
      <c r="AG589" s="581"/>
      <c r="AH589" s="581"/>
      <c r="AI589" s="581"/>
      <c r="AJ589" s="581"/>
      <c r="AK589" s="581"/>
      <c r="AL589" s="581"/>
      <c r="AM589" s="581"/>
      <c r="AN589" s="581"/>
      <c r="AO589" s="581"/>
      <c r="AP589" s="581"/>
      <c r="AQ589" s="581"/>
      <c r="AR589" s="581"/>
      <c r="AS589" s="581"/>
      <c r="AT589" s="581"/>
      <c r="AU589" s="581"/>
      <c r="AV589" s="581"/>
      <c r="AW589" s="581"/>
      <c r="AX589" s="581"/>
      <c r="AY589" s="581"/>
      <c r="AZ589" s="581"/>
      <c r="BA589" s="581"/>
      <c r="BB589" s="581"/>
      <c r="BC589" s="581"/>
      <c r="BD589" s="581"/>
      <c r="BE589" s="581"/>
      <c r="BF589" s="581"/>
      <c r="BG589" s="581"/>
      <c r="BH589" s="581"/>
      <c r="BI589" s="581"/>
      <c r="BJ589" s="581"/>
      <c r="BK589" s="581"/>
      <c r="BL589" s="581"/>
      <c r="BM589" s="581"/>
      <c r="BN589" s="581"/>
      <c r="BO589" s="581"/>
      <c r="BP589" s="581"/>
      <c r="BQ589" s="581"/>
      <c r="BR589" s="581"/>
      <c r="BS589" s="581"/>
      <c r="BT589" s="581"/>
      <c r="BU589" s="581"/>
      <c r="BV589" s="581"/>
      <c r="BW589" s="581"/>
      <c r="BX589" s="581"/>
      <c r="BY589" s="581"/>
      <c r="BZ589" s="581"/>
      <c r="CA589" s="581"/>
      <c r="CB589" s="581"/>
      <c r="CC589" s="581"/>
    </row>
    <row r="590" customFormat="false" ht="11.25" hidden="false" customHeight="true" outlineLevel="0" collapsed="false">
      <c r="A590" s="581"/>
      <c r="B590" s="581"/>
      <c r="C590" s="581"/>
      <c r="D590" s="581"/>
      <c r="E590" s="581"/>
      <c r="F590" s="581"/>
      <c r="G590" s="581"/>
      <c r="H590" s="581"/>
      <c r="I590" s="581"/>
      <c r="J590" s="581"/>
      <c r="K590" s="581"/>
      <c r="L590" s="581"/>
      <c r="M590" s="581"/>
      <c r="N590" s="581"/>
      <c r="O590" s="581"/>
      <c r="P590" s="581"/>
      <c r="Q590" s="581"/>
      <c r="R590" s="581"/>
      <c r="S590" s="581"/>
      <c r="T590" s="581"/>
      <c r="U590" s="581"/>
      <c r="V590" s="581"/>
      <c r="W590" s="581"/>
      <c r="X590" s="581"/>
      <c r="Y590" s="581"/>
      <c r="Z590" s="581"/>
      <c r="AA590" s="581"/>
      <c r="AB590" s="581"/>
      <c r="AC590" s="581"/>
      <c r="AD590" s="581"/>
      <c r="AE590" s="581"/>
      <c r="AF590" s="581"/>
      <c r="AG590" s="581"/>
      <c r="AH590" s="581"/>
      <c r="AI590" s="581"/>
      <c r="AJ590" s="581"/>
      <c r="AK590" s="581"/>
      <c r="AL590" s="581"/>
      <c r="AM590" s="581"/>
      <c r="AN590" s="581"/>
      <c r="AO590" s="581"/>
      <c r="AP590" s="581"/>
      <c r="AQ590" s="581"/>
      <c r="AR590" s="581"/>
      <c r="AS590" s="581"/>
      <c r="AT590" s="581"/>
      <c r="AU590" s="581"/>
      <c r="AV590" s="581"/>
      <c r="AW590" s="581"/>
      <c r="AX590" s="581"/>
      <c r="AY590" s="581"/>
      <c r="AZ590" s="581"/>
      <c r="BA590" s="581"/>
      <c r="BB590" s="581"/>
      <c r="BC590" s="581"/>
      <c r="BD590" s="581"/>
      <c r="BE590" s="581"/>
      <c r="BF590" s="581"/>
      <c r="BG590" s="581"/>
      <c r="BH590" s="581"/>
      <c r="BI590" s="581"/>
      <c r="BJ590" s="581"/>
      <c r="BK590" s="581"/>
      <c r="BL590" s="581"/>
      <c r="BM590" s="581"/>
      <c r="BN590" s="581"/>
      <c r="BO590" s="581"/>
      <c r="BP590" s="581"/>
      <c r="BQ590" s="581"/>
      <c r="BR590" s="581"/>
      <c r="BS590" s="581"/>
      <c r="BT590" s="581"/>
      <c r="BU590" s="581"/>
      <c r="BV590" s="581"/>
      <c r="BW590" s="581"/>
      <c r="BX590" s="581"/>
      <c r="BY590" s="581"/>
      <c r="BZ590" s="581"/>
      <c r="CA590" s="581"/>
      <c r="CB590" s="581"/>
      <c r="CC590" s="581"/>
    </row>
    <row r="591" customFormat="false" ht="11.25" hidden="false" customHeight="true" outlineLevel="0" collapsed="false">
      <c r="A591" s="581"/>
      <c r="B591" s="581"/>
      <c r="C591" s="581"/>
      <c r="D591" s="581"/>
      <c r="E591" s="581"/>
      <c r="F591" s="581"/>
      <c r="G591" s="581"/>
      <c r="H591" s="581"/>
      <c r="I591" s="581"/>
      <c r="J591" s="581"/>
      <c r="K591" s="581"/>
      <c r="L591" s="581"/>
      <c r="M591" s="581"/>
      <c r="N591" s="581"/>
      <c r="O591" s="581"/>
      <c r="P591" s="581"/>
      <c r="Q591" s="581"/>
      <c r="R591" s="581"/>
      <c r="S591" s="581"/>
      <c r="T591" s="581"/>
      <c r="U591" s="581"/>
      <c r="V591" s="581"/>
      <c r="W591" s="581"/>
      <c r="X591" s="581"/>
      <c r="Y591" s="581"/>
      <c r="Z591" s="581"/>
      <c r="AA591" s="581"/>
      <c r="AB591" s="581"/>
      <c r="AC591" s="581"/>
      <c r="AD591" s="581"/>
      <c r="AE591" s="581"/>
      <c r="AF591" s="581"/>
      <c r="AG591" s="581"/>
      <c r="AH591" s="581"/>
      <c r="AI591" s="581"/>
      <c r="AJ591" s="581"/>
      <c r="AK591" s="581"/>
      <c r="AL591" s="581"/>
      <c r="AM591" s="581"/>
      <c r="AN591" s="581"/>
      <c r="AO591" s="581"/>
      <c r="AP591" s="581"/>
      <c r="AQ591" s="581"/>
      <c r="AR591" s="581"/>
      <c r="AS591" s="581"/>
      <c r="AT591" s="581"/>
      <c r="AU591" s="581"/>
      <c r="AV591" s="581"/>
      <c r="AW591" s="581"/>
      <c r="AX591" s="581"/>
      <c r="AY591" s="581"/>
      <c r="AZ591" s="581"/>
      <c r="BA591" s="581"/>
      <c r="BB591" s="581"/>
      <c r="BC591" s="581"/>
      <c r="BD591" s="581"/>
      <c r="BE591" s="581"/>
      <c r="BF591" s="581"/>
      <c r="BG591" s="581"/>
      <c r="BH591" s="581"/>
      <c r="BI591" s="581"/>
      <c r="BJ591" s="581"/>
      <c r="BK591" s="581"/>
      <c r="BL591" s="581"/>
      <c r="BM591" s="581"/>
      <c r="BN591" s="581"/>
      <c r="BO591" s="581"/>
      <c r="BP591" s="581"/>
      <c r="BQ591" s="581"/>
      <c r="BR591" s="581"/>
      <c r="BS591" s="581"/>
      <c r="BT591" s="581"/>
      <c r="BU591" s="581"/>
      <c r="BV591" s="581"/>
      <c r="BW591" s="581"/>
      <c r="BX591" s="581"/>
      <c r="BY591" s="581"/>
      <c r="BZ591" s="581"/>
      <c r="CA591" s="581"/>
      <c r="CB591" s="581"/>
      <c r="CC591" s="581"/>
    </row>
    <row r="592" customFormat="false" ht="11.25" hidden="false" customHeight="true" outlineLevel="0" collapsed="false">
      <c r="A592" s="581"/>
      <c r="B592" s="581"/>
      <c r="C592" s="581"/>
      <c r="D592" s="581"/>
      <c r="E592" s="581"/>
      <c r="F592" s="581"/>
      <c r="G592" s="581"/>
      <c r="H592" s="581"/>
      <c r="I592" s="581"/>
      <c r="J592" s="581"/>
      <c r="K592" s="581"/>
      <c r="L592" s="581"/>
      <c r="M592" s="581"/>
      <c r="N592" s="581"/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/>
      <c r="AU592" s="581"/>
      <c r="AV592" s="581"/>
      <c r="AW592" s="581"/>
      <c r="AX592" s="581"/>
      <c r="AY592" s="581"/>
      <c r="AZ592" s="581"/>
      <c r="BA592" s="581"/>
      <c r="BB592" s="581"/>
      <c r="BC592" s="581"/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</row>
    <row r="593" customFormat="false" ht="11.25" hidden="false" customHeight="true" outlineLevel="0" collapsed="false">
      <c r="A593" s="581"/>
      <c r="B593" s="581"/>
      <c r="C593" s="581"/>
      <c r="D593" s="581"/>
      <c r="E593" s="581"/>
      <c r="F593" s="581"/>
      <c r="G593" s="581"/>
      <c r="H593" s="581"/>
      <c r="I593" s="581"/>
      <c r="J593" s="581"/>
      <c r="K593" s="581"/>
      <c r="L593" s="581"/>
      <c r="M593" s="581"/>
      <c r="N593" s="581"/>
      <c r="O593" s="581"/>
      <c r="P593" s="581"/>
      <c r="Q593" s="581"/>
      <c r="R593" s="581"/>
      <c r="S593" s="581"/>
      <c r="T593" s="581"/>
      <c r="U593" s="581"/>
      <c r="V593" s="581"/>
      <c r="W593" s="581"/>
      <c r="X593" s="581"/>
      <c r="Y593" s="581"/>
      <c r="Z593" s="581"/>
      <c r="AA593" s="581"/>
      <c r="AB593" s="581"/>
      <c r="AC593" s="581"/>
      <c r="AD593" s="581"/>
      <c r="AE593" s="581"/>
      <c r="AF593" s="581"/>
      <c r="AG593" s="581"/>
      <c r="AH593" s="581"/>
      <c r="AI593" s="581"/>
      <c r="AJ593" s="581"/>
      <c r="AK593" s="581"/>
      <c r="AL593" s="581"/>
      <c r="AM593" s="581"/>
      <c r="AN593" s="581"/>
      <c r="AO593" s="581"/>
      <c r="AP593" s="581"/>
      <c r="AQ593" s="581"/>
      <c r="AR593" s="581"/>
      <c r="AS593" s="581"/>
      <c r="AT593" s="581"/>
      <c r="AU593" s="581"/>
      <c r="AV593" s="581"/>
      <c r="AW593" s="581"/>
      <c r="AX593" s="581"/>
      <c r="AY593" s="581"/>
      <c r="AZ593" s="581"/>
      <c r="BA593" s="581"/>
      <c r="BB593" s="581"/>
      <c r="BC593" s="581"/>
      <c r="BD593" s="581"/>
      <c r="BE593" s="581"/>
      <c r="BF593" s="581"/>
      <c r="BG593" s="581"/>
      <c r="BH593" s="581"/>
      <c r="BI593" s="581"/>
      <c r="BJ593" s="581"/>
      <c r="BK593" s="581"/>
      <c r="BL593" s="581"/>
      <c r="BM593" s="581"/>
      <c r="BN593" s="581"/>
      <c r="BO593" s="581"/>
      <c r="BP593" s="581"/>
      <c r="BQ593" s="581"/>
      <c r="BR593" s="581"/>
      <c r="BS593" s="581"/>
      <c r="BT593" s="581"/>
      <c r="BU593" s="581"/>
      <c r="BV593" s="581"/>
      <c r="BW593" s="581"/>
      <c r="BX593" s="581"/>
      <c r="BY593" s="581"/>
      <c r="BZ593" s="581"/>
      <c r="CA593" s="581"/>
      <c r="CB593" s="581"/>
      <c r="CC593" s="581"/>
    </row>
    <row r="594" customFormat="false" ht="11.25" hidden="false" customHeight="true" outlineLevel="0" collapsed="false">
      <c r="A594" s="581"/>
      <c r="B594" s="581"/>
      <c r="C594" s="581"/>
      <c r="D594" s="581"/>
      <c r="E594" s="581"/>
      <c r="F594" s="581"/>
      <c r="G594" s="581"/>
      <c r="H594" s="581"/>
      <c r="I594" s="581"/>
      <c r="J594" s="581"/>
      <c r="K594" s="581"/>
      <c r="L594" s="581"/>
      <c r="M594" s="581"/>
      <c r="N594" s="581"/>
      <c r="O594" s="581"/>
      <c r="P594" s="581"/>
      <c r="Q594" s="581"/>
      <c r="R594" s="581"/>
      <c r="S594" s="581"/>
      <c r="T594" s="581"/>
      <c r="U594" s="581"/>
      <c r="V594" s="581"/>
      <c r="W594" s="581"/>
      <c r="X594" s="581"/>
      <c r="Y594" s="581"/>
      <c r="Z594" s="581"/>
      <c r="AA594" s="581"/>
      <c r="AB594" s="581"/>
      <c r="AC594" s="581"/>
      <c r="AD594" s="581"/>
      <c r="AE594" s="581"/>
      <c r="AF594" s="581"/>
      <c r="AG594" s="581"/>
      <c r="AH594" s="581"/>
      <c r="AI594" s="581"/>
      <c r="AJ594" s="581"/>
      <c r="AK594" s="581"/>
      <c r="AL594" s="581"/>
      <c r="AM594" s="581"/>
      <c r="AN594" s="581"/>
      <c r="AO594" s="581"/>
      <c r="AP594" s="581"/>
      <c r="AQ594" s="581"/>
      <c r="AR594" s="581"/>
      <c r="AS594" s="581"/>
      <c r="AT594" s="581"/>
      <c r="AU594" s="581"/>
      <c r="AV594" s="581"/>
      <c r="AW594" s="581"/>
      <c r="AX594" s="581"/>
      <c r="AY594" s="581"/>
      <c r="AZ594" s="581"/>
      <c r="BA594" s="581"/>
      <c r="BB594" s="581"/>
      <c r="BC594" s="581"/>
      <c r="BD594" s="581"/>
      <c r="BE594" s="581"/>
      <c r="BF594" s="581"/>
      <c r="BG594" s="581"/>
      <c r="BH594" s="581"/>
      <c r="BI594" s="581"/>
      <c r="BJ594" s="581"/>
      <c r="BK594" s="581"/>
      <c r="BL594" s="581"/>
      <c r="BM594" s="581"/>
      <c r="BN594" s="581"/>
      <c r="BO594" s="581"/>
      <c r="BP594" s="581"/>
      <c r="BQ594" s="581"/>
      <c r="BR594" s="581"/>
      <c r="BS594" s="581"/>
      <c r="BT594" s="581"/>
      <c r="BU594" s="581"/>
      <c r="BV594" s="581"/>
      <c r="BW594" s="581"/>
      <c r="BX594" s="581"/>
      <c r="BY594" s="581"/>
      <c r="BZ594" s="581"/>
      <c r="CA594" s="581"/>
      <c r="CB594" s="581"/>
      <c r="CC594" s="581"/>
    </row>
    <row r="595" customFormat="false" ht="11.25" hidden="false" customHeight="true" outlineLevel="0" collapsed="false">
      <c r="A595" s="581"/>
      <c r="B595" s="581"/>
      <c r="C595" s="581"/>
      <c r="D595" s="581"/>
      <c r="E595" s="581"/>
      <c r="F595" s="581"/>
      <c r="G595" s="581"/>
      <c r="H595" s="581"/>
      <c r="I595" s="581"/>
      <c r="J595" s="581"/>
      <c r="K595" s="581"/>
      <c r="L595" s="581"/>
      <c r="M595" s="581"/>
      <c r="N595" s="581"/>
      <c r="O595" s="581"/>
      <c r="P595" s="581"/>
      <c r="Q595" s="581"/>
      <c r="R595" s="581"/>
      <c r="S595" s="581"/>
      <c r="T595" s="581"/>
      <c r="U595" s="581"/>
      <c r="V595" s="581"/>
      <c r="W595" s="581"/>
      <c r="X595" s="581"/>
      <c r="Y595" s="581"/>
      <c r="Z595" s="581"/>
      <c r="AA595" s="581"/>
      <c r="AB595" s="581"/>
      <c r="AC595" s="581"/>
      <c r="AD595" s="581"/>
      <c r="AE595" s="581"/>
      <c r="AF595" s="581"/>
      <c r="AG595" s="581"/>
      <c r="AH595" s="581"/>
      <c r="AI595" s="581"/>
      <c r="AJ595" s="581"/>
      <c r="AK595" s="581"/>
      <c r="AL595" s="581"/>
      <c r="AM595" s="581"/>
      <c r="AN595" s="581"/>
      <c r="AO595" s="581"/>
      <c r="AP595" s="581"/>
      <c r="AQ595" s="581"/>
      <c r="AR595" s="581"/>
      <c r="AS595" s="581"/>
      <c r="AT595" s="581"/>
      <c r="AU595" s="581"/>
      <c r="AV595" s="581"/>
      <c r="AW595" s="581"/>
      <c r="AX595" s="581"/>
      <c r="AY595" s="581"/>
      <c r="AZ595" s="581"/>
      <c r="BA595" s="581"/>
      <c r="BB595" s="581"/>
      <c r="BC595" s="581"/>
      <c r="BD595" s="581"/>
      <c r="BE595" s="581"/>
      <c r="BF595" s="581"/>
      <c r="BG595" s="581"/>
      <c r="BH595" s="581"/>
      <c r="BI595" s="581"/>
      <c r="BJ595" s="581"/>
      <c r="BK595" s="581"/>
      <c r="BL595" s="581"/>
      <c r="BM595" s="581"/>
      <c r="BN595" s="581"/>
      <c r="BO595" s="581"/>
      <c r="BP595" s="581"/>
      <c r="BQ595" s="581"/>
      <c r="BR595" s="581"/>
      <c r="BS595" s="581"/>
      <c r="BT595" s="581"/>
      <c r="BU595" s="581"/>
      <c r="BV595" s="581"/>
      <c r="BW595" s="581"/>
      <c r="BX595" s="581"/>
      <c r="BY595" s="581"/>
      <c r="BZ595" s="581"/>
      <c r="CA595" s="581"/>
      <c r="CB595" s="581"/>
      <c r="CC595" s="581"/>
    </row>
    <row r="596" customFormat="false" ht="11.25" hidden="false" customHeight="true" outlineLevel="0" collapsed="false">
      <c r="A596" s="581"/>
      <c r="B596" s="581"/>
      <c r="C596" s="581"/>
      <c r="D596" s="581"/>
      <c r="E596" s="581"/>
      <c r="F596" s="581"/>
      <c r="G596" s="581"/>
      <c r="H596" s="581"/>
      <c r="I596" s="581"/>
      <c r="J596" s="581"/>
      <c r="K596" s="581"/>
      <c r="L596" s="581"/>
      <c r="M596" s="581"/>
      <c r="N596" s="581"/>
      <c r="O596" s="581"/>
      <c r="P596" s="581"/>
      <c r="Q596" s="581"/>
      <c r="R596" s="581"/>
      <c r="S596" s="581"/>
      <c r="T596" s="581"/>
      <c r="U596" s="581"/>
      <c r="V596" s="581"/>
      <c r="W596" s="581"/>
      <c r="X596" s="581"/>
      <c r="Y596" s="581"/>
      <c r="Z596" s="581"/>
      <c r="AA596" s="581"/>
      <c r="AB596" s="581"/>
      <c r="AC596" s="581"/>
      <c r="AD596" s="581"/>
      <c r="AE596" s="581"/>
      <c r="AF596" s="581"/>
      <c r="AG596" s="581"/>
      <c r="AH596" s="581"/>
      <c r="AI596" s="581"/>
      <c r="AJ596" s="581"/>
      <c r="AK596" s="581"/>
      <c r="AL596" s="581"/>
      <c r="AM596" s="581"/>
      <c r="AN596" s="581"/>
      <c r="AO596" s="581"/>
      <c r="AP596" s="581"/>
      <c r="AQ596" s="581"/>
      <c r="AR596" s="581"/>
      <c r="AS596" s="581"/>
      <c r="AT596" s="581"/>
      <c r="AU596" s="581"/>
      <c r="AV596" s="581"/>
      <c r="AW596" s="581"/>
      <c r="AX596" s="581"/>
      <c r="AY596" s="581"/>
      <c r="AZ596" s="581"/>
      <c r="BA596" s="581"/>
      <c r="BB596" s="581"/>
      <c r="BC596" s="581"/>
      <c r="BD596" s="581"/>
      <c r="BE596" s="581"/>
      <c r="BF596" s="581"/>
      <c r="BG596" s="581"/>
      <c r="BH596" s="581"/>
      <c r="BI596" s="581"/>
      <c r="BJ596" s="581"/>
      <c r="BK596" s="581"/>
      <c r="BL596" s="581"/>
      <c r="BM596" s="581"/>
      <c r="BN596" s="581"/>
      <c r="BO596" s="581"/>
      <c r="BP596" s="581"/>
      <c r="BQ596" s="581"/>
      <c r="BR596" s="581"/>
      <c r="BS596" s="581"/>
      <c r="BT596" s="581"/>
      <c r="BU596" s="581"/>
      <c r="BV596" s="581"/>
      <c r="BW596" s="581"/>
      <c r="BX596" s="581"/>
      <c r="BY596" s="581"/>
      <c r="BZ596" s="581"/>
      <c r="CA596" s="581"/>
      <c r="CB596" s="581"/>
      <c r="CC596" s="581"/>
    </row>
    <row r="597" customFormat="false" ht="11.25" hidden="false" customHeight="true" outlineLevel="0" collapsed="false">
      <c r="A597" s="581"/>
      <c r="B597" s="581"/>
      <c r="C597" s="581"/>
      <c r="D597" s="581"/>
      <c r="E597" s="581"/>
      <c r="F597" s="581"/>
      <c r="G597" s="581"/>
      <c r="H597" s="581"/>
      <c r="I597" s="581"/>
      <c r="J597" s="581"/>
      <c r="K597" s="581"/>
      <c r="L597" s="581"/>
      <c r="M597" s="581"/>
      <c r="N597" s="581"/>
      <c r="O597" s="581"/>
      <c r="P597" s="581"/>
      <c r="Q597" s="581"/>
      <c r="R597" s="581"/>
      <c r="S597" s="581"/>
      <c r="T597" s="581"/>
      <c r="U597" s="581"/>
      <c r="V597" s="581"/>
      <c r="W597" s="581"/>
      <c r="X597" s="581"/>
      <c r="Y597" s="581"/>
      <c r="Z597" s="581"/>
      <c r="AA597" s="581"/>
      <c r="AB597" s="581"/>
      <c r="AC597" s="581"/>
      <c r="AD597" s="581"/>
      <c r="AE597" s="581"/>
      <c r="AF597" s="581"/>
      <c r="AG597" s="581"/>
      <c r="AH597" s="581"/>
      <c r="AI597" s="581"/>
      <c r="AJ597" s="581"/>
      <c r="AK597" s="581"/>
      <c r="AL597" s="581"/>
      <c r="AM597" s="581"/>
      <c r="AN597" s="581"/>
      <c r="AO597" s="581"/>
      <c r="AP597" s="581"/>
      <c r="AQ597" s="581"/>
      <c r="AR597" s="581"/>
      <c r="AS597" s="581"/>
      <c r="AT597" s="581"/>
      <c r="AU597" s="581"/>
      <c r="AV597" s="581"/>
      <c r="AW597" s="581"/>
      <c r="AX597" s="581"/>
      <c r="AY597" s="581"/>
      <c r="AZ597" s="581"/>
      <c r="BA597" s="581"/>
      <c r="BB597" s="581"/>
      <c r="BC597" s="581"/>
      <c r="BD597" s="581"/>
      <c r="BE597" s="581"/>
      <c r="BF597" s="581"/>
      <c r="BG597" s="581"/>
      <c r="BH597" s="581"/>
      <c r="BI597" s="581"/>
      <c r="BJ597" s="581"/>
      <c r="BK597" s="581"/>
      <c r="BL597" s="581"/>
      <c r="BM597" s="581"/>
      <c r="BN597" s="581"/>
      <c r="BO597" s="581"/>
      <c r="BP597" s="581"/>
      <c r="BQ597" s="581"/>
      <c r="BR597" s="581"/>
      <c r="BS597" s="581"/>
      <c r="BT597" s="581"/>
      <c r="BU597" s="581"/>
      <c r="BV597" s="581"/>
      <c r="BW597" s="581"/>
      <c r="BX597" s="581"/>
      <c r="BY597" s="581"/>
      <c r="BZ597" s="581"/>
      <c r="CA597" s="581"/>
      <c r="CB597" s="581"/>
      <c r="CC597" s="581"/>
    </row>
    <row r="598" customFormat="false" ht="11.25" hidden="false" customHeight="true" outlineLevel="0" collapsed="false">
      <c r="A598" s="581"/>
      <c r="B598" s="581"/>
      <c r="C598" s="581"/>
      <c r="D598" s="581"/>
      <c r="E598" s="581"/>
      <c r="F598" s="581"/>
      <c r="G598" s="581"/>
      <c r="H598" s="581"/>
      <c r="I598" s="581"/>
      <c r="J598" s="581"/>
      <c r="K598" s="581"/>
      <c r="L598" s="581"/>
      <c r="M598" s="581"/>
      <c r="N598" s="581"/>
      <c r="O598" s="581"/>
      <c r="P598" s="581"/>
      <c r="Q598" s="581"/>
      <c r="R598" s="581"/>
      <c r="S598" s="581"/>
      <c r="T598" s="581"/>
      <c r="U598" s="581"/>
      <c r="V598" s="581"/>
      <c r="W598" s="581"/>
      <c r="X598" s="581"/>
      <c r="Y598" s="581"/>
      <c r="Z598" s="581"/>
      <c r="AA598" s="581"/>
      <c r="AB598" s="581"/>
      <c r="AC598" s="581"/>
      <c r="AD598" s="581"/>
      <c r="AE598" s="581"/>
      <c r="AF598" s="581"/>
      <c r="AG598" s="581"/>
      <c r="AH598" s="581"/>
      <c r="AI598" s="581"/>
      <c r="AJ598" s="581"/>
      <c r="AK598" s="581"/>
      <c r="AL598" s="581"/>
      <c r="AM598" s="581"/>
      <c r="AN598" s="581"/>
      <c r="AO598" s="581"/>
      <c r="AP598" s="581"/>
      <c r="AQ598" s="581"/>
      <c r="AR598" s="581"/>
      <c r="AS598" s="581"/>
      <c r="AT598" s="581"/>
      <c r="AU598" s="581"/>
      <c r="AV598" s="581"/>
      <c r="AW598" s="581"/>
      <c r="AX598" s="581"/>
      <c r="AY598" s="581"/>
      <c r="AZ598" s="581"/>
      <c r="BA598" s="581"/>
      <c r="BB598" s="581"/>
      <c r="BC598" s="581"/>
      <c r="BD598" s="581"/>
      <c r="BE598" s="581"/>
      <c r="BF598" s="581"/>
      <c r="BG598" s="581"/>
      <c r="BH598" s="581"/>
      <c r="BI598" s="581"/>
      <c r="BJ598" s="581"/>
      <c r="BK598" s="581"/>
      <c r="BL598" s="581"/>
      <c r="BM598" s="581"/>
      <c r="BN598" s="581"/>
      <c r="BO598" s="581"/>
      <c r="BP598" s="581"/>
      <c r="BQ598" s="581"/>
      <c r="BR598" s="581"/>
      <c r="BS598" s="581"/>
      <c r="BT598" s="581"/>
      <c r="BU598" s="581"/>
      <c r="BV598" s="581"/>
      <c r="BW598" s="581"/>
      <c r="BX598" s="581"/>
      <c r="BY598" s="581"/>
      <c r="BZ598" s="581"/>
      <c r="CA598" s="581"/>
      <c r="CB598" s="581"/>
      <c r="CC598" s="581"/>
    </row>
    <row r="599" customFormat="false" ht="11.25" hidden="false" customHeight="true" outlineLevel="0" collapsed="false">
      <c r="A599" s="581"/>
      <c r="B599" s="581"/>
      <c r="C599" s="581"/>
      <c r="D599" s="581"/>
      <c r="E599" s="581"/>
      <c r="F599" s="581"/>
      <c r="G599" s="581"/>
      <c r="H599" s="581"/>
      <c r="I599" s="581"/>
      <c r="J599" s="581"/>
      <c r="K599" s="581"/>
      <c r="L599" s="581"/>
      <c r="M599" s="581"/>
      <c r="N599" s="581"/>
      <c r="O599" s="581"/>
      <c r="P599" s="581"/>
      <c r="Q599" s="581"/>
      <c r="R599" s="581"/>
      <c r="S599" s="581"/>
      <c r="T599" s="581"/>
      <c r="U599" s="581"/>
      <c r="V599" s="581"/>
      <c r="W599" s="581"/>
      <c r="X599" s="581"/>
      <c r="Y599" s="581"/>
      <c r="Z599" s="581"/>
      <c r="AA599" s="581"/>
      <c r="AB599" s="581"/>
      <c r="AC599" s="581"/>
      <c r="AD599" s="581"/>
      <c r="AE599" s="581"/>
      <c r="AF599" s="581"/>
      <c r="AG599" s="581"/>
      <c r="AH599" s="581"/>
      <c r="AI599" s="581"/>
      <c r="AJ599" s="581"/>
      <c r="AK599" s="581"/>
      <c r="AL599" s="581"/>
      <c r="AM599" s="581"/>
      <c r="AN599" s="581"/>
      <c r="AO599" s="581"/>
      <c r="AP599" s="581"/>
      <c r="AQ599" s="581"/>
      <c r="AR599" s="581"/>
      <c r="AS599" s="581"/>
      <c r="AT599" s="581"/>
      <c r="AU599" s="581"/>
      <c r="AV599" s="581"/>
      <c r="AW599" s="581"/>
      <c r="AX599" s="581"/>
      <c r="AY599" s="581"/>
      <c r="AZ599" s="581"/>
      <c r="BA599" s="581"/>
      <c r="BB599" s="581"/>
      <c r="BC599" s="581"/>
      <c r="BD599" s="581"/>
      <c r="BE599" s="581"/>
      <c r="BF599" s="581"/>
      <c r="BG599" s="581"/>
      <c r="BH599" s="581"/>
      <c r="BI599" s="581"/>
      <c r="BJ599" s="581"/>
      <c r="BK599" s="581"/>
      <c r="BL599" s="581"/>
      <c r="BM599" s="581"/>
      <c r="BN599" s="581"/>
      <c r="BO599" s="581"/>
      <c r="BP599" s="581"/>
      <c r="BQ599" s="581"/>
      <c r="BR599" s="581"/>
      <c r="BS599" s="581"/>
      <c r="BT599" s="581"/>
      <c r="BU599" s="581"/>
      <c r="BV599" s="581"/>
      <c r="BW599" s="581"/>
      <c r="BX599" s="581"/>
      <c r="BY599" s="581"/>
      <c r="BZ599" s="581"/>
      <c r="CA599" s="581"/>
      <c r="CB599" s="581"/>
      <c r="CC599" s="581"/>
    </row>
    <row r="600" customFormat="false" ht="11.25" hidden="false" customHeight="true" outlineLevel="0" collapsed="false">
      <c r="A600" s="581"/>
      <c r="B600" s="581"/>
      <c r="C600" s="581"/>
      <c r="D600" s="581"/>
      <c r="E600" s="581"/>
      <c r="F600" s="581"/>
      <c r="G600" s="581"/>
      <c r="H600" s="581"/>
      <c r="I600" s="581"/>
      <c r="J600" s="581"/>
      <c r="K600" s="581"/>
      <c r="L600" s="581"/>
      <c r="M600" s="581"/>
      <c r="N600" s="581"/>
      <c r="O600" s="581"/>
      <c r="P600" s="581"/>
      <c r="Q600" s="581"/>
      <c r="R600" s="581"/>
      <c r="S600" s="581"/>
      <c r="T600" s="581"/>
      <c r="U600" s="581"/>
      <c r="V600" s="581"/>
      <c r="W600" s="581"/>
      <c r="X600" s="581"/>
      <c r="Y600" s="581"/>
      <c r="Z600" s="581"/>
      <c r="AA600" s="581"/>
      <c r="AB600" s="581"/>
      <c r="AC600" s="581"/>
      <c r="AD600" s="581"/>
      <c r="AE600" s="581"/>
      <c r="AF600" s="581"/>
      <c r="AG600" s="581"/>
      <c r="AH600" s="581"/>
      <c r="AI600" s="581"/>
      <c r="AJ600" s="581"/>
      <c r="AK600" s="581"/>
      <c r="AL600" s="581"/>
      <c r="AM600" s="581"/>
      <c r="AN600" s="581"/>
      <c r="AO600" s="581"/>
      <c r="AP600" s="581"/>
      <c r="AQ600" s="581"/>
      <c r="AR600" s="581"/>
      <c r="AS600" s="581"/>
      <c r="AT600" s="581"/>
      <c r="AU600" s="581"/>
      <c r="AV600" s="581"/>
      <c r="AW600" s="581"/>
      <c r="AX600" s="581"/>
      <c r="AY600" s="581"/>
      <c r="AZ600" s="581"/>
      <c r="BA600" s="581"/>
      <c r="BB600" s="581"/>
      <c r="BC600" s="581"/>
      <c r="BD600" s="581"/>
      <c r="BE600" s="581"/>
      <c r="BF600" s="581"/>
      <c r="BG600" s="581"/>
      <c r="BH600" s="581"/>
      <c r="BI600" s="581"/>
      <c r="BJ600" s="581"/>
      <c r="BK600" s="581"/>
      <c r="BL600" s="581"/>
      <c r="BM600" s="581"/>
      <c r="BN600" s="581"/>
      <c r="BO600" s="581"/>
      <c r="BP600" s="581"/>
      <c r="BQ600" s="581"/>
      <c r="BR600" s="581"/>
      <c r="BS600" s="581"/>
      <c r="BT600" s="581"/>
      <c r="BU600" s="581"/>
      <c r="BV600" s="581"/>
      <c r="BW600" s="581"/>
      <c r="BX600" s="581"/>
      <c r="BY600" s="581"/>
      <c r="BZ600" s="581"/>
      <c r="CA600" s="581"/>
      <c r="CB600" s="581"/>
      <c r="CC600" s="581"/>
    </row>
    <row r="601" customFormat="false" ht="11.25" hidden="false" customHeight="true" outlineLevel="0" collapsed="false">
      <c r="A601" s="581"/>
      <c r="B601" s="581"/>
      <c r="C601" s="581"/>
      <c r="D601" s="581"/>
      <c r="E601" s="581"/>
      <c r="F601" s="581"/>
      <c r="G601" s="581"/>
      <c r="H601" s="581"/>
      <c r="I601" s="581"/>
      <c r="J601" s="581"/>
      <c r="K601" s="581"/>
      <c r="L601" s="581"/>
      <c r="M601" s="581"/>
      <c r="N601" s="581"/>
      <c r="O601" s="581"/>
      <c r="P601" s="581"/>
      <c r="Q601" s="581"/>
      <c r="R601" s="581"/>
      <c r="S601" s="581"/>
      <c r="T601" s="581"/>
      <c r="U601" s="581"/>
      <c r="V601" s="581"/>
      <c r="W601" s="581"/>
      <c r="X601" s="581"/>
      <c r="Y601" s="581"/>
      <c r="Z601" s="581"/>
      <c r="AA601" s="581"/>
      <c r="AB601" s="581"/>
      <c r="AC601" s="581"/>
      <c r="AD601" s="581"/>
      <c r="AE601" s="581"/>
      <c r="AF601" s="581"/>
      <c r="AG601" s="581"/>
      <c r="AH601" s="581"/>
      <c r="AI601" s="581"/>
      <c r="AJ601" s="581"/>
      <c r="AK601" s="581"/>
      <c r="AL601" s="581"/>
      <c r="AM601" s="581"/>
      <c r="AN601" s="581"/>
      <c r="AO601" s="581"/>
      <c r="AP601" s="581"/>
      <c r="AQ601" s="581"/>
      <c r="AR601" s="581"/>
      <c r="AS601" s="581"/>
      <c r="AT601" s="581"/>
      <c r="AU601" s="581"/>
      <c r="AV601" s="581"/>
      <c r="AW601" s="581"/>
      <c r="AX601" s="581"/>
      <c r="AY601" s="581"/>
      <c r="AZ601" s="581"/>
      <c r="BA601" s="581"/>
      <c r="BB601" s="581"/>
      <c r="BC601" s="581"/>
      <c r="BD601" s="581"/>
      <c r="BE601" s="581"/>
      <c r="BF601" s="581"/>
      <c r="BG601" s="581"/>
      <c r="BH601" s="581"/>
      <c r="BI601" s="581"/>
      <c r="BJ601" s="581"/>
      <c r="BK601" s="581"/>
      <c r="BL601" s="581"/>
      <c r="BM601" s="581"/>
      <c r="BN601" s="581"/>
      <c r="BO601" s="581"/>
      <c r="BP601" s="581"/>
      <c r="BQ601" s="581"/>
      <c r="BR601" s="581"/>
      <c r="BS601" s="581"/>
      <c r="BT601" s="581"/>
      <c r="BU601" s="581"/>
      <c r="BV601" s="581"/>
      <c r="BW601" s="581"/>
      <c r="BX601" s="581"/>
      <c r="BY601" s="581"/>
      <c r="BZ601" s="581"/>
      <c r="CA601" s="581"/>
      <c r="CB601" s="581"/>
      <c r="CC601" s="581"/>
    </row>
    <row r="602" customFormat="false" ht="11.25" hidden="false" customHeight="true" outlineLevel="0" collapsed="false">
      <c r="A602" s="581"/>
      <c r="B602" s="581"/>
      <c r="C602" s="581"/>
      <c r="D602" s="581"/>
      <c r="E602" s="581"/>
      <c r="F602" s="581"/>
      <c r="G602" s="581"/>
      <c r="H602" s="581"/>
      <c r="I602" s="581"/>
      <c r="J602" s="581"/>
      <c r="K602" s="581"/>
      <c r="L602" s="581"/>
      <c r="M602" s="581"/>
      <c r="N602" s="581"/>
      <c r="O602" s="581"/>
      <c r="P602" s="581"/>
      <c r="Q602" s="581"/>
      <c r="R602" s="581"/>
      <c r="S602" s="581"/>
      <c r="T602" s="581"/>
      <c r="U602" s="581"/>
      <c r="V602" s="581"/>
      <c r="W602" s="581"/>
      <c r="X602" s="581"/>
      <c r="Y602" s="581"/>
      <c r="Z602" s="581"/>
      <c r="AA602" s="581"/>
      <c r="AB602" s="581"/>
      <c r="AC602" s="581"/>
      <c r="AD602" s="581"/>
      <c r="AE602" s="581"/>
      <c r="AF602" s="581"/>
      <c r="AG602" s="581"/>
      <c r="AH602" s="581"/>
      <c r="AI602" s="581"/>
      <c r="AJ602" s="581"/>
      <c r="AK602" s="581"/>
      <c r="AL602" s="581"/>
      <c r="AM602" s="581"/>
      <c r="AN602" s="581"/>
      <c r="AO602" s="581"/>
      <c r="AP602" s="581"/>
      <c r="AQ602" s="581"/>
      <c r="AR602" s="581"/>
      <c r="AS602" s="581"/>
      <c r="AT602" s="581"/>
      <c r="AU602" s="581"/>
      <c r="AV602" s="581"/>
      <c r="AW602" s="581"/>
      <c r="AX602" s="581"/>
      <c r="AY602" s="581"/>
      <c r="AZ602" s="581"/>
      <c r="BA602" s="581"/>
      <c r="BB602" s="581"/>
      <c r="BC602" s="581"/>
      <c r="BD602" s="581"/>
      <c r="BE602" s="581"/>
      <c r="BF602" s="581"/>
      <c r="BG602" s="581"/>
      <c r="BH602" s="581"/>
      <c r="BI602" s="581"/>
      <c r="BJ602" s="581"/>
      <c r="BK602" s="581"/>
      <c r="BL602" s="581"/>
      <c r="BM602" s="581"/>
      <c r="BN602" s="581"/>
      <c r="BO602" s="581"/>
      <c r="BP602" s="581"/>
      <c r="BQ602" s="581"/>
      <c r="BR602" s="581"/>
      <c r="BS602" s="581"/>
      <c r="BT602" s="581"/>
      <c r="BU602" s="581"/>
      <c r="BV602" s="581"/>
      <c r="BW602" s="581"/>
      <c r="BX602" s="581"/>
      <c r="BY602" s="581"/>
      <c r="BZ602" s="581"/>
      <c r="CA602" s="581"/>
      <c r="CB602" s="581"/>
      <c r="CC602" s="581"/>
    </row>
    <row r="603" customFormat="false" ht="11.25" hidden="false" customHeight="true" outlineLevel="0" collapsed="false">
      <c r="A603" s="581"/>
      <c r="B603" s="581"/>
      <c r="C603" s="581"/>
      <c r="D603" s="581"/>
      <c r="E603" s="581"/>
      <c r="F603" s="581"/>
      <c r="G603" s="581"/>
      <c r="H603" s="581"/>
      <c r="I603" s="581"/>
      <c r="J603" s="581"/>
      <c r="K603" s="581"/>
      <c r="L603" s="581"/>
      <c r="M603" s="581"/>
      <c r="N603" s="581"/>
      <c r="O603" s="581"/>
      <c r="P603" s="581"/>
      <c r="Q603" s="581"/>
      <c r="R603" s="581"/>
      <c r="S603" s="581"/>
      <c r="T603" s="581"/>
      <c r="U603" s="581"/>
      <c r="V603" s="581"/>
      <c r="W603" s="581"/>
      <c r="X603" s="581"/>
      <c r="Y603" s="581"/>
      <c r="Z603" s="581"/>
      <c r="AA603" s="581"/>
      <c r="AB603" s="581"/>
      <c r="AC603" s="581"/>
      <c r="AD603" s="581"/>
      <c r="AE603" s="581"/>
      <c r="AF603" s="581"/>
      <c r="AG603" s="581"/>
      <c r="AH603" s="581"/>
      <c r="AI603" s="581"/>
      <c r="AJ603" s="581"/>
      <c r="AK603" s="581"/>
      <c r="AL603" s="581"/>
      <c r="AM603" s="581"/>
      <c r="AN603" s="581"/>
      <c r="AO603" s="581"/>
      <c r="AP603" s="581"/>
      <c r="AQ603" s="581"/>
      <c r="AR603" s="581"/>
      <c r="AS603" s="581"/>
      <c r="AT603" s="581"/>
      <c r="AU603" s="581"/>
      <c r="AV603" s="581"/>
      <c r="AW603" s="581"/>
      <c r="AX603" s="581"/>
      <c r="AY603" s="581"/>
      <c r="AZ603" s="581"/>
      <c r="BA603" s="581"/>
      <c r="BB603" s="581"/>
      <c r="BC603" s="581"/>
      <c r="BD603" s="581"/>
      <c r="BE603" s="581"/>
      <c r="BF603" s="581"/>
      <c r="BG603" s="581"/>
      <c r="BH603" s="581"/>
      <c r="BI603" s="581"/>
      <c r="BJ603" s="581"/>
      <c r="BK603" s="581"/>
      <c r="BL603" s="581"/>
      <c r="BM603" s="581"/>
      <c r="BN603" s="581"/>
      <c r="BO603" s="581"/>
      <c r="BP603" s="581"/>
      <c r="BQ603" s="581"/>
      <c r="BR603" s="581"/>
      <c r="BS603" s="581"/>
      <c r="BT603" s="581"/>
      <c r="BU603" s="581"/>
      <c r="BV603" s="581"/>
      <c r="BW603" s="581"/>
      <c r="BX603" s="581"/>
      <c r="BY603" s="581"/>
      <c r="BZ603" s="581"/>
      <c r="CA603" s="581"/>
      <c r="CB603" s="581"/>
      <c r="CC603" s="581"/>
    </row>
    <row r="604" customFormat="false" ht="11.25" hidden="false" customHeight="true" outlineLevel="0" collapsed="false">
      <c r="A604" s="581"/>
      <c r="B604" s="581"/>
      <c r="C604" s="581"/>
      <c r="D604" s="581"/>
      <c r="E604" s="581"/>
      <c r="F604" s="581"/>
      <c r="G604" s="581"/>
      <c r="H604" s="581"/>
      <c r="I604" s="581"/>
      <c r="J604" s="581"/>
      <c r="K604" s="581"/>
      <c r="L604" s="581"/>
      <c r="M604" s="581"/>
      <c r="N604" s="581"/>
      <c r="O604" s="581"/>
      <c r="P604" s="581"/>
      <c r="Q604" s="581"/>
      <c r="R604" s="581"/>
      <c r="S604" s="581"/>
      <c r="T604" s="581"/>
      <c r="U604" s="581"/>
      <c r="V604" s="581"/>
      <c r="W604" s="581"/>
      <c r="X604" s="581"/>
      <c r="Y604" s="581"/>
      <c r="Z604" s="581"/>
      <c r="AA604" s="581"/>
      <c r="AB604" s="581"/>
      <c r="AC604" s="581"/>
      <c r="AD604" s="581"/>
      <c r="AE604" s="581"/>
      <c r="AF604" s="581"/>
      <c r="AG604" s="581"/>
      <c r="AH604" s="581"/>
      <c r="AI604" s="581"/>
      <c r="AJ604" s="581"/>
      <c r="AK604" s="581"/>
      <c r="AL604" s="581"/>
      <c r="AM604" s="581"/>
      <c r="AN604" s="581"/>
      <c r="AO604" s="581"/>
      <c r="AP604" s="581"/>
      <c r="AQ604" s="581"/>
      <c r="AR604" s="581"/>
      <c r="AS604" s="581"/>
      <c r="AT604" s="581"/>
      <c r="AU604" s="581"/>
      <c r="AV604" s="581"/>
      <c r="AW604" s="581"/>
      <c r="AX604" s="581"/>
      <c r="AY604" s="581"/>
      <c r="AZ604" s="581"/>
      <c r="BA604" s="581"/>
      <c r="BB604" s="581"/>
      <c r="BC604" s="581"/>
      <c r="BD604" s="581"/>
      <c r="BE604" s="581"/>
      <c r="BF604" s="581"/>
      <c r="BG604" s="581"/>
      <c r="BH604" s="581"/>
      <c r="BI604" s="581"/>
      <c r="BJ604" s="581"/>
      <c r="BK604" s="581"/>
      <c r="BL604" s="581"/>
      <c r="BM604" s="581"/>
      <c r="BN604" s="581"/>
      <c r="BO604" s="581"/>
      <c r="BP604" s="581"/>
      <c r="BQ604" s="581"/>
      <c r="BR604" s="581"/>
      <c r="BS604" s="581"/>
      <c r="BT604" s="581"/>
      <c r="BU604" s="581"/>
      <c r="BV604" s="581"/>
      <c r="BW604" s="581"/>
      <c r="BX604" s="581"/>
      <c r="BY604" s="581"/>
      <c r="BZ604" s="581"/>
      <c r="CA604" s="581"/>
      <c r="CB604" s="581"/>
      <c r="CC604" s="581"/>
    </row>
    <row r="605" customFormat="false" ht="11.25" hidden="false" customHeight="true" outlineLevel="0" collapsed="false">
      <c r="A605" s="581"/>
      <c r="B605" s="581"/>
      <c r="C605" s="581"/>
      <c r="D605" s="581"/>
      <c r="E605" s="581"/>
      <c r="F605" s="581"/>
      <c r="G605" s="581"/>
      <c r="H605" s="581"/>
      <c r="I605" s="581"/>
      <c r="J605" s="581"/>
      <c r="K605" s="581"/>
      <c r="L605" s="581"/>
      <c r="M605" s="581"/>
      <c r="N605" s="581"/>
      <c r="O605" s="581"/>
      <c r="P605" s="581"/>
      <c r="Q605" s="581"/>
      <c r="R605" s="581"/>
      <c r="S605" s="581"/>
      <c r="T605" s="581"/>
      <c r="U605" s="581"/>
      <c r="V605" s="581"/>
      <c r="W605" s="581"/>
      <c r="X605" s="581"/>
      <c r="Y605" s="581"/>
      <c r="Z605" s="581"/>
      <c r="AA605" s="581"/>
      <c r="AB605" s="581"/>
      <c r="AC605" s="581"/>
      <c r="AD605" s="581"/>
      <c r="AE605" s="581"/>
      <c r="AF605" s="581"/>
      <c r="AG605" s="581"/>
      <c r="AH605" s="581"/>
      <c r="AI605" s="581"/>
      <c r="AJ605" s="581"/>
      <c r="AK605" s="581"/>
      <c r="AL605" s="581"/>
      <c r="AM605" s="581"/>
      <c r="AN605" s="581"/>
      <c r="AO605" s="581"/>
      <c r="AP605" s="581"/>
      <c r="AQ605" s="581"/>
      <c r="AR605" s="581"/>
      <c r="AS605" s="581"/>
      <c r="AT605" s="581"/>
      <c r="AU605" s="581"/>
      <c r="AV605" s="581"/>
      <c r="AW605" s="581"/>
      <c r="AX605" s="581"/>
      <c r="AY605" s="581"/>
      <c r="AZ605" s="581"/>
      <c r="BA605" s="581"/>
      <c r="BB605" s="581"/>
      <c r="BC605" s="581"/>
      <c r="BD605" s="581"/>
      <c r="BE605" s="581"/>
      <c r="BF605" s="581"/>
      <c r="BG605" s="581"/>
      <c r="BH605" s="581"/>
      <c r="BI605" s="581"/>
      <c r="BJ605" s="581"/>
      <c r="BK605" s="581"/>
      <c r="BL605" s="581"/>
      <c r="BM605" s="581"/>
      <c r="BN605" s="581"/>
      <c r="BO605" s="581"/>
      <c r="BP605" s="581"/>
      <c r="BQ605" s="581"/>
      <c r="BR605" s="581"/>
      <c r="BS605" s="581"/>
      <c r="BT605" s="581"/>
      <c r="BU605" s="581"/>
      <c r="BV605" s="581"/>
      <c r="BW605" s="581"/>
      <c r="BX605" s="581"/>
      <c r="BY605" s="581"/>
      <c r="BZ605" s="581"/>
      <c r="CA605" s="581"/>
      <c r="CB605" s="581"/>
      <c r="CC605" s="581"/>
    </row>
    <row r="606" customFormat="false" ht="11.25" hidden="false" customHeight="true" outlineLevel="0" collapsed="false">
      <c r="A606" s="581"/>
      <c r="B606" s="581"/>
      <c r="C606" s="581"/>
      <c r="D606" s="581"/>
      <c r="E606" s="581"/>
      <c r="F606" s="581"/>
      <c r="G606" s="581"/>
      <c r="H606" s="581"/>
      <c r="I606" s="581"/>
      <c r="J606" s="581"/>
      <c r="K606" s="581"/>
      <c r="L606" s="581"/>
      <c r="M606" s="581"/>
      <c r="N606" s="581"/>
      <c r="O606" s="581"/>
      <c r="P606" s="581"/>
      <c r="Q606" s="581"/>
      <c r="R606" s="581"/>
      <c r="S606" s="581"/>
      <c r="T606" s="581"/>
      <c r="U606" s="581"/>
      <c r="V606" s="581"/>
      <c r="W606" s="581"/>
      <c r="X606" s="581"/>
      <c r="Y606" s="581"/>
      <c r="Z606" s="581"/>
      <c r="AA606" s="581"/>
      <c r="AB606" s="581"/>
      <c r="AC606" s="581"/>
      <c r="AD606" s="581"/>
      <c r="AE606" s="581"/>
      <c r="AF606" s="581"/>
      <c r="AG606" s="581"/>
      <c r="AH606" s="581"/>
      <c r="AI606" s="581"/>
      <c r="AJ606" s="581"/>
      <c r="AK606" s="581"/>
      <c r="AL606" s="581"/>
      <c r="AM606" s="581"/>
      <c r="AN606" s="581"/>
      <c r="AO606" s="581"/>
      <c r="AP606" s="581"/>
      <c r="AQ606" s="581"/>
      <c r="AR606" s="581"/>
      <c r="AS606" s="581"/>
      <c r="AT606" s="581"/>
      <c r="AU606" s="581"/>
      <c r="AV606" s="581"/>
      <c r="AW606" s="581"/>
      <c r="AX606" s="581"/>
      <c r="AY606" s="581"/>
      <c r="AZ606" s="581"/>
      <c r="BA606" s="581"/>
      <c r="BB606" s="581"/>
      <c r="BC606" s="581"/>
      <c r="BD606" s="581"/>
      <c r="BE606" s="581"/>
      <c r="BF606" s="581"/>
      <c r="BG606" s="581"/>
      <c r="BH606" s="581"/>
      <c r="BI606" s="581"/>
      <c r="BJ606" s="581"/>
      <c r="BK606" s="581"/>
      <c r="BL606" s="581"/>
      <c r="BM606" s="581"/>
      <c r="BN606" s="581"/>
      <c r="BO606" s="581"/>
      <c r="BP606" s="581"/>
      <c r="BQ606" s="581"/>
      <c r="BR606" s="581"/>
      <c r="BS606" s="581"/>
      <c r="BT606" s="581"/>
      <c r="BU606" s="581"/>
      <c r="BV606" s="581"/>
      <c r="BW606" s="581"/>
      <c r="BX606" s="581"/>
      <c r="BY606" s="581"/>
      <c r="BZ606" s="581"/>
      <c r="CA606" s="581"/>
      <c r="CB606" s="581"/>
      <c r="CC606" s="581"/>
    </row>
    <row r="607" customFormat="false" ht="11.25" hidden="false" customHeight="true" outlineLevel="0" collapsed="false">
      <c r="A607" s="581"/>
      <c r="B607" s="581"/>
      <c r="C607" s="581"/>
      <c r="D607" s="581"/>
      <c r="E607" s="581"/>
      <c r="F607" s="581"/>
      <c r="G607" s="581"/>
      <c r="H607" s="581"/>
      <c r="I607" s="581"/>
      <c r="J607" s="581"/>
      <c r="K607" s="581"/>
      <c r="L607" s="581"/>
      <c r="M607" s="581"/>
      <c r="N607" s="581"/>
      <c r="O607" s="581"/>
      <c r="P607" s="581"/>
      <c r="Q607" s="581"/>
      <c r="R607" s="581"/>
      <c r="S607" s="581"/>
      <c r="T607" s="581"/>
      <c r="U607" s="581"/>
      <c r="V607" s="581"/>
      <c r="W607" s="581"/>
      <c r="X607" s="581"/>
      <c r="Y607" s="581"/>
      <c r="Z607" s="581"/>
      <c r="AA607" s="581"/>
      <c r="AB607" s="581"/>
      <c r="AC607" s="581"/>
      <c r="AD607" s="581"/>
      <c r="AE607" s="581"/>
      <c r="AF607" s="581"/>
      <c r="AG607" s="581"/>
      <c r="AH607" s="581"/>
      <c r="AI607" s="581"/>
      <c r="AJ607" s="581"/>
      <c r="AK607" s="581"/>
      <c r="AL607" s="581"/>
      <c r="AM607" s="581"/>
      <c r="AN607" s="581"/>
      <c r="AO607" s="581"/>
      <c r="AP607" s="581"/>
      <c r="AQ607" s="581"/>
      <c r="AR607" s="581"/>
      <c r="AS607" s="581"/>
      <c r="AT607" s="581"/>
      <c r="AU607" s="581"/>
      <c r="AV607" s="581"/>
      <c r="AW607" s="581"/>
      <c r="AX607" s="581"/>
      <c r="AY607" s="581"/>
      <c r="AZ607" s="581"/>
      <c r="BA607" s="581"/>
      <c r="BB607" s="581"/>
      <c r="BC607" s="581"/>
      <c r="BD607" s="581"/>
      <c r="BE607" s="581"/>
      <c r="BF607" s="581"/>
      <c r="BG607" s="581"/>
      <c r="BH607" s="581"/>
      <c r="BI607" s="581"/>
      <c r="BJ607" s="581"/>
      <c r="BK607" s="581"/>
      <c r="BL607" s="581"/>
      <c r="BM607" s="581"/>
      <c r="BN607" s="581"/>
      <c r="BO607" s="581"/>
      <c r="BP607" s="581"/>
      <c r="BQ607" s="581"/>
      <c r="BR607" s="581"/>
      <c r="BS607" s="581"/>
      <c r="BT607" s="581"/>
      <c r="BU607" s="581"/>
      <c r="BV607" s="581"/>
      <c r="BW607" s="581"/>
      <c r="BX607" s="581"/>
      <c r="BY607" s="581"/>
      <c r="BZ607" s="581"/>
      <c r="CA607" s="581"/>
      <c r="CB607" s="581"/>
      <c r="CC607" s="581"/>
    </row>
    <row r="608" customFormat="false" ht="11.25" hidden="false" customHeight="true" outlineLevel="0" collapsed="false">
      <c r="A608" s="581"/>
      <c r="B608" s="581"/>
      <c r="C608" s="581"/>
      <c r="D608" s="581"/>
      <c r="E608" s="581"/>
      <c r="F608" s="581"/>
      <c r="G608" s="581"/>
      <c r="H608" s="581"/>
      <c r="I608" s="581"/>
      <c r="J608" s="581"/>
      <c r="K608" s="581"/>
      <c r="L608" s="581"/>
      <c r="M608" s="581"/>
      <c r="N608" s="581"/>
      <c r="O608" s="581"/>
      <c r="P608" s="581"/>
      <c r="Q608" s="581"/>
      <c r="R608" s="581"/>
      <c r="S608" s="581"/>
      <c r="T608" s="581"/>
      <c r="U608" s="581"/>
      <c r="V608" s="581"/>
      <c r="W608" s="581"/>
      <c r="X608" s="581"/>
      <c r="Y608" s="581"/>
      <c r="Z608" s="581"/>
      <c r="AA608" s="581"/>
      <c r="AB608" s="581"/>
      <c r="AC608" s="581"/>
      <c r="AD608" s="581"/>
      <c r="AE608" s="581"/>
      <c r="AF608" s="581"/>
      <c r="AG608" s="581"/>
      <c r="AH608" s="581"/>
      <c r="AI608" s="581"/>
      <c r="AJ608" s="581"/>
      <c r="AK608" s="581"/>
      <c r="AL608" s="581"/>
      <c r="AM608" s="581"/>
      <c r="AN608" s="581"/>
      <c r="AO608" s="581"/>
      <c r="AP608" s="581"/>
      <c r="AQ608" s="581"/>
      <c r="AR608" s="581"/>
      <c r="AS608" s="581"/>
      <c r="AT608" s="581"/>
      <c r="AU608" s="581"/>
      <c r="AV608" s="581"/>
      <c r="AW608" s="581"/>
      <c r="AX608" s="581"/>
      <c r="AY608" s="581"/>
      <c r="AZ608" s="581"/>
      <c r="BA608" s="581"/>
      <c r="BB608" s="581"/>
      <c r="BC608" s="581"/>
      <c r="BD608" s="581"/>
      <c r="BE608" s="581"/>
      <c r="BF608" s="581"/>
      <c r="BG608" s="581"/>
      <c r="BH608" s="581"/>
      <c r="BI608" s="581"/>
      <c r="BJ608" s="581"/>
      <c r="BK608" s="581"/>
      <c r="BL608" s="581"/>
      <c r="BM608" s="581"/>
      <c r="BN608" s="581"/>
      <c r="BO608" s="581"/>
      <c r="BP608" s="581"/>
      <c r="BQ608" s="581"/>
      <c r="BR608" s="581"/>
      <c r="BS608" s="581"/>
      <c r="BT608" s="581"/>
      <c r="BU608" s="581"/>
      <c r="BV608" s="581"/>
      <c r="BW608" s="581"/>
      <c r="BX608" s="581"/>
      <c r="BY608" s="581"/>
      <c r="BZ608" s="581"/>
      <c r="CA608" s="581"/>
      <c r="CB608" s="581"/>
      <c r="CC608" s="581"/>
    </row>
    <row r="609" customFormat="false" ht="11.25" hidden="false" customHeight="true" outlineLevel="0" collapsed="false">
      <c r="A609" s="581"/>
      <c r="B609" s="581"/>
      <c r="C609" s="581"/>
      <c r="D609" s="581"/>
      <c r="E609" s="581"/>
      <c r="F609" s="581"/>
      <c r="G609" s="581"/>
      <c r="H609" s="581"/>
      <c r="I609" s="581"/>
      <c r="J609" s="581"/>
      <c r="K609" s="581"/>
      <c r="L609" s="581"/>
      <c r="M609" s="581"/>
      <c r="N609" s="581"/>
      <c r="O609" s="581"/>
      <c r="P609" s="581"/>
      <c r="Q609" s="581"/>
      <c r="R609" s="581"/>
      <c r="S609" s="581"/>
      <c r="T609" s="581"/>
      <c r="U609" s="581"/>
      <c r="V609" s="581"/>
      <c r="W609" s="581"/>
      <c r="X609" s="581"/>
      <c r="Y609" s="581"/>
      <c r="Z609" s="581"/>
      <c r="AA609" s="581"/>
      <c r="AB609" s="581"/>
      <c r="AC609" s="581"/>
      <c r="AD609" s="581"/>
      <c r="AE609" s="581"/>
      <c r="AF609" s="581"/>
      <c r="AG609" s="581"/>
      <c r="AH609" s="581"/>
      <c r="AI609" s="581"/>
      <c r="AJ609" s="581"/>
      <c r="AK609" s="581"/>
      <c r="AL609" s="581"/>
      <c r="AM609" s="581"/>
      <c r="AN609" s="581"/>
      <c r="AO609" s="581"/>
      <c r="AP609" s="581"/>
      <c r="AQ609" s="581"/>
      <c r="AR609" s="581"/>
      <c r="AS609" s="581"/>
      <c r="AT609" s="581"/>
      <c r="AU609" s="581"/>
      <c r="AV609" s="581"/>
      <c r="AW609" s="581"/>
      <c r="AX609" s="581"/>
      <c r="AY609" s="581"/>
      <c r="AZ609" s="581"/>
      <c r="BA609" s="581"/>
      <c r="BB609" s="581"/>
      <c r="BC609" s="581"/>
      <c r="BD609" s="581"/>
      <c r="BE609" s="581"/>
      <c r="BF609" s="581"/>
      <c r="BG609" s="581"/>
      <c r="BH609" s="581"/>
      <c r="BI609" s="581"/>
      <c r="BJ609" s="581"/>
      <c r="BK609" s="581"/>
      <c r="BL609" s="581"/>
      <c r="BM609" s="581"/>
      <c r="BN609" s="581"/>
      <c r="BO609" s="581"/>
      <c r="BP609" s="581"/>
      <c r="BQ609" s="581"/>
      <c r="BR609" s="581"/>
      <c r="BS609" s="581"/>
      <c r="BT609" s="581"/>
      <c r="BU609" s="581"/>
      <c r="BV609" s="581"/>
      <c r="BW609" s="581"/>
      <c r="BX609" s="581"/>
      <c r="BY609" s="581"/>
      <c r="BZ609" s="581"/>
      <c r="CA609" s="581"/>
      <c r="CB609" s="581"/>
      <c r="CC609" s="581"/>
    </row>
    <row r="610" customFormat="false" ht="11.25" hidden="false" customHeight="true" outlineLevel="0" collapsed="false">
      <c r="A610" s="581"/>
      <c r="B610" s="581"/>
      <c r="C610" s="581"/>
      <c r="D610" s="581"/>
      <c r="E610" s="581"/>
      <c r="F610" s="581"/>
      <c r="G610" s="581"/>
      <c r="H610" s="581"/>
      <c r="I610" s="581"/>
      <c r="J610" s="581"/>
      <c r="K610" s="581"/>
      <c r="L610" s="581"/>
      <c r="M610" s="581"/>
      <c r="N610" s="581"/>
      <c r="O610" s="581"/>
      <c r="P610" s="581"/>
      <c r="Q610" s="581"/>
      <c r="R610" s="581"/>
      <c r="S610" s="581"/>
      <c r="T610" s="581"/>
      <c r="U610" s="581"/>
      <c r="V610" s="581"/>
      <c r="W610" s="581"/>
      <c r="X610" s="581"/>
      <c r="Y610" s="581"/>
      <c r="Z610" s="581"/>
      <c r="AA610" s="581"/>
      <c r="AB610" s="581"/>
      <c r="AC610" s="581"/>
      <c r="AD610" s="581"/>
      <c r="AE610" s="581"/>
      <c r="AF610" s="581"/>
      <c r="AG610" s="581"/>
      <c r="AH610" s="581"/>
      <c r="AI610" s="581"/>
      <c r="AJ610" s="581"/>
      <c r="AK610" s="581"/>
      <c r="AL610" s="581"/>
      <c r="AM610" s="581"/>
      <c r="AN610" s="581"/>
      <c r="AO610" s="581"/>
      <c r="AP610" s="581"/>
      <c r="AQ610" s="581"/>
      <c r="AR610" s="581"/>
      <c r="AS610" s="581"/>
      <c r="AT610" s="581"/>
      <c r="AU610" s="581"/>
      <c r="AV610" s="581"/>
      <c r="AW610" s="581"/>
      <c r="AX610" s="581"/>
      <c r="AY610" s="581"/>
      <c r="AZ610" s="581"/>
      <c r="BA610" s="581"/>
      <c r="BB610" s="581"/>
      <c r="BC610" s="581"/>
      <c r="BD610" s="581"/>
      <c r="BE610" s="581"/>
      <c r="BF610" s="581"/>
      <c r="BG610" s="581"/>
      <c r="BH610" s="581"/>
      <c r="BI610" s="581"/>
      <c r="BJ610" s="581"/>
      <c r="BK610" s="581"/>
      <c r="BL610" s="581"/>
      <c r="BM610" s="581"/>
      <c r="BN610" s="581"/>
      <c r="BO610" s="581"/>
      <c r="BP610" s="581"/>
      <c r="BQ610" s="581"/>
      <c r="BR610" s="581"/>
      <c r="BS610" s="581"/>
      <c r="BT610" s="581"/>
      <c r="BU610" s="581"/>
      <c r="BV610" s="581"/>
      <c r="BW610" s="581"/>
      <c r="BX610" s="581"/>
      <c r="BY610" s="581"/>
      <c r="BZ610" s="581"/>
      <c r="CA610" s="581"/>
      <c r="CB610" s="581"/>
      <c r="CC610" s="581"/>
    </row>
    <row r="611" customFormat="false" ht="11.25" hidden="false" customHeight="true" outlineLevel="0" collapsed="false">
      <c r="A611" s="581"/>
      <c r="B611" s="581"/>
      <c r="C611" s="581"/>
      <c r="D611" s="581"/>
      <c r="E611" s="581"/>
      <c r="F611" s="581"/>
      <c r="G611" s="581"/>
      <c r="H611" s="581"/>
      <c r="I611" s="581"/>
      <c r="J611" s="581"/>
      <c r="K611" s="581"/>
      <c r="L611" s="581"/>
      <c r="M611" s="581"/>
      <c r="N611" s="581"/>
      <c r="O611" s="581"/>
      <c r="P611" s="581"/>
      <c r="Q611" s="581"/>
      <c r="R611" s="581"/>
      <c r="S611" s="581"/>
      <c r="T611" s="581"/>
      <c r="U611" s="581"/>
      <c r="V611" s="581"/>
      <c r="W611" s="581"/>
      <c r="X611" s="581"/>
      <c r="Y611" s="581"/>
      <c r="Z611" s="581"/>
      <c r="AA611" s="581"/>
      <c r="AB611" s="581"/>
      <c r="AC611" s="581"/>
      <c r="AD611" s="581"/>
      <c r="AE611" s="581"/>
      <c r="AF611" s="581"/>
      <c r="AG611" s="581"/>
      <c r="AH611" s="581"/>
      <c r="AI611" s="581"/>
      <c r="AJ611" s="581"/>
      <c r="AK611" s="581"/>
      <c r="AL611" s="581"/>
      <c r="AM611" s="581"/>
      <c r="AN611" s="581"/>
      <c r="AO611" s="581"/>
      <c r="AP611" s="581"/>
      <c r="AQ611" s="581"/>
      <c r="AR611" s="581"/>
      <c r="AS611" s="581"/>
      <c r="AT611" s="581"/>
      <c r="AU611" s="581"/>
      <c r="AV611" s="581"/>
      <c r="AW611" s="581"/>
      <c r="AX611" s="581"/>
      <c r="AY611" s="581"/>
      <c r="AZ611" s="581"/>
      <c r="BA611" s="581"/>
      <c r="BB611" s="581"/>
      <c r="BC611" s="581"/>
      <c r="BD611" s="581"/>
      <c r="BE611" s="581"/>
      <c r="BF611" s="581"/>
      <c r="BG611" s="581"/>
      <c r="BH611" s="581"/>
      <c r="BI611" s="581"/>
      <c r="BJ611" s="581"/>
      <c r="BK611" s="581"/>
      <c r="BL611" s="581"/>
      <c r="BM611" s="581"/>
      <c r="BN611" s="581"/>
      <c r="BO611" s="581"/>
      <c r="BP611" s="581"/>
      <c r="BQ611" s="581"/>
      <c r="BR611" s="581"/>
      <c r="BS611" s="581"/>
      <c r="BT611" s="581"/>
      <c r="BU611" s="581"/>
      <c r="BV611" s="581"/>
      <c r="BW611" s="581"/>
      <c r="BX611" s="581"/>
      <c r="BY611" s="581"/>
      <c r="BZ611" s="581"/>
      <c r="CA611" s="581"/>
      <c r="CB611" s="581"/>
      <c r="CC611" s="581"/>
    </row>
    <row r="612" customFormat="false" ht="11.25" hidden="false" customHeight="true" outlineLevel="0" collapsed="false">
      <c r="A612" s="581"/>
      <c r="B612" s="581"/>
      <c r="C612" s="581"/>
      <c r="D612" s="581"/>
      <c r="E612" s="581"/>
      <c r="F612" s="581"/>
      <c r="G612" s="581"/>
      <c r="H612" s="581"/>
      <c r="I612" s="581"/>
      <c r="J612" s="581"/>
      <c r="K612" s="581"/>
      <c r="L612" s="581"/>
      <c r="M612" s="581"/>
      <c r="N612" s="581"/>
      <c r="O612" s="581"/>
      <c r="P612" s="581"/>
      <c r="Q612" s="581"/>
      <c r="R612" s="581"/>
      <c r="S612" s="581"/>
      <c r="T612" s="581"/>
      <c r="U612" s="581"/>
      <c r="V612" s="581"/>
      <c r="W612" s="581"/>
      <c r="X612" s="581"/>
      <c r="Y612" s="581"/>
      <c r="Z612" s="581"/>
      <c r="AA612" s="581"/>
      <c r="AB612" s="581"/>
      <c r="AC612" s="581"/>
      <c r="AD612" s="581"/>
      <c r="AE612" s="581"/>
      <c r="AF612" s="581"/>
      <c r="AG612" s="581"/>
      <c r="AH612" s="581"/>
      <c r="AI612" s="581"/>
      <c r="AJ612" s="581"/>
      <c r="AK612" s="581"/>
      <c r="AL612" s="581"/>
      <c r="AM612" s="581"/>
      <c r="AN612" s="581"/>
      <c r="AO612" s="581"/>
      <c r="AP612" s="581"/>
      <c r="AQ612" s="581"/>
      <c r="AR612" s="581"/>
      <c r="AS612" s="581"/>
      <c r="AT612" s="581"/>
      <c r="AU612" s="581"/>
      <c r="AV612" s="581"/>
      <c r="AW612" s="581"/>
      <c r="AX612" s="581"/>
      <c r="AY612" s="581"/>
      <c r="AZ612" s="581"/>
      <c r="BA612" s="581"/>
      <c r="BB612" s="581"/>
      <c r="BC612" s="581"/>
      <c r="BD612" s="581"/>
      <c r="BE612" s="581"/>
      <c r="BF612" s="581"/>
      <c r="BG612" s="581"/>
      <c r="BH612" s="581"/>
      <c r="BI612" s="581"/>
      <c r="BJ612" s="581"/>
      <c r="BK612" s="581"/>
      <c r="BL612" s="581"/>
      <c r="BM612" s="581"/>
      <c r="BN612" s="581"/>
      <c r="BO612" s="581"/>
      <c r="BP612" s="581"/>
      <c r="BQ612" s="581"/>
      <c r="BR612" s="581"/>
      <c r="BS612" s="581"/>
      <c r="BT612" s="581"/>
      <c r="BU612" s="581"/>
      <c r="BV612" s="581"/>
      <c r="BW612" s="581"/>
      <c r="BX612" s="581"/>
      <c r="BY612" s="581"/>
      <c r="BZ612" s="581"/>
      <c r="CA612" s="581"/>
      <c r="CB612" s="581"/>
      <c r="CC612" s="581"/>
    </row>
    <row r="613" customFormat="false" ht="11.25" hidden="false" customHeight="true" outlineLevel="0" collapsed="false">
      <c r="A613" s="581"/>
      <c r="B613" s="581"/>
      <c r="C613" s="581"/>
      <c r="D613" s="581"/>
      <c r="E613" s="581"/>
      <c r="F613" s="581"/>
      <c r="G613" s="581"/>
      <c r="H613" s="581"/>
      <c r="I613" s="581"/>
      <c r="J613" s="581"/>
      <c r="K613" s="581"/>
      <c r="L613" s="581"/>
      <c r="M613" s="581"/>
      <c r="N613" s="581"/>
      <c r="O613" s="581"/>
      <c r="P613" s="581"/>
      <c r="Q613" s="581"/>
      <c r="R613" s="581"/>
      <c r="S613" s="581"/>
      <c r="T613" s="581"/>
      <c r="U613" s="581"/>
      <c r="V613" s="581"/>
      <c r="W613" s="581"/>
      <c r="X613" s="581"/>
      <c r="Y613" s="581"/>
      <c r="Z613" s="581"/>
      <c r="AA613" s="581"/>
      <c r="AB613" s="581"/>
      <c r="AC613" s="581"/>
      <c r="AD613" s="581"/>
      <c r="AE613" s="581"/>
      <c r="AF613" s="581"/>
      <c r="AG613" s="581"/>
      <c r="AH613" s="581"/>
      <c r="AI613" s="581"/>
      <c r="AJ613" s="581"/>
      <c r="AK613" s="581"/>
      <c r="AL613" s="581"/>
      <c r="AM613" s="581"/>
      <c r="AN613" s="581"/>
      <c r="AO613" s="581"/>
      <c r="AP613" s="581"/>
      <c r="AQ613" s="581"/>
      <c r="AR613" s="581"/>
      <c r="AS613" s="581"/>
      <c r="AT613" s="581"/>
      <c r="AU613" s="581"/>
      <c r="AV613" s="581"/>
      <c r="AW613" s="581"/>
      <c r="AX613" s="581"/>
      <c r="AY613" s="581"/>
      <c r="AZ613" s="581"/>
      <c r="BA613" s="581"/>
      <c r="BB613" s="581"/>
      <c r="BC613" s="581"/>
      <c r="BD613" s="581"/>
      <c r="BE613" s="581"/>
      <c r="BF613" s="581"/>
      <c r="BG613" s="581"/>
      <c r="BH613" s="581"/>
      <c r="BI613" s="581"/>
      <c r="BJ613" s="581"/>
      <c r="BK613" s="581"/>
      <c r="BL613" s="581"/>
      <c r="BM613" s="581"/>
      <c r="BN613" s="581"/>
      <c r="BO613" s="581"/>
      <c r="BP613" s="581"/>
      <c r="BQ613" s="581"/>
      <c r="BR613" s="581"/>
      <c r="BS613" s="581"/>
      <c r="BT613" s="581"/>
      <c r="BU613" s="581"/>
      <c r="BV613" s="581"/>
      <c r="BW613" s="581"/>
      <c r="BX613" s="581"/>
      <c r="BY613" s="581"/>
      <c r="BZ613" s="581"/>
      <c r="CA613" s="581"/>
      <c r="CB613" s="581"/>
      <c r="CC613" s="581"/>
    </row>
    <row r="614" customFormat="false" ht="11.25" hidden="false" customHeight="true" outlineLevel="0" collapsed="false">
      <c r="A614" s="581"/>
      <c r="B614" s="581"/>
      <c r="C614" s="581"/>
      <c r="D614" s="581"/>
      <c r="E614" s="581"/>
      <c r="F614" s="581"/>
      <c r="G614" s="581"/>
      <c r="H614" s="581"/>
      <c r="I614" s="581"/>
      <c r="J614" s="581"/>
      <c r="K614" s="581"/>
      <c r="L614" s="581"/>
      <c r="M614" s="581"/>
      <c r="N614" s="581"/>
      <c r="O614" s="581"/>
      <c r="P614" s="581"/>
      <c r="Q614" s="581"/>
      <c r="R614" s="581"/>
      <c r="S614" s="581"/>
      <c r="T614" s="581"/>
      <c r="U614" s="581"/>
      <c r="V614" s="581"/>
      <c r="W614" s="581"/>
      <c r="X614" s="581"/>
      <c r="Y614" s="581"/>
      <c r="Z614" s="581"/>
      <c r="AA614" s="581"/>
      <c r="AB614" s="581"/>
      <c r="AC614" s="581"/>
      <c r="AD614" s="581"/>
      <c r="AE614" s="581"/>
      <c r="AF614" s="581"/>
      <c r="AG614" s="581"/>
      <c r="AH614" s="581"/>
      <c r="AI614" s="581"/>
      <c r="AJ614" s="581"/>
      <c r="AK614" s="581"/>
      <c r="AL614" s="581"/>
      <c r="AM614" s="581"/>
      <c r="AN614" s="581"/>
      <c r="AO614" s="581"/>
      <c r="AP614" s="581"/>
      <c r="AQ614" s="581"/>
      <c r="AR614" s="581"/>
      <c r="AS614" s="581"/>
      <c r="AT614" s="581"/>
      <c r="AU614" s="581"/>
      <c r="AV614" s="581"/>
      <c r="AW614" s="581"/>
      <c r="AX614" s="581"/>
      <c r="AY614" s="581"/>
      <c r="AZ614" s="581"/>
      <c r="BA614" s="581"/>
      <c r="BB614" s="581"/>
      <c r="BC614" s="581"/>
      <c r="BD614" s="581"/>
      <c r="BE614" s="581"/>
      <c r="BF614" s="581"/>
      <c r="BG614" s="581"/>
      <c r="BH614" s="581"/>
      <c r="BI614" s="581"/>
      <c r="BJ614" s="581"/>
      <c r="BK614" s="581"/>
      <c r="BL614" s="581"/>
      <c r="BM614" s="581"/>
      <c r="BN614" s="581"/>
      <c r="BO614" s="581"/>
      <c r="BP614" s="581"/>
      <c r="BQ614" s="581"/>
      <c r="BR614" s="581"/>
      <c r="BS614" s="581"/>
      <c r="BT614" s="581"/>
      <c r="BU614" s="581"/>
      <c r="BV614" s="581"/>
      <c r="BW614" s="581"/>
      <c r="BX614" s="581"/>
      <c r="BY614" s="581"/>
      <c r="BZ614" s="581"/>
      <c r="CA614" s="581"/>
      <c r="CB614" s="581"/>
      <c r="CC614" s="581"/>
    </row>
    <row r="615" customFormat="false" ht="11.25" hidden="false" customHeight="true" outlineLevel="0" collapsed="false">
      <c r="A615" s="581"/>
      <c r="B615" s="581"/>
      <c r="C615" s="581"/>
      <c r="D615" s="581"/>
      <c r="E615" s="581"/>
      <c r="F615" s="581"/>
      <c r="G615" s="581"/>
      <c r="H615" s="581"/>
      <c r="I615" s="581"/>
      <c r="J615" s="581"/>
      <c r="K615" s="581"/>
      <c r="L615" s="581"/>
      <c r="M615" s="581"/>
      <c r="N615" s="581"/>
      <c r="O615" s="581"/>
      <c r="P615" s="581"/>
      <c r="Q615" s="581"/>
      <c r="R615" s="581"/>
      <c r="S615" s="581"/>
      <c r="T615" s="581"/>
      <c r="U615" s="581"/>
      <c r="V615" s="581"/>
      <c r="W615" s="581"/>
      <c r="X615" s="581"/>
      <c r="Y615" s="581"/>
      <c r="Z615" s="581"/>
      <c r="AA615" s="581"/>
      <c r="AB615" s="581"/>
      <c r="AC615" s="581"/>
      <c r="AD615" s="581"/>
      <c r="AE615" s="581"/>
      <c r="AF615" s="581"/>
      <c r="AG615" s="581"/>
      <c r="AH615" s="581"/>
      <c r="AI615" s="581"/>
      <c r="AJ615" s="581"/>
      <c r="AK615" s="581"/>
      <c r="AL615" s="581"/>
      <c r="AM615" s="581"/>
      <c r="AN615" s="581"/>
      <c r="AO615" s="581"/>
      <c r="AP615" s="581"/>
      <c r="AQ615" s="581"/>
      <c r="AR615" s="581"/>
      <c r="AS615" s="581"/>
      <c r="AT615" s="581"/>
      <c r="AU615" s="581"/>
      <c r="AV615" s="581"/>
      <c r="AW615" s="581"/>
      <c r="AX615" s="581"/>
      <c r="AY615" s="581"/>
      <c r="AZ615" s="581"/>
      <c r="BA615" s="581"/>
      <c r="BB615" s="581"/>
      <c r="BC615" s="581"/>
      <c r="BD615" s="581"/>
      <c r="BE615" s="581"/>
      <c r="BF615" s="581"/>
      <c r="BG615" s="581"/>
      <c r="BH615" s="581"/>
      <c r="BI615" s="581"/>
      <c r="BJ615" s="581"/>
      <c r="BK615" s="581"/>
      <c r="BL615" s="581"/>
      <c r="BM615" s="581"/>
      <c r="BN615" s="581"/>
      <c r="BO615" s="581"/>
      <c r="BP615" s="581"/>
      <c r="BQ615" s="581"/>
      <c r="BR615" s="581"/>
      <c r="BS615" s="581"/>
      <c r="BT615" s="581"/>
      <c r="BU615" s="581"/>
      <c r="BV615" s="581"/>
      <c r="BW615" s="581"/>
      <c r="BX615" s="581"/>
      <c r="BY615" s="581"/>
      <c r="BZ615" s="581"/>
      <c r="CA615" s="581"/>
      <c r="CB615" s="581"/>
      <c r="CC615" s="581"/>
    </row>
    <row r="616" customFormat="false" ht="11.25" hidden="false" customHeight="true" outlineLevel="0" collapsed="false">
      <c r="A616" s="581"/>
      <c r="B616" s="581"/>
      <c r="C616" s="581"/>
      <c r="D616" s="581"/>
      <c r="E616" s="581"/>
      <c r="F616" s="581"/>
      <c r="G616" s="581"/>
      <c r="H616" s="581"/>
      <c r="I616" s="581"/>
      <c r="J616" s="581"/>
      <c r="K616" s="581"/>
      <c r="L616" s="581"/>
      <c r="M616" s="581"/>
      <c r="N616" s="581"/>
      <c r="O616" s="581"/>
      <c r="P616" s="581"/>
      <c r="Q616" s="581"/>
      <c r="R616" s="581"/>
      <c r="S616" s="581"/>
      <c r="T616" s="581"/>
      <c r="U616" s="581"/>
      <c r="V616" s="581"/>
      <c r="W616" s="581"/>
      <c r="X616" s="581"/>
      <c r="Y616" s="581"/>
      <c r="Z616" s="581"/>
      <c r="AA616" s="581"/>
      <c r="AB616" s="581"/>
      <c r="AC616" s="581"/>
      <c r="AD616" s="581"/>
      <c r="AE616" s="581"/>
      <c r="AF616" s="581"/>
      <c r="AG616" s="581"/>
      <c r="AH616" s="581"/>
      <c r="AI616" s="581"/>
      <c r="AJ616" s="581"/>
      <c r="AK616" s="581"/>
      <c r="AL616" s="581"/>
      <c r="AM616" s="581"/>
      <c r="AN616" s="581"/>
      <c r="AO616" s="581"/>
      <c r="AP616" s="581"/>
      <c r="AQ616" s="581"/>
      <c r="AR616" s="581"/>
      <c r="AS616" s="581"/>
      <c r="AT616" s="581"/>
      <c r="AU616" s="581"/>
      <c r="AV616" s="581"/>
      <c r="AW616" s="581"/>
      <c r="AX616" s="581"/>
      <c r="AY616" s="581"/>
      <c r="AZ616" s="581"/>
      <c r="BA616" s="581"/>
      <c r="BB616" s="581"/>
      <c r="BC616" s="581"/>
      <c r="BD616" s="581"/>
      <c r="BE616" s="581"/>
      <c r="BF616" s="581"/>
      <c r="BG616" s="581"/>
      <c r="BH616" s="581"/>
      <c r="BI616" s="581"/>
      <c r="BJ616" s="581"/>
      <c r="BK616" s="581"/>
      <c r="BL616" s="581"/>
      <c r="BM616" s="581"/>
      <c r="BN616" s="581"/>
      <c r="BO616" s="581"/>
      <c r="BP616" s="581"/>
      <c r="BQ616" s="581"/>
      <c r="BR616" s="581"/>
      <c r="BS616" s="581"/>
      <c r="BT616" s="581"/>
      <c r="BU616" s="581"/>
      <c r="BV616" s="581"/>
      <c r="BW616" s="581"/>
      <c r="BX616" s="581"/>
      <c r="BY616" s="581"/>
      <c r="BZ616" s="581"/>
      <c r="CA616" s="581"/>
      <c r="CB616" s="581"/>
      <c r="CC616" s="581"/>
    </row>
    <row r="617" customFormat="false" ht="11.25" hidden="false" customHeight="true" outlineLevel="0" collapsed="false">
      <c r="A617" s="581"/>
      <c r="B617" s="581"/>
      <c r="C617" s="581"/>
      <c r="D617" s="581"/>
      <c r="E617" s="581"/>
      <c r="F617" s="581"/>
      <c r="G617" s="581"/>
      <c r="H617" s="581"/>
      <c r="I617" s="581"/>
      <c r="J617" s="581"/>
      <c r="K617" s="581"/>
      <c r="L617" s="581"/>
      <c r="M617" s="581"/>
      <c r="N617" s="581"/>
      <c r="O617" s="581"/>
      <c r="P617" s="581"/>
      <c r="Q617" s="581"/>
      <c r="R617" s="581"/>
      <c r="S617" s="581"/>
      <c r="T617" s="581"/>
      <c r="U617" s="581"/>
      <c r="V617" s="581"/>
      <c r="W617" s="581"/>
      <c r="X617" s="581"/>
      <c r="Y617" s="581"/>
      <c r="Z617" s="581"/>
      <c r="AA617" s="581"/>
      <c r="AB617" s="581"/>
      <c r="AC617" s="581"/>
      <c r="AD617" s="581"/>
      <c r="AE617" s="581"/>
      <c r="AF617" s="581"/>
      <c r="AG617" s="581"/>
      <c r="AH617" s="581"/>
      <c r="AI617" s="581"/>
      <c r="AJ617" s="581"/>
      <c r="AK617" s="581"/>
      <c r="AL617" s="581"/>
      <c r="AM617" s="581"/>
      <c r="AN617" s="581"/>
      <c r="AO617" s="581"/>
      <c r="AP617" s="581"/>
      <c r="AQ617" s="581"/>
      <c r="AR617" s="581"/>
      <c r="AS617" s="581"/>
      <c r="AT617" s="581"/>
      <c r="AU617" s="581"/>
      <c r="AV617" s="581"/>
      <c r="AW617" s="581"/>
      <c r="AX617" s="581"/>
      <c r="AY617" s="581"/>
      <c r="AZ617" s="581"/>
      <c r="BA617" s="581"/>
      <c r="BB617" s="581"/>
      <c r="BC617" s="581"/>
      <c r="BD617" s="581"/>
      <c r="BE617" s="581"/>
      <c r="BF617" s="581"/>
      <c r="BG617" s="581"/>
      <c r="BH617" s="581"/>
      <c r="BI617" s="581"/>
      <c r="BJ617" s="581"/>
      <c r="BK617" s="581"/>
      <c r="BL617" s="581"/>
      <c r="BM617" s="581"/>
      <c r="BN617" s="581"/>
      <c r="BO617" s="581"/>
      <c r="BP617" s="581"/>
      <c r="BQ617" s="581"/>
      <c r="BR617" s="581"/>
      <c r="BS617" s="581"/>
      <c r="BT617" s="581"/>
      <c r="BU617" s="581"/>
      <c r="BV617" s="581"/>
      <c r="BW617" s="581"/>
      <c r="BX617" s="581"/>
      <c r="BY617" s="581"/>
      <c r="BZ617" s="581"/>
      <c r="CA617" s="581"/>
      <c r="CB617" s="581"/>
      <c r="CC617" s="581"/>
    </row>
    <row r="618" customFormat="false" ht="11.25" hidden="false" customHeight="true" outlineLevel="0" collapsed="false">
      <c r="A618" s="581"/>
      <c r="B618" s="581"/>
      <c r="C618" s="581"/>
      <c r="D618" s="581"/>
      <c r="E618" s="581"/>
      <c r="F618" s="581"/>
      <c r="G618" s="581"/>
      <c r="H618" s="581"/>
      <c r="I618" s="581"/>
      <c r="J618" s="581"/>
      <c r="K618" s="581"/>
      <c r="L618" s="581"/>
      <c r="M618" s="581"/>
      <c r="N618" s="581"/>
      <c r="O618" s="581"/>
      <c r="P618" s="581"/>
      <c r="Q618" s="581"/>
      <c r="R618" s="581"/>
      <c r="S618" s="581"/>
      <c r="T618" s="581"/>
      <c r="U618" s="581"/>
      <c r="V618" s="581"/>
      <c r="W618" s="581"/>
      <c r="X618" s="581"/>
      <c r="Y618" s="581"/>
      <c r="Z618" s="581"/>
      <c r="AA618" s="581"/>
      <c r="AB618" s="581"/>
      <c r="AC618" s="581"/>
      <c r="AD618" s="581"/>
      <c r="AE618" s="581"/>
      <c r="AF618" s="581"/>
      <c r="AG618" s="581"/>
      <c r="AH618" s="581"/>
      <c r="AI618" s="581"/>
      <c r="AJ618" s="581"/>
      <c r="AK618" s="581"/>
      <c r="AL618" s="581"/>
      <c r="AM618" s="581"/>
      <c r="AN618" s="581"/>
      <c r="AO618" s="581"/>
      <c r="AP618" s="581"/>
      <c r="AQ618" s="581"/>
      <c r="AR618" s="581"/>
      <c r="AS618" s="581"/>
      <c r="AT618" s="581"/>
      <c r="AU618" s="581"/>
      <c r="AV618" s="581"/>
      <c r="AW618" s="581"/>
      <c r="AX618" s="581"/>
      <c r="AY618" s="581"/>
      <c r="AZ618" s="581"/>
      <c r="BA618" s="581"/>
      <c r="BB618" s="581"/>
      <c r="BC618" s="581"/>
      <c r="BD618" s="581"/>
      <c r="BE618" s="581"/>
      <c r="BF618" s="581"/>
      <c r="BG618" s="581"/>
      <c r="BH618" s="581"/>
      <c r="BI618" s="581"/>
      <c r="BJ618" s="581"/>
      <c r="BK618" s="581"/>
      <c r="BL618" s="581"/>
      <c r="BM618" s="581"/>
      <c r="BN618" s="581"/>
      <c r="BO618" s="581"/>
      <c r="BP618" s="581"/>
      <c r="BQ618" s="581"/>
      <c r="BR618" s="581"/>
      <c r="BS618" s="581"/>
      <c r="BT618" s="581"/>
      <c r="BU618" s="581"/>
      <c r="BV618" s="581"/>
      <c r="BW618" s="581"/>
      <c r="BX618" s="581"/>
      <c r="BY618" s="581"/>
      <c r="BZ618" s="581"/>
      <c r="CA618" s="581"/>
      <c r="CB618" s="581"/>
      <c r="CC618" s="581"/>
    </row>
    <row r="619" customFormat="false" ht="11.25" hidden="false" customHeight="true" outlineLevel="0" collapsed="false">
      <c r="A619" s="581"/>
      <c r="B619" s="581"/>
      <c r="C619" s="581"/>
      <c r="D619" s="581"/>
      <c r="E619" s="581"/>
      <c r="F619" s="581"/>
      <c r="G619" s="581"/>
      <c r="H619" s="581"/>
      <c r="I619" s="581"/>
      <c r="J619" s="581"/>
      <c r="K619" s="581"/>
      <c r="L619" s="581"/>
      <c r="M619" s="581"/>
      <c r="N619" s="581"/>
      <c r="O619" s="581"/>
      <c r="P619" s="581"/>
      <c r="Q619" s="581"/>
      <c r="R619" s="581"/>
      <c r="S619" s="581"/>
      <c r="T619" s="581"/>
      <c r="U619" s="581"/>
      <c r="V619" s="581"/>
      <c r="W619" s="581"/>
      <c r="X619" s="581"/>
      <c r="Y619" s="581"/>
      <c r="Z619" s="581"/>
      <c r="AA619" s="581"/>
      <c r="AB619" s="581"/>
      <c r="AC619" s="581"/>
      <c r="AD619" s="581"/>
      <c r="AE619" s="581"/>
      <c r="AF619" s="581"/>
      <c r="AG619" s="581"/>
      <c r="AH619" s="581"/>
      <c r="AI619" s="581"/>
      <c r="AJ619" s="581"/>
      <c r="AK619" s="581"/>
      <c r="AL619" s="581"/>
      <c r="AM619" s="581"/>
      <c r="AN619" s="581"/>
      <c r="AO619" s="581"/>
      <c r="AP619" s="581"/>
      <c r="AQ619" s="581"/>
      <c r="AR619" s="581"/>
      <c r="AS619" s="581"/>
      <c r="AT619" s="581"/>
      <c r="AU619" s="581"/>
      <c r="AV619" s="581"/>
      <c r="AW619" s="581"/>
      <c r="AX619" s="581"/>
      <c r="AY619" s="581"/>
      <c r="AZ619" s="581"/>
      <c r="BA619" s="581"/>
      <c r="BB619" s="581"/>
      <c r="BC619" s="581"/>
      <c r="BD619" s="581"/>
      <c r="BE619" s="581"/>
      <c r="BF619" s="581"/>
      <c r="BG619" s="581"/>
      <c r="BH619" s="581"/>
      <c r="BI619" s="581"/>
      <c r="BJ619" s="581"/>
      <c r="BK619" s="581"/>
      <c r="BL619" s="581"/>
      <c r="BM619" s="581"/>
      <c r="BN619" s="581"/>
      <c r="BO619" s="581"/>
      <c r="BP619" s="581"/>
      <c r="BQ619" s="581"/>
      <c r="BR619" s="581"/>
      <c r="BS619" s="581"/>
      <c r="BT619" s="581"/>
      <c r="BU619" s="581"/>
      <c r="BV619" s="581"/>
      <c r="BW619" s="581"/>
      <c r="BX619" s="581"/>
      <c r="BY619" s="581"/>
      <c r="BZ619" s="581"/>
      <c r="CA619" s="581"/>
      <c r="CB619" s="581"/>
      <c r="CC619" s="581"/>
    </row>
    <row r="620" customFormat="false" ht="11.25" hidden="false" customHeight="true" outlineLevel="0" collapsed="false">
      <c r="A620" s="581"/>
      <c r="B620" s="581"/>
      <c r="C620" s="581"/>
      <c r="D620" s="581"/>
      <c r="E620" s="581"/>
      <c r="F620" s="581"/>
      <c r="G620" s="581"/>
      <c r="H620" s="581"/>
      <c r="I620" s="581"/>
      <c r="J620" s="581"/>
      <c r="K620" s="581"/>
      <c r="L620" s="581"/>
      <c r="M620" s="581"/>
      <c r="N620" s="581"/>
      <c r="O620" s="581"/>
      <c r="P620" s="581"/>
      <c r="Q620" s="581"/>
      <c r="R620" s="581"/>
      <c r="S620" s="581"/>
      <c r="T620" s="581"/>
      <c r="U620" s="581"/>
      <c r="V620" s="581"/>
      <c r="W620" s="581"/>
      <c r="X620" s="581"/>
      <c r="Y620" s="581"/>
      <c r="Z620" s="581"/>
      <c r="AA620" s="581"/>
      <c r="AB620" s="581"/>
      <c r="AC620" s="581"/>
      <c r="AD620" s="581"/>
      <c r="AE620" s="581"/>
      <c r="AF620" s="581"/>
      <c r="AG620" s="581"/>
      <c r="AH620" s="581"/>
      <c r="AI620" s="581"/>
      <c r="AJ620" s="581"/>
      <c r="AK620" s="581"/>
      <c r="AL620" s="581"/>
      <c r="AM620" s="581"/>
      <c r="AN620" s="581"/>
      <c r="AO620" s="581"/>
      <c r="AP620" s="581"/>
      <c r="AQ620" s="581"/>
      <c r="AR620" s="581"/>
      <c r="AS620" s="581"/>
      <c r="AT620" s="581"/>
      <c r="AU620" s="581"/>
      <c r="AV620" s="581"/>
      <c r="AW620" s="581"/>
      <c r="AX620" s="581"/>
      <c r="AY620" s="581"/>
      <c r="AZ620" s="581"/>
      <c r="BA620" s="581"/>
      <c r="BB620" s="581"/>
      <c r="BC620" s="581"/>
      <c r="BD620" s="581"/>
      <c r="BE620" s="581"/>
      <c r="BF620" s="581"/>
      <c r="BG620" s="581"/>
      <c r="BH620" s="581"/>
      <c r="BI620" s="581"/>
      <c r="BJ620" s="581"/>
      <c r="BK620" s="581"/>
      <c r="BL620" s="581"/>
      <c r="BM620" s="581"/>
      <c r="BN620" s="581"/>
      <c r="BO620" s="581"/>
      <c r="BP620" s="581"/>
      <c r="BQ620" s="581"/>
      <c r="BR620" s="581"/>
      <c r="BS620" s="581"/>
      <c r="BT620" s="581"/>
      <c r="BU620" s="581"/>
      <c r="BV620" s="581"/>
      <c r="BW620" s="581"/>
      <c r="BX620" s="581"/>
      <c r="BY620" s="581"/>
      <c r="BZ620" s="581"/>
      <c r="CA620" s="581"/>
      <c r="CB620" s="581"/>
      <c r="CC620" s="581"/>
    </row>
    <row r="621" customFormat="false" ht="11.25" hidden="false" customHeight="true" outlineLevel="0" collapsed="false">
      <c r="A621" s="581"/>
      <c r="B621" s="581"/>
      <c r="C621" s="581"/>
      <c r="D621" s="581"/>
      <c r="E621" s="581"/>
      <c r="F621" s="581"/>
      <c r="G621" s="581"/>
      <c r="H621" s="581"/>
      <c r="I621" s="581"/>
      <c r="J621" s="581"/>
      <c r="K621" s="581"/>
      <c r="L621" s="581"/>
      <c r="M621" s="581"/>
      <c r="N621" s="581"/>
      <c r="O621" s="581"/>
      <c r="P621" s="581"/>
      <c r="Q621" s="581"/>
      <c r="R621" s="581"/>
      <c r="S621" s="581"/>
      <c r="T621" s="581"/>
      <c r="U621" s="581"/>
      <c r="V621" s="581"/>
      <c r="W621" s="581"/>
      <c r="X621" s="581"/>
      <c r="Y621" s="581"/>
      <c r="Z621" s="581"/>
      <c r="AA621" s="581"/>
      <c r="AB621" s="581"/>
      <c r="AC621" s="581"/>
      <c r="AD621" s="581"/>
      <c r="AE621" s="581"/>
      <c r="AF621" s="581"/>
      <c r="AG621" s="581"/>
      <c r="AH621" s="581"/>
      <c r="AI621" s="581"/>
      <c r="AJ621" s="581"/>
      <c r="AK621" s="581"/>
      <c r="AL621" s="581"/>
      <c r="AM621" s="581"/>
      <c r="AN621" s="581"/>
      <c r="AO621" s="581"/>
      <c r="AP621" s="581"/>
      <c r="AQ621" s="581"/>
      <c r="AR621" s="581"/>
      <c r="AS621" s="581"/>
      <c r="AT621" s="581"/>
      <c r="AU621" s="581"/>
      <c r="AV621" s="581"/>
      <c r="AW621" s="581"/>
      <c r="AX621" s="581"/>
      <c r="AY621" s="581"/>
      <c r="AZ621" s="581"/>
      <c r="BA621" s="581"/>
      <c r="BB621" s="581"/>
      <c r="BC621" s="581"/>
      <c r="BD621" s="581"/>
      <c r="BE621" s="581"/>
      <c r="BF621" s="581"/>
      <c r="BG621" s="581"/>
      <c r="BH621" s="581"/>
      <c r="BI621" s="581"/>
      <c r="BJ621" s="581"/>
      <c r="BK621" s="581"/>
      <c r="BL621" s="581"/>
      <c r="BM621" s="581"/>
      <c r="BN621" s="581"/>
      <c r="BO621" s="581"/>
      <c r="BP621" s="581"/>
      <c r="BQ621" s="581"/>
      <c r="BR621" s="581"/>
      <c r="BS621" s="581"/>
      <c r="BT621" s="581"/>
      <c r="BU621" s="581"/>
      <c r="BV621" s="581"/>
      <c r="BW621" s="581"/>
      <c r="BX621" s="581"/>
      <c r="BY621" s="581"/>
      <c r="BZ621" s="581"/>
      <c r="CA621" s="581"/>
      <c r="CB621" s="581"/>
      <c r="CC621" s="581"/>
    </row>
    <row r="622" customFormat="false" ht="11.25" hidden="false" customHeight="true" outlineLevel="0" collapsed="false">
      <c r="A622" s="581"/>
      <c r="B622" s="581"/>
      <c r="C622" s="581"/>
      <c r="D622" s="581"/>
      <c r="E622" s="581"/>
      <c r="F622" s="581"/>
      <c r="G622" s="581"/>
      <c r="H622" s="581"/>
      <c r="I622" s="581"/>
      <c r="J622" s="581"/>
      <c r="K622" s="581"/>
      <c r="L622" s="581"/>
      <c r="M622" s="581"/>
      <c r="N622" s="581"/>
      <c r="O622" s="581"/>
      <c r="P622" s="581"/>
      <c r="Q622" s="581"/>
      <c r="R622" s="581"/>
      <c r="S622" s="581"/>
      <c r="T622" s="581"/>
      <c r="U622" s="581"/>
      <c r="V622" s="581"/>
      <c r="W622" s="581"/>
      <c r="X622" s="581"/>
      <c r="Y622" s="581"/>
      <c r="Z622" s="581"/>
      <c r="AA622" s="581"/>
      <c r="AB622" s="581"/>
      <c r="AC622" s="581"/>
      <c r="AD622" s="581"/>
      <c r="AE622" s="581"/>
      <c r="AF622" s="581"/>
      <c r="AG622" s="581"/>
      <c r="AH622" s="581"/>
      <c r="AI622" s="581"/>
      <c r="AJ622" s="581"/>
      <c r="AK622" s="581"/>
      <c r="AL622" s="581"/>
      <c r="AM622" s="581"/>
      <c r="AN622" s="581"/>
      <c r="AO622" s="581"/>
      <c r="AP622" s="581"/>
      <c r="AQ622" s="581"/>
      <c r="AR622" s="581"/>
      <c r="AS622" s="581"/>
      <c r="AT622" s="581"/>
      <c r="AU622" s="581"/>
      <c r="AV622" s="581"/>
      <c r="AW622" s="581"/>
      <c r="AX622" s="581"/>
      <c r="AY622" s="581"/>
      <c r="AZ622" s="581"/>
      <c r="BA622" s="581"/>
      <c r="BB622" s="581"/>
      <c r="BC622" s="581"/>
      <c r="BD622" s="581"/>
      <c r="BE622" s="581"/>
      <c r="BF622" s="581"/>
      <c r="BG622" s="581"/>
      <c r="BH622" s="581"/>
      <c r="BI622" s="581"/>
      <c r="BJ622" s="581"/>
      <c r="BK622" s="581"/>
      <c r="BL622" s="581"/>
      <c r="BM622" s="581"/>
      <c r="BN622" s="581"/>
      <c r="BO622" s="581"/>
      <c r="BP622" s="581"/>
      <c r="BQ622" s="581"/>
      <c r="BR622" s="581"/>
      <c r="BS622" s="581"/>
      <c r="BT622" s="581"/>
      <c r="BU622" s="581"/>
      <c r="BV622" s="581"/>
      <c r="BW622" s="581"/>
      <c r="BX622" s="581"/>
      <c r="BY622" s="581"/>
      <c r="BZ622" s="581"/>
      <c r="CA622" s="581"/>
      <c r="CB622" s="581"/>
      <c r="CC622" s="581"/>
    </row>
    <row r="623" customFormat="false" ht="11.25" hidden="false" customHeight="true" outlineLevel="0" collapsed="false">
      <c r="A623" s="581"/>
      <c r="B623" s="581"/>
      <c r="C623" s="581"/>
      <c r="D623" s="581"/>
      <c r="E623" s="581"/>
      <c r="F623" s="581"/>
      <c r="G623" s="581"/>
      <c r="H623" s="581"/>
      <c r="I623" s="581"/>
      <c r="J623" s="581"/>
      <c r="K623" s="581"/>
      <c r="L623" s="581"/>
      <c r="M623" s="581"/>
      <c r="N623" s="581"/>
      <c r="O623" s="581"/>
      <c r="P623" s="581"/>
      <c r="Q623" s="581"/>
      <c r="R623" s="581"/>
      <c r="S623" s="581"/>
      <c r="T623" s="581"/>
      <c r="U623" s="581"/>
      <c r="V623" s="581"/>
      <c r="W623" s="581"/>
      <c r="X623" s="581"/>
      <c r="Y623" s="581"/>
      <c r="Z623" s="581"/>
      <c r="AA623" s="581"/>
      <c r="AB623" s="581"/>
      <c r="AC623" s="581"/>
      <c r="AD623" s="581"/>
      <c r="AE623" s="581"/>
      <c r="AF623" s="581"/>
      <c r="AG623" s="581"/>
      <c r="AH623" s="581"/>
      <c r="AI623" s="581"/>
      <c r="AJ623" s="581"/>
      <c r="AK623" s="581"/>
      <c r="AL623" s="581"/>
      <c r="AM623" s="581"/>
      <c r="AN623" s="581"/>
      <c r="AO623" s="581"/>
      <c r="AP623" s="581"/>
      <c r="AQ623" s="581"/>
      <c r="AR623" s="581"/>
      <c r="AS623" s="581"/>
      <c r="AT623" s="581"/>
      <c r="AU623" s="581"/>
      <c r="AV623" s="581"/>
      <c r="AW623" s="581"/>
      <c r="AX623" s="581"/>
      <c r="AY623" s="581"/>
      <c r="AZ623" s="581"/>
      <c r="BA623" s="581"/>
      <c r="BB623" s="581"/>
      <c r="BC623" s="581"/>
      <c r="BD623" s="581"/>
      <c r="BE623" s="581"/>
      <c r="BF623" s="581"/>
      <c r="BG623" s="581"/>
      <c r="BH623" s="581"/>
      <c r="BI623" s="581"/>
      <c r="BJ623" s="581"/>
      <c r="BK623" s="581"/>
      <c r="BL623" s="581"/>
      <c r="BM623" s="581"/>
      <c r="BN623" s="581"/>
      <c r="BO623" s="581"/>
      <c r="BP623" s="581"/>
      <c r="BQ623" s="581"/>
      <c r="BR623" s="581"/>
      <c r="BS623" s="581"/>
      <c r="BT623" s="581"/>
      <c r="BU623" s="581"/>
      <c r="BV623" s="581"/>
      <c r="BW623" s="581"/>
      <c r="BX623" s="581"/>
      <c r="BY623" s="581"/>
      <c r="BZ623" s="581"/>
      <c r="CA623" s="581"/>
      <c r="CB623" s="581"/>
      <c r="CC623" s="581"/>
    </row>
    <row r="624" customFormat="false" ht="11.25" hidden="false" customHeight="true" outlineLevel="0" collapsed="false">
      <c r="A624" s="581"/>
      <c r="B624" s="581"/>
      <c r="C624" s="581"/>
      <c r="D624" s="581"/>
      <c r="E624" s="581"/>
      <c r="F624" s="581"/>
      <c r="G624" s="581"/>
      <c r="H624" s="581"/>
      <c r="I624" s="581"/>
      <c r="J624" s="581"/>
      <c r="K624" s="581"/>
      <c r="L624" s="581"/>
      <c r="M624" s="581"/>
      <c r="N624" s="581"/>
      <c r="O624" s="581"/>
      <c r="P624" s="581"/>
      <c r="Q624" s="581"/>
      <c r="R624" s="581"/>
      <c r="S624" s="581"/>
      <c r="T624" s="581"/>
      <c r="U624" s="581"/>
      <c r="V624" s="581"/>
      <c r="W624" s="581"/>
      <c r="X624" s="581"/>
      <c r="Y624" s="581"/>
      <c r="Z624" s="581"/>
      <c r="AA624" s="581"/>
      <c r="AB624" s="581"/>
      <c r="AC624" s="581"/>
      <c r="AD624" s="581"/>
      <c r="AE624" s="581"/>
      <c r="AF624" s="581"/>
      <c r="AG624" s="581"/>
      <c r="AH624" s="581"/>
      <c r="AI624" s="581"/>
      <c r="AJ624" s="581"/>
      <c r="AK624" s="581"/>
      <c r="AL624" s="581"/>
      <c r="AM624" s="581"/>
      <c r="AN624" s="581"/>
      <c r="AO624" s="581"/>
      <c r="AP624" s="581"/>
      <c r="AQ624" s="581"/>
      <c r="AR624" s="581"/>
      <c r="AS624" s="581"/>
      <c r="AT624" s="581"/>
      <c r="AU624" s="581"/>
      <c r="AV624" s="581"/>
      <c r="AW624" s="581"/>
      <c r="AX624" s="581"/>
      <c r="AY624" s="581"/>
      <c r="AZ624" s="581"/>
      <c r="BA624" s="581"/>
      <c r="BB624" s="581"/>
      <c r="BC624" s="581"/>
      <c r="BD624" s="581"/>
      <c r="BE624" s="581"/>
      <c r="BF624" s="581"/>
      <c r="BG624" s="581"/>
      <c r="BH624" s="581"/>
      <c r="BI624" s="581"/>
      <c r="BJ624" s="581"/>
      <c r="BK624" s="581"/>
      <c r="BL624" s="581"/>
      <c r="BM624" s="581"/>
      <c r="BN624" s="581"/>
      <c r="BO624" s="581"/>
      <c r="BP624" s="581"/>
      <c r="BQ624" s="581"/>
      <c r="BR624" s="581"/>
      <c r="BS624" s="581"/>
      <c r="BT624" s="581"/>
      <c r="BU624" s="581"/>
      <c r="BV624" s="581"/>
      <c r="BW624" s="581"/>
      <c r="BX624" s="581"/>
      <c r="BY624" s="581"/>
      <c r="BZ624" s="581"/>
      <c r="CA624" s="581"/>
      <c r="CB624" s="581"/>
      <c r="CC624" s="581"/>
    </row>
    <row r="625" customFormat="false" ht="11.25" hidden="false" customHeight="true" outlineLevel="0" collapsed="false">
      <c r="A625" s="581"/>
      <c r="B625" s="581"/>
      <c r="C625" s="581"/>
      <c r="D625" s="581"/>
      <c r="E625" s="581"/>
      <c r="F625" s="581"/>
      <c r="G625" s="581"/>
      <c r="H625" s="581"/>
      <c r="I625" s="581"/>
      <c r="J625" s="581"/>
      <c r="K625" s="581"/>
      <c r="L625" s="581"/>
      <c r="M625" s="581"/>
      <c r="N625" s="581"/>
      <c r="O625" s="581"/>
      <c r="P625" s="581"/>
      <c r="Q625" s="581"/>
      <c r="R625" s="581"/>
      <c r="S625" s="581"/>
      <c r="T625" s="581"/>
      <c r="U625" s="581"/>
      <c r="V625" s="581"/>
      <c r="W625" s="581"/>
      <c r="X625" s="581"/>
      <c r="Y625" s="581"/>
      <c r="Z625" s="581"/>
      <c r="AA625" s="581"/>
      <c r="AB625" s="581"/>
      <c r="AC625" s="581"/>
      <c r="AD625" s="581"/>
      <c r="AE625" s="581"/>
      <c r="AF625" s="581"/>
      <c r="AG625" s="581"/>
      <c r="AH625" s="581"/>
      <c r="AI625" s="581"/>
      <c r="AJ625" s="581"/>
      <c r="AK625" s="581"/>
      <c r="AL625" s="581"/>
      <c r="AM625" s="581"/>
      <c r="AN625" s="581"/>
      <c r="AO625" s="581"/>
      <c r="AP625" s="581"/>
      <c r="AQ625" s="581"/>
      <c r="AR625" s="581"/>
      <c r="AS625" s="581"/>
      <c r="AT625" s="581"/>
      <c r="AU625" s="581"/>
      <c r="AV625" s="581"/>
      <c r="AW625" s="581"/>
      <c r="AX625" s="581"/>
      <c r="AY625" s="581"/>
      <c r="AZ625" s="581"/>
      <c r="BA625" s="581"/>
      <c r="BB625" s="581"/>
      <c r="BC625" s="581"/>
      <c r="BD625" s="581"/>
      <c r="BE625" s="581"/>
      <c r="BF625" s="581"/>
      <c r="BG625" s="581"/>
      <c r="BH625" s="581"/>
      <c r="BI625" s="581"/>
      <c r="BJ625" s="581"/>
      <c r="BK625" s="581"/>
      <c r="BL625" s="581"/>
      <c r="BM625" s="581"/>
      <c r="BN625" s="581"/>
      <c r="BO625" s="581"/>
      <c r="BP625" s="581"/>
      <c r="BQ625" s="581"/>
      <c r="BR625" s="581"/>
      <c r="BS625" s="581"/>
      <c r="BT625" s="581"/>
      <c r="BU625" s="581"/>
      <c r="BV625" s="581"/>
      <c r="BW625" s="581"/>
      <c r="BX625" s="581"/>
      <c r="BY625" s="581"/>
      <c r="BZ625" s="581"/>
      <c r="CA625" s="581"/>
      <c r="CB625" s="581"/>
      <c r="CC625" s="581"/>
    </row>
    <row r="626" customFormat="false" ht="11.25" hidden="false" customHeight="true" outlineLevel="0" collapsed="false">
      <c r="A626" s="581"/>
      <c r="B626" s="581"/>
      <c r="C626" s="581"/>
      <c r="D626" s="581"/>
      <c r="E626" s="581"/>
      <c r="F626" s="581"/>
      <c r="G626" s="581"/>
      <c r="H626" s="581"/>
      <c r="I626" s="581"/>
      <c r="J626" s="581"/>
      <c r="K626" s="581"/>
      <c r="L626" s="581"/>
      <c r="M626" s="581"/>
      <c r="N626" s="581"/>
      <c r="O626" s="581"/>
      <c r="P626" s="581"/>
      <c r="Q626" s="581"/>
      <c r="R626" s="581"/>
      <c r="S626" s="581"/>
      <c r="T626" s="581"/>
      <c r="U626" s="581"/>
      <c r="V626" s="581"/>
      <c r="W626" s="581"/>
      <c r="X626" s="581"/>
      <c r="Y626" s="581"/>
      <c r="Z626" s="581"/>
      <c r="AA626" s="581"/>
      <c r="AB626" s="581"/>
      <c r="AC626" s="581"/>
      <c r="AD626" s="581"/>
      <c r="AE626" s="581"/>
      <c r="AF626" s="581"/>
      <c r="AG626" s="581"/>
      <c r="AH626" s="581"/>
      <c r="AI626" s="581"/>
      <c r="AJ626" s="581"/>
      <c r="AK626" s="581"/>
      <c r="AL626" s="581"/>
      <c r="AM626" s="581"/>
      <c r="AN626" s="581"/>
      <c r="AO626" s="581"/>
      <c r="AP626" s="581"/>
      <c r="AQ626" s="581"/>
      <c r="AR626" s="581"/>
      <c r="AS626" s="581"/>
      <c r="AT626" s="581"/>
      <c r="AU626" s="581"/>
      <c r="AV626" s="581"/>
      <c r="AW626" s="581"/>
      <c r="AX626" s="581"/>
      <c r="AY626" s="581"/>
      <c r="AZ626" s="581"/>
      <c r="BA626" s="581"/>
      <c r="BB626" s="581"/>
      <c r="BC626" s="581"/>
      <c r="BD626" s="581"/>
      <c r="BE626" s="581"/>
      <c r="BF626" s="581"/>
      <c r="BG626" s="581"/>
      <c r="BH626" s="581"/>
      <c r="BI626" s="581"/>
      <c r="BJ626" s="581"/>
      <c r="BK626" s="581"/>
      <c r="BL626" s="581"/>
      <c r="BM626" s="581"/>
      <c r="BN626" s="581"/>
      <c r="BO626" s="581"/>
      <c r="BP626" s="581"/>
      <c r="BQ626" s="581"/>
      <c r="BR626" s="581"/>
      <c r="BS626" s="581"/>
      <c r="BT626" s="581"/>
      <c r="BU626" s="581"/>
      <c r="BV626" s="581"/>
      <c r="BW626" s="581"/>
      <c r="BX626" s="581"/>
      <c r="BY626" s="581"/>
      <c r="BZ626" s="581"/>
      <c r="CA626" s="581"/>
      <c r="CB626" s="581"/>
      <c r="CC626" s="581"/>
    </row>
    <row r="627" customFormat="false" ht="11.25" hidden="false" customHeight="true" outlineLevel="0" collapsed="false">
      <c r="A627" s="581"/>
      <c r="B627" s="581"/>
      <c r="C627" s="581"/>
      <c r="D627" s="581"/>
      <c r="E627" s="581"/>
      <c r="F627" s="581"/>
      <c r="G627" s="581"/>
      <c r="H627" s="581"/>
      <c r="I627" s="581"/>
      <c r="J627" s="581"/>
      <c r="K627" s="581"/>
      <c r="L627" s="581"/>
      <c r="M627" s="581"/>
      <c r="N627" s="581"/>
      <c r="O627" s="581"/>
      <c r="P627" s="581"/>
      <c r="Q627" s="581"/>
      <c r="R627" s="581"/>
      <c r="S627" s="581"/>
      <c r="T627" s="581"/>
      <c r="U627" s="581"/>
      <c r="V627" s="581"/>
      <c r="W627" s="581"/>
      <c r="X627" s="581"/>
      <c r="Y627" s="581"/>
      <c r="Z627" s="581"/>
      <c r="AA627" s="581"/>
      <c r="AB627" s="581"/>
      <c r="AC627" s="581"/>
      <c r="AD627" s="581"/>
      <c r="AE627" s="581"/>
      <c r="AF627" s="581"/>
      <c r="AG627" s="581"/>
      <c r="AH627" s="581"/>
      <c r="AI627" s="581"/>
      <c r="AJ627" s="581"/>
      <c r="AK627" s="581"/>
      <c r="AL627" s="581"/>
      <c r="AM627" s="581"/>
      <c r="AN627" s="581"/>
      <c r="AO627" s="581"/>
      <c r="AP627" s="581"/>
      <c r="AQ627" s="581"/>
      <c r="AR627" s="581"/>
      <c r="AS627" s="581"/>
      <c r="AT627" s="581"/>
      <c r="AU627" s="581"/>
      <c r="AV627" s="581"/>
      <c r="AW627" s="581"/>
      <c r="AX627" s="581"/>
      <c r="AY627" s="581"/>
      <c r="AZ627" s="581"/>
      <c r="BA627" s="581"/>
      <c r="BB627" s="581"/>
      <c r="BC627" s="581"/>
      <c r="BD627" s="581"/>
      <c r="BE627" s="581"/>
      <c r="BF627" s="581"/>
      <c r="BG627" s="581"/>
      <c r="BH627" s="581"/>
      <c r="BI627" s="581"/>
      <c r="BJ627" s="581"/>
      <c r="BK627" s="581"/>
      <c r="BL627" s="581"/>
      <c r="BM627" s="581"/>
      <c r="BN627" s="581"/>
      <c r="BO627" s="581"/>
      <c r="BP627" s="581"/>
      <c r="BQ627" s="581"/>
      <c r="BR627" s="581"/>
      <c r="BS627" s="581"/>
      <c r="BT627" s="581"/>
      <c r="BU627" s="581"/>
      <c r="BV627" s="581"/>
      <c r="BW627" s="581"/>
      <c r="BX627" s="581"/>
      <c r="BY627" s="581"/>
      <c r="BZ627" s="581"/>
      <c r="CA627" s="581"/>
      <c r="CB627" s="581"/>
      <c r="CC627" s="581"/>
    </row>
    <row r="628" customFormat="false" ht="11.25" hidden="false" customHeight="true" outlineLevel="0" collapsed="false">
      <c r="A628" s="581"/>
      <c r="B628" s="581"/>
      <c r="C628" s="581"/>
      <c r="D628" s="581"/>
      <c r="E628" s="581"/>
      <c r="F628" s="581"/>
      <c r="G628" s="581"/>
      <c r="H628" s="581"/>
      <c r="I628" s="581"/>
      <c r="J628" s="581"/>
      <c r="K628" s="581"/>
      <c r="L628" s="581"/>
      <c r="M628" s="581"/>
      <c r="N628" s="581"/>
      <c r="O628" s="581"/>
      <c r="P628" s="581"/>
      <c r="Q628" s="581"/>
      <c r="R628" s="581"/>
      <c r="S628" s="581"/>
      <c r="T628" s="581"/>
      <c r="U628" s="581"/>
      <c r="V628" s="581"/>
      <c r="W628" s="581"/>
      <c r="X628" s="581"/>
      <c r="Y628" s="581"/>
      <c r="Z628" s="581"/>
      <c r="AA628" s="581"/>
      <c r="AB628" s="581"/>
      <c r="AC628" s="581"/>
      <c r="AD628" s="581"/>
      <c r="AE628" s="581"/>
      <c r="AF628" s="581"/>
      <c r="AG628" s="581"/>
      <c r="AH628" s="581"/>
      <c r="AI628" s="581"/>
      <c r="AJ628" s="581"/>
      <c r="AK628" s="581"/>
      <c r="AL628" s="581"/>
      <c r="AM628" s="581"/>
      <c r="AN628" s="581"/>
      <c r="AO628" s="581"/>
      <c r="AP628" s="581"/>
      <c r="AQ628" s="581"/>
      <c r="AR628" s="581"/>
      <c r="AS628" s="581"/>
      <c r="AT628" s="581"/>
      <c r="AU628" s="581"/>
      <c r="AV628" s="581"/>
      <c r="AW628" s="581"/>
      <c r="AX628" s="581"/>
      <c r="AY628" s="581"/>
      <c r="AZ628" s="581"/>
      <c r="BA628" s="581"/>
      <c r="BB628" s="581"/>
      <c r="BC628" s="581"/>
      <c r="BD628" s="581"/>
      <c r="BE628" s="581"/>
      <c r="BF628" s="581"/>
      <c r="BG628" s="581"/>
      <c r="BH628" s="581"/>
      <c r="BI628" s="581"/>
      <c r="BJ628" s="581"/>
      <c r="BK628" s="581"/>
      <c r="BL628" s="581"/>
      <c r="BM628" s="581"/>
      <c r="BN628" s="581"/>
      <c r="BO628" s="581"/>
      <c r="BP628" s="581"/>
      <c r="BQ628" s="581"/>
      <c r="BR628" s="581"/>
      <c r="BS628" s="581"/>
      <c r="BT628" s="581"/>
      <c r="BU628" s="581"/>
      <c r="BV628" s="581"/>
      <c r="BW628" s="581"/>
      <c r="BX628" s="581"/>
      <c r="BY628" s="581"/>
      <c r="BZ628" s="581"/>
      <c r="CA628" s="581"/>
      <c r="CB628" s="581"/>
      <c r="CC628" s="581"/>
    </row>
    <row r="629" customFormat="false" ht="11.25" hidden="false" customHeight="true" outlineLevel="0" collapsed="false">
      <c r="A629" s="581"/>
      <c r="B629" s="581"/>
      <c r="C629" s="581"/>
      <c r="D629" s="581"/>
      <c r="E629" s="581"/>
      <c r="F629" s="581"/>
      <c r="G629" s="581"/>
      <c r="H629" s="581"/>
      <c r="I629" s="581"/>
      <c r="J629" s="581"/>
      <c r="K629" s="581"/>
      <c r="L629" s="581"/>
      <c r="M629" s="581"/>
      <c r="N629" s="581"/>
      <c r="O629" s="581"/>
      <c r="P629" s="581"/>
      <c r="Q629" s="581"/>
      <c r="R629" s="581"/>
      <c r="S629" s="581"/>
      <c r="T629" s="581"/>
      <c r="U629" s="581"/>
      <c r="V629" s="581"/>
      <c r="W629" s="581"/>
      <c r="X629" s="581"/>
      <c r="Y629" s="581"/>
      <c r="Z629" s="581"/>
      <c r="AA629" s="581"/>
      <c r="AB629" s="581"/>
      <c r="AC629" s="581"/>
      <c r="AD629" s="581"/>
      <c r="AE629" s="581"/>
      <c r="AF629" s="581"/>
      <c r="AG629" s="581"/>
      <c r="AH629" s="581"/>
      <c r="AI629" s="581"/>
      <c r="AJ629" s="581"/>
      <c r="AK629" s="581"/>
      <c r="AL629" s="581"/>
      <c r="AM629" s="581"/>
      <c r="AN629" s="581"/>
      <c r="AO629" s="581"/>
      <c r="AP629" s="581"/>
      <c r="AQ629" s="581"/>
      <c r="AR629" s="581"/>
      <c r="AS629" s="581"/>
      <c r="AT629" s="581"/>
      <c r="AU629" s="581"/>
      <c r="AV629" s="581"/>
      <c r="AW629" s="581"/>
      <c r="AX629" s="581"/>
      <c r="AY629" s="581"/>
      <c r="AZ629" s="581"/>
      <c r="BA629" s="581"/>
      <c r="BB629" s="581"/>
      <c r="BC629" s="581"/>
      <c r="BD629" s="581"/>
      <c r="BE629" s="581"/>
      <c r="BF629" s="581"/>
      <c r="BG629" s="581"/>
      <c r="BH629" s="581"/>
      <c r="BI629" s="581"/>
      <c r="BJ629" s="581"/>
      <c r="BK629" s="581"/>
      <c r="BL629" s="581"/>
      <c r="BM629" s="581"/>
      <c r="BN629" s="581"/>
      <c r="BO629" s="581"/>
      <c r="BP629" s="581"/>
      <c r="BQ629" s="581"/>
      <c r="BR629" s="581"/>
      <c r="BS629" s="581"/>
      <c r="BT629" s="581"/>
      <c r="BU629" s="581"/>
      <c r="BV629" s="581"/>
      <c r="BW629" s="581"/>
      <c r="BX629" s="581"/>
      <c r="BY629" s="581"/>
      <c r="BZ629" s="581"/>
      <c r="CA629" s="581"/>
      <c r="CB629" s="581"/>
      <c r="CC629" s="581"/>
    </row>
    <row r="630" customFormat="false" ht="11.25" hidden="false" customHeight="true" outlineLevel="0" collapsed="false">
      <c r="A630" s="581"/>
      <c r="B630" s="581"/>
      <c r="C630" s="581"/>
      <c r="D630" s="581"/>
      <c r="E630" s="581"/>
      <c r="F630" s="581"/>
      <c r="G630" s="581"/>
      <c r="H630" s="581"/>
      <c r="I630" s="581"/>
      <c r="J630" s="581"/>
      <c r="K630" s="581"/>
      <c r="L630" s="581"/>
      <c r="M630" s="581"/>
      <c r="N630" s="581"/>
      <c r="O630" s="581"/>
      <c r="P630" s="581"/>
      <c r="Q630" s="581"/>
      <c r="R630" s="581"/>
      <c r="S630" s="581"/>
      <c r="T630" s="581"/>
      <c r="U630" s="581"/>
      <c r="V630" s="581"/>
      <c r="W630" s="581"/>
      <c r="X630" s="581"/>
      <c r="Y630" s="581"/>
      <c r="Z630" s="581"/>
      <c r="AA630" s="581"/>
      <c r="AB630" s="581"/>
      <c r="AC630" s="581"/>
      <c r="AD630" s="581"/>
      <c r="AE630" s="581"/>
      <c r="AF630" s="581"/>
      <c r="AG630" s="581"/>
      <c r="AH630" s="581"/>
      <c r="AI630" s="581"/>
      <c r="AJ630" s="581"/>
      <c r="AK630" s="581"/>
      <c r="AL630" s="581"/>
      <c r="AM630" s="581"/>
      <c r="AN630" s="581"/>
      <c r="AO630" s="581"/>
      <c r="AP630" s="581"/>
      <c r="AQ630" s="581"/>
      <c r="AR630" s="581"/>
      <c r="AS630" s="581"/>
      <c r="AT630" s="581"/>
      <c r="AU630" s="581"/>
      <c r="AV630" s="581"/>
      <c r="AW630" s="581"/>
      <c r="AX630" s="581"/>
      <c r="AY630" s="581"/>
      <c r="AZ630" s="581"/>
      <c r="BA630" s="581"/>
      <c r="BB630" s="581"/>
      <c r="BC630" s="581"/>
      <c r="BD630" s="581"/>
      <c r="BE630" s="581"/>
      <c r="BF630" s="581"/>
      <c r="BG630" s="581"/>
      <c r="BH630" s="581"/>
      <c r="BI630" s="581"/>
      <c r="BJ630" s="581"/>
      <c r="BK630" s="581"/>
      <c r="BL630" s="581"/>
      <c r="BM630" s="581"/>
      <c r="BN630" s="581"/>
      <c r="BO630" s="581"/>
      <c r="BP630" s="581"/>
      <c r="BQ630" s="581"/>
      <c r="BR630" s="581"/>
      <c r="BS630" s="581"/>
      <c r="BT630" s="581"/>
      <c r="BU630" s="581"/>
      <c r="BV630" s="581"/>
      <c r="BW630" s="581"/>
      <c r="BX630" s="581"/>
      <c r="BY630" s="581"/>
      <c r="BZ630" s="581"/>
      <c r="CA630" s="581"/>
      <c r="CB630" s="581"/>
      <c r="CC630" s="581"/>
    </row>
    <row r="631" customFormat="false" ht="11.25" hidden="false" customHeight="true" outlineLevel="0" collapsed="false">
      <c r="A631" s="581"/>
      <c r="B631" s="581"/>
      <c r="C631" s="581"/>
      <c r="D631" s="581"/>
      <c r="E631" s="581"/>
      <c r="F631" s="581"/>
      <c r="G631" s="581"/>
      <c r="H631" s="581"/>
      <c r="I631" s="581"/>
      <c r="J631" s="581"/>
      <c r="K631" s="581"/>
      <c r="L631" s="581"/>
      <c r="M631" s="581"/>
      <c r="N631" s="581"/>
      <c r="O631" s="581"/>
      <c r="P631" s="581"/>
      <c r="Q631" s="581"/>
      <c r="R631" s="581"/>
      <c r="S631" s="581"/>
      <c r="T631" s="581"/>
      <c r="U631" s="581"/>
      <c r="V631" s="581"/>
      <c r="W631" s="581"/>
      <c r="X631" s="581"/>
      <c r="Y631" s="581"/>
      <c r="Z631" s="581"/>
      <c r="AA631" s="581"/>
      <c r="AB631" s="581"/>
      <c r="AC631" s="581"/>
      <c r="AD631" s="581"/>
      <c r="AE631" s="581"/>
      <c r="AF631" s="581"/>
      <c r="AG631" s="581"/>
      <c r="AH631" s="581"/>
      <c r="AI631" s="581"/>
      <c r="AJ631" s="581"/>
      <c r="AK631" s="581"/>
      <c r="AL631" s="581"/>
      <c r="AM631" s="581"/>
      <c r="AN631" s="581"/>
      <c r="AO631" s="581"/>
      <c r="AP631" s="581"/>
      <c r="AQ631" s="581"/>
      <c r="AR631" s="581"/>
      <c r="AS631" s="581"/>
      <c r="AT631" s="581"/>
      <c r="AU631" s="581"/>
      <c r="AV631" s="581"/>
      <c r="AW631" s="581"/>
      <c r="AX631" s="581"/>
      <c r="AY631" s="581"/>
      <c r="AZ631" s="581"/>
      <c r="BA631" s="581"/>
      <c r="BB631" s="581"/>
      <c r="BC631" s="581"/>
      <c r="BD631" s="581"/>
      <c r="BE631" s="581"/>
      <c r="BF631" s="581"/>
      <c r="BG631" s="581"/>
      <c r="BH631" s="581"/>
      <c r="BI631" s="581"/>
      <c r="BJ631" s="581"/>
      <c r="BK631" s="581"/>
      <c r="BL631" s="581"/>
      <c r="BM631" s="581"/>
      <c r="BN631" s="581"/>
      <c r="BO631" s="581"/>
      <c r="BP631" s="581"/>
      <c r="BQ631" s="581"/>
      <c r="BR631" s="581"/>
      <c r="BS631" s="581"/>
      <c r="BT631" s="581"/>
      <c r="BU631" s="581"/>
      <c r="BV631" s="581"/>
      <c r="BW631" s="581"/>
      <c r="BX631" s="581"/>
      <c r="BY631" s="581"/>
      <c r="BZ631" s="581"/>
      <c r="CA631" s="581"/>
      <c r="CB631" s="581"/>
      <c r="CC631" s="581"/>
    </row>
    <row r="632" customFormat="false" ht="11.25" hidden="false" customHeight="true" outlineLevel="0" collapsed="false">
      <c r="A632" s="581"/>
      <c r="B632" s="581"/>
      <c r="C632" s="581"/>
      <c r="D632" s="581"/>
      <c r="E632" s="581"/>
      <c r="F632" s="581"/>
      <c r="G632" s="581"/>
      <c r="H632" s="581"/>
      <c r="I632" s="581"/>
      <c r="J632" s="581"/>
      <c r="K632" s="581"/>
      <c r="L632" s="581"/>
      <c r="M632" s="581"/>
      <c r="N632" s="581"/>
      <c r="O632" s="581"/>
      <c r="P632" s="581"/>
      <c r="Q632" s="581"/>
      <c r="R632" s="581"/>
      <c r="S632" s="581"/>
      <c r="T632" s="581"/>
      <c r="U632" s="581"/>
      <c r="V632" s="581"/>
      <c r="W632" s="581"/>
      <c r="X632" s="581"/>
      <c r="Y632" s="581"/>
      <c r="Z632" s="581"/>
      <c r="AA632" s="581"/>
      <c r="AB632" s="581"/>
      <c r="AC632" s="581"/>
      <c r="AD632" s="581"/>
      <c r="AE632" s="581"/>
      <c r="AF632" s="581"/>
      <c r="AG632" s="581"/>
      <c r="AH632" s="581"/>
      <c r="AI632" s="581"/>
      <c r="AJ632" s="581"/>
      <c r="AK632" s="581"/>
      <c r="AL632" s="581"/>
      <c r="AM632" s="581"/>
      <c r="AN632" s="581"/>
      <c r="AO632" s="581"/>
      <c r="AP632" s="581"/>
      <c r="AQ632" s="581"/>
      <c r="AR632" s="581"/>
      <c r="AS632" s="581"/>
      <c r="AT632" s="581"/>
      <c r="AU632" s="581"/>
      <c r="AV632" s="581"/>
      <c r="AW632" s="581"/>
      <c r="AX632" s="581"/>
      <c r="AY632" s="581"/>
      <c r="AZ632" s="581"/>
      <c r="BA632" s="581"/>
      <c r="BB632" s="581"/>
      <c r="BC632" s="581"/>
      <c r="BD632" s="581"/>
      <c r="BE632" s="581"/>
      <c r="BF632" s="581"/>
      <c r="BG632" s="581"/>
      <c r="BH632" s="581"/>
      <c r="BI632" s="581"/>
      <c r="BJ632" s="581"/>
      <c r="BK632" s="581"/>
      <c r="BL632" s="581"/>
      <c r="BM632" s="581"/>
      <c r="BN632" s="581"/>
      <c r="BO632" s="581"/>
      <c r="BP632" s="581"/>
      <c r="BQ632" s="581"/>
      <c r="BR632" s="581"/>
      <c r="BS632" s="581"/>
      <c r="BT632" s="581"/>
      <c r="BU632" s="581"/>
      <c r="BV632" s="581"/>
      <c r="BW632" s="581"/>
      <c r="BX632" s="581"/>
      <c r="BY632" s="581"/>
      <c r="BZ632" s="581"/>
      <c r="CA632" s="581"/>
      <c r="CB632" s="581"/>
      <c r="CC632" s="581"/>
    </row>
    <row r="633" customFormat="false" ht="11.25" hidden="false" customHeight="true" outlineLevel="0" collapsed="false">
      <c r="A633" s="581"/>
      <c r="B633" s="581"/>
      <c r="C633" s="581"/>
      <c r="D633" s="581"/>
      <c r="E633" s="581"/>
      <c r="F633" s="581"/>
      <c r="G633" s="581"/>
      <c r="H633" s="581"/>
      <c r="I633" s="581"/>
      <c r="J633" s="581"/>
      <c r="K633" s="581"/>
      <c r="L633" s="581"/>
      <c r="M633" s="581"/>
      <c r="N633" s="581"/>
      <c r="O633" s="581"/>
      <c r="P633" s="581"/>
      <c r="Q633" s="581"/>
      <c r="R633" s="581"/>
      <c r="S633" s="581"/>
      <c r="T633" s="581"/>
      <c r="U633" s="581"/>
      <c r="V633" s="581"/>
      <c r="W633" s="581"/>
      <c r="X633" s="581"/>
      <c r="Y633" s="581"/>
      <c r="Z633" s="581"/>
      <c r="AA633" s="581"/>
      <c r="AB633" s="581"/>
      <c r="AC633" s="581"/>
      <c r="AD633" s="581"/>
      <c r="AE633" s="581"/>
      <c r="AF633" s="581"/>
      <c r="AG633" s="581"/>
      <c r="AH633" s="581"/>
      <c r="AI633" s="581"/>
      <c r="AJ633" s="581"/>
      <c r="AK633" s="581"/>
      <c r="AL633" s="581"/>
      <c r="AM633" s="581"/>
      <c r="AN633" s="581"/>
      <c r="AO633" s="581"/>
      <c r="AP633" s="581"/>
      <c r="AQ633" s="581"/>
      <c r="AR633" s="581"/>
      <c r="AS633" s="581"/>
      <c r="AT633" s="581"/>
      <c r="AU633" s="581"/>
      <c r="AV633" s="581"/>
      <c r="AW633" s="581"/>
      <c r="AX633" s="581"/>
      <c r="AY633" s="581"/>
      <c r="AZ633" s="581"/>
      <c r="BA633" s="581"/>
      <c r="BB633" s="581"/>
      <c r="BC633" s="581"/>
      <c r="BD633" s="581"/>
      <c r="BE633" s="581"/>
      <c r="BF633" s="581"/>
      <c r="BG633" s="581"/>
      <c r="BH633" s="581"/>
      <c r="BI633" s="581"/>
      <c r="BJ633" s="581"/>
      <c r="BK633" s="581"/>
      <c r="BL633" s="581"/>
      <c r="BM633" s="581"/>
      <c r="BN633" s="581"/>
      <c r="BO633" s="581"/>
      <c r="BP633" s="581"/>
      <c r="BQ633" s="581"/>
      <c r="BR633" s="581"/>
      <c r="BS633" s="581"/>
      <c r="BT633" s="581"/>
      <c r="BU633" s="581"/>
      <c r="BV633" s="581"/>
      <c r="BW633" s="581"/>
      <c r="BX633" s="581"/>
      <c r="BY633" s="581"/>
      <c r="BZ633" s="581"/>
      <c r="CA633" s="581"/>
      <c r="CB633" s="581"/>
      <c r="CC633" s="581"/>
    </row>
    <row r="634" customFormat="false" ht="11.25" hidden="false" customHeight="true" outlineLevel="0" collapsed="false">
      <c r="A634" s="581"/>
      <c r="B634" s="581"/>
      <c r="C634" s="581"/>
      <c r="D634" s="581"/>
      <c r="E634" s="581"/>
      <c r="F634" s="581"/>
      <c r="G634" s="581"/>
      <c r="H634" s="581"/>
      <c r="I634" s="581"/>
      <c r="J634" s="581"/>
      <c r="K634" s="581"/>
      <c r="L634" s="581"/>
      <c r="M634" s="581"/>
      <c r="N634" s="581"/>
      <c r="O634" s="581"/>
      <c r="P634" s="581"/>
      <c r="Q634" s="581"/>
      <c r="R634" s="581"/>
      <c r="S634" s="581"/>
      <c r="T634" s="581"/>
      <c r="U634" s="581"/>
      <c r="V634" s="581"/>
      <c r="W634" s="581"/>
      <c r="X634" s="581"/>
      <c r="Y634" s="581"/>
      <c r="Z634" s="581"/>
      <c r="AA634" s="581"/>
      <c r="AB634" s="581"/>
      <c r="AC634" s="581"/>
      <c r="AD634" s="581"/>
      <c r="AE634" s="581"/>
      <c r="AF634" s="581"/>
      <c r="AG634" s="581"/>
      <c r="AH634" s="581"/>
      <c r="AI634" s="581"/>
      <c r="AJ634" s="581"/>
      <c r="AK634" s="581"/>
      <c r="AL634" s="581"/>
      <c r="AM634" s="581"/>
      <c r="AN634" s="581"/>
      <c r="AO634" s="581"/>
      <c r="AP634" s="581"/>
      <c r="AQ634" s="581"/>
      <c r="AR634" s="581"/>
      <c r="AS634" s="581"/>
      <c r="AT634" s="581"/>
      <c r="AU634" s="581"/>
      <c r="AV634" s="581"/>
      <c r="AW634" s="581"/>
      <c r="AX634" s="581"/>
      <c r="AY634" s="581"/>
      <c r="AZ634" s="581"/>
      <c r="BA634" s="581"/>
      <c r="BB634" s="581"/>
      <c r="BC634" s="581"/>
      <c r="BD634" s="581"/>
      <c r="BE634" s="581"/>
      <c r="BF634" s="581"/>
      <c r="BG634" s="581"/>
      <c r="BH634" s="581"/>
      <c r="BI634" s="581"/>
      <c r="BJ634" s="581"/>
      <c r="BK634" s="581"/>
      <c r="BL634" s="581"/>
      <c r="BM634" s="581"/>
      <c r="BN634" s="581"/>
      <c r="BO634" s="581"/>
      <c r="BP634" s="581"/>
      <c r="BQ634" s="581"/>
      <c r="BR634" s="581"/>
      <c r="BS634" s="581"/>
      <c r="BT634" s="581"/>
      <c r="BU634" s="581"/>
      <c r="BV634" s="581"/>
      <c r="BW634" s="581"/>
      <c r="BX634" s="581"/>
      <c r="BY634" s="581"/>
      <c r="BZ634" s="581"/>
      <c r="CA634" s="581"/>
      <c r="CB634" s="581"/>
      <c r="CC634" s="581"/>
    </row>
    <row r="635" customFormat="false" ht="11.25" hidden="false" customHeight="true" outlineLevel="0" collapsed="false">
      <c r="A635" s="581"/>
      <c r="B635" s="581"/>
      <c r="C635" s="581"/>
      <c r="D635" s="581"/>
      <c r="E635" s="581"/>
      <c r="F635" s="581"/>
      <c r="G635" s="581"/>
      <c r="H635" s="581"/>
      <c r="I635" s="581"/>
      <c r="J635" s="581"/>
      <c r="K635" s="581"/>
      <c r="L635" s="581"/>
      <c r="M635" s="581"/>
      <c r="N635" s="581"/>
      <c r="O635" s="581"/>
      <c r="P635" s="581"/>
      <c r="Q635" s="581"/>
      <c r="R635" s="581"/>
      <c r="S635" s="581"/>
      <c r="T635" s="581"/>
      <c r="U635" s="581"/>
      <c r="V635" s="581"/>
      <c r="W635" s="581"/>
      <c r="X635" s="581"/>
      <c r="Y635" s="581"/>
      <c r="Z635" s="581"/>
      <c r="AA635" s="581"/>
      <c r="AB635" s="581"/>
      <c r="AC635" s="581"/>
      <c r="AD635" s="581"/>
      <c r="AE635" s="581"/>
      <c r="AF635" s="581"/>
      <c r="AG635" s="581"/>
      <c r="AH635" s="581"/>
      <c r="AI635" s="581"/>
      <c r="AJ635" s="581"/>
      <c r="AK635" s="581"/>
      <c r="AL635" s="581"/>
      <c r="AM635" s="581"/>
      <c r="AN635" s="581"/>
      <c r="AO635" s="581"/>
      <c r="AP635" s="581"/>
      <c r="AQ635" s="581"/>
      <c r="AR635" s="581"/>
      <c r="AS635" s="581"/>
      <c r="AT635" s="581"/>
      <c r="AU635" s="581"/>
      <c r="AV635" s="581"/>
      <c r="AW635" s="581"/>
      <c r="AX635" s="581"/>
      <c r="AY635" s="581"/>
      <c r="AZ635" s="581"/>
      <c r="BA635" s="581"/>
      <c r="BB635" s="581"/>
      <c r="BC635" s="581"/>
      <c r="BD635" s="581"/>
      <c r="BE635" s="581"/>
      <c r="BF635" s="581"/>
      <c r="BG635" s="581"/>
      <c r="BH635" s="581"/>
      <c r="BI635" s="581"/>
      <c r="BJ635" s="581"/>
      <c r="BK635" s="581"/>
      <c r="BL635" s="581"/>
      <c r="BM635" s="581"/>
      <c r="BN635" s="581"/>
      <c r="BO635" s="581"/>
      <c r="BP635" s="581"/>
      <c r="BQ635" s="581"/>
      <c r="BR635" s="581"/>
      <c r="BS635" s="581"/>
      <c r="BT635" s="581"/>
      <c r="BU635" s="581"/>
      <c r="BV635" s="581"/>
      <c r="BW635" s="581"/>
      <c r="BX635" s="581"/>
      <c r="BY635" s="581"/>
      <c r="BZ635" s="581"/>
      <c r="CA635" s="581"/>
      <c r="CB635" s="581"/>
      <c r="CC635" s="581"/>
    </row>
    <row r="636" customFormat="false" ht="11.25" hidden="false" customHeight="true" outlineLevel="0" collapsed="false">
      <c r="A636" s="581"/>
      <c r="B636" s="581"/>
      <c r="C636" s="581"/>
      <c r="D636" s="581"/>
      <c r="E636" s="581"/>
      <c r="F636" s="581"/>
      <c r="G636" s="581"/>
      <c r="H636" s="581"/>
      <c r="I636" s="581"/>
      <c r="J636" s="581"/>
      <c r="K636" s="581"/>
      <c r="L636" s="581"/>
      <c r="M636" s="581"/>
      <c r="N636" s="581"/>
      <c r="O636" s="581"/>
      <c r="P636" s="581"/>
      <c r="Q636" s="581"/>
      <c r="R636" s="581"/>
      <c r="S636" s="581"/>
      <c r="T636" s="581"/>
      <c r="U636" s="581"/>
      <c r="V636" s="581"/>
      <c r="W636" s="581"/>
      <c r="X636" s="581"/>
      <c r="Y636" s="581"/>
      <c r="Z636" s="581"/>
      <c r="AA636" s="581"/>
      <c r="AB636" s="581"/>
      <c r="AC636" s="581"/>
      <c r="AD636" s="581"/>
      <c r="AE636" s="581"/>
      <c r="AF636" s="581"/>
      <c r="AG636" s="581"/>
      <c r="AH636" s="581"/>
      <c r="AI636" s="581"/>
      <c r="AJ636" s="581"/>
      <c r="AK636" s="581"/>
      <c r="AL636" s="581"/>
      <c r="AM636" s="581"/>
      <c r="AN636" s="581"/>
      <c r="AO636" s="581"/>
      <c r="AP636" s="581"/>
      <c r="AQ636" s="581"/>
      <c r="AR636" s="581"/>
      <c r="AS636" s="581"/>
      <c r="AT636" s="581"/>
      <c r="AU636" s="581"/>
      <c r="AV636" s="581"/>
      <c r="AW636" s="581"/>
      <c r="AX636" s="581"/>
      <c r="AY636" s="581"/>
      <c r="AZ636" s="581"/>
      <c r="BA636" s="581"/>
      <c r="BB636" s="581"/>
      <c r="BC636" s="581"/>
      <c r="BD636" s="581"/>
      <c r="BE636" s="581"/>
      <c r="BF636" s="581"/>
      <c r="BG636" s="581"/>
      <c r="BH636" s="581"/>
      <c r="BI636" s="581"/>
      <c r="BJ636" s="581"/>
      <c r="BK636" s="581"/>
      <c r="BL636" s="581"/>
      <c r="BM636" s="581"/>
      <c r="BN636" s="581"/>
      <c r="BO636" s="581"/>
      <c r="BP636" s="581"/>
      <c r="BQ636" s="581"/>
      <c r="BR636" s="581"/>
      <c r="BS636" s="581"/>
      <c r="BT636" s="581"/>
      <c r="BU636" s="581"/>
      <c r="BV636" s="581"/>
      <c r="BW636" s="581"/>
      <c r="BX636" s="581"/>
      <c r="BY636" s="581"/>
      <c r="BZ636" s="581"/>
      <c r="CA636" s="581"/>
      <c r="CB636" s="581"/>
      <c r="CC636" s="581"/>
    </row>
    <row r="637" customFormat="false" ht="11.25" hidden="false" customHeight="true" outlineLevel="0" collapsed="false">
      <c r="A637" s="581"/>
      <c r="B637" s="581"/>
      <c r="C637" s="581"/>
      <c r="D637" s="581"/>
      <c r="E637" s="581"/>
      <c r="F637" s="581"/>
      <c r="G637" s="581"/>
      <c r="H637" s="581"/>
      <c r="I637" s="581"/>
      <c r="J637" s="581"/>
      <c r="K637" s="581"/>
      <c r="L637" s="581"/>
      <c r="M637" s="581"/>
      <c r="N637" s="581"/>
      <c r="O637" s="581"/>
      <c r="P637" s="581"/>
      <c r="Q637" s="581"/>
      <c r="R637" s="581"/>
      <c r="S637" s="581"/>
      <c r="T637" s="581"/>
      <c r="U637" s="581"/>
      <c r="V637" s="581"/>
      <c r="W637" s="581"/>
      <c r="X637" s="581"/>
      <c r="Y637" s="581"/>
      <c r="Z637" s="581"/>
      <c r="AA637" s="581"/>
      <c r="AB637" s="581"/>
      <c r="AC637" s="581"/>
      <c r="AD637" s="581"/>
      <c r="AE637" s="581"/>
      <c r="AF637" s="581"/>
      <c r="AG637" s="581"/>
      <c r="AH637" s="581"/>
      <c r="AI637" s="581"/>
      <c r="AJ637" s="581"/>
      <c r="AK637" s="581"/>
      <c r="AL637" s="581"/>
      <c r="AM637" s="581"/>
      <c r="AN637" s="581"/>
      <c r="AO637" s="581"/>
      <c r="AP637" s="581"/>
      <c r="AQ637" s="581"/>
      <c r="AR637" s="581"/>
      <c r="AS637" s="581"/>
      <c r="AT637" s="581"/>
      <c r="AU637" s="581"/>
      <c r="AV637" s="581"/>
      <c r="AW637" s="581"/>
      <c r="AX637" s="581"/>
      <c r="AY637" s="581"/>
      <c r="AZ637" s="581"/>
      <c r="BA637" s="581"/>
      <c r="BB637" s="581"/>
      <c r="BC637" s="581"/>
      <c r="BD637" s="581"/>
      <c r="BE637" s="581"/>
      <c r="BF637" s="581"/>
      <c r="BG637" s="581"/>
      <c r="BH637" s="581"/>
      <c r="BI637" s="581"/>
      <c r="BJ637" s="581"/>
      <c r="BK637" s="581"/>
      <c r="BL637" s="581"/>
      <c r="BM637" s="581"/>
      <c r="BN637" s="581"/>
      <c r="BO637" s="581"/>
      <c r="BP637" s="581"/>
      <c r="BQ637" s="581"/>
      <c r="BR637" s="581"/>
      <c r="BS637" s="581"/>
      <c r="BT637" s="581"/>
      <c r="BU637" s="581"/>
      <c r="BV637" s="581"/>
      <c r="BW637" s="581"/>
      <c r="BX637" s="581"/>
      <c r="BY637" s="581"/>
      <c r="BZ637" s="581"/>
      <c r="CA637" s="581"/>
      <c r="CB637" s="581"/>
      <c r="CC637" s="581"/>
    </row>
    <row r="638" customFormat="false" ht="11.25" hidden="false" customHeight="true" outlineLevel="0" collapsed="false">
      <c r="A638" s="581"/>
      <c r="B638" s="581"/>
      <c r="C638" s="581"/>
      <c r="D638" s="581"/>
      <c r="E638" s="581"/>
      <c r="F638" s="581"/>
      <c r="G638" s="581"/>
      <c r="H638" s="581"/>
      <c r="I638" s="581"/>
      <c r="J638" s="581"/>
      <c r="K638" s="581"/>
      <c r="L638" s="581"/>
      <c r="M638" s="581"/>
      <c r="N638" s="581"/>
      <c r="O638" s="581"/>
      <c r="P638" s="581"/>
      <c r="Q638" s="581"/>
      <c r="R638" s="581"/>
      <c r="S638" s="581"/>
      <c r="T638" s="581"/>
      <c r="U638" s="581"/>
      <c r="V638" s="581"/>
      <c r="W638" s="581"/>
      <c r="X638" s="581"/>
      <c r="Y638" s="581"/>
      <c r="Z638" s="581"/>
      <c r="AA638" s="581"/>
      <c r="AB638" s="581"/>
      <c r="AC638" s="581"/>
      <c r="AD638" s="581"/>
      <c r="AE638" s="581"/>
      <c r="AF638" s="581"/>
      <c r="AG638" s="581"/>
      <c r="AH638" s="581"/>
      <c r="AI638" s="581"/>
      <c r="AJ638" s="581"/>
      <c r="AK638" s="581"/>
      <c r="AL638" s="581"/>
      <c r="AM638" s="581"/>
      <c r="AN638" s="581"/>
      <c r="AO638" s="581"/>
      <c r="AP638" s="581"/>
      <c r="AQ638" s="581"/>
      <c r="AR638" s="581"/>
      <c r="AS638" s="581"/>
      <c r="AT638" s="581"/>
      <c r="AU638" s="581"/>
      <c r="AV638" s="581"/>
      <c r="AW638" s="581"/>
      <c r="AX638" s="581"/>
      <c r="AY638" s="581"/>
      <c r="AZ638" s="581"/>
      <c r="BA638" s="581"/>
      <c r="BB638" s="581"/>
      <c r="BC638" s="581"/>
      <c r="BD638" s="581"/>
      <c r="BE638" s="581"/>
      <c r="BF638" s="581"/>
      <c r="BG638" s="581"/>
      <c r="BH638" s="581"/>
      <c r="BI638" s="581"/>
      <c r="BJ638" s="581"/>
      <c r="BK638" s="581"/>
      <c r="BL638" s="581"/>
      <c r="BM638" s="581"/>
      <c r="BN638" s="581"/>
      <c r="BO638" s="581"/>
      <c r="BP638" s="581"/>
      <c r="BQ638" s="581"/>
      <c r="BR638" s="581"/>
      <c r="BS638" s="581"/>
      <c r="BT638" s="581"/>
      <c r="BU638" s="581"/>
      <c r="BV638" s="581"/>
      <c r="BW638" s="581"/>
      <c r="BX638" s="581"/>
      <c r="BY638" s="581"/>
      <c r="BZ638" s="581"/>
      <c r="CA638" s="581"/>
      <c r="CB638" s="581"/>
      <c r="CC638" s="581"/>
    </row>
    <row r="639" customFormat="false" ht="11.25" hidden="false" customHeight="true" outlineLevel="0" collapsed="false">
      <c r="A639" s="581"/>
      <c r="B639" s="581"/>
      <c r="C639" s="581"/>
      <c r="D639" s="581"/>
      <c r="E639" s="581"/>
      <c r="F639" s="581"/>
      <c r="G639" s="581"/>
      <c r="H639" s="581"/>
      <c r="I639" s="581"/>
      <c r="J639" s="581"/>
      <c r="K639" s="581"/>
      <c r="L639" s="581"/>
      <c r="M639" s="581"/>
      <c r="N639" s="581"/>
      <c r="O639" s="581"/>
      <c r="P639" s="581"/>
      <c r="Q639" s="581"/>
      <c r="R639" s="581"/>
      <c r="S639" s="581"/>
      <c r="T639" s="581"/>
      <c r="U639" s="581"/>
      <c r="V639" s="581"/>
      <c r="W639" s="581"/>
      <c r="X639" s="581"/>
      <c r="Y639" s="581"/>
      <c r="Z639" s="581"/>
      <c r="AA639" s="581"/>
      <c r="AB639" s="581"/>
      <c r="AC639" s="581"/>
      <c r="AD639" s="581"/>
      <c r="AE639" s="581"/>
      <c r="AF639" s="581"/>
      <c r="AG639" s="581"/>
      <c r="AH639" s="581"/>
      <c r="AI639" s="581"/>
      <c r="AJ639" s="581"/>
      <c r="AK639" s="581"/>
      <c r="AL639" s="581"/>
      <c r="AM639" s="581"/>
      <c r="AN639" s="581"/>
      <c r="AO639" s="581"/>
      <c r="AP639" s="581"/>
      <c r="AQ639" s="581"/>
      <c r="AR639" s="581"/>
      <c r="AS639" s="581"/>
      <c r="AT639" s="581"/>
      <c r="AU639" s="581"/>
      <c r="AV639" s="581"/>
      <c r="AW639" s="581"/>
      <c r="AX639" s="581"/>
      <c r="AY639" s="581"/>
      <c r="AZ639" s="581"/>
      <c r="BA639" s="581"/>
      <c r="BB639" s="581"/>
      <c r="BC639" s="581"/>
      <c r="BD639" s="581"/>
      <c r="BE639" s="581"/>
      <c r="BF639" s="581"/>
      <c r="BG639" s="581"/>
      <c r="BH639" s="581"/>
      <c r="BI639" s="581"/>
      <c r="BJ639" s="581"/>
      <c r="BK639" s="581"/>
      <c r="BL639" s="581"/>
      <c r="BM639" s="581"/>
      <c r="BN639" s="581"/>
      <c r="BO639" s="581"/>
      <c r="BP639" s="581"/>
      <c r="BQ639" s="581"/>
      <c r="BR639" s="581"/>
      <c r="BS639" s="581"/>
      <c r="BT639" s="581"/>
      <c r="BU639" s="581"/>
      <c r="BV639" s="581"/>
      <c r="BW639" s="581"/>
      <c r="BX639" s="581"/>
      <c r="BY639" s="581"/>
      <c r="BZ639" s="581"/>
      <c r="CA639" s="581"/>
      <c r="CB639" s="581"/>
      <c r="CC639" s="581"/>
    </row>
    <row r="640" customFormat="false" ht="11.25" hidden="false" customHeight="true" outlineLevel="0" collapsed="false">
      <c r="A640" s="581"/>
      <c r="B640" s="581"/>
      <c r="C640" s="581"/>
      <c r="D640" s="581"/>
      <c r="E640" s="581"/>
      <c r="F640" s="581"/>
      <c r="G640" s="581"/>
      <c r="H640" s="581"/>
      <c r="I640" s="581"/>
      <c r="J640" s="581"/>
      <c r="K640" s="581"/>
      <c r="L640" s="581"/>
      <c r="M640" s="581"/>
      <c r="N640" s="581"/>
      <c r="O640" s="581"/>
      <c r="P640" s="581"/>
      <c r="Q640" s="581"/>
      <c r="R640" s="581"/>
      <c r="S640" s="581"/>
      <c r="T640" s="581"/>
      <c r="U640" s="581"/>
      <c r="V640" s="581"/>
      <c r="W640" s="581"/>
      <c r="X640" s="581"/>
      <c r="Y640" s="581"/>
      <c r="Z640" s="581"/>
      <c r="AA640" s="581"/>
      <c r="AB640" s="581"/>
      <c r="AC640" s="581"/>
      <c r="AD640" s="581"/>
      <c r="AE640" s="581"/>
      <c r="AF640" s="581"/>
      <c r="AG640" s="581"/>
      <c r="AH640" s="581"/>
      <c r="AI640" s="581"/>
      <c r="AJ640" s="581"/>
      <c r="AK640" s="581"/>
      <c r="AL640" s="581"/>
      <c r="AM640" s="581"/>
      <c r="AN640" s="581"/>
      <c r="AO640" s="581"/>
      <c r="AP640" s="581"/>
      <c r="AQ640" s="581"/>
      <c r="AR640" s="581"/>
      <c r="AS640" s="581"/>
      <c r="AT640" s="581"/>
      <c r="AU640" s="581"/>
      <c r="AV640" s="581"/>
      <c r="AW640" s="581"/>
      <c r="AX640" s="581"/>
      <c r="AY640" s="581"/>
      <c r="AZ640" s="581"/>
      <c r="BA640" s="581"/>
      <c r="BB640" s="581"/>
      <c r="BC640" s="581"/>
      <c r="BD640" s="581"/>
      <c r="BE640" s="581"/>
      <c r="BF640" s="581"/>
      <c r="BG640" s="581"/>
      <c r="BH640" s="581"/>
      <c r="BI640" s="581"/>
      <c r="BJ640" s="581"/>
      <c r="BK640" s="581"/>
      <c r="BL640" s="581"/>
      <c r="BM640" s="581"/>
      <c r="BN640" s="581"/>
      <c r="BO640" s="581"/>
      <c r="BP640" s="581"/>
      <c r="BQ640" s="581"/>
      <c r="BR640" s="581"/>
      <c r="BS640" s="581"/>
      <c r="BT640" s="581"/>
      <c r="BU640" s="581"/>
      <c r="BV640" s="581"/>
      <c r="BW640" s="581"/>
      <c r="BX640" s="581"/>
      <c r="BY640" s="581"/>
      <c r="BZ640" s="581"/>
      <c r="CA640" s="581"/>
      <c r="CB640" s="581"/>
      <c r="CC640" s="581"/>
    </row>
    <row r="641" customFormat="false" ht="11.25" hidden="false" customHeight="true" outlineLevel="0" collapsed="false">
      <c r="A641" s="581"/>
      <c r="B641" s="581"/>
      <c r="C641" s="581"/>
      <c r="D641" s="581"/>
      <c r="E641" s="581"/>
      <c r="F641" s="581"/>
      <c r="G641" s="581"/>
      <c r="H641" s="581"/>
      <c r="I641" s="581"/>
      <c r="J641" s="581"/>
      <c r="K641" s="581"/>
      <c r="L641" s="581"/>
      <c r="M641" s="581"/>
      <c r="N641" s="581"/>
      <c r="O641" s="581"/>
      <c r="P641" s="581"/>
      <c r="Q641" s="581"/>
      <c r="R641" s="581"/>
      <c r="S641" s="581"/>
      <c r="T641" s="581"/>
      <c r="U641" s="581"/>
      <c r="V641" s="581"/>
      <c r="W641" s="581"/>
      <c r="X641" s="581"/>
      <c r="Y641" s="581"/>
      <c r="Z641" s="581"/>
      <c r="AA641" s="581"/>
      <c r="AB641" s="581"/>
      <c r="AC641" s="581"/>
      <c r="AD641" s="581"/>
      <c r="AE641" s="581"/>
      <c r="AF641" s="581"/>
      <c r="AG641" s="581"/>
      <c r="AH641" s="581"/>
      <c r="AI641" s="581"/>
      <c r="AJ641" s="581"/>
      <c r="AK641" s="581"/>
      <c r="AL641" s="581"/>
      <c r="AM641" s="581"/>
      <c r="AN641" s="581"/>
      <c r="AO641" s="581"/>
      <c r="AP641" s="581"/>
      <c r="AQ641" s="581"/>
      <c r="AR641" s="581"/>
      <c r="AS641" s="581"/>
      <c r="AT641" s="581"/>
      <c r="AU641" s="581"/>
      <c r="AV641" s="581"/>
      <c r="AW641" s="581"/>
      <c r="AX641" s="581"/>
      <c r="AY641" s="581"/>
      <c r="AZ641" s="581"/>
      <c r="BA641" s="581"/>
      <c r="BB641" s="581"/>
      <c r="BC641" s="581"/>
      <c r="BD641" s="581"/>
      <c r="BE641" s="581"/>
      <c r="BF641" s="581"/>
      <c r="BG641" s="581"/>
      <c r="BH641" s="581"/>
      <c r="BI641" s="581"/>
      <c r="BJ641" s="581"/>
      <c r="BK641" s="581"/>
      <c r="BL641" s="581"/>
      <c r="BM641" s="581"/>
      <c r="BN641" s="581"/>
      <c r="BO641" s="581"/>
      <c r="BP641" s="581"/>
      <c r="BQ641" s="581"/>
      <c r="BR641" s="581"/>
      <c r="BS641" s="581"/>
      <c r="BT641" s="581"/>
      <c r="BU641" s="581"/>
      <c r="BV641" s="581"/>
      <c r="BW641" s="581"/>
      <c r="BX641" s="581"/>
      <c r="BY641" s="581"/>
      <c r="BZ641" s="581"/>
      <c r="CA641" s="581"/>
      <c r="CB641" s="581"/>
      <c r="CC641" s="581"/>
    </row>
    <row r="642" customFormat="false" ht="11.25" hidden="false" customHeight="true" outlineLevel="0" collapsed="false">
      <c r="A642" s="581"/>
      <c r="B642" s="581"/>
      <c r="C642" s="581"/>
      <c r="D642" s="581"/>
      <c r="E642" s="581"/>
      <c r="F642" s="581"/>
      <c r="G642" s="581"/>
      <c r="H642" s="581"/>
      <c r="I642" s="581"/>
      <c r="J642" s="581"/>
      <c r="K642" s="581"/>
      <c r="L642" s="581"/>
      <c r="M642" s="581"/>
      <c r="N642" s="581"/>
      <c r="O642" s="581"/>
      <c r="P642" s="581"/>
      <c r="Q642" s="581"/>
      <c r="R642" s="581"/>
      <c r="S642" s="581"/>
      <c r="T642" s="581"/>
      <c r="U642" s="581"/>
      <c r="V642" s="581"/>
      <c r="W642" s="581"/>
      <c r="X642" s="581"/>
      <c r="Y642" s="581"/>
      <c r="Z642" s="581"/>
      <c r="AA642" s="581"/>
      <c r="AB642" s="581"/>
      <c r="AC642" s="581"/>
      <c r="AD642" s="581"/>
      <c r="AE642" s="581"/>
      <c r="AF642" s="581"/>
      <c r="AG642" s="581"/>
      <c r="AH642" s="581"/>
      <c r="AI642" s="581"/>
      <c r="AJ642" s="581"/>
      <c r="AK642" s="581"/>
      <c r="AL642" s="581"/>
      <c r="AM642" s="581"/>
      <c r="AN642" s="581"/>
      <c r="AO642" s="581"/>
      <c r="AP642" s="581"/>
      <c r="AQ642" s="581"/>
      <c r="AR642" s="581"/>
      <c r="AS642" s="581"/>
      <c r="AT642" s="581"/>
      <c r="AU642" s="581"/>
      <c r="AV642" s="581"/>
      <c r="AW642" s="581"/>
      <c r="AX642" s="581"/>
      <c r="AY642" s="581"/>
      <c r="AZ642" s="581"/>
      <c r="BA642" s="581"/>
      <c r="BB642" s="581"/>
      <c r="BC642" s="581"/>
      <c r="BD642" s="581"/>
      <c r="BE642" s="581"/>
      <c r="BF642" s="581"/>
      <c r="BG642" s="581"/>
      <c r="BH642" s="581"/>
      <c r="BI642" s="581"/>
      <c r="BJ642" s="581"/>
      <c r="BK642" s="581"/>
      <c r="BL642" s="581"/>
      <c r="BM642" s="581"/>
      <c r="BN642" s="581"/>
      <c r="BO642" s="581"/>
      <c r="BP642" s="581"/>
      <c r="BQ642" s="581"/>
      <c r="BR642" s="581"/>
      <c r="BS642" s="581"/>
      <c r="BT642" s="581"/>
      <c r="BU642" s="581"/>
      <c r="BV642" s="581"/>
      <c r="BW642" s="581"/>
      <c r="BX642" s="581"/>
      <c r="BY642" s="581"/>
      <c r="BZ642" s="581"/>
      <c r="CA642" s="581"/>
      <c r="CB642" s="581"/>
      <c r="CC642" s="581"/>
    </row>
    <row r="643" customFormat="false" ht="11.25" hidden="false" customHeight="true" outlineLevel="0" collapsed="false">
      <c r="A643" s="581"/>
      <c r="B643" s="581"/>
      <c r="C643" s="581"/>
      <c r="D643" s="581"/>
      <c r="E643" s="581"/>
      <c r="F643" s="581"/>
      <c r="G643" s="581"/>
      <c r="H643" s="581"/>
      <c r="I643" s="581"/>
      <c r="J643" s="581"/>
      <c r="K643" s="581"/>
      <c r="L643" s="581"/>
      <c r="M643" s="581"/>
      <c r="N643" s="581"/>
      <c r="O643" s="581"/>
      <c r="P643" s="581"/>
      <c r="Q643" s="581"/>
      <c r="R643" s="581"/>
      <c r="S643" s="581"/>
      <c r="T643" s="581"/>
      <c r="U643" s="581"/>
      <c r="V643" s="581"/>
      <c r="W643" s="581"/>
      <c r="X643" s="581"/>
      <c r="Y643" s="581"/>
      <c r="Z643" s="581"/>
      <c r="AA643" s="581"/>
      <c r="AB643" s="581"/>
      <c r="AC643" s="581"/>
      <c r="AD643" s="581"/>
      <c r="AE643" s="581"/>
      <c r="AF643" s="581"/>
      <c r="AG643" s="581"/>
      <c r="AH643" s="581"/>
      <c r="AI643" s="581"/>
      <c r="AJ643" s="581"/>
      <c r="AK643" s="581"/>
      <c r="AL643" s="581"/>
      <c r="AM643" s="581"/>
      <c r="AN643" s="581"/>
      <c r="AO643" s="581"/>
      <c r="AP643" s="581"/>
      <c r="AQ643" s="581"/>
      <c r="AR643" s="581"/>
      <c r="AS643" s="581"/>
      <c r="AT643" s="581"/>
      <c r="AU643" s="581"/>
      <c r="AV643" s="581"/>
      <c r="AW643" s="581"/>
      <c r="AX643" s="581"/>
      <c r="AY643" s="581"/>
      <c r="AZ643" s="581"/>
      <c r="BA643" s="581"/>
      <c r="BB643" s="581"/>
      <c r="BC643" s="581"/>
      <c r="BD643" s="581"/>
      <c r="BE643" s="581"/>
      <c r="BF643" s="581"/>
      <c r="BG643" s="581"/>
      <c r="BH643" s="581"/>
      <c r="BI643" s="581"/>
      <c r="BJ643" s="581"/>
      <c r="BK643" s="581"/>
      <c r="BL643" s="581"/>
      <c r="BM643" s="581"/>
      <c r="BN643" s="581"/>
      <c r="BO643" s="581"/>
      <c r="BP643" s="581"/>
      <c r="BQ643" s="581"/>
      <c r="BR643" s="581"/>
      <c r="BS643" s="581"/>
      <c r="BT643" s="581"/>
      <c r="BU643" s="581"/>
      <c r="BV643" s="581"/>
      <c r="BW643" s="581"/>
      <c r="BX643" s="581"/>
      <c r="BY643" s="581"/>
      <c r="BZ643" s="581"/>
      <c r="CA643" s="581"/>
      <c r="CB643" s="581"/>
      <c r="CC643" s="581"/>
    </row>
    <row r="644" customFormat="false" ht="11.25" hidden="false" customHeight="true" outlineLevel="0" collapsed="false">
      <c r="A644" s="581"/>
      <c r="B644" s="581"/>
      <c r="C644" s="581"/>
      <c r="D644" s="581"/>
      <c r="E644" s="581"/>
      <c r="F644" s="581"/>
      <c r="G644" s="581"/>
      <c r="H644" s="581"/>
      <c r="I644" s="581"/>
      <c r="J644" s="581"/>
      <c r="K644" s="581"/>
      <c r="L644" s="581"/>
      <c r="M644" s="581"/>
      <c r="N644" s="581"/>
      <c r="O644" s="581"/>
      <c r="P644" s="581"/>
      <c r="Q644" s="581"/>
      <c r="R644" s="581"/>
      <c r="S644" s="581"/>
      <c r="T644" s="581"/>
      <c r="U644" s="581"/>
      <c r="V644" s="581"/>
      <c r="W644" s="581"/>
      <c r="X644" s="581"/>
      <c r="Y644" s="581"/>
      <c r="Z644" s="581"/>
      <c r="AA644" s="581"/>
      <c r="AB644" s="581"/>
      <c r="AC644" s="581"/>
      <c r="AD644" s="581"/>
      <c r="AE644" s="581"/>
      <c r="AF644" s="581"/>
      <c r="AG644" s="581"/>
      <c r="AH644" s="581"/>
      <c r="AI644" s="581"/>
      <c r="AJ644" s="581"/>
      <c r="AK644" s="581"/>
      <c r="AL644" s="581"/>
      <c r="AM644" s="581"/>
      <c r="AN644" s="581"/>
      <c r="AO644" s="581"/>
      <c r="AP644" s="581"/>
      <c r="AQ644" s="581"/>
      <c r="AR644" s="581"/>
      <c r="AS644" s="581"/>
      <c r="AT644" s="581"/>
      <c r="AU644" s="581"/>
      <c r="AV644" s="581"/>
      <c r="AW644" s="581"/>
      <c r="AX644" s="581"/>
      <c r="AY644" s="581"/>
      <c r="AZ644" s="581"/>
      <c r="BA644" s="581"/>
      <c r="BB644" s="581"/>
      <c r="BC644" s="581"/>
      <c r="BD644" s="581"/>
      <c r="BE644" s="581"/>
      <c r="BF644" s="581"/>
      <c r="BG644" s="581"/>
      <c r="BH644" s="581"/>
      <c r="BI644" s="581"/>
      <c r="BJ644" s="581"/>
      <c r="BK644" s="581"/>
      <c r="BL644" s="581"/>
      <c r="BM644" s="581"/>
      <c r="BN644" s="581"/>
      <c r="BO644" s="581"/>
      <c r="BP644" s="581"/>
      <c r="BQ644" s="581"/>
      <c r="BR644" s="581"/>
      <c r="BS644" s="581"/>
      <c r="BT644" s="581"/>
      <c r="BU644" s="581"/>
      <c r="BV644" s="581"/>
      <c r="BW644" s="581"/>
      <c r="BX644" s="581"/>
      <c r="BY644" s="581"/>
      <c r="BZ644" s="581"/>
      <c r="CA644" s="581"/>
      <c r="CB644" s="581"/>
      <c r="CC644" s="581"/>
    </row>
    <row r="645" customFormat="false" ht="11.25" hidden="false" customHeight="true" outlineLevel="0" collapsed="false">
      <c r="A645" s="581"/>
      <c r="B645" s="581"/>
      <c r="C645" s="581"/>
      <c r="D645" s="581"/>
      <c r="E645" s="581"/>
      <c r="F645" s="581"/>
      <c r="G645" s="581"/>
      <c r="H645" s="581"/>
      <c r="I645" s="581"/>
      <c r="J645" s="581"/>
      <c r="K645" s="581"/>
      <c r="L645" s="581"/>
      <c r="M645" s="581"/>
      <c r="N645" s="581"/>
      <c r="O645" s="581"/>
      <c r="P645" s="581"/>
      <c r="Q645" s="581"/>
      <c r="R645" s="581"/>
      <c r="S645" s="581"/>
      <c r="T645" s="581"/>
      <c r="U645" s="581"/>
      <c r="V645" s="581"/>
      <c r="W645" s="581"/>
      <c r="X645" s="581"/>
      <c r="Y645" s="581"/>
      <c r="Z645" s="581"/>
      <c r="AA645" s="581"/>
      <c r="AB645" s="581"/>
      <c r="AC645" s="581"/>
      <c r="AD645" s="581"/>
      <c r="AE645" s="581"/>
      <c r="AF645" s="581"/>
      <c r="AG645" s="581"/>
      <c r="AH645" s="581"/>
      <c r="AI645" s="581"/>
      <c r="AJ645" s="581"/>
      <c r="AK645" s="581"/>
      <c r="AL645" s="581"/>
      <c r="AM645" s="581"/>
      <c r="AN645" s="581"/>
      <c r="AO645" s="581"/>
      <c r="AP645" s="581"/>
      <c r="AQ645" s="581"/>
      <c r="AR645" s="581"/>
      <c r="AS645" s="581"/>
      <c r="AT645" s="581"/>
      <c r="AU645" s="581"/>
      <c r="AV645" s="581"/>
      <c r="AW645" s="581"/>
      <c r="AX645" s="581"/>
      <c r="AY645" s="581"/>
      <c r="AZ645" s="581"/>
      <c r="BA645" s="581"/>
      <c r="BB645" s="581"/>
      <c r="BC645" s="581"/>
      <c r="BD645" s="581"/>
      <c r="BE645" s="581"/>
      <c r="BF645" s="581"/>
      <c r="BG645" s="581"/>
      <c r="BH645" s="581"/>
      <c r="BI645" s="581"/>
      <c r="BJ645" s="581"/>
      <c r="BK645" s="581"/>
      <c r="BL645" s="581"/>
      <c r="BM645" s="581"/>
      <c r="BN645" s="581"/>
      <c r="BO645" s="581"/>
      <c r="BP645" s="581"/>
      <c r="BQ645" s="581"/>
      <c r="BR645" s="581"/>
      <c r="BS645" s="581"/>
      <c r="BT645" s="581"/>
      <c r="BU645" s="581"/>
      <c r="BV645" s="581"/>
      <c r="BW645" s="581"/>
      <c r="BX645" s="581"/>
      <c r="BY645" s="581"/>
      <c r="BZ645" s="581"/>
      <c r="CA645" s="581"/>
      <c r="CB645" s="581"/>
      <c r="CC645" s="581"/>
    </row>
    <row r="646" customFormat="false" ht="11.25" hidden="false" customHeight="true" outlineLevel="0" collapsed="false">
      <c r="A646" s="581"/>
      <c r="B646" s="581"/>
      <c r="C646" s="581"/>
      <c r="D646" s="581"/>
      <c r="E646" s="581"/>
      <c r="F646" s="581"/>
      <c r="G646" s="581"/>
      <c r="H646" s="581"/>
      <c r="I646" s="581"/>
      <c r="J646" s="581"/>
      <c r="K646" s="581"/>
      <c r="L646" s="581"/>
      <c r="M646" s="581"/>
      <c r="N646" s="581"/>
      <c r="O646" s="581"/>
      <c r="P646" s="581"/>
      <c r="Q646" s="581"/>
      <c r="R646" s="581"/>
      <c r="S646" s="581"/>
      <c r="T646" s="581"/>
      <c r="U646" s="581"/>
      <c r="V646" s="581"/>
      <c r="W646" s="581"/>
      <c r="X646" s="581"/>
      <c r="Y646" s="581"/>
      <c r="Z646" s="581"/>
      <c r="AA646" s="581"/>
      <c r="AB646" s="581"/>
      <c r="AC646" s="581"/>
      <c r="AD646" s="581"/>
      <c r="AE646" s="581"/>
      <c r="AF646" s="581"/>
      <c r="AG646" s="581"/>
      <c r="AH646" s="581"/>
      <c r="AI646" s="581"/>
      <c r="AJ646" s="581"/>
      <c r="AK646" s="581"/>
      <c r="AL646" s="581"/>
      <c r="AM646" s="581"/>
      <c r="AN646" s="581"/>
      <c r="AO646" s="581"/>
      <c r="AP646" s="581"/>
      <c r="AQ646" s="581"/>
      <c r="AR646" s="581"/>
      <c r="AS646" s="581"/>
      <c r="AT646" s="581"/>
      <c r="AU646" s="581"/>
      <c r="AV646" s="581"/>
      <c r="AW646" s="581"/>
      <c r="AX646" s="581"/>
      <c r="AY646" s="581"/>
      <c r="AZ646" s="581"/>
      <c r="BA646" s="581"/>
      <c r="BB646" s="581"/>
      <c r="BC646" s="581"/>
      <c r="BD646" s="581"/>
      <c r="BE646" s="581"/>
      <c r="BF646" s="581"/>
      <c r="BG646" s="581"/>
      <c r="BH646" s="581"/>
      <c r="BI646" s="581"/>
      <c r="BJ646" s="581"/>
      <c r="BK646" s="581"/>
      <c r="BL646" s="581"/>
      <c r="BM646" s="581"/>
      <c r="BN646" s="581"/>
      <c r="BO646" s="581"/>
      <c r="BP646" s="581"/>
      <c r="BQ646" s="581"/>
      <c r="BR646" s="581"/>
      <c r="BS646" s="581"/>
      <c r="BT646" s="581"/>
      <c r="BU646" s="581"/>
      <c r="BV646" s="581"/>
      <c r="BW646" s="581"/>
      <c r="BX646" s="581"/>
      <c r="BY646" s="581"/>
      <c r="BZ646" s="581"/>
      <c r="CA646" s="581"/>
      <c r="CB646" s="581"/>
      <c r="CC646" s="581"/>
    </row>
    <row r="647" customFormat="false" ht="11.25" hidden="false" customHeight="true" outlineLevel="0" collapsed="false">
      <c r="A647" s="581"/>
      <c r="B647" s="581"/>
      <c r="C647" s="581"/>
      <c r="D647" s="581"/>
      <c r="E647" s="581"/>
      <c r="F647" s="581"/>
      <c r="G647" s="581"/>
      <c r="H647" s="581"/>
      <c r="I647" s="581"/>
      <c r="J647" s="581"/>
      <c r="K647" s="581"/>
      <c r="L647" s="581"/>
      <c r="M647" s="581"/>
      <c r="N647" s="581"/>
      <c r="O647" s="581"/>
      <c r="P647" s="581"/>
      <c r="Q647" s="581"/>
      <c r="R647" s="581"/>
      <c r="S647" s="581"/>
      <c r="T647" s="581"/>
      <c r="U647" s="581"/>
      <c r="V647" s="581"/>
      <c r="W647" s="581"/>
      <c r="X647" s="581"/>
      <c r="Y647" s="581"/>
      <c r="Z647" s="581"/>
      <c r="AA647" s="581"/>
      <c r="AB647" s="581"/>
      <c r="AC647" s="581"/>
      <c r="AD647" s="581"/>
      <c r="AE647" s="581"/>
      <c r="AF647" s="581"/>
      <c r="AG647" s="581"/>
      <c r="AH647" s="581"/>
      <c r="AI647" s="581"/>
      <c r="AJ647" s="581"/>
      <c r="AK647" s="581"/>
      <c r="AL647" s="581"/>
      <c r="AM647" s="581"/>
      <c r="AN647" s="581"/>
      <c r="AO647" s="581"/>
      <c r="AP647" s="581"/>
      <c r="AQ647" s="581"/>
      <c r="AR647" s="581"/>
      <c r="AS647" s="581"/>
      <c r="AT647" s="581"/>
      <c r="AU647" s="581"/>
      <c r="AV647" s="581"/>
      <c r="AW647" s="581"/>
      <c r="AX647" s="581"/>
      <c r="AY647" s="581"/>
      <c r="AZ647" s="581"/>
      <c r="BA647" s="581"/>
      <c r="BB647" s="581"/>
      <c r="BC647" s="581"/>
      <c r="BD647" s="581"/>
      <c r="BE647" s="581"/>
      <c r="BF647" s="581"/>
      <c r="BG647" s="581"/>
      <c r="BH647" s="581"/>
      <c r="BI647" s="581"/>
      <c r="BJ647" s="581"/>
      <c r="BK647" s="581"/>
      <c r="BL647" s="581"/>
      <c r="BM647" s="581"/>
      <c r="BN647" s="581"/>
      <c r="BO647" s="581"/>
      <c r="BP647" s="581"/>
      <c r="BQ647" s="581"/>
      <c r="BR647" s="581"/>
      <c r="BS647" s="581"/>
      <c r="BT647" s="581"/>
      <c r="BU647" s="581"/>
      <c r="BV647" s="581"/>
      <c r="BW647" s="581"/>
      <c r="BX647" s="581"/>
      <c r="BY647" s="581"/>
      <c r="BZ647" s="581"/>
      <c r="CA647" s="581"/>
      <c r="CB647" s="581"/>
      <c r="CC647" s="581"/>
    </row>
    <row r="648" customFormat="false" ht="11.25" hidden="false" customHeight="true" outlineLevel="0" collapsed="false">
      <c r="A648" s="581"/>
      <c r="B648" s="581"/>
      <c r="C648" s="581"/>
      <c r="D648" s="581"/>
      <c r="E648" s="581"/>
      <c r="F648" s="581"/>
      <c r="G648" s="581"/>
      <c r="H648" s="581"/>
      <c r="I648" s="581"/>
      <c r="J648" s="581"/>
      <c r="K648" s="581"/>
      <c r="L648" s="581"/>
      <c r="M648" s="581"/>
      <c r="N648" s="581"/>
      <c r="O648" s="581"/>
      <c r="P648" s="581"/>
      <c r="Q648" s="581"/>
      <c r="R648" s="581"/>
      <c r="S648" s="581"/>
      <c r="T648" s="581"/>
      <c r="U648" s="581"/>
      <c r="V648" s="581"/>
      <c r="W648" s="581"/>
      <c r="X648" s="581"/>
      <c r="Y648" s="581"/>
      <c r="Z648" s="581"/>
      <c r="AA648" s="581"/>
      <c r="AB648" s="581"/>
      <c r="AC648" s="581"/>
      <c r="AD648" s="581"/>
      <c r="AE648" s="581"/>
      <c r="AF648" s="581"/>
      <c r="AG648" s="581"/>
      <c r="AH648" s="581"/>
      <c r="AI648" s="581"/>
      <c r="AJ648" s="581"/>
      <c r="AK648" s="581"/>
      <c r="AL648" s="581"/>
      <c r="AM648" s="581"/>
      <c r="AN648" s="581"/>
      <c r="AO648" s="581"/>
      <c r="AP648" s="581"/>
      <c r="AQ648" s="581"/>
      <c r="AR648" s="581"/>
      <c r="AS648" s="581"/>
      <c r="AT648" s="581"/>
      <c r="AU648" s="581"/>
      <c r="AV648" s="581"/>
      <c r="AW648" s="581"/>
      <c r="AX648" s="581"/>
      <c r="AY648" s="581"/>
      <c r="AZ648" s="581"/>
      <c r="BA648" s="581"/>
      <c r="BB648" s="581"/>
      <c r="BC648" s="581"/>
      <c r="BD648" s="581"/>
      <c r="BE648" s="581"/>
      <c r="BF648" s="581"/>
      <c r="BG648" s="581"/>
      <c r="BH648" s="581"/>
      <c r="BI648" s="581"/>
      <c r="BJ648" s="581"/>
      <c r="BK648" s="581"/>
      <c r="BL648" s="581"/>
      <c r="BM648" s="581"/>
      <c r="BN648" s="581"/>
      <c r="BO648" s="581"/>
      <c r="BP648" s="581"/>
      <c r="BQ648" s="581"/>
      <c r="BR648" s="581"/>
      <c r="BS648" s="581"/>
      <c r="BT648" s="581"/>
      <c r="BU648" s="581"/>
      <c r="BV648" s="581"/>
      <c r="BW648" s="581"/>
      <c r="BX648" s="581"/>
      <c r="BY648" s="581"/>
      <c r="BZ648" s="581"/>
      <c r="CA648" s="581"/>
      <c r="CB648" s="581"/>
      <c r="CC648" s="581"/>
    </row>
    <row r="649" customFormat="false" ht="11.25" hidden="false" customHeight="true" outlineLevel="0" collapsed="false">
      <c r="A649" s="581"/>
      <c r="B649" s="581"/>
      <c r="C649" s="581"/>
      <c r="D649" s="581"/>
      <c r="E649" s="581"/>
      <c r="F649" s="581"/>
      <c r="G649" s="581"/>
      <c r="H649" s="581"/>
      <c r="I649" s="581"/>
      <c r="J649" s="581"/>
      <c r="K649" s="581"/>
      <c r="L649" s="581"/>
      <c r="M649" s="581"/>
      <c r="N649" s="581"/>
      <c r="O649" s="581"/>
      <c r="P649" s="581"/>
      <c r="Q649" s="581"/>
      <c r="R649" s="581"/>
      <c r="S649" s="581"/>
      <c r="T649" s="581"/>
      <c r="U649" s="581"/>
      <c r="V649" s="581"/>
      <c r="W649" s="581"/>
      <c r="X649" s="581"/>
      <c r="Y649" s="581"/>
      <c r="Z649" s="581"/>
      <c r="AA649" s="581"/>
      <c r="AB649" s="581"/>
      <c r="AC649" s="581"/>
      <c r="AD649" s="581"/>
      <c r="AE649" s="581"/>
      <c r="AF649" s="581"/>
      <c r="AG649" s="581"/>
      <c r="AH649" s="581"/>
      <c r="AI649" s="581"/>
      <c r="AJ649" s="581"/>
      <c r="AK649" s="581"/>
      <c r="AL649" s="581"/>
      <c r="AM649" s="581"/>
      <c r="AN649" s="581"/>
      <c r="AO649" s="581"/>
      <c r="AP649" s="581"/>
      <c r="AQ649" s="581"/>
      <c r="AR649" s="581"/>
      <c r="AS649" s="581"/>
      <c r="AT649" s="581"/>
      <c r="AU649" s="581"/>
      <c r="AV649" s="581"/>
      <c r="AW649" s="581"/>
      <c r="AX649" s="581"/>
      <c r="AY649" s="581"/>
      <c r="AZ649" s="581"/>
      <c r="BA649" s="581"/>
      <c r="BB649" s="581"/>
      <c r="BC649" s="581"/>
      <c r="BD649" s="581"/>
      <c r="BE649" s="581"/>
      <c r="BF649" s="581"/>
      <c r="BG649" s="581"/>
      <c r="BH649" s="581"/>
      <c r="BI649" s="581"/>
      <c r="BJ649" s="581"/>
      <c r="BK649" s="581"/>
      <c r="BL649" s="581"/>
      <c r="BM649" s="581"/>
      <c r="BN649" s="581"/>
      <c r="BO649" s="581"/>
      <c r="BP649" s="581"/>
      <c r="BQ649" s="581"/>
      <c r="BR649" s="581"/>
      <c r="BS649" s="581"/>
      <c r="BT649" s="581"/>
      <c r="BU649" s="581"/>
      <c r="BV649" s="581"/>
      <c r="BW649" s="581"/>
      <c r="BX649" s="581"/>
      <c r="BY649" s="581"/>
      <c r="BZ649" s="581"/>
      <c r="CA649" s="581"/>
      <c r="CB649" s="581"/>
      <c r="CC649" s="581"/>
    </row>
    <row r="650" customFormat="false" ht="11.25" hidden="false" customHeight="true" outlineLevel="0" collapsed="false">
      <c r="A650" s="581"/>
      <c r="B650" s="581"/>
      <c r="C650" s="581"/>
      <c r="D650" s="581"/>
      <c r="E650" s="581"/>
      <c r="F650" s="581"/>
      <c r="G650" s="581"/>
      <c r="H650" s="581"/>
      <c r="I650" s="581"/>
      <c r="J650" s="581"/>
      <c r="K650" s="581"/>
      <c r="L650" s="581"/>
      <c r="M650" s="581"/>
      <c r="N650" s="581"/>
      <c r="O650" s="581"/>
      <c r="P650" s="581"/>
      <c r="Q650" s="581"/>
      <c r="R650" s="581"/>
      <c r="S650" s="581"/>
      <c r="T650" s="581"/>
      <c r="U650" s="581"/>
      <c r="V650" s="581"/>
      <c r="W650" s="581"/>
      <c r="X650" s="581"/>
      <c r="Y650" s="581"/>
      <c r="Z650" s="581"/>
      <c r="AA650" s="581"/>
      <c r="AB650" s="581"/>
      <c r="AC650" s="581"/>
      <c r="AD650" s="581"/>
      <c r="AE650" s="581"/>
      <c r="AF650" s="581"/>
      <c r="AG650" s="581"/>
      <c r="AH650" s="581"/>
      <c r="AI650" s="581"/>
      <c r="AJ650" s="581"/>
      <c r="AK650" s="581"/>
      <c r="AL650" s="581"/>
      <c r="AM650" s="581"/>
      <c r="AN650" s="581"/>
      <c r="AO650" s="581"/>
      <c r="AP650" s="581"/>
      <c r="AQ650" s="581"/>
      <c r="AR650" s="581"/>
      <c r="AS650" s="581"/>
      <c r="AT650" s="581"/>
      <c r="AU650" s="581"/>
      <c r="AV650" s="581"/>
      <c r="AW650" s="581"/>
      <c r="AX650" s="581"/>
      <c r="AY650" s="581"/>
      <c r="AZ650" s="581"/>
      <c r="BA650" s="581"/>
      <c r="BB650" s="581"/>
      <c r="BC650" s="581"/>
      <c r="BD650" s="581"/>
      <c r="BE650" s="581"/>
      <c r="BF650" s="581"/>
      <c r="BG650" s="581"/>
      <c r="BH650" s="581"/>
      <c r="BI650" s="581"/>
      <c r="BJ650" s="581"/>
      <c r="BK650" s="581"/>
      <c r="BL650" s="581"/>
      <c r="BM650" s="581"/>
      <c r="BN650" s="581"/>
      <c r="BO650" s="581"/>
      <c r="BP650" s="581"/>
      <c r="BQ650" s="581"/>
      <c r="BR650" s="581"/>
      <c r="BS650" s="581"/>
      <c r="BT650" s="581"/>
      <c r="BU650" s="581"/>
      <c r="BV650" s="581"/>
      <c r="BW650" s="581"/>
      <c r="BX650" s="581"/>
      <c r="BY650" s="581"/>
      <c r="BZ650" s="581"/>
      <c r="CA650" s="581"/>
      <c r="CB650" s="581"/>
      <c r="CC650" s="581"/>
    </row>
    <row r="651" customFormat="false" ht="11.25" hidden="false" customHeight="true" outlineLevel="0" collapsed="false">
      <c r="A651" s="581"/>
      <c r="B651" s="581"/>
      <c r="C651" s="581"/>
      <c r="D651" s="581"/>
      <c r="E651" s="581"/>
      <c r="F651" s="581"/>
      <c r="G651" s="581"/>
      <c r="H651" s="581"/>
      <c r="I651" s="581"/>
      <c r="J651" s="581"/>
      <c r="K651" s="581"/>
      <c r="L651" s="581"/>
      <c r="M651" s="581"/>
      <c r="N651" s="581"/>
      <c r="O651" s="581"/>
      <c r="P651" s="581"/>
      <c r="Q651" s="581"/>
      <c r="R651" s="581"/>
      <c r="S651" s="581"/>
      <c r="T651" s="581"/>
      <c r="U651" s="581"/>
      <c r="V651" s="581"/>
      <c r="W651" s="581"/>
      <c r="X651" s="581"/>
      <c r="Y651" s="581"/>
      <c r="Z651" s="581"/>
      <c r="AA651" s="581"/>
      <c r="AB651" s="581"/>
      <c r="AC651" s="581"/>
      <c r="AD651" s="581"/>
      <c r="AE651" s="581"/>
      <c r="AF651" s="581"/>
      <c r="AG651" s="581"/>
      <c r="AH651" s="581"/>
      <c r="AI651" s="581"/>
      <c r="AJ651" s="581"/>
      <c r="AK651" s="581"/>
      <c r="AL651" s="581"/>
      <c r="AM651" s="581"/>
      <c r="AN651" s="581"/>
      <c r="AO651" s="581"/>
      <c r="AP651" s="581"/>
      <c r="AQ651" s="581"/>
      <c r="AR651" s="581"/>
      <c r="AS651" s="581"/>
      <c r="AT651" s="581"/>
      <c r="AU651" s="581"/>
      <c r="AV651" s="581"/>
      <c r="AW651" s="581"/>
      <c r="AX651" s="581"/>
      <c r="AY651" s="581"/>
      <c r="AZ651" s="581"/>
      <c r="BA651" s="581"/>
      <c r="BB651" s="581"/>
      <c r="BC651" s="581"/>
      <c r="BD651" s="581"/>
      <c r="BE651" s="581"/>
      <c r="BF651" s="581"/>
      <c r="BG651" s="581"/>
      <c r="BH651" s="581"/>
      <c r="BI651" s="581"/>
      <c r="BJ651" s="581"/>
      <c r="BK651" s="581"/>
      <c r="BL651" s="581"/>
      <c r="BM651" s="581"/>
      <c r="BN651" s="581"/>
      <c r="BO651" s="581"/>
      <c r="BP651" s="581"/>
      <c r="BQ651" s="581"/>
      <c r="BR651" s="581"/>
      <c r="BS651" s="581"/>
      <c r="BT651" s="581"/>
      <c r="BU651" s="581"/>
      <c r="BV651" s="581"/>
      <c r="BW651" s="581"/>
      <c r="BX651" s="581"/>
      <c r="BY651" s="581"/>
      <c r="BZ651" s="581"/>
      <c r="CA651" s="581"/>
      <c r="CB651" s="581"/>
      <c r="CC651" s="581"/>
    </row>
    <row r="652" customFormat="false" ht="11.25" hidden="false" customHeight="true" outlineLevel="0" collapsed="false">
      <c r="A652" s="581"/>
      <c r="B652" s="581"/>
      <c r="C652" s="581"/>
      <c r="D652" s="581"/>
      <c r="E652" s="581"/>
      <c r="F652" s="581"/>
      <c r="G652" s="581"/>
      <c r="H652" s="581"/>
      <c r="I652" s="581"/>
      <c r="J652" s="581"/>
      <c r="K652" s="581"/>
      <c r="L652" s="581"/>
      <c r="M652" s="581"/>
      <c r="N652" s="581"/>
      <c r="O652" s="581"/>
      <c r="P652" s="581"/>
      <c r="Q652" s="581"/>
      <c r="R652" s="581"/>
      <c r="S652" s="581"/>
      <c r="T652" s="581"/>
      <c r="U652" s="581"/>
      <c r="V652" s="581"/>
      <c r="W652" s="581"/>
      <c r="X652" s="581"/>
      <c r="Y652" s="581"/>
      <c r="Z652" s="581"/>
      <c r="AA652" s="581"/>
      <c r="AB652" s="581"/>
      <c r="AC652" s="581"/>
      <c r="AD652" s="581"/>
      <c r="AE652" s="581"/>
      <c r="AF652" s="581"/>
      <c r="AG652" s="581"/>
      <c r="AH652" s="581"/>
      <c r="AI652" s="581"/>
      <c r="AJ652" s="581"/>
      <c r="AK652" s="581"/>
      <c r="AL652" s="581"/>
      <c r="AM652" s="581"/>
      <c r="AN652" s="581"/>
      <c r="AO652" s="581"/>
      <c r="AP652" s="581"/>
      <c r="AQ652" s="581"/>
      <c r="AR652" s="581"/>
      <c r="AS652" s="581"/>
      <c r="AT652" s="581"/>
      <c r="AU652" s="581"/>
      <c r="AV652" s="581"/>
      <c r="AW652" s="581"/>
      <c r="AX652" s="581"/>
      <c r="AY652" s="581"/>
      <c r="AZ652" s="581"/>
      <c r="BA652" s="581"/>
      <c r="BB652" s="581"/>
      <c r="BC652" s="581"/>
      <c r="BD652" s="581"/>
      <c r="BE652" s="581"/>
      <c r="BF652" s="581"/>
      <c r="BG652" s="581"/>
      <c r="BH652" s="581"/>
      <c r="BI652" s="581"/>
      <c r="BJ652" s="581"/>
      <c r="BK652" s="581"/>
      <c r="BL652" s="581"/>
      <c r="BM652" s="581"/>
      <c r="BN652" s="581"/>
      <c r="BO652" s="581"/>
      <c r="BP652" s="581"/>
      <c r="BQ652" s="581"/>
      <c r="BR652" s="581"/>
      <c r="BS652" s="581"/>
      <c r="BT652" s="581"/>
      <c r="BU652" s="581"/>
      <c r="BV652" s="581"/>
      <c r="BW652" s="581"/>
      <c r="BX652" s="581"/>
      <c r="BY652" s="581"/>
      <c r="BZ652" s="581"/>
      <c r="CA652" s="581"/>
      <c r="CB652" s="581"/>
      <c r="CC652" s="581"/>
    </row>
    <row r="653" customFormat="false" ht="11.25" hidden="false" customHeight="true" outlineLevel="0" collapsed="false">
      <c r="A653" s="581"/>
      <c r="B653" s="581"/>
      <c r="C653" s="581"/>
      <c r="D653" s="581"/>
      <c r="E653" s="581"/>
      <c r="F653" s="581"/>
      <c r="G653" s="581"/>
      <c r="H653" s="581"/>
      <c r="I653" s="581"/>
      <c r="J653" s="581"/>
      <c r="K653" s="581"/>
      <c r="L653" s="581"/>
      <c r="M653" s="581"/>
      <c r="N653" s="581"/>
      <c r="O653" s="581"/>
      <c r="P653" s="581"/>
      <c r="Q653" s="581"/>
      <c r="R653" s="581"/>
      <c r="S653" s="581"/>
      <c r="T653" s="581"/>
      <c r="U653" s="581"/>
      <c r="V653" s="581"/>
      <c r="W653" s="581"/>
      <c r="X653" s="581"/>
      <c r="Y653" s="581"/>
      <c r="Z653" s="581"/>
      <c r="AA653" s="581"/>
      <c r="AB653" s="581"/>
      <c r="AC653" s="581"/>
      <c r="AD653" s="581"/>
      <c r="AE653" s="581"/>
      <c r="AF653" s="581"/>
      <c r="AG653" s="581"/>
      <c r="AH653" s="581"/>
      <c r="AI653" s="581"/>
      <c r="AJ653" s="581"/>
      <c r="AK653" s="581"/>
      <c r="AL653" s="581"/>
      <c r="AM653" s="581"/>
      <c r="AN653" s="581"/>
      <c r="AO653" s="581"/>
      <c r="AP653" s="581"/>
      <c r="AQ653" s="581"/>
      <c r="AR653" s="581"/>
      <c r="AS653" s="581"/>
      <c r="AT653" s="581"/>
      <c r="AU653" s="581"/>
      <c r="AV653" s="581"/>
      <c r="AW653" s="581"/>
      <c r="AX653" s="581"/>
      <c r="AY653" s="581"/>
      <c r="AZ653" s="581"/>
      <c r="BA653" s="581"/>
      <c r="BB653" s="581"/>
      <c r="BC653" s="581"/>
      <c r="BD653" s="581"/>
      <c r="BE653" s="581"/>
      <c r="BF653" s="581"/>
      <c r="BG653" s="581"/>
      <c r="BH653" s="581"/>
      <c r="BI653" s="581"/>
      <c r="BJ653" s="581"/>
      <c r="BK653" s="581"/>
      <c r="BL653" s="581"/>
      <c r="BM653" s="581"/>
      <c r="BN653" s="581"/>
      <c r="BO653" s="581"/>
      <c r="BP653" s="581"/>
      <c r="BQ653" s="581"/>
      <c r="BR653" s="581"/>
      <c r="BS653" s="581"/>
      <c r="BT653" s="581"/>
      <c r="BU653" s="581"/>
      <c r="BV653" s="581"/>
      <c r="BW653" s="581"/>
      <c r="BX653" s="581"/>
      <c r="BY653" s="581"/>
      <c r="BZ653" s="581"/>
      <c r="CA653" s="581"/>
      <c r="CB653" s="581"/>
      <c r="CC653" s="581"/>
    </row>
    <row r="654" customFormat="false" ht="11.25" hidden="false" customHeight="true" outlineLevel="0" collapsed="false">
      <c r="A654" s="581"/>
      <c r="B654" s="581"/>
      <c r="C654" s="581"/>
      <c r="D654" s="581"/>
      <c r="E654" s="581"/>
      <c r="F654" s="581"/>
      <c r="G654" s="581"/>
      <c r="H654" s="581"/>
      <c r="I654" s="581"/>
      <c r="J654" s="581"/>
      <c r="K654" s="581"/>
      <c r="L654" s="581"/>
      <c r="M654" s="581"/>
      <c r="N654" s="581"/>
      <c r="O654" s="581"/>
      <c r="P654" s="581"/>
      <c r="Q654" s="581"/>
      <c r="R654" s="581"/>
      <c r="S654" s="581"/>
      <c r="T654" s="581"/>
      <c r="U654" s="581"/>
      <c r="V654" s="581"/>
      <c r="W654" s="581"/>
      <c r="X654" s="581"/>
      <c r="Y654" s="581"/>
      <c r="Z654" s="581"/>
      <c r="AA654" s="581"/>
      <c r="AB654" s="581"/>
      <c r="AC654" s="581"/>
      <c r="AD654" s="581"/>
      <c r="AE654" s="581"/>
      <c r="AF654" s="581"/>
      <c r="AG654" s="581"/>
      <c r="AH654" s="581"/>
      <c r="AI654" s="581"/>
      <c r="AJ654" s="581"/>
      <c r="AK654" s="581"/>
      <c r="AL654" s="581"/>
      <c r="AM654" s="581"/>
      <c r="AN654" s="581"/>
      <c r="AO654" s="581"/>
      <c r="AP654" s="581"/>
      <c r="AQ654" s="581"/>
      <c r="AR654" s="581"/>
      <c r="AS654" s="581"/>
      <c r="AT654" s="581"/>
      <c r="AU654" s="581"/>
      <c r="AV654" s="581"/>
      <c r="AW654" s="581"/>
      <c r="AX654" s="581"/>
      <c r="AY654" s="581"/>
      <c r="AZ654" s="581"/>
      <c r="BA654" s="581"/>
      <c r="BB654" s="581"/>
      <c r="BC654" s="581"/>
      <c r="BD654" s="581"/>
      <c r="BE654" s="581"/>
      <c r="BF654" s="581"/>
      <c r="BG654" s="581"/>
      <c r="BH654" s="581"/>
      <c r="BI654" s="581"/>
      <c r="BJ654" s="581"/>
      <c r="BK654" s="581"/>
      <c r="BL654" s="581"/>
      <c r="BM654" s="581"/>
      <c r="BN654" s="581"/>
      <c r="BO654" s="581"/>
      <c r="BP654" s="581"/>
      <c r="BQ654" s="581"/>
      <c r="BR654" s="581"/>
      <c r="BS654" s="581"/>
      <c r="BT654" s="581"/>
      <c r="BU654" s="581"/>
      <c r="BV654" s="581"/>
      <c r="BW654" s="581"/>
      <c r="BX654" s="581"/>
      <c r="BY654" s="581"/>
      <c r="BZ654" s="581"/>
      <c r="CA654" s="581"/>
      <c r="CB654" s="581"/>
      <c r="CC654" s="581"/>
    </row>
    <row r="655" customFormat="false" ht="11.25" hidden="false" customHeight="true" outlineLevel="0" collapsed="false">
      <c r="A655" s="581"/>
      <c r="B655" s="581"/>
      <c r="C655" s="581"/>
      <c r="D655" s="581"/>
      <c r="E655" s="581"/>
      <c r="F655" s="581"/>
      <c r="G655" s="581"/>
      <c r="H655" s="581"/>
      <c r="I655" s="581"/>
      <c r="J655" s="581"/>
      <c r="K655" s="581"/>
      <c r="L655" s="581"/>
      <c r="M655" s="581"/>
      <c r="N655" s="581"/>
      <c r="O655" s="581"/>
      <c r="P655" s="581"/>
      <c r="Q655" s="581"/>
      <c r="R655" s="581"/>
      <c r="S655" s="581"/>
      <c r="T655" s="581"/>
      <c r="U655" s="581"/>
      <c r="V655" s="581"/>
      <c r="W655" s="581"/>
      <c r="X655" s="581"/>
      <c r="Y655" s="581"/>
      <c r="Z655" s="581"/>
      <c r="AA655" s="581"/>
      <c r="AB655" s="581"/>
      <c r="AC655" s="581"/>
      <c r="AD655" s="581"/>
      <c r="AE655" s="581"/>
      <c r="AF655" s="581"/>
      <c r="AG655" s="581"/>
      <c r="AH655" s="581"/>
      <c r="AI655" s="581"/>
      <c r="AJ655" s="581"/>
      <c r="AK655" s="581"/>
      <c r="AL655" s="581"/>
      <c r="AM655" s="581"/>
      <c r="AN655" s="581"/>
      <c r="AO655" s="581"/>
      <c r="AP655" s="581"/>
      <c r="AQ655" s="581"/>
      <c r="AR655" s="581"/>
      <c r="AS655" s="581"/>
      <c r="AT655" s="581"/>
      <c r="AU655" s="581"/>
      <c r="AV655" s="581"/>
      <c r="AW655" s="581"/>
      <c r="AX655" s="581"/>
      <c r="AY655" s="581"/>
      <c r="AZ655" s="581"/>
      <c r="BA655" s="581"/>
      <c r="BB655" s="581"/>
      <c r="BC655" s="581"/>
      <c r="BD655" s="581"/>
      <c r="BE655" s="581"/>
      <c r="BF655" s="581"/>
      <c r="BG655" s="581"/>
      <c r="BH655" s="581"/>
      <c r="BI655" s="581"/>
      <c r="BJ655" s="581"/>
      <c r="BK655" s="581"/>
      <c r="BL655" s="581"/>
      <c r="BM655" s="581"/>
      <c r="BN655" s="581"/>
      <c r="BO655" s="581"/>
      <c r="BP655" s="581"/>
      <c r="BQ655" s="581"/>
      <c r="BR655" s="581"/>
      <c r="BS655" s="581"/>
      <c r="BT655" s="581"/>
      <c r="BU655" s="581"/>
      <c r="BV655" s="581"/>
      <c r="BW655" s="581"/>
      <c r="BX655" s="581"/>
      <c r="BY655" s="581"/>
      <c r="BZ655" s="581"/>
      <c r="CA655" s="581"/>
      <c r="CB655" s="581"/>
      <c r="CC655" s="581"/>
    </row>
    <row r="656" customFormat="false" ht="11.25" hidden="false" customHeight="true" outlineLevel="0" collapsed="false">
      <c r="A656" s="581"/>
      <c r="B656" s="581"/>
      <c r="C656" s="581"/>
      <c r="D656" s="581"/>
      <c r="E656" s="581"/>
      <c r="F656" s="581"/>
      <c r="G656" s="581"/>
      <c r="H656" s="581"/>
      <c r="I656" s="581"/>
      <c r="J656" s="581"/>
      <c r="K656" s="581"/>
      <c r="L656" s="581"/>
      <c r="M656" s="581"/>
      <c r="N656" s="581"/>
      <c r="O656" s="581"/>
      <c r="P656" s="581"/>
      <c r="Q656" s="581"/>
      <c r="R656" s="581"/>
      <c r="S656" s="581"/>
      <c r="T656" s="581"/>
      <c r="U656" s="581"/>
      <c r="V656" s="581"/>
      <c r="W656" s="581"/>
      <c r="X656" s="581"/>
      <c r="Y656" s="581"/>
      <c r="Z656" s="581"/>
      <c r="AA656" s="581"/>
      <c r="AB656" s="581"/>
      <c r="AC656" s="581"/>
      <c r="AD656" s="581"/>
      <c r="AE656" s="581"/>
      <c r="AF656" s="581"/>
      <c r="AG656" s="581"/>
      <c r="AH656" s="581"/>
      <c r="AI656" s="581"/>
      <c r="AJ656" s="581"/>
      <c r="AK656" s="581"/>
      <c r="AL656" s="581"/>
      <c r="AM656" s="581"/>
      <c r="AN656" s="581"/>
      <c r="AO656" s="581"/>
      <c r="AP656" s="581"/>
      <c r="AQ656" s="581"/>
      <c r="AR656" s="581"/>
      <c r="AS656" s="581"/>
      <c r="AT656" s="581"/>
      <c r="AU656" s="581"/>
      <c r="AV656" s="581"/>
      <c r="AW656" s="581"/>
      <c r="AX656" s="581"/>
      <c r="AY656" s="581"/>
      <c r="AZ656" s="581"/>
      <c r="BA656" s="581"/>
      <c r="BB656" s="581"/>
      <c r="BC656" s="581"/>
      <c r="BD656" s="581"/>
      <c r="BE656" s="581"/>
      <c r="BF656" s="581"/>
      <c r="BG656" s="581"/>
      <c r="BH656" s="581"/>
      <c r="BI656" s="581"/>
      <c r="BJ656" s="581"/>
      <c r="BK656" s="581"/>
      <c r="BL656" s="581"/>
      <c r="BM656" s="581"/>
      <c r="BN656" s="581"/>
      <c r="BO656" s="581"/>
      <c r="BP656" s="581"/>
      <c r="BQ656" s="581"/>
      <c r="BR656" s="581"/>
      <c r="BS656" s="581"/>
      <c r="BT656" s="581"/>
      <c r="BU656" s="581"/>
      <c r="BV656" s="581"/>
      <c r="BW656" s="581"/>
      <c r="BX656" s="581"/>
      <c r="BY656" s="581"/>
      <c r="BZ656" s="581"/>
      <c r="CA656" s="581"/>
      <c r="CB656" s="581"/>
      <c r="CC656" s="581"/>
    </row>
    <row r="657" customFormat="false" ht="11.25" hidden="false" customHeight="true" outlineLevel="0" collapsed="false">
      <c r="A657" s="581"/>
      <c r="B657" s="581"/>
      <c r="C657" s="581"/>
      <c r="D657" s="581"/>
      <c r="E657" s="581"/>
      <c r="F657" s="581"/>
      <c r="G657" s="581"/>
      <c r="H657" s="581"/>
      <c r="I657" s="581"/>
      <c r="J657" s="581"/>
      <c r="K657" s="581"/>
      <c r="L657" s="581"/>
      <c r="M657" s="581"/>
      <c r="N657" s="581"/>
      <c r="O657" s="581"/>
      <c r="P657" s="581"/>
      <c r="Q657" s="581"/>
      <c r="R657" s="581"/>
      <c r="S657" s="581"/>
      <c r="T657" s="581"/>
      <c r="U657" s="581"/>
      <c r="V657" s="581"/>
      <c r="W657" s="581"/>
      <c r="X657" s="581"/>
      <c r="Y657" s="581"/>
      <c r="Z657" s="581"/>
      <c r="AA657" s="581"/>
      <c r="AB657" s="581"/>
      <c r="AC657" s="581"/>
      <c r="AD657" s="581"/>
      <c r="AE657" s="581"/>
      <c r="AF657" s="581"/>
      <c r="AG657" s="581"/>
      <c r="AH657" s="581"/>
      <c r="AI657" s="581"/>
      <c r="AJ657" s="581"/>
      <c r="AK657" s="581"/>
      <c r="AL657" s="581"/>
      <c r="AM657" s="581"/>
      <c r="AN657" s="581"/>
      <c r="AO657" s="581"/>
      <c r="AP657" s="581"/>
      <c r="AQ657" s="581"/>
      <c r="AR657" s="581"/>
      <c r="AS657" s="581"/>
      <c r="AT657" s="581"/>
      <c r="AU657" s="581"/>
      <c r="AV657" s="581"/>
      <c r="AW657" s="581"/>
      <c r="AX657" s="581"/>
      <c r="AY657" s="581"/>
      <c r="AZ657" s="581"/>
      <c r="BA657" s="581"/>
      <c r="BB657" s="581"/>
      <c r="BC657" s="581"/>
      <c r="BD657" s="581"/>
      <c r="BE657" s="581"/>
      <c r="BF657" s="581"/>
      <c r="BG657" s="581"/>
      <c r="BH657" s="581"/>
      <c r="BI657" s="581"/>
      <c r="BJ657" s="581"/>
      <c r="BK657" s="581"/>
      <c r="BL657" s="581"/>
      <c r="BM657" s="581"/>
      <c r="BN657" s="581"/>
      <c r="BO657" s="581"/>
      <c r="BP657" s="581"/>
      <c r="BQ657" s="581"/>
      <c r="BR657" s="581"/>
      <c r="BS657" s="581"/>
      <c r="BT657" s="581"/>
      <c r="BU657" s="581"/>
      <c r="BV657" s="581"/>
      <c r="BW657" s="581"/>
      <c r="BX657" s="581"/>
      <c r="BY657" s="581"/>
      <c r="BZ657" s="581"/>
      <c r="CA657" s="581"/>
      <c r="CB657" s="581"/>
      <c r="CC657" s="581"/>
    </row>
    <row r="658" customFormat="false" ht="11.25" hidden="false" customHeight="true" outlineLevel="0" collapsed="false">
      <c r="A658" s="581"/>
      <c r="B658" s="581"/>
      <c r="C658" s="581"/>
      <c r="D658" s="581"/>
      <c r="E658" s="581"/>
      <c r="F658" s="581"/>
      <c r="G658" s="581"/>
      <c r="H658" s="581"/>
      <c r="I658" s="581"/>
      <c r="J658" s="581"/>
      <c r="K658" s="581"/>
      <c r="L658" s="581"/>
      <c r="M658" s="581"/>
      <c r="N658" s="581"/>
      <c r="O658" s="581"/>
      <c r="P658" s="581"/>
      <c r="Q658" s="581"/>
      <c r="R658" s="581"/>
      <c r="S658" s="581"/>
      <c r="T658" s="581"/>
      <c r="U658" s="581"/>
      <c r="V658" s="581"/>
      <c r="W658" s="581"/>
      <c r="X658" s="581"/>
      <c r="Y658" s="581"/>
      <c r="Z658" s="581"/>
      <c r="AA658" s="581"/>
      <c r="AB658" s="581"/>
      <c r="AC658" s="581"/>
      <c r="AD658" s="581"/>
      <c r="AE658" s="581"/>
      <c r="AF658" s="581"/>
      <c r="AG658" s="581"/>
      <c r="AH658" s="581"/>
      <c r="AI658" s="581"/>
      <c r="AJ658" s="581"/>
      <c r="AK658" s="581"/>
      <c r="AL658" s="581"/>
      <c r="AM658" s="581"/>
      <c r="AN658" s="581"/>
      <c r="AO658" s="581"/>
      <c r="AP658" s="581"/>
      <c r="AQ658" s="581"/>
      <c r="AR658" s="581"/>
      <c r="AS658" s="581"/>
      <c r="AT658" s="581"/>
      <c r="AU658" s="581"/>
      <c r="AV658" s="581"/>
      <c r="AW658" s="581"/>
      <c r="AX658" s="581"/>
      <c r="AY658" s="581"/>
      <c r="AZ658" s="581"/>
      <c r="BA658" s="581"/>
      <c r="BB658" s="581"/>
      <c r="BC658" s="581"/>
      <c r="BD658" s="581"/>
      <c r="BE658" s="581"/>
      <c r="BF658" s="581"/>
      <c r="BG658" s="581"/>
      <c r="BH658" s="581"/>
      <c r="BI658" s="581"/>
      <c r="BJ658" s="581"/>
      <c r="BK658" s="581"/>
      <c r="BL658" s="581"/>
      <c r="BM658" s="581"/>
      <c r="BN658" s="581"/>
      <c r="BO658" s="581"/>
      <c r="BP658" s="581"/>
      <c r="BQ658" s="581"/>
      <c r="BR658" s="581"/>
      <c r="BS658" s="581"/>
      <c r="BT658" s="581"/>
      <c r="BU658" s="581"/>
      <c r="BV658" s="581"/>
      <c r="BW658" s="581"/>
      <c r="BX658" s="581"/>
      <c r="BY658" s="581"/>
      <c r="BZ658" s="581"/>
      <c r="CA658" s="581"/>
      <c r="CB658" s="581"/>
      <c r="CC658" s="581"/>
    </row>
    <row r="659" customFormat="false" ht="11.25" hidden="false" customHeight="true" outlineLevel="0" collapsed="false">
      <c r="A659" s="581"/>
      <c r="B659" s="581"/>
      <c r="C659" s="581"/>
      <c r="D659" s="581"/>
      <c r="E659" s="581"/>
      <c r="F659" s="581"/>
      <c r="G659" s="581"/>
      <c r="H659" s="581"/>
      <c r="I659" s="581"/>
      <c r="J659" s="581"/>
      <c r="K659" s="581"/>
      <c r="L659" s="581"/>
      <c r="M659" s="581"/>
      <c r="N659" s="581"/>
      <c r="O659" s="581"/>
      <c r="P659" s="581"/>
      <c r="Q659" s="581"/>
      <c r="R659" s="581"/>
      <c r="S659" s="581"/>
      <c r="T659" s="581"/>
      <c r="U659" s="581"/>
      <c r="V659" s="581"/>
      <c r="W659" s="581"/>
      <c r="X659" s="581"/>
      <c r="Y659" s="581"/>
      <c r="Z659" s="581"/>
      <c r="AA659" s="581"/>
      <c r="AB659" s="581"/>
      <c r="AC659" s="581"/>
      <c r="AD659" s="581"/>
      <c r="AE659" s="581"/>
      <c r="AF659" s="581"/>
      <c r="AG659" s="581"/>
      <c r="AH659" s="581"/>
      <c r="AI659" s="581"/>
      <c r="AJ659" s="581"/>
      <c r="AK659" s="581"/>
      <c r="AL659" s="581"/>
      <c r="AM659" s="581"/>
      <c r="AN659" s="581"/>
      <c r="AO659" s="581"/>
      <c r="AP659" s="581"/>
      <c r="AQ659" s="581"/>
      <c r="AR659" s="581"/>
      <c r="AS659" s="581"/>
      <c r="AT659" s="581"/>
      <c r="AU659" s="581"/>
      <c r="AV659" s="581"/>
      <c r="AW659" s="581"/>
      <c r="AX659" s="581"/>
      <c r="AY659" s="581"/>
      <c r="AZ659" s="581"/>
      <c r="BA659" s="581"/>
      <c r="BB659" s="581"/>
      <c r="BC659" s="581"/>
      <c r="BD659" s="581"/>
      <c r="BE659" s="581"/>
      <c r="BF659" s="581"/>
      <c r="BG659" s="581"/>
      <c r="BH659" s="581"/>
      <c r="BI659" s="581"/>
      <c r="BJ659" s="581"/>
      <c r="BK659" s="581"/>
      <c r="BL659" s="581"/>
      <c r="BM659" s="581"/>
      <c r="BN659" s="581"/>
      <c r="BO659" s="581"/>
      <c r="BP659" s="581"/>
      <c r="BQ659" s="581"/>
      <c r="BR659" s="581"/>
      <c r="BS659" s="581"/>
      <c r="BT659" s="581"/>
      <c r="BU659" s="581"/>
      <c r="BV659" s="581"/>
      <c r="BW659" s="581"/>
      <c r="BX659" s="581"/>
      <c r="BY659" s="581"/>
      <c r="BZ659" s="581"/>
      <c r="CA659" s="581"/>
      <c r="CB659" s="581"/>
      <c r="CC659" s="581"/>
    </row>
    <row r="660" customFormat="false" ht="11.25" hidden="false" customHeight="true" outlineLevel="0" collapsed="false">
      <c r="A660" s="581"/>
      <c r="B660" s="581"/>
      <c r="C660" s="581"/>
      <c r="D660" s="581"/>
      <c r="E660" s="581"/>
      <c r="F660" s="581"/>
      <c r="G660" s="581"/>
      <c r="H660" s="581"/>
      <c r="I660" s="581"/>
      <c r="J660" s="581"/>
      <c r="K660" s="581"/>
      <c r="L660" s="581"/>
      <c r="M660" s="581"/>
      <c r="N660" s="581"/>
      <c r="O660" s="581"/>
      <c r="P660" s="581"/>
      <c r="Q660" s="581"/>
      <c r="R660" s="581"/>
      <c r="S660" s="581"/>
      <c r="T660" s="581"/>
      <c r="U660" s="581"/>
      <c r="V660" s="581"/>
      <c r="W660" s="581"/>
      <c r="X660" s="581"/>
      <c r="Y660" s="581"/>
      <c r="Z660" s="581"/>
      <c r="AA660" s="581"/>
      <c r="AB660" s="581"/>
      <c r="AC660" s="581"/>
      <c r="AD660" s="581"/>
      <c r="AE660" s="581"/>
      <c r="AF660" s="581"/>
      <c r="AG660" s="581"/>
      <c r="AH660" s="581"/>
      <c r="AI660" s="581"/>
      <c r="AJ660" s="581"/>
      <c r="AK660" s="581"/>
      <c r="AL660" s="581"/>
      <c r="AM660" s="581"/>
      <c r="AN660" s="581"/>
      <c r="AO660" s="581"/>
      <c r="AP660" s="581"/>
      <c r="AQ660" s="581"/>
      <c r="AR660" s="581"/>
      <c r="AS660" s="581"/>
      <c r="AT660" s="581"/>
      <c r="AU660" s="581"/>
      <c r="AV660" s="581"/>
      <c r="AW660" s="581"/>
      <c r="AX660" s="581"/>
      <c r="AY660" s="581"/>
      <c r="AZ660" s="581"/>
      <c r="BA660" s="581"/>
      <c r="BB660" s="581"/>
      <c r="BC660" s="581"/>
      <c r="BD660" s="581"/>
      <c r="BE660" s="581"/>
      <c r="BF660" s="581"/>
      <c r="BG660" s="581"/>
      <c r="BH660" s="581"/>
      <c r="BI660" s="581"/>
      <c r="BJ660" s="581"/>
      <c r="BK660" s="581"/>
      <c r="BL660" s="581"/>
      <c r="BM660" s="581"/>
      <c r="BN660" s="581"/>
      <c r="BO660" s="581"/>
      <c r="BP660" s="581"/>
      <c r="BQ660" s="581"/>
      <c r="BR660" s="581"/>
      <c r="BS660" s="581"/>
      <c r="BT660" s="581"/>
      <c r="BU660" s="581"/>
      <c r="BV660" s="581"/>
      <c r="BW660" s="581"/>
      <c r="BX660" s="581"/>
      <c r="BY660" s="581"/>
      <c r="BZ660" s="581"/>
      <c r="CA660" s="581"/>
      <c r="CB660" s="581"/>
      <c r="CC660" s="581"/>
    </row>
    <row r="661" customFormat="false" ht="11.25" hidden="false" customHeight="true" outlineLevel="0" collapsed="false">
      <c r="A661" s="581"/>
      <c r="B661" s="581"/>
      <c r="C661" s="581"/>
      <c r="D661" s="581"/>
      <c r="E661" s="581"/>
      <c r="F661" s="581"/>
      <c r="G661" s="581"/>
      <c r="H661" s="581"/>
      <c r="I661" s="581"/>
      <c r="J661" s="581"/>
      <c r="K661" s="581"/>
      <c r="L661" s="581"/>
      <c r="M661" s="581"/>
      <c r="N661" s="581"/>
      <c r="O661" s="581"/>
      <c r="P661" s="581"/>
      <c r="Q661" s="581"/>
      <c r="R661" s="581"/>
      <c r="S661" s="581"/>
      <c r="T661" s="581"/>
      <c r="U661" s="581"/>
      <c r="V661" s="581"/>
      <c r="W661" s="581"/>
      <c r="X661" s="581"/>
      <c r="Y661" s="581"/>
      <c r="Z661" s="581"/>
      <c r="AA661" s="581"/>
      <c r="AB661" s="581"/>
      <c r="AC661" s="581"/>
      <c r="AD661" s="581"/>
      <c r="AE661" s="581"/>
      <c r="AF661" s="581"/>
      <c r="AG661" s="581"/>
      <c r="AH661" s="581"/>
      <c r="AI661" s="581"/>
      <c r="AJ661" s="581"/>
      <c r="AK661" s="581"/>
      <c r="AL661" s="581"/>
      <c r="AM661" s="581"/>
      <c r="AN661" s="581"/>
      <c r="AO661" s="581"/>
      <c r="AP661" s="581"/>
      <c r="AQ661" s="581"/>
      <c r="AR661" s="581"/>
      <c r="AS661" s="581"/>
      <c r="AT661" s="581"/>
      <c r="AU661" s="581"/>
      <c r="AV661" s="581"/>
      <c r="AW661" s="581"/>
      <c r="AX661" s="581"/>
      <c r="AY661" s="581"/>
      <c r="AZ661" s="581"/>
      <c r="BA661" s="581"/>
      <c r="BB661" s="581"/>
      <c r="BC661" s="581"/>
      <c r="BD661" s="581"/>
      <c r="BE661" s="581"/>
      <c r="BF661" s="581"/>
      <c r="BG661" s="581"/>
      <c r="BH661" s="581"/>
      <c r="BI661" s="581"/>
      <c r="BJ661" s="581"/>
      <c r="BK661" s="581"/>
      <c r="BL661" s="581"/>
      <c r="BM661" s="581"/>
      <c r="BN661" s="581"/>
      <c r="BO661" s="581"/>
      <c r="BP661" s="581"/>
      <c r="BQ661" s="581"/>
      <c r="BR661" s="581"/>
      <c r="BS661" s="581"/>
      <c r="BT661" s="581"/>
      <c r="BU661" s="581"/>
      <c r="BV661" s="581"/>
      <c r="BW661" s="581"/>
      <c r="BX661" s="581"/>
      <c r="BY661" s="581"/>
      <c r="BZ661" s="581"/>
      <c r="CA661" s="581"/>
      <c r="CB661" s="581"/>
      <c r="CC661" s="581"/>
    </row>
    <row r="662" customFormat="false" ht="11.25" hidden="false" customHeight="true" outlineLevel="0" collapsed="false">
      <c r="A662" s="581"/>
      <c r="B662" s="581"/>
      <c r="C662" s="581"/>
      <c r="D662" s="581"/>
      <c r="E662" s="581"/>
      <c r="F662" s="581"/>
      <c r="G662" s="581"/>
      <c r="H662" s="581"/>
      <c r="I662" s="581"/>
      <c r="J662" s="581"/>
      <c r="K662" s="581"/>
      <c r="L662" s="581"/>
      <c r="M662" s="581"/>
      <c r="N662" s="581"/>
      <c r="O662" s="581"/>
      <c r="P662" s="581"/>
      <c r="Q662" s="581"/>
      <c r="R662" s="581"/>
      <c r="S662" s="581"/>
      <c r="T662" s="581"/>
      <c r="U662" s="581"/>
      <c r="V662" s="581"/>
      <c r="W662" s="581"/>
      <c r="X662" s="581"/>
      <c r="Y662" s="581"/>
      <c r="Z662" s="581"/>
      <c r="AA662" s="581"/>
      <c r="AB662" s="581"/>
      <c r="AC662" s="581"/>
      <c r="AD662" s="581"/>
      <c r="AE662" s="581"/>
      <c r="AF662" s="581"/>
      <c r="AG662" s="581"/>
      <c r="AH662" s="581"/>
      <c r="AI662" s="581"/>
      <c r="AJ662" s="581"/>
      <c r="AK662" s="581"/>
      <c r="AL662" s="581"/>
      <c r="AM662" s="581"/>
      <c r="AN662" s="581"/>
      <c r="AO662" s="581"/>
      <c r="AP662" s="581"/>
      <c r="AQ662" s="581"/>
      <c r="AR662" s="581"/>
      <c r="AS662" s="581"/>
      <c r="AT662" s="581"/>
      <c r="AU662" s="581"/>
      <c r="AV662" s="581"/>
      <c r="AW662" s="581"/>
      <c r="AX662" s="581"/>
      <c r="AY662" s="581"/>
      <c r="AZ662" s="581"/>
      <c r="BA662" s="581"/>
      <c r="BB662" s="581"/>
      <c r="BC662" s="581"/>
      <c r="BD662" s="581"/>
      <c r="BE662" s="581"/>
      <c r="BF662" s="581"/>
      <c r="BG662" s="581"/>
      <c r="BH662" s="581"/>
      <c r="BI662" s="581"/>
      <c r="BJ662" s="581"/>
      <c r="BK662" s="581"/>
      <c r="BL662" s="581"/>
      <c r="BM662" s="581"/>
      <c r="BN662" s="581"/>
      <c r="BO662" s="581"/>
      <c r="BP662" s="581"/>
      <c r="BQ662" s="581"/>
      <c r="BR662" s="581"/>
      <c r="BS662" s="581"/>
      <c r="BT662" s="581"/>
      <c r="BU662" s="581"/>
      <c r="BV662" s="581"/>
      <c r="BW662" s="581"/>
      <c r="BX662" s="581"/>
      <c r="BY662" s="581"/>
      <c r="BZ662" s="581"/>
      <c r="CA662" s="581"/>
      <c r="CB662" s="581"/>
      <c r="CC662" s="581"/>
    </row>
    <row r="663" customFormat="false" ht="11.25" hidden="false" customHeight="true" outlineLevel="0" collapsed="false">
      <c r="A663" s="581"/>
      <c r="B663" s="581"/>
      <c r="C663" s="581"/>
      <c r="D663" s="581"/>
      <c r="E663" s="581"/>
      <c r="F663" s="581"/>
      <c r="G663" s="581"/>
      <c r="H663" s="581"/>
      <c r="I663" s="581"/>
      <c r="J663" s="581"/>
      <c r="K663" s="581"/>
      <c r="L663" s="581"/>
      <c r="M663" s="581"/>
      <c r="N663" s="581"/>
      <c r="O663" s="581"/>
      <c r="P663" s="581"/>
      <c r="Q663" s="581"/>
      <c r="R663" s="581"/>
      <c r="S663" s="581"/>
      <c r="T663" s="581"/>
      <c r="U663" s="581"/>
      <c r="V663" s="581"/>
      <c r="W663" s="581"/>
      <c r="X663" s="581"/>
      <c r="Y663" s="581"/>
      <c r="Z663" s="581"/>
      <c r="AA663" s="581"/>
      <c r="AB663" s="581"/>
      <c r="AC663" s="581"/>
      <c r="AD663" s="581"/>
      <c r="AE663" s="581"/>
      <c r="AF663" s="581"/>
      <c r="AG663" s="581"/>
      <c r="AH663" s="581"/>
      <c r="AI663" s="581"/>
      <c r="AJ663" s="581"/>
      <c r="AK663" s="581"/>
      <c r="AL663" s="581"/>
      <c r="AM663" s="581"/>
      <c r="AN663" s="581"/>
      <c r="AO663" s="581"/>
      <c r="AP663" s="581"/>
      <c r="AQ663" s="581"/>
      <c r="AR663" s="581"/>
      <c r="AS663" s="581"/>
      <c r="AT663" s="581"/>
      <c r="AU663" s="581"/>
      <c r="AV663" s="581"/>
      <c r="AW663" s="581"/>
      <c r="AX663" s="581"/>
      <c r="AY663" s="581"/>
      <c r="AZ663" s="581"/>
      <c r="BA663" s="581"/>
      <c r="BB663" s="581"/>
      <c r="BC663" s="581"/>
      <c r="BD663" s="581"/>
      <c r="BE663" s="581"/>
      <c r="BF663" s="581"/>
      <c r="BG663" s="581"/>
      <c r="BH663" s="581"/>
      <c r="BI663" s="581"/>
      <c r="BJ663" s="581"/>
      <c r="BK663" s="581"/>
      <c r="BL663" s="581"/>
      <c r="BM663" s="581"/>
      <c r="BN663" s="581"/>
      <c r="BO663" s="581"/>
      <c r="BP663" s="581"/>
      <c r="BQ663" s="581"/>
      <c r="BR663" s="581"/>
      <c r="BS663" s="581"/>
      <c r="BT663" s="581"/>
      <c r="BU663" s="581"/>
      <c r="BV663" s="581"/>
      <c r="BW663" s="581"/>
      <c r="BX663" s="581"/>
      <c r="BY663" s="581"/>
      <c r="BZ663" s="581"/>
      <c r="CA663" s="581"/>
      <c r="CB663" s="581"/>
      <c r="CC663" s="581"/>
    </row>
    <row r="664" customFormat="false" ht="11.25" hidden="false" customHeight="true" outlineLevel="0" collapsed="false">
      <c r="A664" s="581"/>
      <c r="B664" s="581"/>
      <c r="C664" s="581"/>
      <c r="D664" s="581"/>
      <c r="E664" s="581"/>
      <c r="F664" s="581"/>
      <c r="G664" s="581"/>
      <c r="H664" s="581"/>
      <c r="I664" s="581"/>
      <c r="J664" s="581"/>
      <c r="K664" s="581"/>
      <c r="L664" s="581"/>
      <c r="M664" s="581"/>
      <c r="N664" s="581"/>
      <c r="O664" s="581"/>
      <c r="P664" s="581"/>
      <c r="Q664" s="581"/>
      <c r="R664" s="581"/>
      <c r="S664" s="581"/>
      <c r="T664" s="581"/>
      <c r="U664" s="581"/>
      <c r="V664" s="581"/>
      <c r="W664" s="581"/>
      <c r="X664" s="581"/>
      <c r="Y664" s="581"/>
      <c r="Z664" s="581"/>
      <c r="AA664" s="581"/>
      <c r="AB664" s="581"/>
      <c r="AC664" s="581"/>
      <c r="AD664" s="581"/>
      <c r="AE664" s="581"/>
      <c r="AF664" s="581"/>
      <c r="AG664" s="581"/>
      <c r="AH664" s="581"/>
      <c r="AI664" s="581"/>
      <c r="AJ664" s="581"/>
      <c r="AK664" s="581"/>
      <c r="AL664" s="581"/>
      <c r="AM664" s="581"/>
      <c r="AN664" s="581"/>
      <c r="AO664" s="581"/>
      <c r="AP664" s="581"/>
      <c r="AQ664" s="581"/>
      <c r="AR664" s="581"/>
      <c r="AS664" s="581"/>
      <c r="AT664" s="581"/>
      <c r="AU664" s="581"/>
      <c r="AV664" s="581"/>
      <c r="AW664" s="581"/>
      <c r="AX664" s="581"/>
      <c r="AY664" s="581"/>
      <c r="AZ664" s="581"/>
      <c r="BA664" s="581"/>
      <c r="BB664" s="581"/>
      <c r="BC664" s="581"/>
      <c r="BD664" s="581"/>
      <c r="BE664" s="581"/>
      <c r="BF664" s="581"/>
      <c r="BG664" s="581"/>
      <c r="BH664" s="581"/>
      <c r="BI664" s="581"/>
      <c r="BJ664" s="581"/>
      <c r="BK664" s="581"/>
      <c r="BL664" s="581"/>
      <c r="BM664" s="581"/>
      <c r="BN664" s="581"/>
      <c r="BO664" s="581"/>
      <c r="BP664" s="581"/>
      <c r="BQ664" s="581"/>
      <c r="BR664" s="581"/>
      <c r="BS664" s="581"/>
      <c r="BT664" s="581"/>
      <c r="BU664" s="581"/>
      <c r="BV664" s="581"/>
      <c r="BW664" s="581"/>
      <c r="BX664" s="581"/>
      <c r="BY664" s="581"/>
      <c r="BZ664" s="581"/>
      <c r="CA664" s="581"/>
      <c r="CB664" s="581"/>
      <c r="CC664" s="581"/>
    </row>
    <row r="665" customFormat="false" ht="11.25" hidden="false" customHeight="true" outlineLevel="0" collapsed="false">
      <c r="A665" s="581"/>
      <c r="B665" s="581"/>
      <c r="C665" s="581"/>
      <c r="D665" s="581"/>
      <c r="E665" s="581"/>
      <c r="F665" s="581"/>
      <c r="G665" s="581"/>
      <c r="H665" s="581"/>
      <c r="I665" s="581"/>
      <c r="J665" s="581"/>
      <c r="K665" s="581"/>
      <c r="L665" s="581"/>
      <c r="M665" s="581"/>
      <c r="N665" s="581"/>
      <c r="O665" s="581"/>
      <c r="P665" s="581"/>
      <c r="Q665" s="581"/>
      <c r="R665" s="581"/>
      <c r="S665" s="581"/>
      <c r="T665" s="581"/>
      <c r="U665" s="581"/>
      <c r="V665" s="581"/>
      <c r="W665" s="581"/>
      <c r="X665" s="581"/>
      <c r="Y665" s="581"/>
      <c r="Z665" s="581"/>
      <c r="AA665" s="581"/>
      <c r="AB665" s="581"/>
      <c r="AC665" s="581"/>
      <c r="AD665" s="581"/>
      <c r="AE665" s="581"/>
      <c r="AF665" s="581"/>
      <c r="AG665" s="581"/>
      <c r="AH665" s="581"/>
      <c r="AI665" s="581"/>
      <c r="AJ665" s="581"/>
      <c r="AK665" s="581"/>
      <c r="AL665" s="581"/>
      <c r="AM665" s="581"/>
      <c r="AN665" s="581"/>
      <c r="AO665" s="581"/>
      <c r="AP665" s="581"/>
      <c r="AQ665" s="581"/>
      <c r="AR665" s="581"/>
      <c r="AS665" s="581"/>
      <c r="AT665" s="581"/>
      <c r="AU665" s="581"/>
      <c r="AV665" s="581"/>
      <c r="AW665" s="581"/>
      <c r="AX665" s="581"/>
      <c r="AY665" s="581"/>
      <c r="AZ665" s="581"/>
      <c r="BA665" s="581"/>
      <c r="BB665" s="581"/>
      <c r="BC665" s="581"/>
      <c r="BD665" s="581"/>
      <c r="BE665" s="581"/>
      <c r="BF665" s="581"/>
      <c r="BG665" s="581"/>
      <c r="BH665" s="581"/>
      <c r="BI665" s="581"/>
      <c r="BJ665" s="581"/>
      <c r="BK665" s="581"/>
      <c r="BL665" s="581"/>
      <c r="BM665" s="581"/>
      <c r="BN665" s="581"/>
      <c r="BO665" s="581"/>
      <c r="BP665" s="581"/>
      <c r="BQ665" s="581"/>
      <c r="BR665" s="581"/>
      <c r="BS665" s="581"/>
      <c r="BT665" s="581"/>
      <c r="BU665" s="581"/>
      <c r="BV665" s="581"/>
      <c r="BW665" s="581"/>
      <c r="BX665" s="581"/>
      <c r="BY665" s="581"/>
      <c r="BZ665" s="581"/>
      <c r="CA665" s="581"/>
      <c r="CB665" s="581"/>
      <c r="CC665" s="581"/>
    </row>
    <row r="666" customFormat="false" ht="11.25" hidden="false" customHeight="true" outlineLevel="0" collapsed="false">
      <c r="A666" s="581"/>
      <c r="B666" s="581"/>
      <c r="C666" s="581"/>
      <c r="D666" s="581"/>
      <c r="E666" s="581"/>
      <c r="F666" s="581"/>
      <c r="G666" s="581"/>
      <c r="H666" s="581"/>
      <c r="I666" s="581"/>
      <c r="J666" s="581"/>
      <c r="K666" s="581"/>
      <c r="L666" s="581"/>
      <c r="M666" s="581"/>
      <c r="N666" s="581"/>
      <c r="O666" s="581"/>
      <c r="P666" s="581"/>
      <c r="Q666" s="581"/>
      <c r="R666" s="581"/>
      <c r="S666" s="581"/>
      <c r="T666" s="581"/>
      <c r="U666" s="581"/>
      <c r="V666" s="581"/>
      <c r="W666" s="581"/>
      <c r="X666" s="581"/>
      <c r="Y666" s="581"/>
      <c r="Z666" s="581"/>
      <c r="AA666" s="581"/>
      <c r="AB666" s="581"/>
      <c r="AC666" s="581"/>
      <c r="AD666" s="581"/>
      <c r="AE666" s="581"/>
      <c r="AF666" s="581"/>
      <c r="AG666" s="581"/>
      <c r="AH666" s="581"/>
      <c r="AI666" s="581"/>
      <c r="AJ666" s="581"/>
      <c r="AK666" s="581"/>
      <c r="AL666" s="581"/>
      <c r="AM666" s="581"/>
      <c r="AN666" s="581"/>
      <c r="AO666" s="581"/>
      <c r="AP666" s="581"/>
      <c r="AQ666" s="581"/>
      <c r="AR666" s="581"/>
      <c r="AS666" s="581"/>
      <c r="AT666" s="581"/>
      <c r="AU666" s="581"/>
      <c r="AV666" s="581"/>
      <c r="AW666" s="581"/>
      <c r="AX666" s="581"/>
      <c r="AY666" s="581"/>
      <c r="AZ666" s="581"/>
      <c r="BA666" s="581"/>
      <c r="BB666" s="581"/>
      <c r="BC666" s="581"/>
      <c r="BD666" s="581"/>
      <c r="BE666" s="581"/>
      <c r="BF666" s="581"/>
      <c r="BG666" s="581"/>
      <c r="BH666" s="581"/>
      <c r="BI666" s="581"/>
      <c r="BJ666" s="581"/>
      <c r="BK666" s="581"/>
      <c r="BL666" s="581"/>
      <c r="BM666" s="581"/>
      <c r="BN666" s="581"/>
      <c r="BO666" s="581"/>
      <c r="BP666" s="581"/>
      <c r="BQ666" s="581"/>
      <c r="BR666" s="581"/>
      <c r="BS666" s="581"/>
      <c r="BT666" s="581"/>
      <c r="BU666" s="581"/>
      <c r="BV666" s="581"/>
      <c r="BW666" s="581"/>
      <c r="BX666" s="581"/>
      <c r="BY666" s="581"/>
      <c r="BZ666" s="581"/>
      <c r="CA666" s="581"/>
      <c r="CB666" s="581"/>
      <c r="CC666" s="581"/>
    </row>
    <row r="667" customFormat="false" ht="11.25" hidden="false" customHeight="true" outlineLevel="0" collapsed="false">
      <c r="A667" s="581"/>
      <c r="B667" s="581"/>
      <c r="C667" s="581"/>
      <c r="D667" s="581"/>
      <c r="E667" s="581"/>
      <c r="F667" s="581"/>
      <c r="G667" s="581"/>
      <c r="H667" s="581"/>
      <c r="I667" s="581"/>
      <c r="J667" s="581"/>
      <c r="K667" s="581"/>
      <c r="L667" s="581"/>
      <c r="M667" s="581"/>
      <c r="N667" s="581"/>
      <c r="O667" s="581"/>
      <c r="P667" s="581"/>
      <c r="Q667" s="581"/>
      <c r="R667" s="581"/>
      <c r="S667" s="581"/>
      <c r="T667" s="581"/>
      <c r="U667" s="581"/>
      <c r="V667" s="581"/>
      <c r="W667" s="581"/>
      <c r="X667" s="581"/>
      <c r="Y667" s="581"/>
      <c r="Z667" s="581"/>
      <c r="AA667" s="581"/>
      <c r="AB667" s="581"/>
      <c r="AC667" s="581"/>
      <c r="AD667" s="581"/>
      <c r="AE667" s="581"/>
      <c r="AF667" s="581"/>
      <c r="AG667" s="581"/>
      <c r="AH667" s="581"/>
      <c r="AI667" s="581"/>
      <c r="AJ667" s="581"/>
      <c r="AK667" s="581"/>
      <c r="AL667" s="581"/>
      <c r="AM667" s="581"/>
      <c r="AN667" s="581"/>
      <c r="AO667" s="581"/>
      <c r="AP667" s="581"/>
      <c r="AQ667" s="581"/>
      <c r="AR667" s="581"/>
      <c r="AS667" s="581"/>
      <c r="AT667" s="581"/>
      <c r="AU667" s="581"/>
      <c r="AV667" s="581"/>
      <c r="AW667" s="581"/>
      <c r="AX667" s="581"/>
      <c r="AY667" s="581"/>
      <c r="AZ667" s="581"/>
      <c r="BA667" s="581"/>
      <c r="BB667" s="581"/>
      <c r="BC667" s="581"/>
      <c r="BD667" s="581"/>
      <c r="BE667" s="581"/>
      <c r="BF667" s="581"/>
      <c r="BG667" s="581"/>
      <c r="BH667" s="581"/>
      <c r="BI667" s="581"/>
      <c r="BJ667" s="581"/>
      <c r="BK667" s="581"/>
      <c r="BL667" s="581"/>
      <c r="BM667" s="581"/>
      <c r="BN667" s="581"/>
      <c r="BO667" s="581"/>
      <c r="BP667" s="581"/>
      <c r="BQ667" s="581"/>
      <c r="BR667" s="581"/>
      <c r="BS667" s="581"/>
      <c r="BT667" s="581"/>
      <c r="BU667" s="581"/>
      <c r="BV667" s="581"/>
      <c r="BW667" s="581"/>
      <c r="BX667" s="581"/>
      <c r="BY667" s="581"/>
      <c r="BZ667" s="581"/>
      <c r="CA667" s="581"/>
      <c r="CB667" s="581"/>
      <c r="CC667" s="581"/>
    </row>
    <row r="668" customFormat="false" ht="11.25" hidden="false" customHeight="true" outlineLevel="0" collapsed="false">
      <c r="A668" s="581"/>
      <c r="B668" s="581"/>
      <c r="C668" s="581"/>
      <c r="D668" s="581"/>
      <c r="E668" s="581"/>
      <c r="F668" s="581"/>
      <c r="G668" s="581"/>
      <c r="H668" s="581"/>
      <c r="I668" s="581"/>
      <c r="J668" s="581"/>
      <c r="K668" s="581"/>
      <c r="L668" s="581"/>
      <c r="M668" s="581"/>
      <c r="N668" s="581"/>
      <c r="O668" s="581"/>
      <c r="P668" s="581"/>
      <c r="Q668" s="581"/>
      <c r="R668" s="581"/>
      <c r="S668" s="581"/>
      <c r="T668" s="581"/>
      <c r="U668" s="581"/>
      <c r="V668" s="581"/>
      <c r="W668" s="581"/>
      <c r="X668" s="581"/>
      <c r="Y668" s="581"/>
      <c r="Z668" s="581"/>
      <c r="AA668" s="581"/>
      <c r="AB668" s="581"/>
      <c r="AC668" s="581"/>
      <c r="AD668" s="581"/>
      <c r="AE668" s="581"/>
      <c r="AF668" s="581"/>
      <c r="AG668" s="581"/>
      <c r="AH668" s="581"/>
      <c r="AI668" s="581"/>
      <c r="AJ668" s="581"/>
      <c r="AK668" s="581"/>
      <c r="AL668" s="581"/>
      <c r="AM668" s="581"/>
      <c r="AN668" s="581"/>
      <c r="AO668" s="581"/>
      <c r="AP668" s="581"/>
      <c r="AQ668" s="581"/>
      <c r="AR668" s="581"/>
      <c r="AS668" s="581"/>
      <c r="AT668" s="581"/>
      <c r="AU668" s="581"/>
      <c r="AV668" s="581"/>
      <c r="AW668" s="581"/>
      <c r="AX668" s="581"/>
      <c r="AY668" s="581"/>
      <c r="AZ668" s="581"/>
      <c r="BA668" s="581"/>
      <c r="BB668" s="581"/>
      <c r="BC668" s="581"/>
      <c r="BD668" s="581"/>
      <c r="BE668" s="581"/>
      <c r="BF668" s="581"/>
      <c r="BG668" s="581"/>
      <c r="BH668" s="581"/>
      <c r="BI668" s="581"/>
      <c r="BJ668" s="581"/>
      <c r="BK668" s="581"/>
      <c r="BL668" s="581"/>
      <c r="BM668" s="581"/>
      <c r="BN668" s="581"/>
      <c r="BO668" s="581"/>
      <c r="BP668" s="581"/>
      <c r="BQ668" s="581"/>
      <c r="BR668" s="581"/>
      <c r="BS668" s="581"/>
      <c r="BT668" s="581"/>
      <c r="BU668" s="581"/>
      <c r="BV668" s="581"/>
      <c r="BW668" s="581"/>
      <c r="BX668" s="581"/>
      <c r="BY668" s="581"/>
      <c r="BZ668" s="581"/>
      <c r="CA668" s="581"/>
      <c r="CB668" s="581"/>
      <c r="CC668" s="581"/>
    </row>
    <row r="669" customFormat="false" ht="11.25" hidden="false" customHeight="true" outlineLevel="0" collapsed="false">
      <c r="A669" s="581"/>
      <c r="B669" s="581"/>
      <c r="C669" s="581"/>
      <c r="D669" s="581"/>
      <c r="E669" s="581"/>
      <c r="F669" s="581"/>
      <c r="G669" s="581"/>
      <c r="H669" s="581"/>
      <c r="I669" s="581"/>
      <c r="J669" s="581"/>
      <c r="K669" s="581"/>
      <c r="L669" s="581"/>
      <c r="M669" s="581"/>
      <c r="N669" s="581"/>
      <c r="O669" s="581"/>
      <c r="P669" s="581"/>
      <c r="Q669" s="581"/>
      <c r="R669" s="581"/>
      <c r="S669" s="581"/>
      <c r="T669" s="581"/>
      <c r="U669" s="581"/>
      <c r="V669" s="581"/>
      <c r="W669" s="581"/>
      <c r="X669" s="581"/>
      <c r="Y669" s="581"/>
      <c r="Z669" s="581"/>
      <c r="AA669" s="581"/>
      <c r="AB669" s="581"/>
      <c r="AC669" s="581"/>
      <c r="AD669" s="581"/>
      <c r="AE669" s="581"/>
      <c r="AF669" s="581"/>
      <c r="AG669" s="581"/>
      <c r="AH669" s="581"/>
      <c r="AI669" s="581"/>
      <c r="AJ669" s="581"/>
      <c r="AK669" s="581"/>
      <c r="AL669" s="581"/>
      <c r="AM669" s="581"/>
      <c r="AN669" s="581"/>
      <c r="AO669" s="581"/>
      <c r="AP669" s="581"/>
      <c r="AQ669" s="581"/>
      <c r="AR669" s="581"/>
      <c r="AS669" s="581"/>
      <c r="AT669" s="581"/>
      <c r="AU669" s="581"/>
      <c r="AV669" s="581"/>
      <c r="AW669" s="581"/>
      <c r="AX669" s="581"/>
      <c r="AY669" s="581"/>
      <c r="AZ669" s="581"/>
      <c r="BA669" s="581"/>
      <c r="BB669" s="581"/>
      <c r="BC669" s="581"/>
      <c r="BD669" s="581"/>
      <c r="BE669" s="581"/>
      <c r="BF669" s="581"/>
      <c r="BG669" s="581"/>
      <c r="BH669" s="581"/>
      <c r="BI669" s="581"/>
      <c r="BJ669" s="581"/>
      <c r="BK669" s="581"/>
      <c r="BL669" s="581"/>
      <c r="BM669" s="581"/>
      <c r="BN669" s="581"/>
      <c r="BO669" s="581"/>
      <c r="BP669" s="581"/>
      <c r="BQ669" s="581"/>
      <c r="BR669" s="581"/>
      <c r="BS669" s="581"/>
      <c r="BT669" s="581"/>
      <c r="BU669" s="581"/>
      <c r="BV669" s="581"/>
      <c r="BW669" s="581"/>
      <c r="BX669" s="581"/>
      <c r="BY669" s="581"/>
      <c r="BZ669" s="581"/>
      <c r="CA669" s="581"/>
      <c r="CB669" s="581"/>
      <c r="CC669" s="581"/>
    </row>
    <row r="670" customFormat="false" ht="11.25" hidden="false" customHeight="true" outlineLevel="0" collapsed="false">
      <c r="A670" s="581"/>
      <c r="B670" s="581"/>
      <c r="C670" s="581"/>
      <c r="D670" s="581"/>
      <c r="E670" s="581"/>
      <c r="F670" s="581"/>
      <c r="G670" s="581"/>
      <c r="H670" s="581"/>
      <c r="I670" s="581"/>
      <c r="J670" s="581"/>
      <c r="K670" s="581"/>
      <c r="L670" s="581"/>
      <c r="M670" s="581"/>
      <c r="N670" s="581"/>
      <c r="O670" s="581"/>
      <c r="P670" s="581"/>
      <c r="Q670" s="581"/>
      <c r="R670" s="581"/>
      <c r="S670" s="581"/>
      <c r="T670" s="581"/>
      <c r="U670" s="581"/>
      <c r="V670" s="581"/>
      <c r="W670" s="581"/>
      <c r="X670" s="581"/>
      <c r="Y670" s="581"/>
      <c r="Z670" s="581"/>
      <c r="AA670" s="581"/>
      <c r="AB670" s="581"/>
      <c r="AC670" s="581"/>
      <c r="AD670" s="581"/>
      <c r="AE670" s="581"/>
      <c r="AF670" s="581"/>
      <c r="AG670" s="581"/>
      <c r="AH670" s="581"/>
      <c r="AI670" s="581"/>
      <c r="AJ670" s="581"/>
      <c r="AK670" s="581"/>
      <c r="AL670" s="581"/>
      <c r="AM670" s="581"/>
      <c r="AN670" s="581"/>
      <c r="AO670" s="581"/>
      <c r="AP670" s="581"/>
      <c r="AQ670" s="581"/>
      <c r="AR670" s="581"/>
      <c r="AS670" s="581"/>
      <c r="AT670" s="581"/>
      <c r="AU670" s="581"/>
      <c r="AV670" s="581"/>
      <c r="AW670" s="581"/>
      <c r="AX670" s="581"/>
      <c r="AY670" s="581"/>
      <c r="AZ670" s="581"/>
      <c r="BA670" s="581"/>
      <c r="BB670" s="581"/>
      <c r="BC670" s="581"/>
      <c r="BD670" s="581"/>
      <c r="BE670" s="581"/>
      <c r="BF670" s="581"/>
      <c r="BG670" s="581"/>
      <c r="BH670" s="581"/>
      <c r="BI670" s="581"/>
      <c r="BJ670" s="581"/>
      <c r="BK670" s="581"/>
      <c r="BL670" s="581"/>
      <c r="BM670" s="581"/>
      <c r="BN670" s="581"/>
      <c r="BO670" s="581"/>
      <c r="BP670" s="581"/>
      <c r="BQ670" s="581"/>
      <c r="BR670" s="581"/>
      <c r="BS670" s="581"/>
      <c r="BT670" s="581"/>
      <c r="BU670" s="581"/>
      <c r="BV670" s="581"/>
      <c r="BW670" s="581"/>
      <c r="BX670" s="581"/>
      <c r="BY670" s="581"/>
      <c r="BZ670" s="581"/>
      <c r="CA670" s="581"/>
      <c r="CB670" s="581"/>
      <c r="CC670" s="581"/>
    </row>
    <row r="671" customFormat="false" ht="11.25" hidden="false" customHeight="true" outlineLevel="0" collapsed="false">
      <c r="A671" s="581"/>
      <c r="B671" s="581"/>
      <c r="C671" s="581"/>
      <c r="D671" s="581"/>
      <c r="E671" s="581"/>
      <c r="F671" s="581"/>
      <c r="G671" s="581"/>
      <c r="H671" s="581"/>
      <c r="I671" s="581"/>
      <c r="J671" s="581"/>
      <c r="K671" s="581"/>
      <c r="L671" s="581"/>
      <c r="M671" s="581"/>
      <c r="N671" s="581"/>
      <c r="O671" s="581"/>
      <c r="P671" s="581"/>
      <c r="Q671" s="581"/>
      <c r="R671" s="581"/>
      <c r="S671" s="581"/>
      <c r="T671" s="581"/>
      <c r="U671" s="581"/>
      <c r="V671" s="581"/>
      <c r="W671" s="581"/>
      <c r="X671" s="581"/>
      <c r="Y671" s="581"/>
      <c r="Z671" s="581"/>
      <c r="AA671" s="581"/>
      <c r="AB671" s="581"/>
      <c r="AC671" s="581"/>
      <c r="AD671" s="581"/>
      <c r="AE671" s="581"/>
      <c r="AF671" s="581"/>
      <c r="AG671" s="581"/>
      <c r="AH671" s="581"/>
      <c r="AI671" s="581"/>
      <c r="AJ671" s="581"/>
      <c r="AK671" s="581"/>
      <c r="AL671" s="581"/>
      <c r="AM671" s="581"/>
      <c r="AN671" s="581"/>
      <c r="AO671" s="581"/>
      <c r="AP671" s="581"/>
      <c r="AQ671" s="581"/>
      <c r="AR671" s="581"/>
      <c r="AS671" s="581"/>
      <c r="AT671" s="581"/>
      <c r="AU671" s="581"/>
      <c r="AV671" s="581"/>
      <c r="AW671" s="581"/>
      <c r="AX671" s="581"/>
      <c r="AY671" s="581"/>
      <c r="AZ671" s="581"/>
      <c r="BA671" s="581"/>
      <c r="BB671" s="581"/>
      <c r="BC671" s="581"/>
      <c r="BD671" s="581"/>
      <c r="BE671" s="581"/>
      <c r="BF671" s="581"/>
      <c r="BG671" s="581"/>
      <c r="BH671" s="581"/>
      <c r="BI671" s="581"/>
      <c r="BJ671" s="581"/>
      <c r="BK671" s="581"/>
      <c r="BL671" s="581"/>
      <c r="BM671" s="581"/>
      <c r="BN671" s="581"/>
      <c r="BO671" s="581"/>
      <c r="BP671" s="581"/>
      <c r="BQ671" s="581"/>
      <c r="BR671" s="581"/>
      <c r="BS671" s="581"/>
      <c r="BT671" s="581"/>
      <c r="BU671" s="581"/>
      <c r="BV671" s="581"/>
      <c r="BW671" s="581"/>
      <c r="BX671" s="581"/>
      <c r="BY671" s="581"/>
      <c r="BZ671" s="581"/>
      <c r="CA671" s="581"/>
      <c r="CB671" s="581"/>
      <c r="CC671" s="581"/>
    </row>
    <row r="672" customFormat="false" ht="11.25" hidden="false" customHeight="true" outlineLevel="0" collapsed="false">
      <c r="A672" s="581"/>
      <c r="B672" s="581"/>
      <c r="C672" s="581"/>
      <c r="D672" s="581"/>
      <c r="E672" s="581"/>
      <c r="F672" s="581"/>
      <c r="G672" s="581"/>
      <c r="H672" s="581"/>
      <c r="I672" s="581"/>
      <c r="J672" s="581"/>
      <c r="K672" s="581"/>
      <c r="L672" s="581"/>
      <c r="M672" s="581"/>
      <c r="N672" s="581"/>
      <c r="O672" s="581"/>
      <c r="P672" s="581"/>
      <c r="Q672" s="581"/>
      <c r="R672" s="581"/>
      <c r="S672" s="581"/>
      <c r="T672" s="581"/>
      <c r="U672" s="581"/>
      <c r="V672" s="581"/>
      <c r="W672" s="581"/>
      <c r="X672" s="581"/>
      <c r="Y672" s="581"/>
      <c r="Z672" s="581"/>
      <c r="AA672" s="581"/>
      <c r="AB672" s="581"/>
      <c r="AC672" s="581"/>
      <c r="AD672" s="581"/>
      <c r="AE672" s="581"/>
      <c r="AF672" s="581"/>
      <c r="AG672" s="581"/>
      <c r="AH672" s="581"/>
      <c r="AI672" s="581"/>
      <c r="AJ672" s="581"/>
      <c r="AK672" s="581"/>
      <c r="AL672" s="581"/>
      <c r="AM672" s="581"/>
      <c r="AN672" s="581"/>
      <c r="AO672" s="581"/>
      <c r="AP672" s="581"/>
      <c r="AQ672" s="581"/>
      <c r="AR672" s="581"/>
      <c r="AS672" s="581"/>
      <c r="AT672" s="581"/>
      <c r="AU672" s="581"/>
      <c r="AV672" s="581"/>
      <c r="AW672" s="581"/>
      <c r="AX672" s="581"/>
      <c r="AY672" s="581"/>
      <c r="AZ672" s="581"/>
      <c r="BA672" s="581"/>
      <c r="BB672" s="581"/>
      <c r="BC672" s="581"/>
      <c r="BD672" s="581"/>
      <c r="BE672" s="581"/>
      <c r="BF672" s="581"/>
      <c r="BG672" s="581"/>
      <c r="BH672" s="581"/>
      <c r="BI672" s="581"/>
      <c r="BJ672" s="581"/>
      <c r="BK672" s="581"/>
      <c r="BL672" s="581"/>
      <c r="BM672" s="581"/>
      <c r="BN672" s="581"/>
      <c r="BO672" s="581"/>
      <c r="BP672" s="581"/>
      <c r="BQ672" s="581"/>
      <c r="BR672" s="581"/>
      <c r="BS672" s="581"/>
      <c r="BT672" s="581"/>
      <c r="BU672" s="581"/>
      <c r="BV672" s="581"/>
      <c r="BW672" s="581"/>
      <c r="BX672" s="581"/>
      <c r="BY672" s="581"/>
      <c r="BZ672" s="581"/>
      <c r="CA672" s="581"/>
      <c r="CB672" s="581"/>
      <c r="CC672" s="581"/>
    </row>
    <row r="673" customFormat="false" ht="11.25" hidden="false" customHeight="true" outlineLevel="0" collapsed="false">
      <c r="A673" s="581"/>
      <c r="B673" s="581"/>
      <c r="C673" s="581"/>
      <c r="D673" s="581"/>
      <c r="E673" s="581"/>
      <c r="F673" s="581"/>
      <c r="G673" s="581"/>
      <c r="H673" s="581"/>
      <c r="I673" s="581"/>
      <c r="J673" s="581"/>
      <c r="K673" s="581"/>
      <c r="L673" s="581"/>
      <c r="M673" s="581"/>
      <c r="N673" s="581"/>
      <c r="O673" s="581"/>
      <c r="P673" s="581"/>
      <c r="Q673" s="581"/>
      <c r="R673" s="581"/>
      <c r="S673" s="581"/>
      <c r="T673" s="581"/>
      <c r="U673" s="581"/>
      <c r="V673" s="581"/>
      <c r="W673" s="581"/>
      <c r="X673" s="581"/>
      <c r="Y673" s="581"/>
      <c r="Z673" s="581"/>
      <c r="AA673" s="581"/>
      <c r="AB673" s="581"/>
      <c r="AC673" s="581"/>
      <c r="AD673" s="581"/>
      <c r="AE673" s="581"/>
      <c r="AF673" s="581"/>
      <c r="AG673" s="581"/>
      <c r="AH673" s="581"/>
      <c r="AI673" s="581"/>
      <c r="AJ673" s="581"/>
      <c r="AK673" s="581"/>
      <c r="AL673" s="581"/>
      <c r="AM673" s="581"/>
      <c r="AN673" s="581"/>
      <c r="AO673" s="581"/>
      <c r="AP673" s="581"/>
      <c r="AQ673" s="581"/>
      <c r="AR673" s="581"/>
      <c r="AS673" s="581"/>
      <c r="AT673" s="581"/>
      <c r="AU673" s="581"/>
      <c r="AV673" s="581"/>
      <c r="AW673" s="581"/>
      <c r="AX673" s="581"/>
      <c r="AY673" s="581"/>
      <c r="AZ673" s="581"/>
      <c r="BA673" s="581"/>
      <c r="BB673" s="581"/>
      <c r="BC673" s="581"/>
      <c r="BD673" s="581"/>
      <c r="BE673" s="581"/>
      <c r="BF673" s="581"/>
      <c r="BG673" s="581"/>
      <c r="BH673" s="581"/>
      <c r="BI673" s="581"/>
      <c r="BJ673" s="581"/>
      <c r="BK673" s="581"/>
      <c r="BL673" s="581"/>
      <c r="BM673" s="581"/>
      <c r="BN673" s="581"/>
      <c r="BO673" s="581"/>
      <c r="BP673" s="581"/>
      <c r="BQ673" s="581"/>
      <c r="BR673" s="581"/>
      <c r="BS673" s="581"/>
      <c r="BT673" s="581"/>
      <c r="BU673" s="581"/>
      <c r="BV673" s="581"/>
      <c r="BW673" s="581"/>
      <c r="BX673" s="581"/>
      <c r="BY673" s="581"/>
      <c r="BZ673" s="581"/>
      <c r="CA673" s="581"/>
      <c r="CB673" s="581"/>
      <c r="CC673" s="581"/>
    </row>
    <row r="674" customFormat="false" ht="11.25" hidden="false" customHeight="true" outlineLevel="0" collapsed="false">
      <c r="A674" s="581"/>
      <c r="B674" s="581"/>
      <c r="C674" s="581"/>
      <c r="D674" s="581"/>
      <c r="E674" s="581"/>
      <c r="F674" s="581"/>
      <c r="G674" s="581"/>
      <c r="H674" s="581"/>
      <c r="I674" s="581"/>
      <c r="J674" s="581"/>
      <c r="K674" s="581"/>
      <c r="L674" s="581"/>
      <c r="M674" s="581"/>
      <c r="N674" s="581"/>
      <c r="O674" s="581"/>
      <c r="P674" s="581"/>
      <c r="Q674" s="581"/>
      <c r="R674" s="581"/>
      <c r="S674" s="581"/>
      <c r="T674" s="581"/>
      <c r="U674" s="581"/>
      <c r="V674" s="581"/>
      <c r="W674" s="581"/>
      <c r="X674" s="581"/>
      <c r="Y674" s="581"/>
      <c r="Z674" s="581"/>
      <c r="AA674" s="581"/>
      <c r="AB674" s="581"/>
      <c r="AC674" s="581"/>
      <c r="AD674" s="581"/>
      <c r="AE674" s="581"/>
      <c r="AF674" s="581"/>
      <c r="AG674" s="581"/>
      <c r="AH674" s="581"/>
      <c r="AI674" s="581"/>
      <c r="AJ674" s="581"/>
      <c r="AK674" s="581"/>
      <c r="AL674" s="581"/>
      <c r="AM674" s="581"/>
      <c r="AN674" s="581"/>
      <c r="AO674" s="581"/>
      <c r="AP674" s="581"/>
      <c r="AQ674" s="581"/>
      <c r="AR674" s="581"/>
      <c r="AS674" s="581"/>
      <c r="AT674" s="581"/>
      <c r="AU674" s="581"/>
      <c r="AV674" s="581"/>
      <c r="AW674" s="581"/>
      <c r="AX674" s="581"/>
      <c r="AY674" s="581"/>
      <c r="AZ674" s="581"/>
      <c r="BA674" s="581"/>
      <c r="BB674" s="581"/>
      <c r="BC674" s="581"/>
      <c r="BD674" s="581"/>
      <c r="BE674" s="581"/>
      <c r="BF674" s="581"/>
      <c r="BG674" s="581"/>
      <c r="BH674" s="581"/>
      <c r="BI674" s="581"/>
      <c r="BJ674" s="581"/>
      <c r="BK674" s="581"/>
      <c r="BL674" s="581"/>
      <c r="BM674" s="581"/>
      <c r="BN674" s="581"/>
      <c r="BO674" s="581"/>
      <c r="BP674" s="581"/>
      <c r="BQ674" s="581"/>
      <c r="BR674" s="581"/>
      <c r="BS674" s="581"/>
      <c r="BT674" s="581"/>
      <c r="BU674" s="581"/>
      <c r="BV674" s="581"/>
      <c r="BW674" s="581"/>
      <c r="BX674" s="581"/>
      <c r="BY674" s="581"/>
      <c r="BZ674" s="581"/>
      <c r="CA674" s="581"/>
      <c r="CB674" s="581"/>
      <c r="CC674" s="581"/>
    </row>
    <row r="675" customFormat="false" ht="11.25" hidden="false" customHeight="true" outlineLevel="0" collapsed="false">
      <c r="A675" s="581"/>
      <c r="B675" s="581"/>
      <c r="C675" s="581"/>
      <c r="D675" s="581"/>
      <c r="E675" s="581"/>
      <c r="F675" s="581"/>
      <c r="G675" s="581"/>
      <c r="H675" s="581"/>
      <c r="I675" s="581"/>
      <c r="J675" s="581"/>
      <c r="K675" s="581"/>
      <c r="L675" s="581"/>
      <c r="M675" s="581"/>
      <c r="N675" s="581"/>
      <c r="O675" s="581"/>
      <c r="P675" s="581"/>
      <c r="Q675" s="581"/>
      <c r="R675" s="581"/>
      <c r="S675" s="581"/>
      <c r="T675" s="581"/>
      <c r="U675" s="581"/>
      <c r="V675" s="581"/>
      <c r="W675" s="581"/>
      <c r="X675" s="581"/>
      <c r="Y675" s="581"/>
      <c r="Z675" s="581"/>
      <c r="AA675" s="581"/>
      <c r="AB675" s="581"/>
      <c r="AC675" s="581"/>
      <c r="AD675" s="581"/>
      <c r="AE675" s="581"/>
      <c r="AF675" s="581"/>
      <c r="AG675" s="581"/>
      <c r="AH675" s="581"/>
      <c r="AI675" s="581"/>
      <c r="AJ675" s="581"/>
      <c r="AK675" s="581"/>
      <c r="AL675" s="581"/>
      <c r="AM675" s="581"/>
      <c r="AN675" s="581"/>
      <c r="AO675" s="581"/>
      <c r="AP675" s="581"/>
      <c r="AQ675" s="581"/>
      <c r="AR675" s="581"/>
      <c r="AS675" s="581"/>
      <c r="AT675" s="581"/>
      <c r="AU675" s="581"/>
      <c r="AV675" s="581"/>
      <c r="AW675" s="581"/>
      <c r="AX675" s="581"/>
      <c r="AY675" s="581"/>
      <c r="AZ675" s="581"/>
      <c r="BA675" s="581"/>
      <c r="BB675" s="581"/>
      <c r="BC675" s="581"/>
      <c r="BD675" s="581"/>
      <c r="BE675" s="581"/>
      <c r="BF675" s="581"/>
      <c r="BG675" s="581"/>
      <c r="BH675" s="581"/>
      <c r="BI675" s="581"/>
      <c r="BJ675" s="581"/>
      <c r="BK675" s="581"/>
      <c r="BL675" s="581"/>
      <c r="BM675" s="581"/>
      <c r="BN675" s="581"/>
      <c r="BO675" s="581"/>
      <c r="BP675" s="581"/>
      <c r="BQ675" s="581"/>
      <c r="BR675" s="581"/>
      <c r="BS675" s="581"/>
      <c r="BT675" s="581"/>
      <c r="BU675" s="581"/>
      <c r="BV675" s="581"/>
      <c r="BW675" s="581"/>
      <c r="BX675" s="581"/>
      <c r="BY675" s="581"/>
      <c r="BZ675" s="581"/>
      <c r="CA675" s="581"/>
      <c r="CB675" s="581"/>
      <c r="CC675" s="581"/>
    </row>
    <row r="676" customFormat="false" ht="11.25" hidden="false" customHeight="true" outlineLevel="0" collapsed="false">
      <c r="A676" s="581"/>
      <c r="B676" s="581"/>
      <c r="C676" s="581"/>
      <c r="D676" s="581"/>
      <c r="E676" s="581"/>
      <c r="F676" s="581"/>
      <c r="G676" s="581"/>
      <c r="H676" s="581"/>
      <c r="I676" s="581"/>
      <c r="J676" s="581"/>
      <c r="K676" s="581"/>
      <c r="L676" s="581"/>
      <c r="M676" s="581"/>
      <c r="N676" s="581"/>
      <c r="O676" s="581"/>
      <c r="P676" s="581"/>
      <c r="Q676" s="581"/>
      <c r="R676" s="581"/>
      <c r="S676" s="581"/>
      <c r="T676" s="581"/>
      <c r="U676" s="581"/>
      <c r="V676" s="581"/>
      <c r="W676" s="581"/>
      <c r="X676" s="581"/>
      <c r="Y676" s="581"/>
      <c r="Z676" s="581"/>
      <c r="AA676" s="581"/>
      <c r="AB676" s="581"/>
      <c r="AC676" s="581"/>
      <c r="AD676" s="581"/>
      <c r="AE676" s="581"/>
      <c r="AF676" s="581"/>
      <c r="AG676" s="581"/>
      <c r="AH676" s="581"/>
      <c r="AI676" s="581"/>
      <c r="AJ676" s="581"/>
      <c r="AK676" s="581"/>
      <c r="AL676" s="581"/>
      <c r="AM676" s="581"/>
      <c r="AN676" s="581"/>
      <c r="AO676" s="581"/>
      <c r="AP676" s="581"/>
      <c r="AQ676" s="581"/>
      <c r="AR676" s="581"/>
      <c r="AS676" s="581"/>
      <c r="AT676" s="581"/>
      <c r="AU676" s="581"/>
      <c r="AV676" s="581"/>
      <c r="AW676" s="581"/>
      <c r="AX676" s="581"/>
      <c r="AY676" s="581"/>
      <c r="AZ676" s="581"/>
      <c r="BA676" s="581"/>
      <c r="BB676" s="581"/>
      <c r="BC676" s="581"/>
      <c r="BD676" s="581"/>
      <c r="BE676" s="581"/>
      <c r="BF676" s="581"/>
      <c r="BG676" s="581"/>
      <c r="BH676" s="581"/>
      <c r="BI676" s="581"/>
      <c r="BJ676" s="581"/>
      <c r="BK676" s="581"/>
      <c r="BL676" s="581"/>
      <c r="BM676" s="581"/>
      <c r="BN676" s="581"/>
      <c r="BO676" s="581"/>
      <c r="BP676" s="581"/>
      <c r="BQ676" s="581"/>
      <c r="BR676" s="581"/>
      <c r="BS676" s="581"/>
      <c r="BT676" s="581"/>
      <c r="BU676" s="581"/>
      <c r="BV676" s="581"/>
      <c r="BW676" s="581"/>
      <c r="BX676" s="581"/>
      <c r="BY676" s="581"/>
      <c r="BZ676" s="581"/>
      <c r="CA676" s="581"/>
      <c r="CB676" s="581"/>
      <c r="CC676" s="581"/>
    </row>
    <row r="677" customFormat="false" ht="11.25" hidden="false" customHeight="true" outlineLevel="0" collapsed="false">
      <c r="A677" s="581"/>
      <c r="B677" s="581"/>
      <c r="C677" s="581"/>
      <c r="D677" s="581"/>
      <c r="E677" s="581"/>
      <c r="F677" s="581"/>
      <c r="G677" s="581"/>
      <c r="H677" s="581"/>
      <c r="I677" s="581"/>
      <c r="J677" s="581"/>
      <c r="K677" s="581"/>
      <c r="L677" s="581"/>
      <c r="M677" s="581"/>
      <c r="N677" s="581"/>
      <c r="O677" s="581"/>
      <c r="P677" s="581"/>
      <c r="Q677" s="581"/>
      <c r="R677" s="581"/>
      <c r="S677" s="581"/>
      <c r="T677" s="581"/>
      <c r="U677" s="581"/>
      <c r="V677" s="581"/>
      <c r="W677" s="581"/>
      <c r="X677" s="581"/>
      <c r="Y677" s="581"/>
      <c r="Z677" s="581"/>
      <c r="AA677" s="581"/>
      <c r="AB677" s="581"/>
      <c r="AC677" s="581"/>
      <c r="AD677" s="581"/>
      <c r="AE677" s="581"/>
      <c r="AF677" s="581"/>
      <c r="AG677" s="581"/>
      <c r="AH677" s="581"/>
      <c r="AI677" s="581"/>
      <c r="AJ677" s="581"/>
      <c r="AK677" s="581"/>
      <c r="AL677" s="581"/>
      <c r="AM677" s="581"/>
      <c r="AN677" s="581"/>
      <c r="AO677" s="581"/>
      <c r="AP677" s="581"/>
      <c r="AQ677" s="581"/>
      <c r="AR677" s="581"/>
      <c r="AS677" s="581"/>
      <c r="AT677" s="581"/>
      <c r="AU677" s="581"/>
      <c r="AV677" s="581"/>
      <c r="AW677" s="581"/>
      <c r="AX677" s="581"/>
      <c r="AY677" s="581"/>
      <c r="AZ677" s="581"/>
      <c r="BA677" s="581"/>
      <c r="BB677" s="581"/>
      <c r="BC677" s="581"/>
      <c r="BD677" s="581"/>
      <c r="BE677" s="581"/>
      <c r="BF677" s="581"/>
      <c r="BG677" s="581"/>
      <c r="BH677" s="581"/>
      <c r="BI677" s="581"/>
      <c r="BJ677" s="581"/>
      <c r="BK677" s="581"/>
      <c r="BL677" s="581"/>
      <c r="BM677" s="581"/>
      <c r="BN677" s="581"/>
      <c r="BO677" s="581"/>
      <c r="BP677" s="581"/>
      <c r="BQ677" s="581"/>
      <c r="BR677" s="581"/>
      <c r="BS677" s="581"/>
      <c r="BT677" s="581"/>
      <c r="BU677" s="581"/>
      <c r="BV677" s="581"/>
      <c r="BW677" s="581"/>
      <c r="BX677" s="581"/>
      <c r="BY677" s="581"/>
      <c r="BZ677" s="581"/>
      <c r="CA677" s="581"/>
      <c r="CB677" s="581"/>
      <c r="CC677" s="581"/>
    </row>
    <row r="678" customFormat="false" ht="11.25" hidden="false" customHeight="true" outlineLevel="0" collapsed="false">
      <c r="A678" s="581"/>
      <c r="B678" s="581"/>
      <c r="C678" s="581"/>
      <c r="D678" s="581"/>
      <c r="E678" s="581"/>
      <c r="F678" s="581"/>
      <c r="G678" s="581"/>
      <c r="H678" s="581"/>
      <c r="I678" s="581"/>
      <c r="J678" s="581"/>
      <c r="K678" s="581"/>
      <c r="L678" s="581"/>
      <c r="M678" s="581"/>
      <c r="N678" s="581"/>
      <c r="O678" s="581"/>
      <c r="P678" s="581"/>
      <c r="Q678" s="581"/>
      <c r="R678" s="581"/>
      <c r="S678" s="581"/>
      <c r="T678" s="581"/>
      <c r="U678" s="581"/>
      <c r="V678" s="581"/>
      <c r="W678" s="581"/>
      <c r="X678" s="581"/>
      <c r="Y678" s="581"/>
      <c r="Z678" s="581"/>
      <c r="AA678" s="581"/>
      <c r="AB678" s="581"/>
      <c r="AC678" s="581"/>
      <c r="AD678" s="581"/>
      <c r="AE678" s="581"/>
      <c r="AF678" s="581"/>
      <c r="AG678" s="581"/>
      <c r="AH678" s="581"/>
      <c r="AI678" s="581"/>
      <c r="AJ678" s="581"/>
      <c r="AK678" s="581"/>
      <c r="AL678" s="581"/>
      <c r="AM678" s="581"/>
      <c r="AN678" s="581"/>
      <c r="AO678" s="581"/>
      <c r="AP678" s="581"/>
      <c r="AQ678" s="581"/>
      <c r="AR678" s="581"/>
      <c r="AS678" s="581"/>
      <c r="AT678" s="581"/>
      <c r="AU678" s="581"/>
      <c r="AV678" s="581"/>
      <c r="AW678" s="581"/>
      <c r="AX678" s="581"/>
      <c r="AY678" s="581"/>
      <c r="AZ678" s="581"/>
      <c r="BA678" s="581"/>
      <c r="BB678" s="581"/>
      <c r="BC678" s="581"/>
      <c r="BD678" s="581"/>
      <c r="BE678" s="581"/>
      <c r="BF678" s="581"/>
      <c r="BG678" s="581"/>
      <c r="BH678" s="581"/>
      <c r="BI678" s="581"/>
      <c r="BJ678" s="581"/>
      <c r="BK678" s="581"/>
      <c r="BL678" s="581"/>
      <c r="BM678" s="581"/>
      <c r="BN678" s="581"/>
      <c r="BO678" s="581"/>
      <c r="BP678" s="581"/>
      <c r="BQ678" s="581"/>
      <c r="BR678" s="581"/>
      <c r="BS678" s="581"/>
      <c r="BT678" s="581"/>
      <c r="BU678" s="581"/>
      <c r="BV678" s="581"/>
      <c r="BW678" s="581"/>
      <c r="BX678" s="581"/>
      <c r="BY678" s="581"/>
      <c r="BZ678" s="581"/>
      <c r="CA678" s="581"/>
      <c r="CB678" s="581"/>
      <c r="CC678" s="581"/>
    </row>
    <row r="679" customFormat="false" ht="11.25" hidden="false" customHeight="true" outlineLevel="0" collapsed="false">
      <c r="A679" s="581"/>
      <c r="B679" s="581"/>
      <c r="C679" s="581"/>
      <c r="D679" s="581"/>
      <c r="E679" s="581"/>
      <c r="F679" s="581"/>
      <c r="G679" s="581"/>
      <c r="H679" s="581"/>
      <c r="I679" s="581"/>
      <c r="J679" s="581"/>
      <c r="K679" s="581"/>
      <c r="L679" s="581"/>
      <c r="M679" s="581"/>
      <c r="N679" s="581"/>
      <c r="O679" s="581"/>
      <c r="P679" s="581"/>
      <c r="Q679" s="581"/>
      <c r="R679" s="581"/>
      <c r="S679" s="581"/>
      <c r="T679" s="581"/>
      <c r="U679" s="581"/>
      <c r="V679" s="581"/>
      <c r="W679" s="581"/>
      <c r="X679" s="581"/>
      <c r="Y679" s="581"/>
      <c r="Z679" s="581"/>
      <c r="AA679" s="581"/>
      <c r="AB679" s="581"/>
      <c r="AC679" s="581"/>
      <c r="AD679" s="581"/>
      <c r="AE679" s="581"/>
      <c r="AF679" s="581"/>
      <c r="AG679" s="581"/>
      <c r="AH679" s="581"/>
      <c r="AI679" s="581"/>
      <c r="AJ679" s="581"/>
      <c r="AK679" s="581"/>
      <c r="AL679" s="581"/>
      <c r="AM679" s="581"/>
      <c r="AN679" s="581"/>
      <c r="AO679" s="581"/>
      <c r="AP679" s="581"/>
      <c r="AQ679" s="581"/>
      <c r="AR679" s="581"/>
      <c r="AS679" s="581"/>
      <c r="AT679" s="581"/>
      <c r="AU679" s="581"/>
      <c r="AV679" s="581"/>
      <c r="AW679" s="581"/>
      <c r="AX679" s="581"/>
      <c r="AY679" s="581"/>
      <c r="AZ679" s="581"/>
      <c r="BA679" s="581"/>
      <c r="BB679" s="581"/>
      <c r="BC679" s="581"/>
      <c r="BD679" s="581"/>
      <c r="BE679" s="581"/>
      <c r="BF679" s="581"/>
      <c r="BG679" s="581"/>
      <c r="BH679" s="581"/>
      <c r="BI679" s="581"/>
      <c r="BJ679" s="581"/>
      <c r="BK679" s="581"/>
      <c r="BL679" s="581"/>
      <c r="BM679" s="581"/>
      <c r="BN679" s="581"/>
      <c r="BO679" s="581"/>
      <c r="BP679" s="581"/>
      <c r="BQ679" s="581"/>
      <c r="BR679" s="581"/>
      <c r="BS679" s="581"/>
      <c r="BT679" s="581"/>
      <c r="BU679" s="581"/>
      <c r="BV679" s="581"/>
      <c r="BW679" s="581"/>
      <c r="BX679" s="581"/>
      <c r="BY679" s="581"/>
      <c r="BZ679" s="581"/>
      <c r="CA679" s="581"/>
      <c r="CB679" s="581"/>
      <c r="CC679" s="581"/>
    </row>
    <row r="680" customFormat="false" ht="11.25" hidden="false" customHeight="true" outlineLevel="0" collapsed="false">
      <c r="A680" s="581"/>
      <c r="B680" s="581"/>
      <c r="C680" s="581"/>
      <c r="D680" s="581"/>
      <c r="E680" s="581"/>
      <c r="F680" s="581"/>
      <c r="G680" s="581"/>
      <c r="H680" s="581"/>
      <c r="I680" s="581"/>
      <c r="J680" s="581"/>
      <c r="K680" s="581"/>
      <c r="L680" s="581"/>
      <c r="M680" s="581"/>
      <c r="N680" s="581"/>
      <c r="O680" s="581"/>
      <c r="P680" s="581"/>
      <c r="Q680" s="581"/>
      <c r="R680" s="581"/>
      <c r="S680" s="581"/>
      <c r="T680" s="581"/>
      <c r="U680" s="581"/>
      <c r="V680" s="581"/>
      <c r="W680" s="581"/>
      <c r="X680" s="581"/>
      <c r="Y680" s="581"/>
      <c r="Z680" s="581"/>
      <c r="AA680" s="581"/>
      <c r="AB680" s="581"/>
      <c r="AC680" s="581"/>
      <c r="AD680" s="581"/>
      <c r="AE680" s="581"/>
      <c r="AF680" s="581"/>
      <c r="AG680" s="581"/>
      <c r="AH680" s="581"/>
      <c r="AI680" s="581"/>
      <c r="AJ680" s="581"/>
      <c r="AK680" s="581"/>
      <c r="AL680" s="581"/>
      <c r="AM680" s="581"/>
      <c r="AN680" s="581"/>
      <c r="AO680" s="581"/>
      <c r="AP680" s="581"/>
      <c r="AQ680" s="581"/>
      <c r="AR680" s="581"/>
      <c r="AS680" s="581"/>
      <c r="AT680" s="581"/>
      <c r="AU680" s="581"/>
      <c r="AV680" s="581"/>
      <c r="AW680" s="581"/>
      <c r="AX680" s="581"/>
      <c r="AY680" s="581"/>
      <c r="AZ680" s="581"/>
      <c r="BA680" s="581"/>
      <c r="BB680" s="581"/>
      <c r="BC680" s="581"/>
      <c r="BD680" s="581"/>
      <c r="BE680" s="581"/>
      <c r="BF680" s="581"/>
      <c r="BG680" s="581"/>
      <c r="BH680" s="581"/>
      <c r="BI680" s="581"/>
      <c r="BJ680" s="581"/>
      <c r="BK680" s="581"/>
      <c r="BL680" s="581"/>
      <c r="BM680" s="581"/>
      <c r="BN680" s="581"/>
      <c r="BO680" s="581"/>
      <c r="BP680" s="581"/>
      <c r="BQ680" s="581"/>
      <c r="BR680" s="581"/>
      <c r="BS680" s="581"/>
      <c r="BT680" s="581"/>
      <c r="BU680" s="581"/>
      <c r="BV680" s="581"/>
      <c r="BW680" s="581"/>
      <c r="BX680" s="581"/>
      <c r="BY680" s="581"/>
      <c r="BZ680" s="581"/>
      <c r="CA680" s="581"/>
      <c r="CB680" s="581"/>
      <c r="CC680" s="581"/>
    </row>
    <row r="681" customFormat="false" ht="11.25" hidden="false" customHeight="true" outlineLevel="0" collapsed="false">
      <c r="A681" s="581"/>
      <c r="B681" s="581"/>
      <c r="C681" s="581"/>
      <c r="D681" s="581"/>
      <c r="E681" s="581"/>
      <c r="F681" s="581"/>
      <c r="G681" s="581"/>
      <c r="H681" s="581"/>
      <c r="I681" s="581"/>
      <c r="J681" s="581"/>
      <c r="K681" s="581"/>
      <c r="L681" s="581"/>
      <c r="M681" s="581"/>
      <c r="N681" s="581"/>
      <c r="O681" s="581"/>
      <c r="P681" s="581"/>
      <c r="Q681" s="581"/>
      <c r="R681" s="581"/>
      <c r="S681" s="581"/>
      <c r="T681" s="581"/>
      <c r="U681" s="581"/>
      <c r="V681" s="581"/>
      <c r="W681" s="581"/>
      <c r="X681" s="581"/>
      <c r="Y681" s="581"/>
      <c r="Z681" s="581"/>
      <c r="AA681" s="581"/>
      <c r="AB681" s="581"/>
      <c r="AC681" s="581"/>
      <c r="AD681" s="581"/>
      <c r="AE681" s="581"/>
      <c r="AF681" s="581"/>
      <c r="AG681" s="581"/>
      <c r="AH681" s="581"/>
      <c r="AI681" s="581"/>
      <c r="AJ681" s="581"/>
      <c r="AK681" s="581"/>
      <c r="AL681" s="581"/>
      <c r="AM681" s="581"/>
      <c r="AN681" s="581"/>
      <c r="AO681" s="581"/>
      <c r="AP681" s="581"/>
      <c r="AQ681" s="581"/>
      <c r="AR681" s="581"/>
      <c r="AS681" s="581"/>
      <c r="AT681" s="581"/>
      <c r="AU681" s="581"/>
      <c r="AV681" s="581"/>
      <c r="AW681" s="581"/>
      <c r="AX681" s="581"/>
      <c r="AY681" s="581"/>
      <c r="AZ681" s="581"/>
      <c r="BA681" s="581"/>
      <c r="BB681" s="581"/>
      <c r="BC681" s="581"/>
      <c r="BD681" s="581"/>
      <c r="BE681" s="581"/>
      <c r="BF681" s="581"/>
      <c r="BG681" s="581"/>
      <c r="BH681" s="581"/>
      <c r="BI681" s="581"/>
      <c r="BJ681" s="581"/>
      <c r="BK681" s="581"/>
      <c r="BL681" s="581"/>
      <c r="BM681" s="581"/>
      <c r="BN681" s="581"/>
      <c r="BO681" s="581"/>
      <c r="BP681" s="581"/>
      <c r="BQ681" s="581"/>
      <c r="BR681" s="581"/>
      <c r="BS681" s="581"/>
      <c r="BT681" s="581"/>
      <c r="BU681" s="581"/>
      <c r="BV681" s="581"/>
      <c r="BW681" s="581"/>
      <c r="BX681" s="581"/>
      <c r="BY681" s="581"/>
      <c r="BZ681" s="581"/>
      <c r="CA681" s="581"/>
      <c r="CB681" s="581"/>
      <c r="CC681" s="581"/>
    </row>
    <row r="682" customFormat="false" ht="11.25" hidden="false" customHeight="true" outlineLevel="0" collapsed="false">
      <c r="A682" s="581"/>
      <c r="B682" s="581"/>
      <c r="C682" s="581"/>
      <c r="D682" s="581"/>
      <c r="E682" s="581"/>
      <c r="F682" s="581"/>
      <c r="G682" s="581"/>
      <c r="H682" s="581"/>
      <c r="I682" s="581"/>
      <c r="J682" s="581"/>
      <c r="K682" s="581"/>
      <c r="L682" s="581"/>
      <c r="M682" s="581"/>
      <c r="N682" s="581"/>
      <c r="O682" s="581"/>
      <c r="P682" s="581"/>
      <c r="Q682" s="581"/>
      <c r="R682" s="581"/>
      <c r="S682" s="581"/>
      <c r="T682" s="581"/>
      <c r="U682" s="581"/>
      <c r="V682" s="581"/>
      <c r="W682" s="581"/>
      <c r="X682" s="581"/>
      <c r="Y682" s="581"/>
      <c r="Z682" s="581"/>
      <c r="AA682" s="581"/>
      <c r="AB682" s="581"/>
      <c r="AC682" s="581"/>
      <c r="AD682" s="581"/>
      <c r="AE682" s="581"/>
      <c r="AF682" s="581"/>
      <c r="AG682" s="581"/>
      <c r="AH682" s="581"/>
      <c r="AI682" s="581"/>
      <c r="AJ682" s="581"/>
      <c r="AK682" s="581"/>
      <c r="AL682" s="581"/>
      <c r="AM682" s="581"/>
      <c r="AN682" s="581"/>
      <c r="AO682" s="581"/>
      <c r="AP682" s="581"/>
      <c r="AQ682" s="581"/>
      <c r="AR682" s="581"/>
      <c r="AS682" s="581"/>
      <c r="AT682" s="581"/>
      <c r="AU682" s="581"/>
      <c r="AV682" s="581"/>
      <c r="AW682" s="581"/>
      <c r="AX682" s="581"/>
      <c r="AY682" s="581"/>
      <c r="AZ682" s="581"/>
      <c r="BA682" s="581"/>
      <c r="BB682" s="581"/>
      <c r="BC682" s="581"/>
      <c r="BD682" s="581"/>
      <c r="BE682" s="581"/>
      <c r="BF682" s="581"/>
      <c r="BG682" s="581"/>
      <c r="BH682" s="581"/>
      <c r="BI682" s="581"/>
      <c r="BJ682" s="581"/>
      <c r="BK682" s="581"/>
      <c r="BL682" s="581"/>
      <c r="BM682" s="581"/>
      <c r="BN682" s="581"/>
      <c r="BO682" s="581"/>
      <c r="BP682" s="581"/>
      <c r="BQ682" s="581"/>
      <c r="BR682" s="581"/>
      <c r="BS682" s="581"/>
      <c r="BT682" s="581"/>
      <c r="BU682" s="581"/>
      <c r="BV682" s="581"/>
      <c r="BW682" s="581"/>
      <c r="BX682" s="581"/>
      <c r="BY682" s="581"/>
      <c r="BZ682" s="581"/>
      <c r="CA682" s="581"/>
      <c r="CB682" s="581"/>
      <c r="CC682" s="581"/>
    </row>
    <row r="683" customFormat="false" ht="11.25" hidden="false" customHeight="true" outlineLevel="0" collapsed="false">
      <c r="A683" s="581"/>
      <c r="B683" s="581"/>
      <c r="C683" s="581"/>
      <c r="D683" s="581"/>
      <c r="E683" s="581"/>
      <c r="F683" s="581"/>
      <c r="G683" s="581"/>
      <c r="H683" s="581"/>
      <c r="I683" s="581"/>
      <c r="J683" s="581"/>
      <c r="K683" s="581"/>
      <c r="L683" s="581"/>
      <c r="M683" s="581"/>
      <c r="N683" s="581"/>
      <c r="O683" s="581"/>
      <c r="P683" s="581"/>
      <c r="Q683" s="581"/>
      <c r="R683" s="581"/>
      <c r="S683" s="581"/>
      <c r="T683" s="581"/>
      <c r="U683" s="581"/>
      <c r="V683" s="581"/>
      <c r="W683" s="581"/>
      <c r="X683" s="581"/>
      <c r="Y683" s="581"/>
      <c r="Z683" s="581"/>
      <c r="AA683" s="581"/>
      <c r="AB683" s="581"/>
      <c r="AC683" s="581"/>
      <c r="AD683" s="581"/>
      <c r="AE683" s="581"/>
      <c r="AF683" s="581"/>
      <c r="AG683" s="581"/>
      <c r="AH683" s="581"/>
      <c r="AI683" s="581"/>
      <c r="AJ683" s="581"/>
      <c r="AK683" s="581"/>
      <c r="AL683" s="581"/>
      <c r="AM683" s="581"/>
      <c r="AN683" s="581"/>
      <c r="AO683" s="581"/>
      <c r="AP683" s="581"/>
      <c r="AQ683" s="581"/>
      <c r="AR683" s="581"/>
      <c r="AS683" s="581"/>
      <c r="AT683" s="581"/>
      <c r="AU683" s="581"/>
      <c r="AV683" s="581"/>
      <c r="AW683" s="581"/>
      <c r="AX683" s="581"/>
      <c r="AY683" s="581"/>
      <c r="AZ683" s="581"/>
      <c r="BA683" s="581"/>
      <c r="BB683" s="581"/>
      <c r="BC683" s="581"/>
      <c r="BD683" s="581"/>
      <c r="BE683" s="581"/>
      <c r="BF683" s="581"/>
      <c r="BG683" s="581"/>
      <c r="BH683" s="581"/>
      <c r="BI683" s="581"/>
      <c r="BJ683" s="581"/>
      <c r="BK683" s="581"/>
      <c r="BL683" s="581"/>
      <c r="BM683" s="581"/>
      <c r="BN683" s="581"/>
      <c r="BO683" s="581"/>
      <c r="BP683" s="581"/>
      <c r="BQ683" s="581"/>
      <c r="BR683" s="581"/>
      <c r="BS683" s="581"/>
      <c r="BT683" s="581"/>
      <c r="BU683" s="581"/>
      <c r="BV683" s="581"/>
      <c r="BW683" s="581"/>
      <c r="BX683" s="581"/>
      <c r="BY683" s="581"/>
      <c r="BZ683" s="581"/>
      <c r="CA683" s="581"/>
      <c r="CB683" s="581"/>
      <c r="CC683" s="581"/>
    </row>
    <row r="684" customFormat="false" ht="11.25" hidden="false" customHeight="true" outlineLevel="0" collapsed="false">
      <c r="A684" s="581"/>
      <c r="B684" s="581"/>
      <c r="C684" s="581"/>
      <c r="D684" s="581"/>
      <c r="E684" s="581"/>
      <c r="F684" s="581"/>
      <c r="G684" s="581"/>
      <c r="H684" s="581"/>
      <c r="I684" s="581"/>
      <c r="J684" s="581"/>
      <c r="K684" s="581"/>
      <c r="L684" s="581"/>
      <c r="M684" s="581"/>
      <c r="N684" s="581"/>
      <c r="O684" s="581"/>
      <c r="P684" s="581"/>
      <c r="Q684" s="581"/>
      <c r="R684" s="581"/>
      <c r="S684" s="581"/>
      <c r="T684" s="581"/>
      <c r="U684" s="581"/>
      <c r="V684" s="581"/>
      <c r="W684" s="581"/>
      <c r="X684" s="581"/>
      <c r="Y684" s="581"/>
      <c r="Z684" s="581"/>
      <c r="AA684" s="581"/>
      <c r="AB684" s="581"/>
      <c r="AC684" s="581"/>
      <c r="AD684" s="581"/>
      <c r="AE684" s="581"/>
      <c r="AF684" s="581"/>
      <c r="AG684" s="581"/>
      <c r="AH684" s="581"/>
      <c r="AI684" s="581"/>
      <c r="AJ684" s="581"/>
      <c r="AK684" s="581"/>
      <c r="AL684" s="581"/>
      <c r="AM684" s="581"/>
      <c r="AN684" s="581"/>
      <c r="AO684" s="581"/>
      <c r="AP684" s="581"/>
      <c r="AQ684" s="581"/>
      <c r="AR684" s="581"/>
      <c r="AS684" s="581"/>
      <c r="AT684" s="581"/>
      <c r="AU684" s="581"/>
      <c r="AV684" s="581"/>
      <c r="AW684" s="581"/>
      <c r="AX684" s="581"/>
      <c r="AY684" s="581"/>
      <c r="AZ684" s="581"/>
      <c r="BA684" s="581"/>
      <c r="BB684" s="581"/>
      <c r="BC684" s="581"/>
      <c r="BD684" s="581"/>
      <c r="BE684" s="581"/>
      <c r="BF684" s="581"/>
      <c r="BG684" s="581"/>
      <c r="BH684" s="581"/>
      <c r="BI684" s="581"/>
      <c r="BJ684" s="581"/>
      <c r="BK684" s="581"/>
      <c r="BL684" s="581"/>
      <c r="BM684" s="581"/>
      <c r="BN684" s="581"/>
      <c r="BO684" s="581"/>
      <c r="BP684" s="581"/>
      <c r="BQ684" s="581"/>
      <c r="BR684" s="581"/>
      <c r="BS684" s="581"/>
      <c r="BT684" s="581"/>
      <c r="BU684" s="581"/>
      <c r="BV684" s="581"/>
      <c r="BW684" s="581"/>
      <c r="BX684" s="581"/>
      <c r="BY684" s="581"/>
      <c r="BZ684" s="581"/>
      <c r="CA684" s="581"/>
      <c r="CB684" s="581"/>
      <c r="CC684" s="581"/>
    </row>
    <row r="685" customFormat="false" ht="11.25" hidden="false" customHeight="true" outlineLevel="0" collapsed="false">
      <c r="A685" s="581"/>
      <c r="B685" s="581"/>
      <c r="C685" s="581"/>
      <c r="D685" s="581"/>
      <c r="E685" s="581"/>
      <c r="F685" s="581"/>
      <c r="G685" s="581"/>
      <c r="H685" s="581"/>
      <c r="I685" s="581"/>
      <c r="J685" s="581"/>
      <c r="K685" s="581"/>
      <c r="L685" s="581"/>
      <c r="M685" s="581"/>
      <c r="N685" s="581"/>
      <c r="O685" s="581"/>
      <c r="P685" s="581"/>
      <c r="Q685" s="581"/>
      <c r="R685" s="581"/>
      <c r="S685" s="581"/>
      <c r="T685" s="581"/>
      <c r="U685" s="581"/>
      <c r="V685" s="581"/>
      <c r="W685" s="581"/>
      <c r="X685" s="581"/>
      <c r="Y685" s="581"/>
      <c r="Z685" s="581"/>
      <c r="AA685" s="581"/>
      <c r="AB685" s="581"/>
      <c r="AC685" s="581"/>
      <c r="AD685" s="581"/>
      <c r="AE685" s="581"/>
      <c r="AF685" s="581"/>
      <c r="AG685" s="581"/>
      <c r="AH685" s="581"/>
      <c r="AI685" s="581"/>
      <c r="AJ685" s="581"/>
      <c r="AK685" s="581"/>
      <c r="AL685" s="581"/>
      <c r="AM685" s="581"/>
      <c r="AN685" s="581"/>
      <c r="AO685" s="581"/>
      <c r="AP685" s="581"/>
      <c r="AQ685" s="581"/>
      <c r="AR685" s="581"/>
      <c r="AS685" s="581"/>
      <c r="AT685" s="581"/>
      <c r="AU685" s="581"/>
      <c r="AV685" s="581"/>
      <c r="AW685" s="581"/>
      <c r="AX685" s="581"/>
      <c r="AY685" s="581"/>
      <c r="AZ685" s="581"/>
      <c r="BA685" s="581"/>
      <c r="BB685" s="581"/>
      <c r="BC685" s="581"/>
      <c r="BD685" s="581"/>
      <c r="BE685" s="581"/>
      <c r="BF685" s="581"/>
      <c r="BG685" s="581"/>
      <c r="BH685" s="581"/>
      <c r="BI685" s="581"/>
      <c r="BJ685" s="581"/>
      <c r="BK685" s="581"/>
      <c r="BL685" s="581"/>
      <c r="BM685" s="581"/>
      <c r="BN685" s="581"/>
      <c r="BO685" s="581"/>
      <c r="BP685" s="581"/>
      <c r="BQ685" s="581"/>
      <c r="BR685" s="581"/>
      <c r="BS685" s="581"/>
      <c r="BT685" s="581"/>
      <c r="BU685" s="581"/>
      <c r="BV685" s="581"/>
      <c r="BW685" s="581"/>
      <c r="BX685" s="581"/>
      <c r="BY685" s="581"/>
      <c r="BZ685" s="581"/>
      <c r="CA685" s="581"/>
      <c r="CB685" s="581"/>
      <c r="CC685" s="581"/>
    </row>
    <row r="686" customFormat="false" ht="11.25" hidden="false" customHeight="true" outlineLevel="0" collapsed="false">
      <c r="A686" s="581"/>
      <c r="B686" s="581"/>
      <c r="C686" s="581"/>
      <c r="D686" s="581"/>
      <c r="E686" s="581"/>
      <c r="F686" s="581"/>
      <c r="G686" s="581"/>
      <c r="H686" s="581"/>
      <c r="I686" s="581"/>
      <c r="J686" s="581"/>
      <c r="K686" s="581"/>
      <c r="L686" s="581"/>
      <c r="M686" s="581"/>
      <c r="N686" s="581"/>
      <c r="O686" s="581"/>
      <c r="P686" s="581"/>
      <c r="Q686" s="581"/>
      <c r="R686" s="581"/>
      <c r="S686" s="581"/>
      <c r="T686" s="581"/>
      <c r="U686" s="581"/>
      <c r="V686" s="581"/>
      <c r="W686" s="581"/>
      <c r="X686" s="581"/>
      <c r="Y686" s="581"/>
      <c r="Z686" s="581"/>
      <c r="AA686" s="581"/>
      <c r="AB686" s="581"/>
      <c r="AC686" s="581"/>
      <c r="AD686" s="581"/>
      <c r="AE686" s="581"/>
      <c r="AF686" s="581"/>
      <c r="AG686" s="581"/>
      <c r="AH686" s="581"/>
      <c r="AI686" s="581"/>
      <c r="AJ686" s="581"/>
      <c r="AK686" s="581"/>
      <c r="AL686" s="581"/>
      <c r="AM686" s="581"/>
      <c r="AN686" s="581"/>
      <c r="AO686" s="581"/>
      <c r="AP686" s="581"/>
      <c r="AQ686" s="581"/>
      <c r="AR686" s="581"/>
      <c r="AS686" s="581"/>
      <c r="AT686" s="581"/>
      <c r="AU686" s="581"/>
      <c r="AV686" s="581"/>
      <c r="AW686" s="581"/>
      <c r="AX686" s="581"/>
      <c r="AY686" s="581"/>
      <c r="AZ686" s="581"/>
      <c r="BA686" s="581"/>
      <c r="BB686" s="581"/>
      <c r="BC686" s="581"/>
      <c r="BD686" s="581"/>
      <c r="BE686" s="581"/>
      <c r="BF686" s="581"/>
      <c r="BG686" s="581"/>
      <c r="BH686" s="581"/>
      <c r="BI686" s="581"/>
      <c r="BJ686" s="581"/>
      <c r="BK686" s="581"/>
      <c r="BL686" s="581"/>
      <c r="BM686" s="581"/>
      <c r="BN686" s="581"/>
      <c r="BO686" s="581"/>
      <c r="BP686" s="581"/>
      <c r="BQ686" s="581"/>
      <c r="BR686" s="581"/>
      <c r="BS686" s="581"/>
      <c r="BT686" s="581"/>
      <c r="BU686" s="581"/>
      <c r="BV686" s="581"/>
      <c r="BW686" s="581"/>
      <c r="BX686" s="581"/>
      <c r="BY686" s="581"/>
      <c r="BZ686" s="581"/>
      <c r="CA686" s="581"/>
      <c r="CB686" s="581"/>
      <c r="CC686" s="581"/>
    </row>
    <row r="687" customFormat="false" ht="11.25" hidden="false" customHeight="true" outlineLevel="0" collapsed="false">
      <c r="A687" s="581"/>
      <c r="B687" s="581"/>
      <c r="C687" s="581"/>
      <c r="D687" s="581"/>
      <c r="E687" s="581"/>
      <c r="F687" s="581"/>
      <c r="G687" s="581"/>
      <c r="H687" s="581"/>
      <c r="I687" s="581"/>
      <c r="J687" s="581"/>
      <c r="K687" s="581"/>
      <c r="L687" s="581"/>
      <c r="M687" s="581"/>
      <c r="N687" s="581"/>
      <c r="O687" s="581"/>
      <c r="P687" s="581"/>
      <c r="Q687" s="581"/>
      <c r="R687" s="581"/>
      <c r="S687" s="581"/>
      <c r="T687" s="581"/>
      <c r="U687" s="581"/>
      <c r="V687" s="581"/>
      <c r="W687" s="581"/>
      <c r="X687" s="581"/>
      <c r="Y687" s="581"/>
      <c r="Z687" s="581"/>
      <c r="AA687" s="581"/>
      <c r="AB687" s="581"/>
      <c r="AC687" s="581"/>
      <c r="AD687" s="581"/>
      <c r="AE687" s="581"/>
      <c r="AF687" s="581"/>
      <c r="AG687" s="581"/>
      <c r="AH687" s="581"/>
      <c r="AI687" s="581"/>
      <c r="AJ687" s="581"/>
      <c r="AK687" s="581"/>
      <c r="AL687" s="581"/>
      <c r="AM687" s="581"/>
      <c r="AN687" s="581"/>
      <c r="AO687" s="581"/>
      <c r="AP687" s="581"/>
      <c r="AQ687" s="581"/>
      <c r="AR687" s="581"/>
      <c r="AS687" s="581"/>
      <c r="AT687" s="581"/>
      <c r="AU687" s="581"/>
      <c r="AV687" s="581"/>
      <c r="AW687" s="581"/>
      <c r="AX687" s="581"/>
      <c r="AY687" s="581"/>
      <c r="AZ687" s="581"/>
      <c r="BA687" s="581"/>
      <c r="BB687" s="581"/>
      <c r="BC687" s="581"/>
      <c r="BD687" s="581"/>
      <c r="BE687" s="581"/>
      <c r="BF687" s="581"/>
      <c r="BG687" s="581"/>
      <c r="BH687" s="581"/>
      <c r="BI687" s="581"/>
      <c r="BJ687" s="581"/>
      <c r="BK687" s="581"/>
      <c r="BL687" s="581"/>
      <c r="BM687" s="581"/>
      <c r="BN687" s="581"/>
      <c r="BO687" s="581"/>
      <c r="BP687" s="581"/>
      <c r="BQ687" s="581"/>
      <c r="BR687" s="581"/>
      <c r="BS687" s="581"/>
      <c r="BT687" s="581"/>
      <c r="BU687" s="581"/>
      <c r="BV687" s="581"/>
      <c r="BW687" s="581"/>
      <c r="BX687" s="581"/>
      <c r="BY687" s="581"/>
      <c r="BZ687" s="581"/>
      <c r="CA687" s="581"/>
      <c r="CB687" s="581"/>
      <c r="CC687" s="581"/>
    </row>
    <row r="688" customFormat="false" ht="11.25" hidden="false" customHeight="true" outlineLevel="0" collapsed="false">
      <c r="A688" s="581"/>
      <c r="B688" s="581"/>
      <c r="C688" s="581"/>
      <c r="D688" s="581"/>
      <c r="E688" s="581"/>
      <c r="F688" s="581"/>
      <c r="G688" s="581"/>
      <c r="H688" s="581"/>
      <c r="I688" s="581"/>
      <c r="J688" s="581"/>
      <c r="K688" s="581"/>
      <c r="L688" s="581"/>
      <c r="M688" s="581"/>
      <c r="N688" s="581"/>
      <c r="O688" s="581"/>
      <c r="P688" s="581"/>
      <c r="Q688" s="581"/>
      <c r="R688" s="581"/>
      <c r="S688" s="581"/>
      <c r="T688" s="581"/>
      <c r="U688" s="581"/>
      <c r="V688" s="581"/>
      <c r="W688" s="581"/>
      <c r="X688" s="581"/>
      <c r="Y688" s="581"/>
      <c r="Z688" s="581"/>
      <c r="AA688" s="581"/>
      <c r="AB688" s="581"/>
      <c r="AC688" s="581"/>
      <c r="AD688" s="581"/>
      <c r="AE688" s="581"/>
      <c r="AF688" s="581"/>
      <c r="AG688" s="581"/>
      <c r="AH688" s="581"/>
      <c r="AI688" s="581"/>
      <c r="AJ688" s="581"/>
      <c r="AK688" s="581"/>
      <c r="AL688" s="581"/>
      <c r="AM688" s="581"/>
      <c r="AN688" s="581"/>
      <c r="AO688" s="581"/>
      <c r="AP688" s="581"/>
      <c r="AQ688" s="581"/>
      <c r="AR688" s="581"/>
      <c r="AS688" s="581"/>
      <c r="AT688" s="581"/>
      <c r="AU688" s="581"/>
      <c r="AV688" s="581"/>
      <c r="AW688" s="581"/>
      <c r="AX688" s="581"/>
      <c r="AY688" s="581"/>
      <c r="AZ688" s="581"/>
      <c r="BA688" s="581"/>
      <c r="BB688" s="581"/>
      <c r="BC688" s="581"/>
      <c r="BD688" s="581"/>
      <c r="BE688" s="581"/>
      <c r="BF688" s="581"/>
      <c r="BG688" s="581"/>
      <c r="BH688" s="581"/>
      <c r="BI688" s="581"/>
      <c r="BJ688" s="581"/>
      <c r="BK688" s="581"/>
      <c r="BL688" s="581"/>
      <c r="BM688" s="581"/>
      <c r="BN688" s="581"/>
      <c r="BO688" s="581"/>
      <c r="BP688" s="581"/>
      <c r="BQ688" s="581"/>
      <c r="BR688" s="581"/>
      <c r="BS688" s="581"/>
      <c r="BT688" s="581"/>
      <c r="BU688" s="581"/>
      <c r="BV688" s="581"/>
      <c r="BW688" s="581"/>
      <c r="BX688" s="581"/>
      <c r="BY688" s="581"/>
      <c r="BZ688" s="581"/>
      <c r="CA688" s="581"/>
      <c r="CB688" s="581"/>
      <c r="CC688" s="581"/>
    </row>
    <row r="689" customFormat="false" ht="11.25" hidden="false" customHeight="true" outlineLevel="0" collapsed="false">
      <c r="A689" s="581"/>
      <c r="B689" s="581"/>
      <c r="C689" s="581"/>
      <c r="D689" s="581"/>
      <c r="E689" s="581"/>
      <c r="F689" s="581"/>
      <c r="G689" s="581"/>
      <c r="H689" s="581"/>
      <c r="I689" s="581"/>
      <c r="J689" s="581"/>
      <c r="K689" s="581"/>
      <c r="L689" s="581"/>
      <c r="M689" s="581"/>
      <c r="N689" s="581"/>
      <c r="O689" s="581"/>
      <c r="P689" s="581"/>
      <c r="Q689" s="581"/>
      <c r="R689" s="581"/>
      <c r="S689" s="581"/>
      <c r="T689" s="581"/>
      <c r="U689" s="581"/>
      <c r="V689" s="581"/>
      <c r="W689" s="581"/>
      <c r="X689" s="581"/>
      <c r="Y689" s="581"/>
      <c r="Z689" s="581"/>
      <c r="AA689" s="581"/>
      <c r="AB689" s="581"/>
      <c r="AC689" s="581"/>
      <c r="AD689" s="581"/>
      <c r="AE689" s="581"/>
      <c r="AF689" s="581"/>
      <c r="AG689" s="581"/>
      <c r="AH689" s="581"/>
      <c r="AI689" s="581"/>
      <c r="AJ689" s="581"/>
      <c r="AK689" s="581"/>
      <c r="AL689" s="581"/>
      <c r="AM689" s="581"/>
      <c r="AN689" s="581"/>
      <c r="AO689" s="581"/>
      <c r="AP689" s="581"/>
      <c r="AQ689" s="581"/>
      <c r="AR689" s="581"/>
      <c r="AS689" s="581"/>
      <c r="AT689" s="581"/>
      <c r="AU689" s="581"/>
      <c r="AV689" s="581"/>
      <c r="AW689" s="581"/>
      <c r="AX689" s="581"/>
      <c r="AY689" s="581"/>
      <c r="AZ689" s="581"/>
      <c r="BA689" s="581"/>
      <c r="BB689" s="581"/>
      <c r="BC689" s="581"/>
      <c r="BD689" s="581"/>
      <c r="BE689" s="581"/>
      <c r="BF689" s="581"/>
      <c r="BG689" s="581"/>
      <c r="BH689" s="581"/>
      <c r="BI689" s="581"/>
      <c r="BJ689" s="581"/>
      <c r="BK689" s="581"/>
      <c r="BL689" s="581"/>
      <c r="BM689" s="581"/>
      <c r="BN689" s="581"/>
      <c r="BO689" s="581"/>
      <c r="BP689" s="581"/>
      <c r="BQ689" s="581"/>
      <c r="BR689" s="581"/>
      <c r="BS689" s="581"/>
      <c r="BT689" s="581"/>
      <c r="BU689" s="581"/>
      <c r="BV689" s="581"/>
      <c r="BW689" s="581"/>
      <c r="BX689" s="581"/>
      <c r="BY689" s="581"/>
      <c r="BZ689" s="581"/>
      <c r="CA689" s="581"/>
      <c r="CB689" s="581"/>
      <c r="CC689" s="581"/>
    </row>
    <row r="690" customFormat="false" ht="11.25" hidden="false" customHeight="true" outlineLevel="0" collapsed="false">
      <c r="A690" s="581"/>
      <c r="B690" s="581"/>
      <c r="C690" s="581"/>
      <c r="D690" s="581"/>
      <c r="E690" s="581"/>
      <c r="F690" s="581"/>
      <c r="G690" s="581"/>
      <c r="H690" s="581"/>
      <c r="I690" s="581"/>
      <c r="J690" s="581"/>
      <c r="K690" s="581"/>
      <c r="L690" s="581"/>
      <c r="M690" s="581"/>
      <c r="N690" s="581"/>
      <c r="O690" s="581"/>
      <c r="P690" s="581"/>
      <c r="Q690" s="581"/>
      <c r="R690" s="581"/>
      <c r="S690" s="581"/>
      <c r="T690" s="581"/>
      <c r="U690" s="581"/>
      <c r="V690" s="581"/>
      <c r="W690" s="581"/>
      <c r="X690" s="581"/>
      <c r="Y690" s="581"/>
      <c r="Z690" s="581"/>
      <c r="AA690" s="581"/>
      <c r="AB690" s="581"/>
      <c r="AC690" s="581"/>
      <c r="AD690" s="581"/>
      <c r="AE690" s="581"/>
      <c r="AF690" s="581"/>
      <c r="AG690" s="581"/>
      <c r="AH690" s="581"/>
      <c r="AI690" s="581"/>
      <c r="AJ690" s="581"/>
      <c r="AK690" s="581"/>
      <c r="AL690" s="581"/>
      <c r="AM690" s="581"/>
      <c r="AN690" s="581"/>
      <c r="AO690" s="581"/>
      <c r="AP690" s="581"/>
      <c r="AQ690" s="581"/>
      <c r="AR690" s="581"/>
      <c r="AS690" s="581"/>
      <c r="AT690" s="581"/>
      <c r="AU690" s="581"/>
      <c r="AV690" s="581"/>
      <c r="AW690" s="581"/>
      <c r="AX690" s="581"/>
      <c r="AY690" s="581"/>
      <c r="AZ690" s="581"/>
      <c r="BA690" s="581"/>
      <c r="BB690" s="581"/>
      <c r="BC690" s="581"/>
      <c r="BD690" s="581"/>
      <c r="BE690" s="581"/>
      <c r="BF690" s="581"/>
      <c r="BG690" s="581"/>
      <c r="BH690" s="581"/>
      <c r="BI690" s="581"/>
      <c r="BJ690" s="581"/>
      <c r="BK690" s="581"/>
      <c r="BL690" s="581"/>
      <c r="BM690" s="581"/>
      <c r="BN690" s="581"/>
      <c r="BO690" s="581"/>
      <c r="BP690" s="581"/>
      <c r="BQ690" s="581"/>
      <c r="BR690" s="581"/>
      <c r="BS690" s="581"/>
      <c r="BT690" s="581"/>
      <c r="BU690" s="581"/>
      <c r="BV690" s="581"/>
      <c r="BW690" s="581"/>
      <c r="BX690" s="581"/>
      <c r="BY690" s="581"/>
      <c r="BZ690" s="581"/>
      <c r="CA690" s="581"/>
      <c r="CB690" s="581"/>
      <c r="CC690" s="581"/>
    </row>
    <row r="691" customFormat="false" ht="11.25" hidden="false" customHeight="true" outlineLevel="0" collapsed="false">
      <c r="A691" s="581"/>
      <c r="B691" s="581"/>
      <c r="C691" s="581"/>
      <c r="D691" s="581"/>
      <c r="E691" s="581"/>
      <c r="F691" s="581"/>
      <c r="G691" s="581"/>
      <c r="H691" s="581"/>
      <c r="I691" s="581"/>
      <c r="J691" s="581"/>
      <c r="K691" s="581"/>
      <c r="L691" s="581"/>
      <c r="M691" s="581"/>
      <c r="N691" s="581"/>
      <c r="O691" s="581"/>
      <c r="P691" s="581"/>
      <c r="Q691" s="581"/>
      <c r="R691" s="581"/>
      <c r="S691" s="581"/>
      <c r="T691" s="581"/>
      <c r="U691" s="581"/>
      <c r="V691" s="581"/>
      <c r="W691" s="581"/>
      <c r="X691" s="581"/>
      <c r="Y691" s="581"/>
      <c r="Z691" s="581"/>
      <c r="AA691" s="581"/>
      <c r="AB691" s="581"/>
      <c r="AC691" s="581"/>
      <c r="AD691" s="581"/>
      <c r="AE691" s="581"/>
      <c r="AF691" s="581"/>
      <c r="AG691" s="581"/>
      <c r="AH691" s="581"/>
      <c r="AI691" s="581"/>
      <c r="AJ691" s="581"/>
      <c r="AK691" s="581"/>
      <c r="AL691" s="581"/>
      <c r="AM691" s="581"/>
      <c r="AN691" s="581"/>
      <c r="AO691" s="581"/>
      <c r="AP691" s="581"/>
      <c r="AQ691" s="581"/>
      <c r="AR691" s="581"/>
      <c r="AS691" s="581"/>
      <c r="AT691" s="581"/>
      <c r="AU691" s="581"/>
      <c r="AV691" s="581"/>
      <c r="AW691" s="581"/>
      <c r="AX691" s="581"/>
      <c r="AY691" s="581"/>
      <c r="AZ691" s="581"/>
      <c r="BA691" s="581"/>
      <c r="BB691" s="581"/>
      <c r="BC691" s="581"/>
      <c r="BD691" s="581"/>
      <c r="BE691" s="581"/>
      <c r="BF691" s="581"/>
      <c r="BG691" s="581"/>
      <c r="BH691" s="581"/>
      <c r="BI691" s="581"/>
      <c r="BJ691" s="581"/>
      <c r="BK691" s="581"/>
      <c r="BL691" s="581"/>
      <c r="BM691" s="581"/>
      <c r="BN691" s="581"/>
      <c r="BO691" s="581"/>
      <c r="BP691" s="581"/>
      <c r="BQ691" s="581"/>
      <c r="BR691" s="581"/>
      <c r="BS691" s="581"/>
      <c r="BT691" s="581"/>
      <c r="BU691" s="581"/>
      <c r="BV691" s="581"/>
      <c r="BW691" s="581"/>
      <c r="BX691" s="581"/>
      <c r="BY691" s="581"/>
      <c r="BZ691" s="581"/>
      <c r="CA691" s="581"/>
      <c r="CB691" s="581"/>
      <c r="CC691" s="581"/>
    </row>
    <row r="692" customFormat="false" ht="11.25" hidden="false" customHeight="true" outlineLevel="0" collapsed="false">
      <c r="A692" s="581"/>
      <c r="B692" s="581"/>
      <c r="C692" s="581"/>
      <c r="D692" s="581"/>
      <c r="E692" s="581"/>
      <c r="F692" s="581"/>
      <c r="G692" s="581"/>
      <c r="H692" s="581"/>
      <c r="I692" s="581"/>
      <c r="J692" s="581"/>
      <c r="K692" s="581"/>
      <c r="L692" s="581"/>
      <c r="M692" s="581"/>
      <c r="N692" s="581"/>
      <c r="O692" s="581"/>
      <c r="P692" s="581"/>
      <c r="Q692" s="581"/>
      <c r="R692" s="581"/>
      <c r="S692" s="581"/>
      <c r="T692" s="581"/>
      <c r="U692" s="581"/>
      <c r="V692" s="581"/>
      <c r="W692" s="581"/>
      <c r="X692" s="581"/>
      <c r="Y692" s="581"/>
      <c r="Z692" s="581"/>
      <c r="AA692" s="581"/>
      <c r="AB692" s="581"/>
      <c r="AC692" s="581"/>
      <c r="AD692" s="581"/>
      <c r="AE692" s="581"/>
      <c r="AF692" s="581"/>
      <c r="AG692" s="581"/>
      <c r="AH692" s="581"/>
      <c r="AI692" s="581"/>
      <c r="AJ692" s="581"/>
      <c r="AK692" s="581"/>
      <c r="AL692" s="581"/>
      <c r="AM692" s="581"/>
      <c r="AN692" s="581"/>
      <c r="AO692" s="581"/>
      <c r="AP692" s="581"/>
      <c r="AQ692" s="581"/>
      <c r="AR692" s="581"/>
      <c r="AS692" s="581"/>
      <c r="AT692" s="581"/>
      <c r="AU692" s="581"/>
      <c r="AV692" s="581"/>
      <c r="AW692" s="581"/>
      <c r="AX692" s="581"/>
      <c r="AY692" s="581"/>
      <c r="AZ692" s="581"/>
      <c r="BA692" s="581"/>
      <c r="BB692" s="581"/>
      <c r="BC692" s="581"/>
      <c r="BD692" s="581"/>
      <c r="BE692" s="581"/>
      <c r="BF692" s="581"/>
      <c r="BG692" s="581"/>
      <c r="BH692" s="581"/>
      <c r="BI692" s="581"/>
      <c r="BJ692" s="581"/>
      <c r="BK692" s="581"/>
      <c r="BL692" s="581"/>
      <c r="BM692" s="581"/>
      <c r="BN692" s="581"/>
      <c r="BO692" s="581"/>
      <c r="BP692" s="581"/>
      <c r="BQ692" s="581"/>
      <c r="BR692" s="581"/>
      <c r="BS692" s="581"/>
      <c r="BT692" s="581"/>
      <c r="BU692" s="581"/>
      <c r="BV692" s="581"/>
      <c r="BW692" s="581"/>
      <c r="BX692" s="581"/>
      <c r="BY692" s="581"/>
      <c r="BZ692" s="581"/>
      <c r="CA692" s="581"/>
      <c r="CB692" s="581"/>
      <c r="CC692" s="581"/>
    </row>
    <row r="693" customFormat="false" ht="11.25" hidden="false" customHeight="true" outlineLevel="0" collapsed="false">
      <c r="A693" s="581"/>
      <c r="B693" s="581"/>
      <c r="C693" s="581"/>
      <c r="D693" s="581"/>
      <c r="E693" s="581"/>
      <c r="F693" s="581"/>
      <c r="G693" s="581"/>
      <c r="H693" s="581"/>
      <c r="I693" s="581"/>
      <c r="J693" s="581"/>
      <c r="K693" s="581"/>
      <c r="L693" s="581"/>
      <c r="M693" s="581"/>
      <c r="N693" s="581"/>
      <c r="O693" s="581"/>
      <c r="P693" s="581"/>
      <c r="Q693" s="581"/>
      <c r="R693" s="581"/>
      <c r="S693" s="581"/>
      <c r="T693" s="581"/>
      <c r="U693" s="581"/>
      <c r="V693" s="581"/>
      <c r="W693" s="581"/>
      <c r="X693" s="581"/>
      <c r="Y693" s="581"/>
      <c r="Z693" s="581"/>
      <c r="AA693" s="581"/>
      <c r="AB693" s="581"/>
      <c r="AC693" s="581"/>
      <c r="AD693" s="581"/>
      <c r="AE693" s="581"/>
      <c r="AF693" s="581"/>
      <c r="AG693" s="581"/>
      <c r="AH693" s="581"/>
      <c r="AI693" s="581"/>
      <c r="AJ693" s="581"/>
      <c r="AK693" s="581"/>
      <c r="AL693" s="581"/>
      <c r="AM693" s="581"/>
      <c r="AN693" s="581"/>
      <c r="AO693" s="581"/>
      <c r="AP693" s="581"/>
      <c r="AQ693" s="581"/>
      <c r="AR693" s="581"/>
      <c r="AS693" s="581"/>
      <c r="AT693" s="581"/>
      <c r="AU693" s="581"/>
      <c r="AV693" s="581"/>
      <c r="AW693" s="581"/>
      <c r="AX693" s="581"/>
      <c r="AY693" s="581"/>
      <c r="AZ693" s="581"/>
      <c r="BA693" s="581"/>
      <c r="BB693" s="581"/>
      <c r="BC693" s="581"/>
      <c r="BD693" s="581"/>
      <c r="BE693" s="581"/>
      <c r="BF693" s="581"/>
      <c r="BG693" s="581"/>
      <c r="BH693" s="581"/>
      <c r="BI693" s="581"/>
      <c r="BJ693" s="581"/>
      <c r="BK693" s="581"/>
      <c r="BL693" s="581"/>
      <c r="BM693" s="581"/>
      <c r="BN693" s="581"/>
      <c r="BO693" s="581"/>
      <c r="BP693" s="581"/>
      <c r="BQ693" s="581"/>
      <c r="BR693" s="581"/>
      <c r="BS693" s="581"/>
      <c r="BT693" s="581"/>
      <c r="BU693" s="581"/>
      <c r="BV693" s="581"/>
      <c r="BW693" s="581"/>
      <c r="BX693" s="581"/>
      <c r="BY693" s="581"/>
      <c r="BZ693" s="581"/>
      <c r="CA693" s="581"/>
      <c r="CB693" s="581"/>
      <c r="CC693" s="581"/>
    </row>
    <row r="694" customFormat="false" ht="11.25" hidden="false" customHeight="true" outlineLevel="0" collapsed="false">
      <c r="A694" s="581"/>
      <c r="B694" s="581"/>
      <c r="C694" s="581"/>
      <c r="D694" s="581"/>
      <c r="E694" s="581"/>
      <c r="F694" s="581"/>
      <c r="G694" s="581"/>
      <c r="H694" s="581"/>
      <c r="I694" s="581"/>
      <c r="J694" s="581"/>
      <c r="K694" s="581"/>
      <c r="L694" s="581"/>
      <c r="M694" s="581"/>
      <c r="N694" s="581"/>
      <c r="O694" s="581"/>
      <c r="P694" s="581"/>
      <c r="Q694" s="581"/>
      <c r="R694" s="581"/>
      <c r="S694" s="581"/>
      <c r="T694" s="581"/>
      <c r="U694" s="581"/>
      <c r="V694" s="581"/>
      <c r="W694" s="581"/>
      <c r="X694" s="581"/>
      <c r="Y694" s="581"/>
      <c r="Z694" s="581"/>
      <c r="AA694" s="581"/>
      <c r="AB694" s="581"/>
      <c r="AC694" s="581"/>
      <c r="AD694" s="581"/>
      <c r="AE694" s="581"/>
      <c r="AF694" s="581"/>
      <c r="AG694" s="581"/>
      <c r="AH694" s="581"/>
      <c r="AI694" s="581"/>
      <c r="AJ694" s="581"/>
      <c r="AK694" s="581"/>
      <c r="AL694" s="581"/>
      <c r="AM694" s="581"/>
      <c r="AN694" s="581"/>
      <c r="AO694" s="581"/>
      <c r="AP694" s="581"/>
      <c r="AQ694" s="581"/>
      <c r="AR694" s="581"/>
      <c r="AS694" s="581"/>
      <c r="AT694" s="581"/>
      <c r="AU694" s="581"/>
      <c r="AV694" s="581"/>
      <c r="AW694" s="581"/>
      <c r="AX694" s="581"/>
      <c r="AY694" s="581"/>
      <c r="AZ694" s="581"/>
      <c r="BA694" s="581"/>
      <c r="BB694" s="581"/>
      <c r="BC694" s="581"/>
      <c r="BD694" s="581"/>
      <c r="BE694" s="581"/>
      <c r="BF694" s="581"/>
      <c r="BG694" s="581"/>
      <c r="BH694" s="581"/>
      <c r="BI694" s="581"/>
      <c r="BJ694" s="581"/>
      <c r="BK694" s="581"/>
      <c r="BL694" s="581"/>
      <c r="BM694" s="581"/>
      <c r="BN694" s="581"/>
      <c r="BO694" s="581"/>
      <c r="BP694" s="581"/>
      <c r="BQ694" s="581"/>
      <c r="BR694" s="581"/>
      <c r="BS694" s="581"/>
      <c r="BT694" s="581"/>
      <c r="BU694" s="581"/>
      <c r="BV694" s="581"/>
      <c r="BW694" s="581"/>
      <c r="BX694" s="581"/>
      <c r="BY694" s="581"/>
      <c r="BZ694" s="581"/>
      <c r="CA694" s="581"/>
      <c r="CB694" s="581"/>
      <c r="CC694" s="581"/>
    </row>
    <row r="695" customFormat="false" ht="11.25" hidden="false" customHeight="true" outlineLevel="0" collapsed="false">
      <c r="A695" s="581"/>
      <c r="B695" s="581"/>
      <c r="C695" s="581"/>
      <c r="D695" s="581"/>
      <c r="E695" s="581"/>
      <c r="F695" s="581"/>
      <c r="G695" s="581"/>
      <c r="H695" s="581"/>
      <c r="I695" s="581"/>
      <c r="J695" s="581"/>
      <c r="K695" s="581"/>
      <c r="L695" s="581"/>
      <c r="M695" s="581"/>
      <c r="N695" s="581"/>
      <c r="O695" s="581"/>
      <c r="P695" s="581"/>
      <c r="Q695" s="581"/>
      <c r="R695" s="581"/>
      <c r="S695" s="581"/>
      <c r="T695" s="581"/>
      <c r="U695" s="581"/>
      <c r="V695" s="581"/>
      <c r="W695" s="581"/>
      <c r="X695" s="581"/>
      <c r="Y695" s="581"/>
      <c r="Z695" s="581"/>
      <c r="AA695" s="581"/>
      <c r="AB695" s="581"/>
      <c r="AC695" s="581"/>
      <c r="AD695" s="581"/>
      <c r="AE695" s="581"/>
      <c r="AF695" s="581"/>
      <c r="AG695" s="581"/>
      <c r="AH695" s="581"/>
      <c r="AI695" s="581"/>
      <c r="AJ695" s="581"/>
      <c r="AK695" s="581"/>
      <c r="AL695" s="581"/>
      <c r="AM695" s="581"/>
      <c r="AN695" s="581"/>
      <c r="AO695" s="581"/>
      <c r="AP695" s="581"/>
      <c r="AQ695" s="581"/>
      <c r="AR695" s="581"/>
      <c r="AS695" s="581"/>
      <c r="AT695" s="581"/>
      <c r="AU695" s="581"/>
      <c r="AV695" s="581"/>
      <c r="AW695" s="581"/>
      <c r="AX695" s="581"/>
      <c r="AY695" s="581"/>
      <c r="AZ695" s="581"/>
      <c r="BA695" s="581"/>
      <c r="BB695" s="581"/>
      <c r="BC695" s="581"/>
      <c r="BD695" s="581"/>
      <c r="BE695" s="581"/>
      <c r="BF695" s="581"/>
      <c r="BG695" s="581"/>
      <c r="BH695" s="581"/>
      <c r="BI695" s="581"/>
      <c r="BJ695" s="581"/>
      <c r="BK695" s="581"/>
      <c r="BL695" s="581"/>
      <c r="BM695" s="581"/>
      <c r="BN695" s="581"/>
      <c r="BO695" s="581"/>
      <c r="BP695" s="581"/>
      <c r="BQ695" s="581"/>
      <c r="BR695" s="581"/>
      <c r="BS695" s="581"/>
      <c r="BT695" s="581"/>
      <c r="BU695" s="581"/>
      <c r="BV695" s="581"/>
      <c r="BW695" s="581"/>
      <c r="BX695" s="581"/>
      <c r="BY695" s="581"/>
      <c r="BZ695" s="581"/>
      <c r="CA695" s="581"/>
      <c r="CB695" s="581"/>
      <c r="CC695" s="581"/>
    </row>
    <row r="696" customFormat="false" ht="11.25" hidden="false" customHeight="true" outlineLevel="0" collapsed="false">
      <c r="A696" s="581"/>
      <c r="B696" s="581"/>
      <c r="C696" s="581"/>
      <c r="D696" s="581"/>
      <c r="E696" s="581"/>
      <c r="F696" s="581"/>
      <c r="G696" s="581"/>
      <c r="H696" s="581"/>
      <c r="I696" s="581"/>
      <c r="J696" s="581"/>
      <c r="K696" s="581"/>
      <c r="L696" s="581"/>
      <c r="M696" s="581"/>
      <c r="N696" s="581"/>
      <c r="O696" s="581"/>
      <c r="P696" s="581"/>
      <c r="Q696" s="581"/>
      <c r="R696" s="581"/>
      <c r="S696" s="581"/>
      <c r="T696" s="581"/>
      <c r="U696" s="581"/>
      <c r="V696" s="581"/>
      <c r="W696" s="581"/>
      <c r="X696" s="581"/>
      <c r="Y696" s="581"/>
      <c r="Z696" s="581"/>
      <c r="AA696" s="581"/>
      <c r="AB696" s="581"/>
      <c r="AC696" s="581"/>
      <c r="AD696" s="581"/>
      <c r="AE696" s="581"/>
      <c r="AF696" s="581"/>
      <c r="AG696" s="581"/>
      <c r="AH696" s="581"/>
      <c r="AI696" s="581"/>
      <c r="AJ696" s="581"/>
      <c r="AK696" s="581"/>
      <c r="AL696" s="581"/>
      <c r="AM696" s="581"/>
      <c r="AN696" s="581"/>
      <c r="AO696" s="581"/>
      <c r="AP696" s="581"/>
      <c r="AQ696" s="581"/>
      <c r="AR696" s="581"/>
      <c r="AS696" s="581"/>
      <c r="AT696" s="581"/>
      <c r="AU696" s="581"/>
      <c r="AV696" s="581"/>
      <c r="AW696" s="581"/>
      <c r="AX696" s="581"/>
      <c r="AY696" s="581"/>
      <c r="AZ696" s="581"/>
      <c r="BA696" s="581"/>
      <c r="BB696" s="581"/>
      <c r="BC696" s="581"/>
      <c r="BD696" s="581"/>
      <c r="BE696" s="581"/>
      <c r="BF696" s="581"/>
      <c r="BG696" s="581"/>
      <c r="BH696" s="581"/>
      <c r="BI696" s="581"/>
      <c r="BJ696" s="581"/>
      <c r="BK696" s="581"/>
      <c r="BL696" s="581"/>
      <c r="BM696" s="581"/>
      <c r="BN696" s="581"/>
      <c r="BO696" s="581"/>
      <c r="BP696" s="581"/>
      <c r="BQ696" s="581"/>
      <c r="BR696" s="581"/>
      <c r="BS696" s="581"/>
      <c r="BT696" s="581"/>
      <c r="BU696" s="581"/>
      <c r="BV696" s="581"/>
      <c r="BW696" s="581"/>
      <c r="BX696" s="581"/>
      <c r="BY696" s="581"/>
      <c r="BZ696" s="581"/>
      <c r="CA696" s="581"/>
      <c r="CB696" s="581"/>
      <c r="CC696" s="581"/>
    </row>
    <row r="697" customFormat="false" ht="11.25" hidden="false" customHeight="true" outlineLevel="0" collapsed="false">
      <c r="A697" s="581"/>
      <c r="B697" s="581"/>
      <c r="C697" s="581"/>
      <c r="D697" s="581"/>
      <c r="E697" s="581"/>
      <c r="F697" s="581"/>
      <c r="G697" s="581"/>
      <c r="H697" s="581"/>
      <c r="I697" s="581"/>
      <c r="J697" s="581"/>
      <c r="K697" s="581"/>
      <c r="L697" s="581"/>
      <c r="M697" s="581"/>
      <c r="N697" s="581"/>
      <c r="O697" s="581"/>
      <c r="P697" s="581"/>
      <c r="Q697" s="581"/>
      <c r="R697" s="581"/>
      <c r="S697" s="581"/>
      <c r="T697" s="581"/>
      <c r="U697" s="581"/>
      <c r="V697" s="581"/>
      <c r="W697" s="581"/>
      <c r="X697" s="581"/>
      <c r="Y697" s="581"/>
      <c r="Z697" s="581"/>
      <c r="AA697" s="581"/>
      <c r="AB697" s="581"/>
      <c r="AC697" s="581"/>
      <c r="AD697" s="581"/>
      <c r="AE697" s="581"/>
      <c r="AF697" s="581"/>
      <c r="AG697" s="581"/>
      <c r="AH697" s="581"/>
      <c r="AI697" s="581"/>
      <c r="AJ697" s="581"/>
      <c r="AK697" s="581"/>
      <c r="AL697" s="581"/>
      <c r="AM697" s="581"/>
      <c r="AN697" s="581"/>
      <c r="AO697" s="581"/>
      <c r="AP697" s="581"/>
      <c r="AQ697" s="581"/>
      <c r="AR697" s="581"/>
      <c r="AS697" s="581"/>
      <c r="AT697" s="581"/>
      <c r="AU697" s="581"/>
      <c r="AV697" s="581"/>
      <c r="AW697" s="581"/>
      <c r="AX697" s="581"/>
      <c r="AY697" s="581"/>
      <c r="AZ697" s="581"/>
      <c r="BA697" s="581"/>
      <c r="BB697" s="581"/>
      <c r="BC697" s="581"/>
      <c r="BD697" s="581"/>
      <c r="BE697" s="581"/>
      <c r="BF697" s="581"/>
      <c r="BG697" s="581"/>
      <c r="BH697" s="581"/>
      <c r="BI697" s="581"/>
      <c r="BJ697" s="581"/>
      <c r="BK697" s="581"/>
      <c r="BL697" s="581"/>
      <c r="BM697" s="581"/>
      <c r="BN697" s="581"/>
      <c r="BO697" s="581"/>
      <c r="BP697" s="581"/>
      <c r="BQ697" s="581"/>
      <c r="BR697" s="581"/>
      <c r="BS697" s="581"/>
      <c r="BT697" s="581"/>
      <c r="BU697" s="581"/>
      <c r="BV697" s="581"/>
      <c r="BW697" s="581"/>
      <c r="BX697" s="581"/>
      <c r="BY697" s="581"/>
      <c r="BZ697" s="581"/>
      <c r="CA697" s="581"/>
      <c r="CB697" s="581"/>
      <c r="CC697" s="581"/>
    </row>
    <row r="698" customFormat="false" ht="11.25" hidden="false" customHeight="true" outlineLevel="0" collapsed="false">
      <c r="A698" s="581"/>
      <c r="B698" s="581"/>
      <c r="C698" s="581"/>
      <c r="D698" s="581"/>
      <c r="E698" s="581"/>
      <c r="F698" s="581"/>
      <c r="G698" s="581"/>
      <c r="H698" s="581"/>
      <c r="I698" s="581"/>
      <c r="J698" s="581"/>
      <c r="K698" s="581"/>
      <c r="L698" s="581"/>
      <c r="M698" s="581"/>
      <c r="N698" s="581"/>
      <c r="O698" s="581"/>
      <c r="P698" s="581"/>
      <c r="Q698" s="581"/>
      <c r="R698" s="581"/>
      <c r="S698" s="581"/>
      <c r="T698" s="581"/>
      <c r="U698" s="581"/>
      <c r="V698" s="581"/>
      <c r="W698" s="581"/>
      <c r="X698" s="581"/>
      <c r="Y698" s="581"/>
      <c r="Z698" s="581"/>
      <c r="AA698" s="581"/>
      <c r="AB698" s="581"/>
      <c r="AC698" s="581"/>
      <c r="AD698" s="581"/>
      <c r="AE698" s="581"/>
      <c r="AF698" s="581"/>
      <c r="AG698" s="581"/>
      <c r="AH698" s="581"/>
      <c r="AI698" s="581"/>
      <c r="AJ698" s="581"/>
      <c r="AK698" s="581"/>
      <c r="AL698" s="581"/>
      <c r="AM698" s="581"/>
      <c r="AN698" s="581"/>
      <c r="AO698" s="581"/>
      <c r="AP698" s="581"/>
      <c r="AQ698" s="581"/>
      <c r="AR698" s="581"/>
      <c r="AS698" s="581"/>
      <c r="AT698" s="581"/>
      <c r="AU698" s="581"/>
      <c r="AV698" s="581"/>
      <c r="AW698" s="581"/>
      <c r="AX698" s="581"/>
      <c r="AY698" s="581"/>
      <c r="AZ698" s="581"/>
      <c r="BA698" s="581"/>
      <c r="BB698" s="581"/>
      <c r="BC698" s="581"/>
      <c r="BD698" s="581"/>
      <c r="BE698" s="581"/>
      <c r="BF698" s="581"/>
      <c r="BG698" s="581"/>
      <c r="BH698" s="581"/>
      <c r="BI698" s="581"/>
      <c r="BJ698" s="581"/>
      <c r="BK698" s="581"/>
      <c r="BL698" s="581"/>
      <c r="BM698" s="581"/>
      <c r="BN698" s="581"/>
      <c r="BO698" s="581"/>
      <c r="BP698" s="581"/>
      <c r="BQ698" s="581"/>
      <c r="BR698" s="581"/>
      <c r="BS698" s="581"/>
      <c r="BT698" s="581"/>
      <c r="BU698" s="581"/>
      <c r="BV698" s="581"/>
      <c r="BW698" s="581"/>
      <c r="BX698" s="581"/>
      <c r="BY698" s="581"/>
      <c r="BZ698" s="581"/>
      <c r="CA698" s="581"/>
      <c r="CB698" s="581"/>
      <c r="CC698" s="581"/>
    </row>
    <row r="699" customFormat="false" ht="11.25" hidden="false" customHeight="true" outlineLevel="0" collapsed="false">
      <c r="A699" s="581"/>
      <c r="B699" s="581"/>
      <c r="C699" s="581"/>
      <c r="D699" s="581"/>
      <c r="E699" s="581"/>
      <c r="F699" s="581"/>
      <c r="G699" s="581"/>
      <c r="H699" s="581"/>
      <c r="I699" s="581"/>
      <c r="J699" s="581"/>
      <c r="K699" s="581"/>
      <c r="L699" s="581"/>
      <c r="M699" s="581"/>
      <c r="N699" s="581"/>
      <c r="O699" s="581"/>
      <c r="P699" s="581"/>
      <c r="Q699" s="581"/>
      <c r="R699" s="581"/>
      <c r="S699" s="581"/>
      <c r="T699" s="581"/>
      <c r="U699" s="581"/>
      <c r="V699" s="581"/>
      <c r="W699" s="581"/>
      <c r="X699" s="581"/>
      <c r="Y699" s="581"/>
      <c r="Z699" s="581"/>
      <c r="AA699" s="581"/>
      <c r="AB699" s="581"/>
      <c r="AC699" s="581"/>
      <c r="AD699" s="581"/>
      <c r="AE699" s="581"/>
      <c r="AF699" s="581"/>
      <c r="AG699" s="581"/>
      <c r="AH699" s="581"/>
      <c r="AI699" s="581"/>
      <c r="AJ699" s="581"/>
      <c r="AK699" s="581"/>
      <c r="AL699" s="581"/>
      <c r="AM699" s="581"/>
      <c r="AN699" s="581"/>
      <c r="AO699" s="581"/>
      <c r="AP699" s="581"/>
      <c r="AQ699" s="581"/>
      <c r="AR699" s="581"/>
      <c r="AS699" s="581"/>
      <c r="AT699" s="581"/>
      <c r="AU699" s="581"/>
      <c r="AV699" s="581"/>
      <c r="AW699" s="581"/>
      <c r="AX699" s="581"/>
      <c r="AY699" s="581"/>
      <c r="AZ699" s="581"/>
      <c r="BA699" s="581"/>
      <c r="BB699" s="581"/>
      <c r="BC699" s="581"/>
      <c r="BD699" s="581"/>
      <c r="BE699" s="581"/>
      <c r="BF699" s="581"/>
      <c r="BG699" s="581"/>
      <c r="BH699" s="581"/>
      <c r="BI699" s="581"/>
      <c r="BJ699" s="581"/>
      <c r="BK699" s="581"/>
      <c r="BL699" s="581"/>
      <c r="BM699" s="581"/>
      <c r="BN699" s="581"/>
      <c r="BO699" s="581"/>
      <c r="BP699" s="581"/>
      <c r="BQ699" s="581"/>
      <c r="BR699" s="581"/>
      <c r="BS699" s="581"/>
      <c r="BT699" s="581"/>
      <c r="BU699" s="581"/>
      <c r="BV699" s="581"/>
      <c r="BW699" s="581"/>
      <c r="BX699" s="581"/>
      <c r="BY699" s="581"/>
      <c r="BZ699" s="581"/>
      <c r="CA699" s="581"/>
      <c r="CB699" s="581"/>
      <c r="CC699" s="581"/>
    </row>
    <row r="700" customFormat="false" ht="11.25" hidden="false" customHeight="true" outlineLevel="0" collapsed="false">
      <c r="A700" s="581"/>
      <c r="B700" s="581"/>
      <c r="C700" s="581"/>
      <c r="D700" s="581"/>
      <c r="E700" s="581"/>
      <c r="F700" s="581"/>
      <c r="G700" s="581"/>
      <c r="H700" s="581"/>
      <c r="I700" s="581"/>
      <c r="J700" s="581"/>
      <c r="K700" s="581"/>
      <c r="L700" s="581"/>
      <c r="M700" s="581"/>
      <c r="N700" s="581"/>
      <c r="O700" s="581"/>
      <c r="P700" s="581"/>
      <c r="Q700" s="581"/>
      <c r="R700" s="581"/>
      <c r="S700" s="581"/>
      <c r="T700" s="581"/>
      <c r="U700" s="581"/>
      <c r="V700" s="581"/>
      <c r="W700" s="581"/>
      <c r="X700" s="581"/>
      <c r="Y700" s="581"/>
      <c r="Z700" s="581"/>
      <c r="AA700" s="581"/>
      <c r="AB700" s="581"/>
      <c r="AC700" s="581"/>
      <c r="AD700" s="581"/>
      <c r="AE700" s="581"/>
      <c r="AF700" s="581"/>
      <c r="AG700" s="581"/>
      <c r="AH700" s="581"/>
      <c r="AI700" s="581"/>
      <c r="AJ700" s="581"/>
      <c r="AK700" s="581"/>
      <c r="AL700" s="581"/>
      <c r="AM700" s="581"/>
      <c r="AN700" s="581"/>
      <c r="AO700" s="581"/>
      <c r="AP700" s="581"/>
      <c r="AQ700" s="581"/>
      <c r="AR700" s="581"/>
      <c r="AS700" s="581"/>
      <c r="AT700" s="581"/>
      <c r="AU700" s="581"/>
      <c r="AV700" s="581"/>
      <c r="AW700" s="581"/>
      <c r="AX700" s="581"/>
      <c r="AY700" s="581"/>
      <c r="AZ700" s="581"/>
      <c r="BA700" s="581"/>
      <c r="BB700" s="581"/>
      <c r="BC700" s="581"/>
      <c r="BD700" s="581"/>
      <c r="BE700" s="581"/>
      <c r="BF700" s="581"/>
      <c r="BG700" s="581"/>
      <c r="BH700" s="581"/>
      <c r="BI700" s="581"/>
      <c r="BJ700" s="581"/>
      <c r="BK700" s="581"/>
      <c r="BL700" s="581"/>
      <c r="BM700" s="581"/>
      <c r="BN700" s="581"/>
      <c r="BO700" s="581"/>
      <c r="BP700" s="581"/>
      <c r="BQ700" s="581"/>
      <c r="BR700" s="581"/>
      <c r="BS700" s="581"/>
      <c r="BT700" s="581"/>
      <c r="BU700" s="581"/>
      <c r="BV700" s="581"/>
      <c r="BW700" s="581"/>
      <c r="BX700" s="581"/>
      <c r="BY700" s="581"/>
      <c r="BZ700" s="581"/>
      <c r="CA700" s="581"/>
      <c r="CB700" s="581"/>
      <c r="CC700" s="581"/>
    </row>
    <row r="701" customFormat="false" ht="11.25" hidden="false" customHeight="true" outlineLevel="0" collapsed="false">
      <c r="A701" s="581"/>
      <c r="B701" s="581"/>
      <c r="C701" s="581"/>
      <c r="D701" s="581"/>
      <c r="E701" s="581"/>
      <c r="F701" s="581"/>
      <c r="G701" s="581"/>
      <c r="H701" s="581"/>
      <c r="I701" s="581"/>
      <c r="J701" s="581"/>
      <c r="K701" s="581"/>
      <c r="L701" s="581"/>
      <c r="M701" s="581"/>
      <c r="N701" s="581"/>
      <c r="O701" s="581"/>
      <c r="P701" s="581"/>
      <c r="Q701" s="581"/>
      <c r="R701" s="581"/>
      <c r="S701" s="581"/>
      <c r="T701" s="581"/>
      <c r="U701" s="581"/>
      <c r="V701" s="581"/>
      <c r="W701" s="581"/>
      <c r="X701" s="581"/>
      <c r="Y701" s="581"/>
      <c r="Z701" s="581"/>
      <c r="AA701" s="581"/>
      <c r="AB701" s="581"/>
      <c r="AC701" s="581"/>
      <c r="AD701" s="581"/>
      <c r="AE701" s="581"/>
      <c r="AF701" s="581"/>
      <c r="AG701" s="581"/>
      <c r="AH701" s="581"/>
      <c r="AI701" s="581"/>
      <c r="AJ701" s="581"/>
      <c r="AK701" s="581"/>
      <c r="AL701" s="581"/>
      <c r="AM701" s="581"/>
      <c r="AN701" s="581"/>
      <c r="AO701" s="581"/>
      <c r="AP701" s="581"/>
      <c r="AQ701" s="581"/>
      <c r="AR701" s="581"/>
      <c r="AS701" s="581"/>
      <c r="AT701" s="581"/>
      <c r="AU701" s="581"/>
      <c r="AV701" s="581"/>
      <c r="AW701" s="581"/>
      <c r="AX701" s="581"/>
      <c r="AY701" s="581"/>
      <c r="AZ701" s="581"/>
      <c r="BA701" s="581"/>
      <c r="BB701" s="581"/>
      <c r="BC701" s="581"/>
      <c r="BD701" s="581"/>
      <c r="BE701" s="581"/>
      <c r="BF701" s="581"/>
      <c r="BG701" s="581"/>
      <c r="BH701" s="581"/>
      <c r="BI701" s="581"/>
      <c r="BJ701" s="581"/>
      <c r="BK701" s="581"/>
      <c r="BL701" s="581"/>
      <c r="BM701" s="581"/>
      <c r="BN701" s="581"/>
      <c r="BO701" s="581"/>
      <c r="BP701" s="581"/>
      <c r="BQ701" s="581"/>
      <c r="BR701" s="581"/>
      <c r="BS701" s="581"/>
      <c r="BT701" s="581"/>
      <c r="BU701" s="581"/>
      <c r="BV701" s="581"/>
      <c r="BW701" s="581"/>
      <c r="BX701" s="581"/>
      <c r="BY701" s="581"/>
      <c r="BZ701" s="581"/>
      <c r="CA701" s="581"/>
      <c r="CB701" s="581"/>
      <c r="CC701" s="581"/>
    </row>
    <row r="702" customFormat="false" ht="11.25" hidden="false" customHeight="true" outlineLevel="0" collapsed="false">
      <c r="A702" s="581"/>
      <c r="B702" s="581"/>
      <c r="C702" s="581"/>
      <c r="D702" s="581"/>
      <c r="E702" s="581"/>
      <c r="F702" s="581"/>
      <c r="G702" s="581"/>
      <c r="H702" s="581"/>
      <c r="I702" s="581"/>
      <c r="J702" s="581"/>
      <c r="K702" s="581"/>
      <c r="L702" s="581"/>
      <c r="M702" s="581"/>
      <c r="N702" s="581"/>
      <c r="O702" s="581"/>
      <c r="P702" s="581"/>
      <c r="Q702" s="581"/>
      <c r="R702" s="581"/>
      <c r="S702" s="581"/>
      <c r="T702" s="581"/>
      <c r="U702" s="581"/>
      <c r="V702" s="581"/>
      <c r="W702" s="581"/>
      <c r="X702" s="581"/>
      <c r="Y702" s="581"/>
      <c r="Z702" s="581"/>
      <c r="AA702" s="581"/>
      <c r="AB702" s="581"/>
      <c r="AC702" s="581"/>
      <c r="AD702" s="581"/>
      <c r="AE702" s="581"/>
      <c r="AF702" s="581"/>
      <c r="AG702" s="581"/>
      <c r="AH702" s="581"/>
      <c r="AI702" s="581"/>
      <c r="AJ702" s="581"/>
      <c r="AK702" s="581"/>
      <c r="AL702" s="581"/>
      <c r="AM702" s="581"/>
      <c r="AN702" s="581"/>
      <c r="AO702" s="581"/>
      <c r="AP702" s="581"/>
      <c r="AQ702" s="581"/>
      <c r="AR702" s="581"/>
      <c r="AS702" s="581"/>
      <c r="AT702" s="581"/>
      <c r="AU702" s="581"/>
      <c r="AV702" s="581"/>
      <c r="AW702" s="581"/>
      <c r="AX702" s="581"/>
      <c r="AY702" s="581"/>
      <c r="AZ702" s="581"/>
      <c r="BA702" s="581"/>
      <c r="BB702" s="581"/>
      <c r="BC702" s="581"/>
      <c r="BD702" s="581"/>
      <c r="BE702" s="581"/>
      <c r="BF702" s="581"/>
      <c r="BG702" s="581"/>
      <c r="BH702" s="581"/>
      <c r="BI702" s="581"/>
      <c r="BJ702" s="581"/>
      <c r="BK702" s="581"/>
      <c r="BL702" s="581"/>
      <c r="BM702" s="581"/>
      <c r="BN702" s="581"/>
      <c r="BO702" s="581"/>
      <c r="BP702" s="581"/>
      <c r="BQ702" s="581"/>
      <c r="BR702" s="581"/>
      <c r="BS702" s="581"/>
      <c r="BT702" s="581"/>
      <c r="BU702" s="581"/>
      <c r="BV702" s="581"/>
      <c r="BW702" s="581"/>
      <c r="BX702" s="581"/>
      <c r="BY702" s="581"/>
      <c r="BZ702" s="581"/>
      <c r="CA702" s="581"/>
      <c r="CB702" s="581"/>
      <c r="CC702" s="581"/>
    </row>
    <row r="703" customFormat="false" ht="11.25" hidden="false" customHeight="true" outlineLevel="0" collapsed="false">
      <c r="A703" s="581"/>
      <c r="B703" s="581"/>
      <c r="C703" s="581"/>
      <c r="D703" s="581"/>
      <c r="E703" s="581"/>
      <c r="F703" s="581"/>
      <c r="G703" s="581"/>
      <c r="H703" s="581"/>
      <c r="I703" s="581"/>
      <c r="J703" s="581"/>
      <c r="K703" s="581"/>
      <c r="L703" s="581"/>
      <c r="M703" s="581"/>
      <c r="N703" s="581"/>
      <c r="O703" s="581"/>
      <c r="P703" s="581"/>
      <c r="Q703" s="581"/>
      <c r="R703" s="581"/>
      <c r="S703" s="581"/>
      <c r="T703" s="581"/>
      <c r="U703" s="581"/>
      <c r="V703" s="581"/>
      <c r="W703" s="581"/>
      <c r="X703" s="581"/>
      <c r="Y703" s="581"/>
      <c r="Z703" s="581"/>
      <c r="AA703" s="581"/>
      <c r="AB703" s="581"/>
      <c r="AC703" s="581"/>
      <c r="AD703" s="581"/>
      <c r="AE703" s="581"/>
      <c r="AF703" s="581"/>
      <c r="AG703" s="581"/>
      <c r="AH703" s="581"/>
      <c r="AI703" s="581"/>
      <c r="AJ703" s="581"/>
      <c r="AK703" s="581"/>
      <c r="AL703" s="581"/>
      <c r="AM703" s="581"/>
      <c r="AN703" s="581"/>
      <c r="AO703" s="581"/>
      <c r="AP703" s="581"/>
      <c r="AQ703" s="581"/>
      <c r="AR703" s="581"/>
      <c r="AS703" s="581"/>
      <c r="AT703" s="581"/>
      <c r="AU703" s="581"/>
      <c r="AV703" s="581"/>
      <c r="AW703" s="581"/>
      <c r="AX703" s="581"/>
      <c r="AY703" s="581"/>
      <c r="AZ703" s="581"/>
      <c r="BA703" s="581"/>
      <c r="BB703" s="581"/>
      <c r="BC703" s="581"/>
      <c r="BD703" s="581"/>
      <c r="BE703" s="581"/>
      <c r="BF703" s="581"/>
      <c r="BG703" s="581"/>
      <c r="BH703" s="581"/>
      <c r="BI703" s="581"/>
      <c r="BJ703" s="581"/>
      <c r="BK703" s="581"/>
      <c r="BL703" s="581"/>
      <c r="BM703" s="581"/>
      <c r="BN703" s="581"/>
      <c r="BO703" s="581"/>
      <c r="BP703" s="581"/>
      <c r="BQ703" s="581"/>
      <c r="BR703" s="581"/>
      <c r="BS703" s="581"/>
      <c r="BT703" s="581"/>
      <c r="BU703" s="581"/>
      <c r="BV703" s="581"/>
      <c r="BW703" s="581"/>
      <c r="BX703" s="581"/>
      <c r="BY703" s="581"/>
      <c r="BZ703" s="581"/>
      <c r="CA703" s="581"/>
      <c r="CB703" s="581"/>
      <c r="CC703" s="581"/>
    </row>
    <row r="704" customFormat="false" ht="11.25" hidden="false" customHeight="true" outlineLevel="0" collapsed="false">
      <c r="A704" s="581"/>
      <c r="B704" s="581"/>
      <c r="C704" s="581"/>
      <c r="D704" s="581"/>
      <c r="E704" s="581"/>
      <c r="F704" s="581"/>
      <c r="G704" s="581"/>
      <c r="H704" s="581"/>
      <c r="I704" s="581"/>
      <c r="J704" s="581"/>
      <c r="K704" s="581"/>
      <c r="L704" s="581"/>
      <c r="M704" s="581"/>
      <c r="N704" s="581"/>
      <c r="O704" s="581"/>
      <c r="P704" s="581"/>
      <c r="Q704" s="581"/>
      <c r="R704" s="581"/>
      <c r="S704" s="581"/>
      <c r="T704" s="581"/>
      <c r="U704" s="581"/>
      <c r="V704" s="581"/>
      <c r="W704" s="581"/>
      <c r="X704" s="581"/>
      <c r="Y704" s="581"/>
      <c r="Z704" s="581"/>
      <c r="AA704" s="581"/>
      <c r="AB704" s="581"/>
      <c r="AC704" s="581"/>
      <c r="AD704" s="581"/>
      <c r="AE704" s="581"/>
      <c r="AF704" s="581"/>
      <c r="AG704" s="581"/>
      <c r="AH704" s="581"/>
      <c r="AI704" s="581"/>
      <c r="AJ704" s="581"/>
      <c r="AK704" s="581"/>
      <c r="AL704" s="581"/>
      <c r="AM704" s="581"/>
      <c r="AN704" s="581"/>
      <c r="AO704" s="581"/>
      <c r="AP704" s="581"/>
      <c r="AQ704" s="581"/>
      <c r="AR704" s="581"/>
      <c r="AS704" s="581"/>
      <c r="AT704" s="581"/>
      <c r="AU704" s="581"/>
      <c r="AV704" s="581"/>
      <c r="AW704" s="581"/>
      <c r="AX704" s="581"/>
      <c r="AY704" s="581"/>
      <c r="AZ704" s="581"/>
      <c r="BA704" s="581"/>
      <c r="BB704" s="581"/>
      <c r="BC704" s="581"/>
      <c r="BD704" s="581"/>
      <c r="BE704" s="581"/>
      <c r="BF704" s="581"/>
      <c r="BG704" s="581"/>
      <c r="BH704" s="581"/>
      <c r="BI704" s="581"/>
      <c r="BJ704" s="581"/>
      <c r="BK704" s="581"/>
      <c r="BL704" s="581"/>
      <c r="BM704" s="581"/>
      <c r="BN704" s="581"/>
      <c r="BO704" s="581"/>
      <c r="BP704" s="581"/>
      <c r="BQ704" s="581"/>
      <c r="BR704" s="581"/>
      <c r="BS704" s="581"/>
      <c r="BT704" s="581"/>
      <c r="BU704" s="581"/>
      <c r="BV704" s="581"/>
      <c r="BW704" s="581"/>
      <c r="BX704" s="581"/>
      <c r="BY704" s="581"/>
      <c r="BZ704" s="581"/>
      <c r="CA704" s="581"/>
      <c r="CB704" s="581"/>
      <c r="CC704" s="581"/>
    </row>
    <row r="705" customFormat="false" ht="11.25" hidden="false" customHeight="true" outlineLevel="0" collapsed="false">
      <c r="A705" s="581"/>
      <c r="B705" s="581"/>
      <c r="C705" s="581"/>
      <c r="D705" s="581"/>
      <c r="E705" s="581"/>
      <c r="F705" s="581"/>
      <c r="G705" s="581"/>
      <c r="H705" s="581"/>
      <c r="I705" s="581"/>
      <c r="J705" s="581"/>
      <c r="K705" s="581"/>
      <c r="L705" s="581"/>
      <c r="M705" s="581"/>
      <c r="N705" s="581"/>
      <c r="O705" s="581"/>
      <c r="P705" s="581"/>
      <c r="Q705" s="581"/>
      <c r="R705" s="581"/>
      <c r="S705" s="581"/>
      <c r="T705" s="581"/>
      <c r="U705" s="581"/>
      <c r="V705" s="581"/>
      <c r="W705" s="581"/>
      <c r="X705" s="581"/>
      <c r="Y705" s="581"/>
      <c r="Z705" s="581"/>
      <c r="AA705" s="581"/>
      <c r="AB705" s="581"/>
      <c r="AC705" s="581"/>
      <c r="AD705" s="581"/>
      <c r="AE705" s="581"/>
      <c r="AF705" s="581"/>
      <c r="AG705" s="581"/>
      <c r="AH705" s="581"/>
      <c r="AI705" s="581"/>
      <c r="AJ705" s="581"/>
      <c r="AK705" s="581"/>
      <c r="AL705" s="581"/>
      <c r="AM705" s="581"/>
      <c r="AN705" s="581"/>
      <c r="AO705" s="581"/>
      <c r="AP705" s="581"/>
      <c r="AQ705" s="581"/>
      <c r="AR705" s="581"/>
      <c r="AS705" s="581"/>
      <c r="AT705" s="581"/>
      <c r="AU705" s="581"/>
      <c r="AV705" s="581"/>
      <c r="AW705" s="581"/>
      <c r="AX705" s="581"/>
      <c r="AY705" s="581"/>
      <c r="AZ705" s="581"/>
      <c r="BA705" s="581"/>
      <c r="BB705" s="581"/>
      <c r="BC705" s="581"/>
      <c r="BD705" s="581"/>
      <c r="BE705" s="581"/>
      <c r="BF705" s="581"/>
      <c r="BG705" s="581"/>
      <c r="BH705" s="581"/>
      <c r="BI705" s="581"/>
      <c r="BJ705" s="581"/>
      <c r="BK705" s="581"/>
      <c r="BL705" s="581"/>
      <c r="BM705" s="581"/>
      <c r="BN705" s="581"/>
      <c r="BO705" s="581"/>
      <c r="BP705" s="581"/>
      <c r="BQ705" s="581"/>
      <c r="BR705" s="581"/>
      <c r="BS705" s="581"/>
      <c r="BT705" s="581"/>
      <c r="BU705" s="581"/>
      <c r="BV705" s="581"/>
      <c r="BW705" s="581"/>
      <c r="BX705" s="581"/>
      <c r="BY705" s="581"/>
      <c r="BZ705" s="581"/>
      <c r="CA705" s="581"/>
      <c r="CB705" s="581"/>
      <c r="CC705" s="581"/>
    </row>
    <row r="706" customFormat="false" ht="11.25" hidden="false" customHeight="true" outlineLevel="0" collapsed="false">
      <c r="A706" s="581"/>
      <c r="B706" s="581"/>
      <c r="C706" s="581"/>
      <c r="D706" s="581"/>
      <c r="E706" s="581"/>
      <c r="F706" s="581"/>
      <c r="G706" s="581"/>
      <c r="H706" s="581"/>
      <c r="I706" s="581"/>
      <c r="J706" s="581"/>
      <c r="K706" s="581"/>
      <c r="L706" s="581"/>
      <c r="M706" s="581"/>
      <c r="N706" s="581"/>
      <c r="O706" s="581"/>
      <c r="P706" s="581"/>
      <c r="Q706" s="581"/>
      <c r="R706" s="581"/>
      <c r="S706" s="581"/>
      <c r="T706" s="581"/>
      <c r="U706" s="581"/>
      <c r="V706" s="581"/>
      <c r="W706" s="581"/>
      <c r="X706" s="581"/>
      <c r="Y706" s="581"/>
      <c r="Z706" s="581"/>
      <c r="AA706" s="581"/>
      <c r="AB706" s="581"/>
      <c r="AC706" s="581"/>
      <c r="AD706" s="581"/>
      <c r="AE706" s="581"/>
      <c r="AF706" s="581"/>
      <c r="AG706" s="581"/>
      <c r="AH706" s="581"/>
      <c r="AI706" s="581"/>
      <c r="AJ706" s="581"/>
      <c r="AK706" s="581"/>
      <c r="AL706" s="581"/>
      <c r="AM706" s="581"/>
      <c r="AN706" s="581"/>
      <c r="AO706" s="581"/>
      <c r="AP706" s="581"/>
      <c r="AQ706" s="581"/>
      <c r="AR706" s="581"/>
      <c r="AS706" s="581"/>
      <c r="AT706" s="581"/>
      <c r="AU706" s="581"/>
      <c r="AV706" s="581"/>
      <c r="AW706" s="581"/>
      <c r="AX706" s="581"/>
      <c r="AY706" s="581"/>
      <c r="AZ706" s="581"/>
      <c r="BA706" s="581"/>
      <c r="BB706" s="581"/>
      <c r="BC706" s="581"/>
      <c r="BD706" s="581"/>
      <c r="BE706" s="581"/>
      <c r="BF706" s="581"/>
      <c r="BG706" s="581"/>
      <c r="BH706" s="581"/>
      <c r="BI706" s="581"/>
      <c r="BJ706" s="581"/>
      <c r="BK706" s="581"/>
      <c r="BL706" s="581"/>
      <c r="BM706" s="581"/>
      <c r="BN706" s="581"/>
      <c r="BO706" s="581"/>
      <c r="BP706" s="581"/>
      <c r="BQ706" s="581"/>
      <c r="BR706" s="581"/>
      <c r="BS706" s="581"/>
      <c r="BT706" s="581"/>
      <c r="BU706" s="581"/>
      <c r="BV706" s="581"/>
      <c r="BW706" s="581"/>
      <c r="BX706" s="581"/>
      <c r="BY706" s="581"/>
      <c r="BZ706" s="581"/>
      <c r="CA706" s="581"/>
      <c r="CB706" s="581"/>
      <c r="CC706" s="581"/>
    </row>
    <row r="707" customFormat="false" ht="11.25" hidden="false" customHeight="true" outlineLevel="0" collapsed="false">
      <c r="A707" s="581"/>
      <c r="B707" s="581"/>
      <c r="C707" s="581"/>
      <c r="D707" s="581"/>
      <c r="E707" s="581"/>
      <c r="F707" s="581"/>
      <c r="G707" s="581"/>
      <c r="H707" s="581"/>
      <c r="I707" s="581"/>
      <c r="J707" s="581"/>
      <c r="K707" s="581"/>
      <c r="L707" s="581"/>
      <c r="M707" s="581"/>
      <c r="N707" s="581"/>
      <c r="O707" s="581"/>
      <c r="P707" s="581"/>
      <c r="Q707" s="581"/>
      <c r="R707" s="581"/>
      <c r="S707" s="581"/>
      <c r="T707" s="581"/>
      <c r="U707" s="581"/>
      <c r="V707" s="581"/>
      <c r="W707" s="581"/>
      <c r="X707" s="581"/>
      <c r="Y707" s="581"/>
      <c r="Z707" s="581"/>
      <c r="AA707" s="581"/>
      <c r="AB707" s="581"/>
      <c r="AC707" s="581"/>
      <c r="AD707" s="581"/>
      <c r="AE707" s="581"/>
      <c r="AF707" s="581"/>
      <c r="AG707" s="581"/>
      <c r="AH707" s="581"/>
      <c r="AI707" s="581"/>
      <c r="AJ707" s="581"/>
      <c r="AK707" s="581"/>
      <c r="AL707" s="581"/>
      <c r="AM707" s="581"/>
      <c r="AN707" s="581"/>
      <c r="AO707" s="581"/>
      <c r="AP707" s="581"/>
      <c r="AQ707" s="581"/>
      <c r="AR707" s="581"/>
      <c r="AS707" s="581"/>
      <c r="AT707" s="581"/>
      <c r="AU707" s="581"/>
      <c r="AV707" s="581"/>
      <c r="AW707" s="581"/>
      <c r="AX707" s="581"/>
      <c r="AY707" s="581"/>
      <c r="AZ707" s="581"/>
      <c r="BA707" s="581"/>
      <c r="BB707" s="581"/>
      <c r="BC707" s="581"/>
      <c r="BD707" s="581"/>
      <c r="BE707" s="581"/>
      <c r="BF707" s="581"/>
      <c r="BG707" s="581"/>
      <c r="BH707" s="581"/>
      <c r="BI707" s="581"/>
      <c r="BJ707" s="581"/>
      <c r="BK707" s="581"/>
      <c r="BL707" s="581"/>
      <c r="BM707" s="581"/>
      <c r="BN707" s="581"/>
      <c r="BO707" s="581"/>
      <c r="BP707" s="581"/>
      <c r="BQ707" s="581"/>
      <c r="BR707" s="581"/>
      <c r="BS707" s="581"/>
      <c r="BT707" s="581"/>
      <c r="BU707" s="581"/>
      <c r="BV707" s="581"/>
      <c r="BW707" s="581"/>
      <c r="BX707" s="581"/>
      <c r="BY707" s="581"/>
      <c r="BZ707" s="581"/>
      <c r="CA707" s="581"/>
      <c r="CB707" s="581"/>
      <c r="CC707" s="581"/>
    </row>
    <row r="708" customFormat="false" ht="11.25" hidden="false" customHeight="true" outlineLevel="0" collapsed="false">
      <c r="A708" s="581"/>
      <c r="B708" s="581"/>
      <c r="C708" s="581"/>
      <c r="D708" s="581"/>
      <c r="E708" s="581"/>
      <c r="F708" s="581"/>
      <c r="G708" s="581"/>
      <c r="H708" s="581"/>
      <c r="I708" s="581"/>
      <c r="J708" s="581"/>
      <c r="K708" s="581"/>
      <c r="L708" s="581"/>
      <c r="M708" s="581"/>
      <c r="N708" s="581"/>
      <c r="O708" s="581"/>
      <c r="P708" s="581"/>
      <c r="Q708" s="581"/>
      <c r="R708" s="581"/>
      <c r="S708" s="581"/>
      <c r="T708" s="581"/>
      <c r="U708" s="581"/>
      <c r="V708" s="581"/>
      <c r="W708" s="581"/>
      <c r="X708" s="581"/>
      <c r="Y708" s="581"/>
      <c r="Z708" s="581"/>
      <c r="AA708" s="581"/>
      <c r="AB708" s="581"/>
      <c r="AC708" s="581"/>
      <c r="AD708" s="581"/>
      <c r="AE708" s="581"/>
      <c r="AF708" s="581"/>
      <c r="AG708" s="581"/>
      <c r="AH708" s="581"/>
      <c r="AI708" s="581"/>
      <c r="AJ708" s="581"/>
      <c r="AK708" s="581"/>
      <c r="AL708" s="581"/>
      <c r="AM708" s="581"/>
      <c r="AN708" s="581"/>
      <c r="AO708" s="581"/>
      <c r="AP708" s="581"/>
      <c r="AQ708" s="581"/>
      <c r="AR708" s="581"/>
      <c r="AS708" s="581"/>
      <c r="AT708" s="581"/>
      <c r="AU708" s="581"/>
      <c r="AV708" s="581"/>
      <c r="AW708" s="581"/>
      <c r="AX708" s="581"/>
      <c r="AY708" s="581"/>
      <c r="AZ708" s="581"/>
      <c r="BA708" s="581"/>
      <c r="BB708" s="581"/>
      <c r="BC708" s="581"/>
      <c r="BD708" s="581"/>
      <c r="BE708" s="581"/>
      <c r="BF708" s="581"/>
      <c r="BG708" s="581"/>
      <c r="BH708" s="581"/>
      <c r="BI708" s="581"/>
      <c r="BJ708" s="581"/>
      <c r="BK708" s="581"/>
      <c r="BL708" s="581"/>
      <c r="BM708" s="581"/>
      <c r="BN708" s="581"/>
      <c r="BO708" s="581"/>
      <c r="BP708" s="581"/>
      <c r="BQ708" s="581"/>
      <c r="BR708" s="581"/>
      <c r="BS708" s="581"/>
      <c r="BT708" s="581"/>
      <c r="BU708" s="581"/>
      <c r="BV708" s="581"/>
      <c r="BW708" s="581"/>
      <c r="BX708" s="581"/>
      <c r="BY708" s="581"/>
      <c r="BZ708" s="581"/>
      <c r="CA708" s="581"/>
      <c r="CB708" s="581"/>
      <c r="CC708" s="581"/>
    </row>
    <row r="709" customFormat="false" ht="11.25" hidden="false" customHeight="true" outlineLevel="0" collapsed="false">
      <c r="A709" s="581"/>
      <c r="B709" s="581"/>
      <c r="C709" s="581"/>
      <c r="D709" s="581"/>
      <c r="E709" s="581"/>
      <c r="F709" s="581"/>
      <c r="G709" s="581"/>
      <c r="H709" s="581"/>
      <c r="I709" s="581"/>
      <c r="J709" s="581"/>
      <c r="K709" s="581"/>
      <c r="L709" s="581"/>
      <c r="M709" s="581"/>
      <c r="N709" s="581"/>
      <c r="O709" s="581"/>
      <c r="P709" s="581"/>
      <c r="Q709" s="581"/>
      <c r="R709" s="581"/>
      <c r="S709" s="581"/>
      <c r="T709" s="581"/>
      <c r="U709" s="581"/>
      <c r="V709" s="581"/>
      <c r="W709" s="581"/>
      <c r="X709" s="581"/>
      <c r="Y709" s="581"/>
      <c r="Z709" s="581"/>
      <c r="AA709" s="581"/>
      <c r="AB709" s="581"/>
      <c r="AC709" s="581"/>
      <c r="AD709" s="581"/>
      <c r="AE709" s="581"/>
      <c r="AF709" s="581"/>
      <c r="AG709" s="581"/>
      <c r="AH709" s="581"/>
      <c r="AI709" s="581"/>
      <c r="AJ709" s="581"/>
      <c r="AK709" s="581"/>
      <c r="AL709" s="581"/>
      <c r="AM709" s="581"/>
      <c r="AN709" s="581"/>
      <c r="AO709" s="581"/>
      <c r="AP709" s="581"/>
      <c r="AQ709" s="581"/>
      <c r="AR709" s="581"/>
      <c r="AS709" s="581"/>
      <c r="AT709" s="581"/>
      <c r="AU709" s="581"/>
      <c r="AV709" s="581"/>
      <c r="AW709" s="581"/>
      <c r="AX709" s="581"/>
      <c r="AY709" s="581"/>
      <c r="AZ709" s="581"/>
      <c r="BA709" s="581"/>
      <c r="BB709" s="581"/>
      <c r="BC709" s="581"/>
      <c r="BD709" s="581"/>
      <c r="BE709" s="581"/>
      <c r="BF709" s="581"/>
      <c r="BG709" s="581"/>
      <c r="BH709" s="581"/>
      <c r="BI709" s="581"/>
      <c r="BJ709" s="581"/>
      <c r="BK709" s="581"/>
      <c r="BL709" s="581"/>
      <c r="BM709" s="581"/>
      <c r="BN709" s="581"/>
      <c r="BO709" s="581"/>
      <c r="BP709" s="581"/>
      <c r="BQ709" s="581"/>
      <c r="BR709" s="581"/>
      <c r="BS709" s="581"/>
      <c r="BT709" s="581"/>
      <c r="BU709" s="581"/>
      <c r="BV709" s="581"/>
      <c r="BW709" s="581"/>
      <c r="BX709" s="581"/>
      <c r="BY709" s="581"/>
      <c r="BZ709" s="581"/>
      <c r="CA709" s="581"/>
      <c r="CB709" s="581"/>
      <c r="CC709" s="581"/>
    </row>
    <row r="710" customFormat="false" ht="11.25" hidden="false" customHeight="true" outlineLevel="0" collapsed="false">
      <c r="A710" s="581"/>
      <c r="B710" s="581"/>
      <c r="C710" s="581"/>
      <c r="D710" s="581"/>
      <c r="E710" s="581"/>
      <c r="F710" s="581"/>
      <c r="G710" s="581"/>
      <c r="H710" s="581"/>
      <c r="I710" s="581"/>
      <c r="J710" s="581"/>
      <c r="K710" s="581"/>
      <c r="L710" s="581"/>
      <c r="M710" s="581"/>
      <c r="N710" s="581"/>
      <c r="O710" s="581"/>
      <c r="P710" s="581"/>
      <c r="Q710" s="581"/>
      <c r="R710" s="581"/>
      <c r="S710" s="581"/>
      <c r="T710" s="581"/>
      <c r="U710" s="581"/>
      <c r="V710" s="581"/>
      <c r="W710" s="581"/>
      <c r="X710" s="581"/>
      <c r="Y710" s="581"/>
      <c r="Z710" s="581"/>
      <c r="AA710" s="581"/>
      <c r="AB710" s="581"/>
      <c r="AC710" s="581"/>
      <c r="AD710" s="581"/>
      <c r="AE710" s="581"/>
      <c r="AF710" s="581"/>
      <c r="AG710" s="581"/>
      <c r="AH710" s="581"/>
      <c r="AI710" s="581"/>
      <c r="AJ710" s="581"/>
      <c r="AK710" s="581"/>
      <c r="AL710" s="581"/>
      <c r="AM710" s="581"/>
      <c r="AN710" s="581"/>
      <c r="AO710" s="581"/>
      <c r="AP710" s="581"/>
      <c r="AQ710" s="581"/>
      <c r="AR710" s="581"/>
      <c r="AS710" s="581"/>
      <c r="AT710" s="581"/>
      <c r="AU710" s="581"/>
      <c r="AV710" s="581"/>
      <c r="AW710" s="581"/>
      <c r="AX710" s="581"/>
      <c r="AY710" s="581"/>
      <c r="AZ710" s="581"/>
      <c r="BA710" s="581"/>
      <c r="BB710" s="581"/>
      <c r="BC710" s="581"/>
      <c r="BD710" s="581"/>
      <c r="BE710" s="581"/>
      <c r="BF710" s="581"/>
      <c r="BG710" s="581"/>
      <c r="BH710" s="581"/>
      <c r="BI710" s="581"/>
      <c r="BJ710" s="581"/>
      <c r="BK710" s="581"/>
      <c r="BL710" s="581"/>
      <c r="BM710" s="581"/>
      <c r="BN710" s="581"/>
      <c r="BO710" s="581"/>
      <c r="BP710" s="581"/>
      <c r="BQ710" s="581"/>
      <c r="BR710" s="581"/>
      <c r="BS710" s="581"/>
      <c r="BT710" s="581"/>
      <c r="BU710" s="581"/>
      <c r="BV710" s="581"/>
      <c r="BW710" s="581"/>
      <c r="BX710" s="581"/>
      <c r="BY710" s="581"/>
      <c r="BZ710" s="581"/>
      <c r="CA710" s="581"/>
      <c r="CB710" s="581"/>
      <c r="CC710" s="581"/>
    </row>
    <row r="711" customFormat="false" ht="11.25" hidden="false" customHeight="true" outlineLevel="0" collapsed="false">
      <c r="A711" s="581"/>
      <c r="B711" s="581"/>
      <c r="C711" s="581"/>
      <c r="D711" s="581"/>
      <c r="E711" s="581"/>
      <c r="F711" s="581"/>
      <c r="G711" s="581"/>
      <c r="H711" s="581"/>
      <c r="I711" s="581"/>
      <c r="J711" s="581"/>
      <c r="K711" s="581"/>
      <c r="L711" s="581"/>
      <c r="M711" s="581"/>
      <c r="N711" s="581"/>
      <c r="O711" s="581"/>
      <c r="P711" s="581"/>
      <c r="Q711" s="581"/>
      <c r="R711" s="581"/>
      <c r="S711" s="581"/>
      <c r="T711" s="581"/>
      <c r="U711" s="581"/>
      <c r="V711" s="581"/>
      <c r="W711" s="581"/>
      <c r="X711" s="581"/>
      <c r="Y711" s="581"/>
      <c r="Z711" s="581"/>
      <c r="AA711" s="581"/>
      <c r="AB711" s="581"/>
      <c r="AC711" s="581"/>
      <c r="AD711" s="581"/>
      <c r="AE711" s="581"/>
      <c r="AF711" s="581"/>
      <c r="AG711" s="581"/>
      <c r="AH711" s="581"/>
      <c r="AI711" s="581"/>
      <c r="AJ711" s="581"/>
      <c r="AK711" s="581"/>
      <c r="AL711" s="581"/>
      <c r="AM711" s="581"/>
      <c r="AN711" s="581"/>
      <c r="AO711" s="581"/>
      <c r="AP711" s="581"/>
      <c r="AQ711" s="581"/>
      <c r="AR711" s="581"/>
      <c r="AS711" s="581"/>
      <c r="AT711" s="581"/>
      <c r="AU711" s="581"/>
      <c r="AV711" s="581"/>
      <c r="AW711" s="581"/>
      <c r="AX711" s="581"/>
      <c r="AY711" s="581"/>
      <c r="AZ711" s="581"/>
      <c r="BA711" s="581"/>
      <c r="BB711" s="581"/>
      <c r="BC711" s="581"/>
      <c r="BD711" s="581"/>
      <c r="BE711" s="581"/>
      <c r="BF711" s="581"/>
      <c r="BG711" s="581"/>
      <c r="BH711" s="581"/>
      <c r="BI711" s="581"/>
      <c r="BJ711" s="581"/>
      <c r="BK711" s="581"/>
      <c r="BL711" s="581"/>
      <c r="BM711" s="581"/>
      <c r="BN711" s="581"/>
      <c r="BO711" s="581"/>
      <c r="BP711" s="581"/>
      <c r="BQ711" s="581"/>
      <c r="BR711" s="581"/>
      <c r="BS711" s="581"/>
      <c r="BT711" s="581"/>
      <c r="BU711" s="581"/>
      <c r="BV711" s="581"/>
      <c r="BW711" s="581"/>
      <c r="BX711" s="581"/>
      <c r="BY711" s="581"/>
      <c r="BZ711" s="581"/>
      <c r="CA711" s="581"/>
      <c r="CB711" s="581"/>
      <c r="CC711" s="581"/>
    </row>
    <row r="712" customFormat="false" ht="11.25" hidden="false" customHeight="true" outlineLevel="0" collapsed="false">
      <c r="A712" s="581"/>
      <c r="B712" s="581"/>
      <c r="C712" s="581"/>
      <c r="D712" s="581"/>
      <c r="E712" s="581"/>
      <c r="F712" s="581"/>
      <c r="G712" s="581"/>
      <c r="H712" s="581"/>
      <c r="I712" s="581"/>
      <c r="J712" s="581"/>
      <c r="K712" s="581"/>
      <c r="L712" s="581"/>
      <c r="M712" s="581"/>
      <c r="N712" s="581"/>
      <c r="O712" s="581"/>
      <c r="P712" s="581"/>
      <c r="Q712" s="581"/>
      <c r="R712" s="581"/>
      <c r="S712" s="581"/>
      <c r="T712" s="581"/>
      <c r="U712" s="581"/>
      <c r="V712" s="581"/>
      <c r="W712" s="581"/>
      <c r="X712" s="581"/>
      <c r="Y712" s="581"/>
      <c r="Z712" s="581"/>
      <c r="AA712" s="581"/>
      <c r="AB712" s="581"/>
      <c r="AC712" s="581"/>
      <c r="AD712" s="581"/>
      <c r="AE712" s="581"/>
      <c r="AF712" s="581"/>
      <c r="AG712" s="581"/>
      <c r="AH712" s="581"/>
      <c r="AI712" s="581"/>
      <c r="AJ712" s="581"/>
      <c r="AK712" s="581"/>
      <c r="AL712" s="581"/>
      <c r="AM712" s="581"/>
      <c r="AN712" s="581"/>
      <c r="AO712" s="581"/>
      <c r="AP712" s="581"/>
      <c r="AQ712" s="581"/>
      <c r="AR712" s="581"/>
      <c r="AS712" s="581"/>
      <c r="AT712" s="581"/>
      <c r="AU712" s="581"/>
      <c r="AV712" s="581"/>
      <c r="AW712" s="581"/>
      <c r="AX712" s="581"/>
      <c r="AY712" s="581"/>
      <c r="AZ712" s="581"/>
      <c r="BA712" s="581"/>
      <c r="BB712" s="581"/>
      <c r="BC712" s="581"/>
      <c r="BD712" s="581"/>
      <c r="BE712" s="581"/>
      <c r="BF712" s="581"/>
      <c r="BG712" s="581"/>
      <c r="BH712" s="581"/>
      <c r="BI712" s="581"/>
      <c r="BJ712" s="581"/>
      <c r="BK712" s="581"/>
      <c r="BL712" s="581"/>
      <c r="BM712" s="581"/>
      <c r="BN712" s="581"/>
      <c r="BO712" s="581"/>
      <c r="BP712" s="581"/>
      <c r="BQ712" s="581"/>
      <c r="BR712" s="581"/>
      <c r="BS712" s="581"/>
      <c r="BT712" s="581"/>
      <c r="BU712" s="581"/>
      <c r="BV712" s="581"/>
      <c r="BW712" s="581"/>
      <c r="BX712" s="581"/>
      <c r="BY712" s="581"/>
      <c r="BZ712" s="581"/>
      <c r="CA712" s="581"/>
      <c r="CB712" s="581"/>
      <c r="CC712" s="581"/>
    </row>
    <row r="713" customFormat="false" ht="11.25" hidden="false" customHeight="true" outlineLevel="0" collapsed="false">
      <c r="A713" s="581"/>
      <c r="B713" s="581"/>
      <c r="C713" s="581"/>
      <c r="D713" s="581"/>
      <c r="E713" s="581"/>
      <c r="F713" s="581"/>
      <c r="G713" s="581"/>
      <c r="H713" s="581"/>
      <c r="I713" s="581"/>
      <c r="J713" s="581"/>
      <c r="K713" s="581"/>
      <c r="L713" s="581"/>
      <c r="M713" s="581"/>
      <c r="N713" s="581"/>
      <c r="O713" s="581"/>
      <c r="P713" s="581"/>
      <c r="Q713" s="581"/>
      <c r="R713" s="581"/>
      <c r="S713" s="581"/>
      <c r="T713" s="581"/>
      <c r="U713" s="581"/>
      <c r="V713" s="581"/>
      <c r="W713" s="581"/>
      <c r="X713" s="581"/>
      <c r="Y713" s="581"/>
      <c r="Z713" s="581"/>
      <c r="AA713" s="581"/>
      <c r="AB713" s="581"/>
      <c r="AC713" s="581"/>
      <c r="AD713" s="581"/>
      <c r="AE713" s="581"/>
      <c r="AF713" s="581"/>
      <c r="AG713" s="581"/>
      <c r="AH713" s="581"/>
      <c r="AI713" s="581"/>
      <c r="AJ713" s="581"/>
      <c r="AK713" s="581"/>
      <c r="AL713" s="581"/>
      <c r="AM713" s="581"/>
      <c r="AN713" s="581"/>
      <c r="AO713" s="581"/>
      <c r="AP713" s="581"/>
      <c r="AQ713" s="581"/>
      <c r="AR713" s="581"/>
      <c r="AS713" s="581"/>
      <c r="AT713" s="581"/>
      <c r="AU713" s="581"/>
      <c r="AV713" s="581"/>
      <c r="AW713" s="581"/>
      <c r="AX713" s="581"/>
      <c r="AY713" s="581"/>
      <c r="AZ713" s="581"/>
      <c r="BA713" s="581"/>
      <c r="BB713" s="581"/>
      <c r="BC713" s="581"/>
      <c r="BD713" s="581"/>
      <c r="BE713" s="581"/>
      <c r="BF713" s="581"/>
      <c r="BG713" s="581"/>
      <c r="BH713" s="581"/>
      <c r="BI713" s="581"/>
      <c r="BJ713" s="581"/>
      <c r="BK713" s="581"/>
      <c r="BL713" s="581"/>
      <c r="BM713" s="581"/>
      <c r="BN713" s="581"/>
      <c r="BO713" s="581"/>
      <c r="BP713" s="581"/>
      <c r="BQ713" s="581"/>
      <c r="BR713" s="581"/>
      <c r="BS713" s="581"/>
      <c r="BT713" s="581"/>
      <c r="BU713" s="581"/>
      <c r="BV713" s="581"/>
      <c r="BW713" s="581"/>
      <c r="BX713" s="581"/>
      <c r="BY713" s="581"/>
      <c r="BZ713" s="581"/>
      <c r="CA713" s="581"/>
      <c r="CB713" s="581"/>
      <c r="CC713" s="581"/>
    </row>
    <row r="714" customFormat="false" ht="11.25" hidden="false" customHeight="true" outlineLevel="0" collapsed="false">
      <c r="A714" s="581"/>
      <c r="B714" s="581"/>
      <c r="C714" s="581"/>
      <c r="D714" s="581"/>
      <c r="E714" s="581"/>
      <c r="F714" s="581"/>
      <c r="G714" s="581"/>
      <c r="H714" s="581"/>
      <c r="I714" s="581"/>
      <c r="J714" s="581"/>
      <c r="K714" s="581"/>
      <c r="L714" s="581"/>
      <c r="M714" s="581"/>
      <c r="N714" s="581"/>
      <c r="O714" s="581"/>
      <c r="P714" s="581"/>
      <c r="Q714" s="581"/>
      <c r="R714" s="581"/>
      <c r="S714" s="581"/>
      <c r="T714" s="581"/>
      <c r="U714" s="581"/>
      <c r="V714" s="581"/>
      <c r="W714" s="581"/>
      <c r="X714" s="581"/>
      <c r="Y714" s="581"/>
      <c r="Z714" s="581"/>
      <c r="AA714" s="581"/>
      <c r="AB714" s="581"/>
      <c r="AC714" s="581"/>
      <c r="AD714" s="581"/>
      <c r="AE714" s="581"/>
      <c r="AF714" s="581"/>
      <c r="AG714" s="581"/>
      <c r="AH714" s="581"/>
      <c r="AI714" s="581"/>
      <c r="AJ714" s="581"/>
      <c r="AK714" s="581"/>
      <c r="AL714" s="581"/>
      <c r="AM714" s="581"/>
      <c r="AN714" s="581"/>
      <c r="AO714" s="581"/>
      <c r="AP714" s="581"/>
      <c r="AQ714" s="581"/>
      <c r="AR714" s="581"/>
      <c r="AS714" s="581"/>
      <c r="AT714" s="581"/>
      <c r="AU714" s="581"/>
      <c r="AV714" s="581"/>
      <c r="AW714" s="581"/>
      <c r="AX714" s="581"/>
      <c r="AY714" s="581"/>
      <c r="AZ714" s="581"/>
      <c r="BA714" s="581"/>
      <c r="BB714" s="581"/>
      <c r="BC714" s="581"/>
      <c r="BD714" s="581"/>
      <c r="BE714" s="581"/>
      <c r="BF714" s="581"/>
      <c r="BG714" s="581"/>
      <c r="BH714" s="581"/>
      <c r="BI714" s="581"/>
      <c r="BJ714" s="581"/>
      <c r="BK714" s="581"/>
      <c r="BL714" s="581"/>
      <c r="BM714" s="581"/>
      <c r="BN714" s="581"/>
      <c r="BO714" s="581"/>
      <c r="BP714" s="581"/>
      <c r="BQ714" s="581"/>
      <c r="BR714" s="581"/>
      <c r="BS714" s="581"/>
      <c r="BT714" s="581"/>
      <c r="BU714" s="581"/>
      <c r="BV714" s="581"/>
      <c r="BW714" s="581"/>
      <c r="BX714" s="581"/>
      <c r="BY714" s="581"/>
      <c r="BZ714" s="581"/>
      <c r="CA714" s="581"/>
      <c r="CB714" s="581"/>
      <c r="CC714" s="581"/>
    </row>
    <row r="715" customFormat="false" ht="11.25" hidden="false" customHeight="true" outlineLevel="0" collapsed="false">
      <c r="A715" s="581"/>
      <c r="B715" s="581"/>
      <c r="C715" s="581"/>
      <c r="D715" s="581"/>
      <c r="E715" s="581"/>
      <c r="F715" s="581"/>
      <c r="G715" s="581"/>
      <c r="H715" s="581"/>
      <c r="I715" s="581"/>
      <c r="J715" s="581"/>
      <c r="K715" s="581"/>
      <c r="L715" s="581"/>
      <c r="M715" s="581"/>
      <c r="N715" s="581"/>
      <c r="O715" s="581"/>
      <c r="P715" s="581"/>
      <c r="Q715" s="581"/>
      <c r="R715" s="581"/>
      <c r="S715" s="581"/>
      <c r="T715" s="581"/>
      <c r="U715" s="581"/>
      <c r="V715" s="581"/>
      <c r="W715" s="581"/>
      <c r="X715" s="581"/>
      <c r="Y715" s="581"/>
      <c r="Z715" s="581"/>
      <c r="AA715" s="581"/>
      <c r="AB715" s="581"/>
      <c r="AC715" s="581"/>
      <c r="AD715" s="581"/>
      <c r="AE715" s="581"/>
      <c r="AF715" s="581"/>
      <c r="AG715" s="581"/>
      <c r="AH715" s="581"/>
      <c r="AI715" s="581"/>
      <c r="AJ715" s="581"/>
      <c r="AK715" s="581"/>
      <c r="AL715" s="581"/>
      <c r="AM715" s="581"/>
      <c r="AN715" s="581"/>
      <c r="AO715" s="581"/>
      <c r="AP715" s="581"/>
      <c r="AQ715" s="581"/>
      <c r="AR715" s="581"/>
      <c r="AS715" s="581"/>
      <c r="AT715" s="581"/>
      <c r="AU715" s="581"/>
      <c r="AV715" s="581"/>
      <c r="AW715" s="581"/>
      <c r="AX715" s="581"/>
      <c r="AY715" s="581"/>
      <c r="AZ715" s="581"/>
      <c r="BA715" s="581"/>
      <c r="BB715" s="581"/>
      <c r="BC715" s="581"/>
      <c r="BD715" s="581"/>
      <c r="BE715" s="581"/>
      <c r="BF715" s="581"/>
      <c r="BG715" s="581"/>
      <c r="BH715" s="581"/>
      <c r="BI715" s="581"/>
      <c r="BJ715" s="581"/>
      <c r="BK715" s="581"/>
      <c r="BL715" s="581"/>
      <c r="BM715" s="581"/>
      <c r="BN715" s="581"/>
      <c r="BO715" s="581"/>
      <c r="BP715" s="581"/>
      <c r="BQ715" s="581"/>
      <c r="BR715" s="581"/>
      <c r="BS715" s="581"/>
      <c r="BT715" s="581"/>
      <c r="BU715" s="581"/>
      <c r="BV715" s="581"/>
      <c r="BW715" s="581"/>
      <c r="BX715" s="581"/>
      <c r="BY715" s="581"/>
      <c r="BZ715" s="581"/>
      <c r="CA715" s="581"/>
      <c r="CB715" s="581"/>
      <c r="CC715" s="581"/>
    </row>
    <row r="716" customFormat="false" ht="11.25" hidden="false" customHeight="true" outlineLevel="0" collapsed="false">
      <c r="A716" s="581"/>
      <c r="B716" s="581"/>
      <c r="C716" s="581"/>
      <c r="D716" s="581"/>
      <c r="E716" s="581"/>
      <c r="F716" s="581"/>
      <c r="G716" s="581"/>
      <c r="H716" s="581"/>
      <c r="I716" s="581"/>
      <c r="J716" s="581"/>
      <c r="K716" s="581"/>
      <c r="L716" s="581"/>
      <c r="M716" s="581"/>
      <c r="N716" s="581"/>
      <c r="O716" s="581"/>
      <c r="P716" s="581"/>
      <c r="Q716" s="581"/>
      <c r="R716" s="581"/>
      <c r="S716" s="581"/>
      <c r="T716" s="581"/>
      <c r="U716" s="581"/>
      <c r="V716" s="581"/>
      <c r="W716" s="581"/>
      <c r="X716" s="581"/>
      <c r="Y716" s="581"/>
      <c r="Z716" s="581"/>
      <c r="AA716" s="581"/>
      <c r="AB716" s="581"/>
      <c r="AC716" s="581"/>
      <c r="AD716" s="581"/>
      <c r="AE716" s="581"/>
      <c r="AF716" s="581"/>
      <c r="AG716" s="581"/>
      <c r="AH716" s="581"/>
      <c r="AI716" s="581"/>
      <c r="AJ716" s="581"/>
      <c r="AK716" s="581"/>
      <c r="AL716" s="581"/>
      <c r="AM716" s="581"/>
      <c r="AN716" s="581"/>
      <c r="AO716" s="581"/>
      <c r="AP716" s="581"/>
      <c r="AQ716" s="581"/>
      <c r="AR716" s="581"/>
      <c r="AS716" s="581"/>
      <c r="AT716" s="581"/>
      <c r="AU716" s="581"/>
      <c r="AV716" s="581"/>
      <c r="AW716" s="581"/>
      <c r="AX716" s="581"/>
      <c r="AY716" s="581"/>
      <c r="AZ716" s="581"/>
      <c r="BA716" s="581"/>
      <c r="BB716" s="581"/>
      <c r="BC716" s="581"/>
      <c r="BD716" s="581"/>
      <c r="BE716" s="581"/>
      <c r="BF716" s="581"/>
      <c r="BG716" s="581"/>
      <c r="BH716" s="581"/>
      <c r="BI716" s="581"/>
      <c r="BJ716" s="581"/>
      <c r="BK716" s="581"/>
      <c r="BL716" s="581"/>
      <c r="BM716" s="581"/>
      <c r="BN716" s="581"/>
      <c r="BO716" s="581"/>
      <c r="BP716" s="581"/>
      <c r="BQ716" s="581"/>
      <c r="BR716" s="581"/>
      <c r="BS716" s="581"/>
      <c r="BT716" s="581"/>
      <c r="BU716" s="581"/>
      <c r="BV716" s="581"/>
      <c r="BW716" s="581"/>
      <c r="BX716" s="581"/>
      <c r="BY716" s="581"/>
      <c r="BZ716" s="581"/>
      <c r="CA716" s="581"/>
      <c r="CB716" s="581"/>
      <c r="CC716" s="581"/>
    </row>
    <row r="717" customFormat="false" ht="11.25" hidden="false" customHeight="true" outlineLevel="0" collapsed="false">
      <c r="A717" s="581"/>
      <c r="B717" s="581"/>
      <c r="C717" s="581"/>
      <c r="D717" s="581"/>
      <c r="E717" s="581"/>
      <c r="F717" s="581"/>
      <c r="G717" s="581"/>
      <c r="H717" s="581"/>
      <c r="I717" s="581"/>
      <c r="J717" s="581"/>
      <c r="K717" s="581"/>
      <c r="L717" s="581"/>
      <c r="M717" s="581"/>
      <c r="N717" s="581"/>
      <c r="O717" s="581"/>
      <c r="P717" s="581"/>
      <c r="Q717" s="581"/>
      <c r="R717" s="581"/>
      <c r="S717" s="581"/>
      <c r="T717" s="581"/>
      <c r="U717" s="581"/>
      <c r="V717" s="581"/>
      <c r="W717" s="581"/>
      <c r="X717" s="581"/>
      <c r="Y717" s="581"/>
      <c r="Z717" s="581"/>
      <c r="AA717" s="581"/>
      <c r="AB717" s="581"/>
      <c r="AC717" s="581"/>
      <c r="AD717" s="581"/>
      <c r="AE717" s="581"/>
      <c r="AF717" s="581"/>
      <c r="AG717" s="581"/>
      <c r="AH717" s="581"/>
      <c r="AI717" s="581"/>
      <c r="AJ717" s="581"/>
      <c r="AK717" s="581"/>
      <c r="AL717" s="581"/>
      <c r="AM717" s="581"/>
      <c r="AN717" s="581"/>
      <c r="AO717" s="581"/>
      <c r="AP717" s="581"/>
      <c r="AQ717" s="581"/>
      <c r="AR717" s="581"/>
      <c r="AS717" s="581"/>
      <c r="AT717" s="581"/>
      <c r="AU717" s="581"/>
      <c r="AV717" s="581"/>
      <c r="AW717" s="581"/>
      <c r="AX717" s="581"/>
      <c r="AY717" s="581"/>
      <c r="AZ717" s="581"/>
      <c r="BA717" s="581"/>
      <c r="BB717" s="581"/>
      <c r="BC717" s="581"/>
      <c r="BD717" s="581"/>
      <c r="BE717" s="581"/>
      <c r="BF717" s="581"/>
      <c r="BG717" s="581"/>
      <c r="BH717" s="581"/>
      <c r="BI717" s="581"/>
      <c r="BJ717" s="581"/>
      <c r="BK717" s="581"/>
      <c r="BL717" s="581"/>
      <c r="BM717" s="581"/>
      <c r="BN717" s="581"/>
      <c r="BO717" s="581"/>
      <c r="BP717" s="581"/>
      <c r="BQ717" s="581"/>
      <c r="BR717" s="581"/>
      <c r="BS717" s="581"/>
      <c r="BT717" s="581"/>
      <c r="BU717" s="581"/>
      <c r="BV717" s="581"/>
      <c r="BW717" s="581"/>
      <c r="BX717" s="581"/>
      <c r="BY717" s="581"/>
      <c r="BZ717" s="581"/>
      <c r="CA717" s="581"/>
      <c r="CB717" s="581"/>
      <c r="CC717" s="581"/>
    </row>
    <row r="718" customFormat="false" ht="11.25" hidden="false" customHeight="true" outlineLevel="0" collapsed="false">
      <c r="A718" s="581"/>
      <c r="B718" s="581"/>
      <c r="C718" s="581"/>
      <c r="D718" s="581"/>
      <c r="E718" s="581"/>
      <c r="F718" s="581"/>
      <c r="G718" s="581"/>
      <c r="H718" s="581"/>
      <c r="I718" s="581"/>
      <c r="J718" s="581"/>
      <c r="K718" s="581"/>
      <c r="L718" s="581"/>
      <c r="M718" s="581"/>
      <c r="N718" s="581"/>
      <c r="O718" s="581"/>
      <c r="P718" s="581"/>
      <c r="Q718" s="581"/>
      <c r="R718" s="581"/>
      <c r="S718" s="581"/>
      <c r="T718" s="581"/>
      <c r="U718" s="581"/>
      <c r="V718" s="581"/>
      <c r="W718" s="581"/>
      <c r="X718" s="581"/>
      <c r="Y718" s="581"/>
      <c r="Z718" s="581"/>
      <c r="AA718" s="581"/>
      <c r="AB718" s="581"/>
      <c r="AC718" s="581"/>
      <c r="AD718" s="581"/>
      <c r="AE718" s="581"/>
      <c r="AF718" s="581"/>
      <c r="AG718" s="581"/>
      <c r="AH718" s="581"/>
      <c r="AI718" s="581"/>
      <c r="AJ718" s="581"/>
      <c r="AK718" s="581"/>
      <c r="AL718" s="581"/>
      <c r="AM718" s="581"/>
      <c r="AN718" s="581"/>
      <c r="AO718" s="581"/>
      <c r="AP718" s="581"/>
      <c r="AQ718" s="581"/>
      <c r="AR718" s="581"/>
      <c r="AS718" s="581"/>
      <c r="AT718" s="581"/>
      <c r="AU718" s="581"/>
      <c r="AV718" s="581"/>
      <c r="AW718" s="581"/>
      <c r="AX718" s="581"/>
      <c r="AY718" s="581"/>
      <c r="AZ718" s="581"/>
      <c r="BA718" s="581"/>
      <c r="BB718" s="581"/>
      <c r="BC718" s="581"/>
      <c r="BD718" s="581"/>
      <c r="BE718" s="581"/>
      <c r="BF718" s="581"/>
      <c r="BG718" s="581"/>
      <c r="BH718" s="581"/>
      <c r="BI718" s="581"/>
      <c r="BJ718" s="581"/>
      <c r="BK718" s="581"/>
      <c r="BL718" s="581"/>
      <c r="BM718" s="581"/>
      <c r="BN718" s="581"/>
      <c r="BO718" s="581"/>
      <c r="BP718" s="581"/>
      <c r="BQ718" s="581"/>
      <c r="BR718" s="581"/>
      <c r="BS718" s="581"/>
      <c r="BT718" s="581"/>
      <c r="BU718" s="581"/>
      <c r="BV718" s="581"/>
      <c r="BW718" s="581"/>
      <c r="BX718" s="581"/>
      <c r="BY718" s="581"/>
      <c r="BZ718" s="581"/>
      <c r="CA718" s="581"/>
      <c r="CB718" s="581"/>
      <c r="CC718" s="581"/>
    </row>
    <row r="719" customFormat="false" ht="11.25" hidden="false" customHeight="true" outlineLevel="0" collapsed="false">
      <c r="A719" s="581"/>
      <c r="B719" s="581"/>
      <c r="C719" s="581"/>
      <c r="D719" s="581"/>
      <c r="E719" s="581"/>
      <c r="F719" s="581"/>
      <c r="G719" s="581"/>
      <c r="H719" s="581"/>
      <c r="I719" s="581"/>
      <c r="J719" s="581"/>
      <c r="K719" s="581"/>
      <c r="L719" s="581"/>
      <c r="M719" s="581"/>
      <c r="N719" s="581"/>
      <c r="O719" s="581"/>
      <c r="P719" s="581"/>
      <c r="Q719" s="581"/>
      <c r="R719" s="581"/>
      <c r="S719" s="581"/>
      <c r="T719" s="581"/>
      <c r="U719" s="581"/>
      <c r="V719" s="581"/>
      <c r="W719" s="581"/>
      <c r="X719" s="581"/>
      <c r="Y719" s="581"/>
      <c r="Z719" s="581"/>
      <c r="AA719" s="581"/>
      <c r="AB719" s="581"/>
      <c r="AC719" s="581"/>
      <c r="AD719" s="581"/>
      <c r="AE719" s="581"/>
      <c r="AF719" s="581"/>
      <c r="AG719" s="581"/>
      <c r="AH719" s="581"/>
      <c r="AI719" s="581"/>
      <c r="AJ719" s="581"/>
      <c r="AK719" s="581"/>
      <c r="AL719" s="581"/>
      <c r="AM719" s="581"/>
      <c r="AN719" s="581"/>
      <c r="AO719" s="581"/>
      <c r="AP719" s="581"/>
      <c r="AQ719" s="581"/>
      <c r="AR719" s="581"/>
      <c r="AS719" s="581"/>
      <c r="AT719" s="581"/>
      <c r="AU719" s="581"/>
      <c r="AV719" s="581"/>
      <c r="AW719" s="581"/>
      <c r="AX719" s="581"/>
      <c r="AY719" s="581"/>
      <c r="AZ719" s="581"/>
      <c r="BA719" s="581"/>
      <c r="BB719" s="581"/>
      <c r="BC719" s="581"/>
      <c r="BD719" s="581"/>
      <c r="BE719" s="581"/>
      <c r="BF719" s="581"/>
      <c r="BG719" s="581"/>
      <c r="BH719" s="581"/>
      <c r="BI719" s="581"/>
      <c r="BJ719" s="581"/>
      <c r="BK719" s="581"/>
      <c r="BL719" s="581"/>
      <c r="BM719" s="581"/>
      <c r="BN719" s="581"/>
      <c r="BO719" s="581"/>
      <c r="BP719" s="581"/>
      <c r="BQ719" s="581"/>
      <c r="BR719" s="581"/>
      <c r="BS719" s="581"/>
      <c r="BT719" s="581"/>
      <c r="BU719" s="581"/>
      <c r="BV719" s="581"/>
      <c r="BW719" s="581"/>
      <c r="BX719" s="581"/>
      <c r="BY719" s="581"/>
      <c r="BZ719" s="581"/>
      <c r="CA719" s="581"/>
      <c r="CB719" s="581"/>
      <c r="CC719" s="581"/>
    </row>
    <row r="720" customFormat="false" ht="11.25" hidden="false" customHeight="true" outlineLevel="0" collapsed="false">
      <c r="A720" s="581"/>
      <c r="B720" s="581"/>
      <c r="C720" s="581"/>
      <c r="D720" s="581"/>
      <c r="E720" s="581"/>
      <c r="F720" s="581"/>
      <c r="G720" s="581"/>
      <c r="H720" s="581"/>
      <c r="I720" s="581"/>
      <c r="J720" s="581"/>
      <c r="K720" s="581"/>
      <c r="L720" s="581"/>
      <c r="M720" s="581"/>
      <c r="N720" s="581"/>
      <c r="O720" s="581"/>
      <c r="P720" s="581"/>
      <c r="Q720" s="581"/>
      <c r="R720" s="581"/>
      <c r="S720" s="581"/>
      <c r="T720" s="581"/>
      <c r="U720" s="581"/>
      <c r="V720" s="581"/>
      <c r="W720" s="581"/>
      <c r="X720" s="581"/>
      <c r="Y720" s="581"/>
      <c r="Z720" s="581"/>
      <c r="AA720" s="581"/>
      <c r="AB720" s="581"/>
      <c r="AC720" s="581"/>
      <c r="AD720" s="581"/>
      <c r="AE720" s="581"/>
      <c r="AF720" s="581"/>
      <c r="AG720" s="581"/>
      <c r="AH720" s="581"/>
      <c r="AI720" s="581"/>
      <c r="AJ720" s="581"/>
      <c r="AK720" s="581"/>
      <c r="AL720" s="581"/>
      <c r="AM720" s="581"/>
      <c r="AN720" s="581"/>
      <c r="AO720" s="581"/>
      <c r="AP720" s="581"/>
      <c r="AQ720" s="581"/>
      <c r="AR720" s="581"/>
      <c r="AS720" s="581"/>
      <c r="AT720" s="581"/>
      <c r="AU720" s="581"/>
      <c r="AV720" s="581"/>
      <c r="AW720" s="581"/>
      <c r="AX720" s="581"/>
      <c r="AY720" s="581"/>
      <c r="AZ720" s="581"/>
      <c r="BA720" s="581"/>
      <c r="BB720" s="581"/>
      <c r="BC720" s="581"/>
      <c r="BD720" s="581"/>
      <c r="BE720" s="581"/>
      <c r="BF720" s="581"/>
      <c r="BG720" s="581"/>
      <c r="BH720" s="581"/>
      <c r="BI720" s="581"/>
      <c r="BJ720" s="581"/>
      <c r="BK720" s="581"/>
      <c r="BL720" s="581"/>
      <c r="BM720" s="581"/>
      <c r="BN720" s="581"/>
      <c r="BO720" s="581"/>
      <c r="BP720" s="581"/>
      <c r="BQ720" s="581"/>
      <c r="BR720" s="581"/>
      <c r="BS720" s="581"/>
      <c r="BT720" s="581"/>
      <c r="BU720" s="581"/>
      <c r="BV720" s="581"/>
      <c r="BW720" s="581"/>
      <c r="BX720" s="581"/>
      <c r="BY720" s="581"/>
      <c r="BZ720" s="581"/>
      <c r="CA720" s="581"/>
      <c r="CB720" s="581"/>
      <c r="CC720" s="581"/>
    </row>
    <row r="721" customFormat="false" ht="11.25" hidden="false" customHeight="true" outlineLevel="0" collapsed="false">
      <c r="A721" s="581"/>
      <c r="B721" s="581"/>
      <c r="C721" s="581"/>
      <c r="D721" s="581"/>
      <c r="E721" s="581"/>
      <c r="F721" s="581"/>
      <c r="G721" s="581"/>
      <c r="H721" s="581"/>
      <c r="I721" s="581"/>
      <c r="J721" s="581"/>
      <c r="K721" s="581"/>
      <c r="L721" s="581"/>
      <c r="M721" s="581"/>
      <c r="N721" s="581"/>
      <c r="O721" s="581"/>
      <c r="P721" s="581"/>
      <c r="Q721" s="581"/>
      <c r="R721" s="581"/>
      <c r="S721" s="581"/>
      <c r="T721" s="581"/>
      <c r="U721" s="581"/>
      <c r="V721" s="581"/>
      <c r="W721" s="581"/>
      <c r="X721" s="581"/>
      <c r="Y721" s="581"/>
      <c r="Z721" s="581"/>
      <c r="AA721" s="581"/>
      <c r="AB721" s="581"/>
      <c r="AC721" s="581"/>
      <c r="AD721" s="581"/>
      <c r="AE721" s="581"/>
      <c r="AF721" s="581"/>
      <c r="AG721" s="581"/>
      <c r="AH721" s="581"/>
      <c r="AI721" s="581"/>
      <c r="AJ721" s="581"/>
      <c r="AK721" s="581"/>
      <c r="AL721" s="581"/>
      <c r="AM721" s="581"/>
      <c r="AN721" s="581"/>
      <c r="AO721" s="581"/>
      <c r="AP721" s="581"/>
      <c r="AQ721" s="581"/>
      <c r="AR721" s="581"/>
      <c r="AS721" s="581"/>
      <c r="AT721" s="581"/>
      <c r="AU721" s="581"/>
      <c r="AV721" s="581"/>
      <c r="AW721" s="581"/>
      <c r="AX721" s="581"/>
      <c r="AY721" s="581"/>
      <c r="AZ721" s="581"/>
      <c r="BA721" s="581"/>
      <c r="BB721" s="581"/>
      <c r="BC721" s="581"/>
      <c r="BD721" s="581"/>
      <c r="BE721" s="581"/>
      <c r="BF721" s="581"/>
      <c r="BG721" s="581"/>
      <c r="BH721" s="581"/>
      <c r="BI721" s="581"/>
      <c r="BJ721" s="581"/>
      <c r="BK721" s="581"/>
      <c r="BL721" s="581"/>
      <c r="BM721" s="581"/>
      <c r="BN721" s="581"/>
      <c r="BO721" s="581"/>
      <c r="BP721" s="581"/>
      <c r="BQ721" s="581"/>
      <c r="BR721" s="581"/>
      <c r="BS721" s="581"/>
      <c r="BT721" s="581"/>
      <c r="BU721" s="581"/>
      <c r="BV721" s="581"/>
      <c r="BW721" s="581"/>
      <c r="BX721" s="581"/>
      <c r="BY721" s="581"/>
      <c r="BZ721" s="581"/>
      <c r="CA721" s="581"/>
      <c r="CB721" s="581"/>
      <c r="CC721" s="581"/>
    </row>
    <row r="722" customFormat="false" ht="11.25" hidden="false" customHeight="true" outlineLevel="0" collapsed="false">
      <c r="A722" s="581"/>
      <c r="B722" s="581"/>
      <c r="C722" s="581"/>
      <c r="D722" s="581"/>
      <c r="E722" s="581"/>
      <c r="F722" s="581"/>
      <c r="G722" s="581"/>
      <c r="H722" s="581"/>
      <c r="I722" s="581"/>
      <c r="J722" s="581"/>
      <c r="K722" s="581"/>
      <c r="L722" s="581"/>
      <c r="M722" s="581"/>
      <c r="N722" s="581"/>
      <c r="O722" s="581"/>
      <c r="P722" s="581"/>
      <c r="Q722" s="581"/>
      <c r="R722" s="581"/>
      <c r="S722" s="581"/>
      <c r="T722" s="581"/>
      <c r="U722" s="581"/>
      <c r="V722" s="581"/>
      <c r="W722" s="581"/>
      <c r="X722" s="581"/>
      <c r="Y722" s="581"/>
      <c r="Z722" s="581"/>
      <c r="AA722" s="581"/>
      <c r="AB722" s="581"/>
      <c r="AC722" s="581"/>
      <c r="AD722" s="581"/>
      <c r="AE722" s="581"/>
      <c r="AF722" s="581"/>
      <c r="AG722" s="581"/>
      <c r="AH722" s="581"/>
      <c r="AI722" s="581"/>
      <c r="AJ722" s="581"/>
      <c r="AK722" s="581"/>
      <c r="AL722" s="581"/>
      <c r="AM722" s="581"/>
      <c r="AN722" s="581"/>
      <c r="AO722" s="581"/>
      <c r="AP722" s="581"/>
      <c r="AQ722" s="581"/>
      <c r="AR722" s="581"/>
      <c r="AS722" s="581"/>
      <c r="AT722" s="581"/>
      <c r="AU722" s="581"/>
      <c r="AV722" s="581"/>
      <c r="AW722" s="581"/>
      <c r="AX722" s="581"/>
      <c r="AY722" s="581"/>
      <c r="AZ722" s="581"/>
      <c r="BA722" s="581"/>
      <c r="BB722" s="581"/>
      <c r="BC722" s="581"/>
      <c r="BD722" s="581"/>
      <c r="BE722" s="581"/>
      <c r="BF722" s="581"/>
      <c r="BG722" s="581"/>
      <c r="BH722" s="581"/>
      <c r="BI722" s="581"/>
      <c r="BJ722" s="581"/>
      <c r="BK722" s="581"/>
      <c r="BL722" s="581"/>
      <c r="BM722" s="581"/>
      <c r="BN722" s="581"/>
      <c r="BO722" s="581"/>
      <c r="BP722" s="581"/>
      <c r="BQ722" s="581"/>
      <c r="BR722" s="581"/>
      <c r="BS722" s="581"/>
      <c r="BT722" s="581"/>
      <c r="BU722" s="581"/>
      <c r="BV722" s="581"/>
      <c r="BW722" s="581"/>
      <c r="BX722" s="581"/>
      <c r="BY722" s="581"/>
      <c r="BZ722" s="581"/>
      <c r="CA722" s="581"/>
      <c r="CB722" s="581"/>
      <c r="CC722" s="581"/>
    </row>
    <row r="723" customFormat="false" ht="11.25" hidden="false" customHeight="true" outlineLevel="0" collapsed="false">
      <c r="A723" s="581"/>
      <c r="B723" s="581"/>
      <c r="C723" s="581"/>
      <c r="D723" s="581"/>
      <c r="E723" s="581"/>
      <c r="F723" s="581"/>
      <c r="G723" s="581"/>
      <c r="H723" s="581"/>
      <c r="I723" s="581"/>
      <c r="J723" s="581"/>
      <c r="K723" s="581"/>
      <c r="L723" s="581"/>
      <c r="M723" s="581"/>
      <c r="N723" s="581"/>
      <c r="O723" s="581"/>
      <c r="P723" s="581"/>
      <c r="Q723" s="581"/>
      <c r="R723" s="581"/>
      <c r="S723" s="581"/>
      <c r="T723" s="581"/>
      <c r="U723" s="581"/>
      <c r="V723" s="581"/>
      <c r="W723" s="581"/>
      <c r="X723" s="581"/>
      <c r="Y723" s="581"/>
      <c r="Z723" s="581"/>
      <c r="AA723" s="581"/>
      <c r="AB723" s="581"/>
      <c r="AC723" s="581"/>
      <c r="AD723" s="581"/>
      <c r="AE723" s="581"/>
      <c r="AF723" s="581"/>
      <c r="AG723" s="581"/>
      <c r="AH723" s="581"/>
      <c r="AI723" s="581"/>
      <c r="AJ723" s="581"/>
      <c r="AK723" s="581"/>
      <c r="AL723" s="581"/>
      <c r="AM723" s="581"/>
      <c r="AN723" s="581"/>
      <c r="AO723" s="581"/>
      <c r="AP723" s="581"/>
      <c r="AQ723" s="581"/>
      <c r="AR723" s="581"/>
      <c r="AS723" s="581"/>
      <c r="AT723" s="581"/>
      <c r="AU723" s="581"/>
      <c r="AV723" s="581"/>
      <c r="AW723" s="581"/>
      <c r="AX723" s="581"/>
      <c r="AY723" s="581"/>
      <c r="AZ723" s="581"/>
      <c r="BA723" s="581"/>
      <c r="BB723" s="581"/>
      <c r="BC723" s="581"/>
      <c r="BD723" s="581"/>
      <c r="BE723" s="581"/>
      <c r="BF723" s="581"/>
      <c r="BG723" s="581"/>
      <c r="BH723" s="581"/>
      <c r="BI723" s="581"/>
      <c r="BJ723" s="581"/>
      <c r="BK723" s="581"/>
      <c r="BL723" s="581"/>
      <c r="BM723" s="581"/>
      <c r="BN723" s="581"/>
      <c r="BO723" s="581"/>
      <c r="BP723" s="581"/>
      <c r="BQ723" s="581"/>
      <c r="BR723" s="581"/>
      <c r="BS723" s="581"/>
      <c r="BT723" s="581"/>
      <c r="BU723" s="581"/>
      <c r="BV723" s="581"/>
      <c r="BW723" s="581"/>
      <c r="BX723" s="581"/>
      <c r="BY723" s="581"/>
      <c r="BZ723" s="581"/>
      <c r="CA723" s="581"/>
      <c r="CB723" s="581"/>
      <c r="CC723" s="581"/>
    </row>
    <row r="724" customFormat="false" ht="11.25" hidden="false" customHeight="true" outlineLevel="0" collapsed="false">
      <c r="A724" s="581"/>
      <c r="B724" s="581"/>
      <c r="C724" s="581"/>
      <c r="D724" s="581"/>
      <c r="E724" s="581"/>
      <c r="F724" s="581"/>
      <c r="G724" s="581"/>
      <c r="H724" s="581"/>
      <c r="I724" s="581"/>
      <c r="J724" s="581"/>
      <c r="K724" s="581"/>
      <c r="L724" s="581"/>
      <c r="M724" s="581"/>
      <c r="N724" s="581"/>
      <c r="O724" s="581"/>
      <c r="P724" s="581"/>
      <c r="Q724" s="581"/>
      <c r="R724" s="581"/>
      <c r="S724" s="581"/>
      <c r="T724" s="581"/>
      <c r="U724" s="581"/>
      <c r="V724" s="581"/>
      <c r="W724" s="581"/>
      <c r="X724" s="581"/>
      <c r="Y724" s="581"/>
      <c r="Z724" s="581"/>
      <c r="AA724" s="581"/>
      <c r="AB724" s="581"/>
      <c r="AC724" s="581"/>
      <c r="AD724" s="581"/>
      <c r="AE724" s="581"/>
      <c r="AF724" s="581"/>
      <c r="AG724" s="581"/>
      <c r="AH724" s="581"/>
      <c r="AI724" s="581"/>
      <c r="AJ724" s="581"/>
      <c r="AK724" s="581"/>
      <c r="AL724" s="581"/>
      <c r="AM724" s="581"/>
      <c r="AN724" s="581"/>
      <c r="AO724" s="581"/>
      <c r="AP724" s="581"/>
      <c r="AQ724" s="581"/>
      <c r="AR724" s="581"/>
      <c r="AS724" s="581"/>
      <c r="AT724" s="581"/>
      <c r="AU724" s="581"/>
      <c r="AV724" s="581"/>
      <c r="AW724" s="581"/>
      <c r="AX724" s="581"/>
      <c r="AY724" s="581"/>
      <c r="AZ724" s="581"/>
      <c r="BA724" s="581"/>
      <c r="BB724" s="581"/>
      <c r="BC724" s="581"/>
      <c r="BD724" s="581"/>
      <c r="BE724" s="581"/>
      <c r="BF724" s="581"/>
      <c r="BG724" s="581"/>
      <c r="BH724" s="581"/>
      <c r="BI724" s="581"/>
      <c r="BJ724" s="581"/>
      <c r="BK724" s="581"/>
      <c r="BL724" s="581"/>
      <c r="BM724" s="581"/>
      <c r="BN724" s="581"/>
      <c r="BO724" s="581"/>
      <c r="BP724" s="581"/>
      <c r="BQ724" s="581"/>
      <c r="BR724" s="581"/>
      <c r="BS724" s="581"/>
      <c r="BT724" s="581"/>
      <c r="BU724" s="581"/>
      <c r="BV724" s="581"/>
      <c r="BW724" s="581"/>
      <c r="BX724" s="581"/>
      <c r="BY724" s="581"/>
      <c r="BZ724" s="581"/>
      <c r="CA724" s="581"/>
      <c r="CB724" s="581"/>
      <c r="CC724" s="581"/>
    </row>
    <row r="725" customFormat="false" ht="11.25" hidden="false" customHeight="true" outlineLevel="0" collapsed="false">
      <c r="A725" s="581"/>
      <c r="B725" s="581"/>
      <c r="C725" s="581"/>
      <c r="D725" s="581"/>
      <c r="E725" s="581"/>
      <c r="F725" s="581"/>
      <c r="G725" s="581"/>
      <c r="H725" s="581"/>
      <c r="I725" s="581"/>
      <c r="J725" s="581"/>
      <c r="K725" s="581"/>
      <c r="L725" s="581"/>
      <c r="M725" s="581"/>
      <c r="N725" s="581"/>
      <c r="O725" s="581"/>
      <c r="P725" s="581"/>
      <c r="Q725" s="581"/>
      <c r="R725" s="581"/>
      <c r="S725" s="581"/>
      <c r="T725" s="581"/>
      <c r="U725" s="581"/>
      <c r="V725" s="581"/>
      <c r="W725" s="581"/>
      <c r="X725" s="581"/>
      <c r="Y725" s="581"/>
      <c r="Z725" s="581"/>
      <c r="AA725" s="581"/>
      <c r="AB725" s="581"/>
      <c r="AC725" s="581"/>
      <c r="AD725" s="581"/>
      <c r="AE725" s="581"/>
      <c r="AF725" s="581"/>
      <c r="AG725" s="581"/>
      <c r="AH725" s="581"/>
      <c r="AI725" s="581"/>
      <c r="AJ725" s="581"/>
      <c r="AK725" s="581"/>
      <c r="AL725" s="581"/>
      <c r="AM725" s="581"/>
      <c r="AN725" s="581"/>
      <c r="AO725" s="581"/>
      <c r="AP725" s="581"/>
      <c r="AQ725" s="581"/>
      <c r="AR725" s="581"/>
      <c r="AS725" s="581"/>
      <c r="AT725" s="581"/>
      <c r="AU725" s="581"/>
      <c r="AV725" s="581"/>
      <c r="AW725" s="581"/>
      <c r="AX725" s="581"/>
      <c r="AY725" s="581"/>
      <c r="AZ725" s="581"/>
      <c r="BA725" s="581"/>
      <c r="BB725" s="581"/>
      <c r="BC725" s="581"/>
      <c r="BD725" s="581"/>
      <c r="BE725" s="581"/>
      <c r="BF725" s="581"/>
      <c r="BG725" s="581"/>
      <c r="BH725" s="581"/>
      <c r="BI725" s="581"/>
      <c r="BJ725" s="581"/>
      <c r="BK725" s="581"/>
      <c r="BL725" s="581"/>
      <c r="BM725" s="581"/>
      <c r="BN725" s="581"/>
      <c r="BO725" s="581"/>
      <c r="BP725" s="581"/>
      <c r="BQ725" s="581"/>
      <c r="BR725" s="581"/>
      <c r="BS725" s="581"/>
      <c r="BT725" s="581"/>
      <c r="BU725" s="581"/>
      <c r="BV725" s="581"/>
      <c r="BW725" s="581"/>
      <c r="BX725" s="581"/>
      <c r="BY725" s="581"/>
      <c r="BZ725" s="581"/>
      <c r="CA725" s="581"/>
      <c r="CB725" s="581"/>
      <c r="CC725" s="581"/>
    </row>
    <row r="726" customFormat="false" ht="11.25" hidden="false" customHeight="true" outlineLevel="0" collapsed="false">
      <c r="A726" s="581"/>
      <c r="B726" s="581"/>
      <c r="C726" s="581"/>
      <c r="D726" s="581"/>
      <c r="E726" s="581"/>
      <c r="F726" s="581"/>
      <c r="G726" s="581"/>
      <c r="H726" s="581"/>
      <c r="I726" s="581"/>
      <c r="J726" s="581"/>
      <c r="K726" s="581"/>
      <c r="L726" s="581"/>
      <c r="M726" s="581"/>
      <c r="N726" s="581"/>
      <c r="O726" s="581"/>
      <c r="P726" s="581"/>
      <c r="Q726" s="581"/>
      <c r="R726" s="581"/>
      <c r="S726" s="581"/>
      <c r="T726" s="581"/>
      <c r="U726" s="581"/>
      <c r="V726" s="581"/>
      <c r="W726" s="581"/>
      <c r="X726" s="581"/>
      <c r="Y726" s="581"/>
      <c r="Z726" s="581"/>
      <c r="AA726" s="581"/>
      <c r="AB726" s="581"/>
      <c r="AC726" s="581"/>
      <c r="AD726" s="581"/>
      <c r="AE726" s="581"/>
      <c r="AF726" s="581"/>
      <c r="AG726" s="581"/>
      <c r="AH726" s="581"/>
      <c r="AI726" s="581"/>
      <c r="AJ726" s="581"/>
      <c r="AK726" s="581"/>
      <c r="AL726" s="581"/>
      <c r="AM726" s="581"/>
      <c r="AN726" s="581"/>
      <c r="AO726" s="581"/>
      <c r="AP726" s="581"/>
      <c r="AQ726" s="581"/>
      <c r="AR726" s="581"/>
      <c r="AS726" s="581"/>
      <c r="AT726" s="581"/>
      <c r="AU726" s="581"/>
      <c r="AV726" s="581"/>
      <c r="AW726" s="581"/>
      <c r="AX726" s="581"/>
      <c r="AY726" s="581"/>
      <c r="AZ726" s="581"/>
      <c r="BA726" s="581"/>
      <c r="BB726" s="581"/>
      <c r="BC726" s="581"/>
      <c r="BD726" s="581"/>
      <c r="BE726" s="581"/>
      <c r="BF726" s="581"/>
      <c r="BG726" s="581"/>
      <c r="BH726" s="581"/>
      <c r="BI726" s="581"/>
      <c r="BJ726" s="581"/>
      <c r="BK726" s="581"/>
      <c r="BL726" s="581"/>
      <c r="BM726" s="581"/>
      <c r="BN726" s="581"/>
      <c r="BO726" s="581"/>
      <c r="BP726" s="581"/>
      <c r="BQ726" s="581"/>
      <c r="BR726" s="581"/>
      <c r="BS726" s="581"/>
      <c r="BT726" s="581"/>
      <c r="BU726" s="581"/>
      <c r="BV726" s="581"/>
      <c r="BW726" s="581"/>
      <c r="BX726" s="581"/>
      <c r="BY726" s="581"/>
      <c r="BZ726" s="581"/>
      <c r="CA726" s="581"/>
      <c r="CB726" s="581"/>
      <c r="CC726" s="581"/>
    </row>
    <row r="727" customFormat="false" ht="11.25" hidden="false" customHeight="true" outlineLevel="0" collapsed="false">
      <c r="A727" s="581"/>
      <c r="B727" s="581"/>
      <c r="C727" s="581"/>
      <c r="D727" s="581"/>
      <c r="E727" s="581"/>
      <c r="F727" s="581"/>
      <c r="G727" s="581"/>
      <c r="H727" s="581"/>
      <c r="I727" s="581"/>
      <c r="J727" s="581"/>
      <c r="K727" s="581"/>
      <c r="L727" s="581"/>
      <c r="M727" s="581"/>
      <c r="N727" s="581"/>
      <c r="O727" s="581"/>
      <c r="P727" s="581"/>
      <c r="Q727" s="581"/>
      <c r="R727" s="581"/>
      <c r="S727" s="581"/>
      <c r="T727" s="581"/>
      <c r="U727" s="581"/>
      <c r="V727" s="581"/>
      <c r="W727" s="581"/>
      <c r="X727" s="581"/>
      <c r="Y727" s="581"/>
      <c r="Z727" s="581"/>
      <c r="AA727" s="581"/>
      <c r="AB727" s="581"/>
      <c r="AC727" s="581"/>
      <c r="AD727" s="581"/>
      <c r="AE727" s="581"/>
      <c r="AF727" s="581"/>
      <c r="AG727" s="581"/>
      <c r="AH727" s="581"/>
      <c r="AI727" s="581"/>
      <c r="AJ727" s="581"/>
      <c r="AK727" s="581"/>
      <c r="AL727" s="581"/>
      <c r="AM727" s="581"/>
      <c r="AN727" s="581"/>
      <c r="AO727" s="581"/>
      <c r="AP727" s="581"/>
      <c r="AQ727" s="581"/>
      <c r="AR727" s="581"/>
      <c r="AS727" s="581"/>
      <c r="AT727" s="581"/>
      <c r="AU727" s="581"/>
      <c r="AV727" s="581"/>
      <c r="AW727" s="581"/>
      <c r="AX727" s="581"/>
      <c r="AY727" s="581"/>
      <c r="AZ727" s="581"/>
      <c r="BA727" s="581"/>
      <c r="BB727" s="581"/>
      <c r="BC727" s="581"/>
      <c r="BD727" s="581"/>
      <c r="BE727" s="581"/>
      <c r="BF727" s="581"/>
      <c r="BG727" s="581"/>
      <c r="BH727" s="581"/>
      <c r="BI727" s="581"/>
      <c r="BJ727" s="581"/>
      <c r="BK727" s="581"/>
      <c r="BL727" s="581"/>
      <c r="BM727" s="581"/>
      <c r="BN727" s="581"/>
      <c r="BO727" s="581"/>
      <c r="BP727" s="581"/>
      <c r="BQ727" s="581"/>
      <c r="BR727" s="581"/>
      <c r="BS727" s="581"/>
      <c r="BT727" s="581"/>
      <c r="BU727" s="581"/>
      <c r="BV727" s="581"/>
      <c r="BW727" s="581"/>
      <c r="BX727" s="581"/>
      <c r="BY727" s="581"/>
      <c r="BZ727" s="581"/>
      <c r="CA727" s="581"/>
      <c r="CB727" s="581"/>
      <c r="CC727" s="581"/>
    </row>
    <row r="728" customFormat="false" ht="11.25" hidden="false" customHeight="true" outlineLevel="0" collapsed="false">
      <c r="A728" s="581"/>
      <c r="B728" s="581"/>
      <c r="C728" s="581"/>
      <c r="D728" s="581"/>
      <c r="E728" s="581"/>
      <c r="F728" s="581"/>
      <c r="G728" s="581"/>
      <c r="H728" s="581"/>
      <c r="I728" s="581"/>
      <c r="J728" s="581"/>
      <c r="K728" s="581"/>
      <c r="L728" s="581"/>
      <c r="M728" s="581"/>
      <c r="N728" s="581"/>
      <c r="O728" s="581"/>
      <c r="P728" s="581"/>
      <c r="Q728" s="581"/>
      <c r="R728" s="581"/>
      <c r="S728" s="581"/>
      <c r="T728" s="581"/>
      <c r="U728" s="581"/>
      <c r="V728" s="581"/>
      <c r="W728" s="581"/>
      <c r="X728" s="581"/>
      <c r="Y728" s="581"/>
      <c r="Z728" s="581"/>
      <c r="AA728" s="581"/>
      <c r="AB728" s="581"/>
      <c r="AC728" s="581"/>
      <c r="AD728" s="581"/>
      <c r="AE728" s="581"/>
      <c r="AF728" s="581"/>
      <c r="AG728" s="581"/>
      <c r="AH728" s="581"/>
      <c r="AI728" s="581"/>
      <c r="AJ728" s="581"/>
      <c r="AK728" s="581"/>
      <c r="AL728" s="581"/>
      <c r="AM728" s="581"/>
      <c r="AN728" s="581"/>
      <c r="AO728" s="581"/>
      <c r="AP728" s="581"/>
      <c r="AQ728" s="581"/>
      <c r="AR728" s="581"/>
      <c r="AS728" s="581"/>
      <c r="AT728" s="581"/>
      <c r="AU728" s="581"/>
      <c r="AV728" s="581"/>
      <c r="AW728" s="581"/>
      <c r="AX728" s="581"/>
      <c r="AY728" s="581"/>
      <c r="AZ728" s="581"/>
      <c r="BA728" s="581"/>
      <c r="BB728" s="581"/>
      <c r="BC728" s="581"/>
      <c r="BD728" s="581"/>
      <c r="BE728" s="581"/>
      <c r="BF728" s="581"/>
      <c r="BG728" s="581"/>
      <c r="BH728" s="581"/>
      <c r="BI728" s="581"/>
      <c r="BJ728" s="581"/>
      <c r="BK728" s="581"/>
      <c r="BL728" s="581"/>
      <c r="BM728" s="581"/>
      <c r="BN728" s="581"/>
      <c r="BO728" s="581"/>
      <c r="BP728" s="581"/>
      <c r="BQ728" s="581"/>
      <c r="BR728" s="581"/>
      <c r="BS728" s="581"/>
      <c r="BT728" s="581"/>
      <c r="BU728" s="581"/>
      <c r="BV728" s="581"/>
      <c r="BW728" s="581"/>
      <c r="BX728" s="581"/>
      <c r="BY728" s="581"/>
      <c r="BZ728" s="581"/>
      <c r="CA728" s="581"/>
      <c r="CB728" s="581"/>
      <c r="CC728" s="581"/>
    </row>
    <row r="729" customFormat="false" ht="11.25" hidden="false" customHeight="true" outlineLevel="0" collapsed="false">
      <c r="A729" s="581"/>
      <c r="B729" s="581"/>
      <c r="C729" s="581"/>
      <c r="D729" s="581"/>
      <c r="E729" s="581"/>
      <c r="F729" s="581"/>
      <c r="G729" s="581"/>
      <c r="H729" s="581"/>
      <c r="I729" s="581"/>
      <c r="J729" s="581"/>
      <c r="K729" s="581"/>
      <c r="L729" s="581"/>
      <c r="M729" s="581"/>
      <c r="N729" s="581"/>
      <c r="O729" s="581"/>
      <c r="P729" s="581"/>
      <c r="Q729" s="581"/>
      <c r="R729" s="581"/>
      <c r="S729" s="581"/>
      <c r="T729" s="581"/>
      <c r="U729" s="581"/>
      <c r="V729" s="581"/>
      <c r="W729" s="581"/>
      <c r="X729" s="581"/>
      <c r="Y729" s="581"/>
      <c r="Z729" s="581"/>
      <c r="AA729" s="581"/>
      <c r="AB729" s="581"/>
      <c r="AC729" s="581"/>
      <c r="AD729" s="581"/>
      <c r="AE729" s="581"/>
      <c r="AF729" s="581"/>
      <c r="AG729" s="581"/>
      <c r="AH729" s="581"/>
      <c r="AI729" s="581"/>
      <c r="AJ729" s="581"/>
      <c r="AK729" s="581"/>
      <c r="AL729" s="581"/>
      <c r="AM729" s="581"/>
      <c r="AN729" s="581"/>
      <c r="AO729" s="581"/>
      <c r="AP729" s="581"/>
      <c r="AQ729" s="581"/>
      <c r="AR729" s="581"/>
      <c r="AS729" s="581"/>
      <c r="AT729" s="581"/>
      <c r="AU729" s="581"/>
      <c r="AV729" s="581"/>
      <c r="AW729" s="581"/>
      <c r="AX729" s="581"/>
      <c r="AY729" s="581"/>
      <c r="AZ729" s="581"/>
      <c r="BA729" s="581"/>
      <c r="BB729" s="581"/>
      <c r="BC729" s="581"/>
      <c r="BD729" s="581"/>
      <c r="BE729" s="581"/>
      <c r="BF729" s="581"/>
      <c r="BG729" s="581"/>
      <c r="BH729" s="581"/>
      <c r="BI729" s="581"/>
      <c r="BJ729" s="581"/>
      <c r="BK729" s="581"/>
      <c r="BL729" s="581"/>
      <c r="BM729" s="581"/>
      <c r="BN729" s="581"/>
      <c r="BO729" s="581"/>
      <c r="BP729" s="581"/>
      <c r="BQ729" s="581"/>
      <c r="BR729" s="581"/>
      <c r="BS729" s="581"/>
      <c r="BT729" s="581"/>
      <c r="BU729" s="581"/>
      <c r="BV729" s="581"/>
      <c r="BW729" s="581"/>
      <c r="BX729" s="581"/>
      <c r="BY729" s="581"/>
      <c r="BZ729" s="581"/>
      <c r="CA729" s="581"/>
      <c r="CB729" s="581"/>
      <c r="CC729" s="581"/>
    </row>
    <row r="730" customFormat="false" ht="11.25" hidden="false" customHeight="true" outlineLevel="0" collapsed="false">
      <c r="A730" s="581"/>
      <c r="B730" s="581"/>
      <c r="C730" s="581"/>
      <c r="D730" s="581"/>
      <c r="E730" s="581"/>
      <c r="F730" s="581"/>
      <c r="G730" s="581"/>
      <c r="H730" s="581"/>
      <c r="I730" s="581"/>
      <c r="J730" s="581"/>
      <c r="K730" s="581"/>
      <c r="L730" s="581"/>
      <c r="M730" s="581"/>
      <c r="N730" s="581"/>
      <c r="O730" s="581"/>
      <c r="P730" s="581"/>
      <c r="Q730" s="581"/>
      <c r="R730" s="581"/>
      <c r="S730" s="581"/>
      <c r="T730" s="581"/>
      <c r="U730" s="581"/>
      <c r="V730" s="581"/>
      <c r="W730" s="581"/>
      <c r="X730" s="581"/>
      <c r="Y730" s="581"/>
      <c r="Z730" s="581"/>
      <c r="AA730" s="581"/>
      <c r="AB730" s="581"/>
      <c r="AC730" s="581"/>
      <c r="AD730" s="581"/>
      <c r="AE730" s="581"/>
      <c r="AF730" s="581"/>
      <c r="AG730" s="581"/>
      <c r="AH730" s="581"/>
      <c r="AI730" s="581"/>
      <c r="AJ730" s="581"/>
      <c r="AK730" s="581"/>
      <c r="AL730" s="581"/>
      <c r="AM730" s="581"/>
      <c r="AN730" s="581"/>
      <c r="AO730" s="581"/>
      <c r="AP730" s="581"/>
      <c r="AQ730" s="581"/>
      <c r="AR730" s="581"/>
      <c r="AS730" s="581"/>
      <c r="AT730" s="581"/>
      <c r="AU730" s="581"/>
      <c r="AV730" s="581"/>
      <c r="AW730" s="581"/>
      <c r="AX730" s="581"/>
      <c r="AY730" s="581"/>
      <c r="AZ730" s="581"/>
      <c r="BA730" s="581"/>
      <c r="BB730" s="581"/>
      <c r="BC730" s="581"/>
      <c r="BD730" s="581"/>
      <c r="BE730" s="581"/>
      <c r="BF730" s="581"/>
      <c r="BG730" s="581"/>
      <c r="BH730" s="581"/>
      <c r="BI730" s="581"/>
      <c r="BJ730" s="581"/>
      <c r="BK730" s="581"/>
      <c r="BL730" s="581"/>
      <c r="BM730" s="581"/>
      <c r="BN730" s="581"/>
      <c r="BO730" s="581"/>
      <c r="BP730" s="581"/>
      <c r="BQ730" s="581"/>
      <c r="BR730" s="581"/>
      <c r="BS730" s="581"/>
      <c r="BT730" s="581"/>
      <c r="BU730" s="581"/>
      <c r="BV730" s="581"/>
      <c r="BW730" s="581"/>
      <c r="BX730" s="581"/>
      <c r="BY730" s="581"/>
      <c r="BZ730" s="581"/>
      <c r="CA730" s="581"/>
      <c r="CB730" s="581"/>
      <c r="CC730" s="581"/>
    </row>
    <row r="731" customFormat="false" ht="11.25" hidden="false" customHeight="true" outlineLevel="0" collapsed="false">
      <c r="A731" s="581"/>
      <c r="B731" s="581"/>
      <c r="C731" s="581"/>
      <c r="D731" s="581"/>
      <c r="E731" s="581"/>
      <c r="F731" s="581"/>
      <c r="G731" s="581"/>
      <c r="H731" s="581"/>
      <c r="I731" s="581"/>
      <c r="J731" s="581"/>
      <c r="K731" s="581"/>
      <c r="L731" s="581"/>
      <c r="M731" s="581"/>
      <c r="N731" s="581"/>
      <c r="O731" s="581"/>
      <c r="P731" s="581"/>
      <c r="Q731" s="581"/>
      <c r="R731" s="581"/>
      <c r="S731" s="581"/>
      <c r="T731" s="581"/>
      <c r="U731" s="581"/>
      <c r="V731" s="581"/>
      <c r="W731" s="581"/>
      <c r="X731" s="581"/>
      <c r="Y731" s="581"/>
      <c r="Z731" s="581"/>
      <c r="AA731" s="581"/>
      <c r="AB731" s="581"/>
      <c r="AC731" s="581"/>
      <c r="AD731" s="581"/>
      <c r="AE731" s="581"/>
      <c r="AF731" s="581"/>
      <c r="AG731" s="581"/>
      <c r="AH731" s="581"/>
      <c r="AI731" s="581"/>
      <c r="AJ731" s="581"/>
      <c r="AK731" s="581"/>
      <c r="AL731" s="581"/>
      <c r="AM731" s="581"/>
      <c r="AN731" s="581"/>
      <c r="AO731" s="581"/>
      <c r="AP731" s="581"/>
      <c r="AQ731" s="581"/>
      <c r="AR731" s="581"/>
      <c r="AS731" s="581"/>
      <c r="AT731" s="581"/>
      <c r="AU731" s="581"/>
      <c r="AV731" s="581"/>
      <c r="AW731" s="581"/>
      <c r="AX731" s="581"/>
      <c r="AY731" s="581"/>
      <c r="AZ731" s="581"/>
      <c r="BA731" s="581"/>
      <c r="BB731" s="581"/>
      <c r="BC731" s="581"/>
      <c r="BD731" s="581"/>
      <c r="BE731" s="581"/>
      <c r="BF731" s="581"/>
      <c r="BG731" s="581"/>
      <c r="BH731" s="581"/>
      <c r="BI731" s="581"/>
      <c r="BJ731" s="581"/>
      <c r="BK731" s="581"/>
      <c r="BL731" s="581"/>
      <c r="BM731" s="581"/>
      <c r="BN731" s="581"/>
      <c r="BO731" s="581"/>
      <c r="BP731" s="581"/>
      <c r="BQ731" s="581"/>
      <c r="BR731" s="581"/>
      <c r="BS731" s="581"/>
      <c r="BT731" s="581"/>
      <c r="BU731" s="581"/>
      <c r="BV731" s="581"/>
      <c r="BW731" s="581"/>
      <c r="BX731" s="581"/>
      <c r="BY731" s="581"/>
      <c r="BZ731" s="581"/>
      <c r="CA731" s="581"/>
      <c r="CB731" s="581"/>
      <c r="CC731" s="581"/>
    </row>
    <row r="732" customFormat="false" ht="11.25" hidden="false" customHeight="true" outlineLevel="0" collapsed="false">
      <c r="A732" s="581"/>
      <c r="B732" s="581"/>
      <c r="C732" s="581"/>
      <c r="D732" s="581"/>
      <c r="E732" s="581"/>
      <c r="F732" s="581"/>
      <c r="G732" s="581"/>
      <c r="H732" s="581"/>
      <c r="I732" s="581"/>
      <c r="J732" s="581"/>
      <c r="K732" s="581"/>
      <c r="L732" s="581"/>
      <c r="M732" s="581"/>
      <c r="N732" s="581"/>
      <c r="O732" s="581"/>
      <c r="P732" s="581"/>
      <c r="Q732" s="581"/>
      <c r="R732" s="581"/>
      <c r="S732" s="581"/>
      <c r="T732" s="581"/>
      <c r="U732" s="581"/>
      <c r="V732" s="581"/>
      <c r="W732" s="581"/>
      <c r="X732" s="581"/>
      <c r="Y732" s="581"/>
      <c r="Z732" s="581"/>
      <c r="AA732" s="581"/>
      <c r="AB732" s="581"/>
      <c r="AC732" s="581"/>
      <c r="AD732" s="581"/>
      <c r="AE732" s="581"/>
      <c r="AF732" s="581"/>
      <c r="AG732" s="581"/>
      <c r="AH732" s="581"/>
      <c r="AI732" s="581"/>
      <c r="AJ732" s="581"/>
      <c r="AK732" s="581"/>
      <c r="AL732" s="581"/>
      <c r="AM732" s="581"/>
      <c r="AN732" s="581"/>
      <c r="AO732" s="581"/>
      <c r="AP732" s="581"/>
      <c r="AQ732" s="581"/>
      <c r="AR732" s="581"/>
      <c r="AS732" s="581"/>
      <c r="AT732" s="581"/>
      <c r="AU732" s="581"/>
      <c r="AV732" s="581"/>
      <c r="AW732" s="581"/>
      <c r="AX732" s="581"/>
      <c r="AY732" s="581"/>
      <c r="AZ732" s="581"/>
      <c r="BA732" s="581"/>
      <c r="BB732" s="581"/>
      <c r="BC732" s="581"/>
      <c r="BD732" s="581"/>
      <c r="BE732" s="581"/>
      <c r="BF732" s="581"/>
      <c r="BG732" s="581"/>
      <c r="BH732" s="581"/>
      <c r="BI732" s="581"/>
      <c r="BJ732" s="581"/>
      <c r="BK732" s="581"/>
      <c r="BL732" s="581"/>
      <c r="BM732" s="581"/>
      <c r="BN732" s="581"/>
      <c r="BO732" s="581"/>
      <c r="BP732" s="581"/>
      <c r="BQ732" s="581"/>
      <c r="BR732" s="581"/>
      <c r="BS732" s="581"/>
      <c r="BT732" s="581"/>
      <c r="BU732" s="581"/>
      <c r="BV732" s="581"/>
      <c r="BW732" s="581"/>
      <c r="BX732" s="581"/>
      <c r="BY732" s="581"/>
      <c r="BZ732" s="581"/>
      <c r="CA732" s="581"/>
      <c r="CB732" s="581"/>
      <c r="CC732" s="581"/>
    </row>
    <row r="733" customFormat="false" ht="11.25" hidden="false" customHeight="true" outlineLevel="0" collapsed="false">
      <c r="A733" s="581"/>
      <c r="B733" s="581"/>
      <c r="C733" s="581"/>
      <c r="D733" s="581"/>
      <c r="E733" s="581"/>
      <c r="F733" s="581"/>
      <c r="G733" s="581"/>
      <c r="H733" s="581"/>
      <c r="I733" s="581"/>
      <c r="J733" s="581"/>
      <c r="K733" s="581"/>
      <c r="L733" s="581"/>
      <c r="M733" s="581"/>
      <c r="N733" s="581"/>
      <c r="O733" s="581"/>
      <c r="P733" s="581"/>
      <c r="Q733" s="581"/>
      <c r="R733" s="581"/>
      <c r="S733" s="581"/>
      <c r="T733" s="581"/>
      <c r="U733" s="581"/>
      <c r="V733" s="581"/>
      <c r="W733" s="581"/>
      <c r="X733" s="581"/>
      <c r="Y733" s="581"/>
      <c r="Z733" s="581"/>
      <c r="AA733" s="581"/>
      <c r="AB733" s="581"/>
      <c r="AC733" s="581"/>
      <c r="AD733" s="581"/>
      <c r="AE733" s="581"/>
      <c r="AF733" s="581"/>
      <c r="AG733" s="581"/>
      <c r="AH733" s="581"/>
      <c r="AI733" s="581"/>
      <c r="AJ733" s="581"/>
      <c r="AK733" s="581"/>
      <c r="AL733" s="581"/>
      <c r="AM733" s="581"/>
      <c r="AN733" s="581"/>
      <c r="AO733" s="581"/>
      <c r="AP733" s="581"/>
      <c r="AQ733" s="581"/>
      <c r="AR733" s="581"/>
      <c r="AS733" s="581"/>
      <c r="AT733" s="581"/>
      <c r="AU733" s="581"/>
      <c r="AV733" s="581"/>
      <c r="AW733" s="581"/>
      <c r="AX733" s="581"/>
      <c r="AY733" s="581"/>
      <c r="AZ733" s="581"/>
      <c r="BA733" s="581"/>
      <c r="BB733" s="581"/>
      <c r="BC733" s="581"/>
      <c r="BD733" s="581"/>
      <c r="BE733" s="581"/>
      <c r="BF733" s="581"/>
      <c r="BG733" s="581"/>
      <c r="BH733" s="581"/>
      <c r="BI733" s="581"/>
      <c r="BJ733" s="581"/>
      <c r="BK733" s="581"/>
      <c r="BL733" s="581"/>
      <c r="BM733" s="581"/>
      <c r="BN733" s="581"/>
      <c r="BO733" s="581"/>
      <c r="BP733" s="581"/>
      <c r="BQ733" s="581"/>
      <c r="BR733" s="581"/>
      <c r="BS733" s="581"/>
      <c r="BT733" s="581"/>
      <c r="BU733" s="581"/>
      <c r="BV733" s="581"/>
      <c r="BW733" s="581"/>
      <c r="BX733" s="581"/>
      <c r="BY733" s="581"/>
      <c r="BZ733" s="581"/>
      <c r="CA733" s="581"/>
      <c r="CB733" s="581"/>
      <c r="CC733" s="581"/>
    </row>
    <row r="734" customFormat="false" ht="11.25" hidden="false" customHeight="true" outlineLevel="0" collapsed="false">
      <c r="A734" s="581"/>
      <c r="B734" s="581"/>
      <c r="C734" s="581"/>
      <c r="D734" s="581"/>
      <c r="E734" s="581"/>
      <c r="F734" s="581"/>
      <c r="G734" s="581"/>
      <c r="H734" s="581"/>
      <c r="I734" s="581"/>
      <c r="J734" s="581"/>
      <c r="K734" s="581"/>
      <c r="L734" s="581"/>
      <c r="M734" s="581"/>
      <c r="N734" s="581"/>
      <c r="O734" s="581"/>
      <c r="P734" s="581"/>
      <c r="Q734" s="581"/>
      <c r="R734" s="581"/>
      <c r="S734" s="581"/>
      <c r="T734" s="581"/>
      <c r="U734" s="581"/>
      <c r="V734" s="581"/>
      <c r="W734" s="581"/>
      <c r="X734" s="581"/>
      <c r="Y734" s="581"/>
      <c r="Z734" s="581"/>
      <c r="AA734" s="581"/>
      <c r="AB734" s="581"/>
      <c r="AC734" s="581"/>
      <c r="AD734" s="581"/>
      <c r="AE734" s="581"/>
      <c r="AF734" s="581"/>
      <c r="AG734" s="581"/>
      <c r="AH734" s="581"/>
      <c r="AI734" s="581"/>
      <c r="AJ734" s="581"/>
      <c r="AK734" s="581"/>
      <c r="AL734" s="581"/>
      <c r="AM734" s="581"/>
      <c r="AN734" s="581"/>
      <c r="AO734" s="581"/>
      <c r="AP734" s="581"/>
      <c r="AQ734" s="581"/>
      <c r="AR734" s="581"/>
      <c r="AS734" s="581"/>
      <c r="AT734" s="581"/>
      <c r="AU734" s="581"/>
      <c r="AV734" s="581"/>
      <c r="AW734" s="581"/>
      <c r="AX734" s="581"/>
      <c r="AY734" s="581"/>
      <c r="AZ734" s="581"/>
      <c r="BA734" s="581"/>
      <c r="BB734" s="581"/>
      <c r="BC734" s="581"/>
      <c r="BD734" s="581"/>
      <c r="BE734" s="581"/>
      <c r="BF734" s="581"/>
      <c r="BG734" s="581"/>
      <c r="BH734" s="581"/>
      <c r="BI734" s="581"/>
      <c r="BJ734" s="581"/>
      <c r="BK734" s="581"/>
      <c r="BL734" s="581"/>
      <c r="BM734" s="581"/>
      <c r="BN734" s="581"/>
      <c r="BO734" s="581"/>
      <c r="BP734" s="581"/>
      <c r="BQ734" s="581"/>
      <c r="BR734" s="581"/>
      <c r="BS734" s="581"/>
      <c r="BT734" s="581"/>
      <c r="BU734" s="581"/>
      <c r="BV734" s="581"/>
      <c r="BW734" s="581"/>
      <c r="BX734" s="581"/>
      <c r="BY734" s="581"/>
      <c r="BZ734" s="581"/>
      <c r="CA734" s="581"/>
      <c r="CB734" s="581"/>
      <c r="CC734" s="581"/>
    </row>
    <row r="735" customFormat="false" ht="11.25" hidden="false" customHeight="true" outlineLevel="0" collapsed="false">
      <c r="A735" s="581"/>
      <c r="B735" s="581"/>
      <c r="C735" s="581"/>
      <c r="D735" s="581"/>
      <c r="E735" s="581"/>
      <c r="F735" s="581"/>
      <c r="G735" s="581"/>
      <c r="H735" s="581"/>
      <c r="I735" s="581"/>
      <c r="J735" s="581"/>
      <c r="K735" s="581"/>
      <c r="L735" s="581"/>
      <c r="M735" s="581"/>
      <c r="N735" s="581"/>
      <c r="O735" s="581"/>
      <c r="P735" s="581"/>
      <c r="Q735" s="581"/>
      <c r="R735" s="581"/>
      <c r="S735" s="581"/>
      <c r="T735" s="581"/>
      <c r="U735" s="581"/>
      <c r="V735" s="581"/>
      <c r="W735" s="581"/>
      <c r="X735" s="581"/>
      <c r="Y735" s="581"/>
      <c r="Z735" s="581"/>
      <c r="AA735" s="581"/>
      <c r="AB735" s="581"/>
      <c r="AC735" s="581"/>
      <c r="AD735" s="581"/>
      <c r="AE735" s="581"/>
      <c r="AF735" s="581"/>
      <c r="AG735" s="581"/>
      <c r="AH735" s="581"/>
      <c r="AI735" s="581"/>
      <c r="AJ735" s="581"/>
      <c r="AK735" s="581"/>
      <c r="AL735" s="581"/>
      <c r="AM735" s="581"/>
      <c r="AN735" s="581"/>
      <c r="AO735" s="581"/>
      <c r="AP735" s="581"/>
      <c r="AQ735" s="581"/>
      <c r="AR735" s="581"/>
      <c r="AS735" s="581"/>
      <c r="AT735" s="581"/>
      <c r="AU735" s="581"/>
      <c r="AV735" s="581"/>
      <c r="AW735" s="581"/>
      <c r="AX735" s="581"/>
      <c r="AY735" s="581"/>
      <c r="AZ735" s="581"/>
      <c r="BA735" s="581"/>
      <c r="BB735" s="581"/>
      <c r="BC735" s="581"/>
      <c r="BD735" s="581"/>
      <c r="BE735" s="581"/>
      <c r="BF735" s="581"/>
      <c r="BG735" s="581"/>
      <c r="BH735" s="581"/>
      <c r="BI735" s="581"/>
      <c r="BJ735" s="581"/>
      <c r="BK735" s="581"/>
      <c r="BL735" s="581"/>
      <c r="BM735" s="581"/>
      <c r="BN735" s="581"/>
      <c r="BO735" s="581"/>
      <c r="BP735" s="581"/>
      <c r="BQ735" s="581"/>
      <c r="BR735" s="581"/>
      <c r="BS735" s="581"/>
      <c r="BT735" s="581"/>
      <c r="BU735" s="581"/>
      <c r="BV735" s="581"/>
      <c r="BW735" s="581"/>
      <c r="BX735" s="581"/>
      <c r="BY735" s="581"/>
      <c r="BZ735" s="581"/>
      <c r="CA735" s="581"/>
      <c r="CB735" s="581"/>
      <c r="CC735" s="581"/>
    </row>
    <row r="736" customFormat="false" ht="11.25" hidden="false" customHeight="true" outlineLevel="0" collapsed="false">
      <c r="A736" s="581"/>
      <c r="B736" s="581"/>
      <c r="C736" s="581"/>
      <c r="D736" s="581"/>
      <c r="E736" s="581"/>
      <c r="F736" s="581"/>
      <c r="G736" s="581"/>
      <c r="H736" s="581"/>
      <c r="I736" s="581"/>
      <c r="J736" s="581"/>
      <c r="K736" s="581"/>
      <c r="L736" s="581"/>
      <c r="M736" s="581"/>
      <c r="N736" s="581"/>
      <c r="O736" s="581"/>
      <c r="P736" s="581"/>
      <c r="Q736" s="581"/>
      <c r="R736" s="581"/>
      <c r="S736" s="581"/>
      <c r="T736" s="581"/>
      <c r="U736" s="581"/>
      <c r="V736" s="581"/>
      <c r="W736" s="581"/>
      <c r="X736" s="581"/>
      <c r="Y736" s="581"/>
      <c r="Z736" s="581"/>
      <c r="AA736" s="581"/>
      <c r="AB736" s="581"/>
      <c r="AC736" s="581"/>
      <c r="AD736" s="581"/>
      <c r="AE736" s="581"/>
      <c r="AF736" s="581"/>
      <c r="AG736" s="581"/>
      <c r="AH736" s="581"/>
      <c r="AI736" s="581"/>
      <c r="AJ736" s="581"/>
      <c r="AK736" s="581"/>
      <c r="AL736" s="581"/>
      <c r="AM736" s="581"/>
      <c r="AN736" s="581"/>
      <c r="AO736" s="581"/>
      <c r="AP736" s="581"/>
      <c r="AQ736" s="581"/>
      <c r="AR736" s="581"/>
      <c r="AS736" s="581"/>
      <c r="AT736" s="581"/>
      <c r="AU736" s="581"/>
      <c r="AV736" s="581"/>
      <c r="AW736" s="581"/>
      <c r="AX736" s="581"/>
      <c r="AY736" s="581"/>
      <c r="AZ736" s="581"/>
      <c r="BA736" s="581"/>
      <c r="BB736" s="581"/>
      <c r="BC736" s="581"/>
      <c r="BD736" s="581"/>
      <c r="BE736" s="581"/>
      <c r="BF736" s="581"/>
      <c r="BG736" s="581"/>
      <c r="BH736" s="581"/>
      <c r="BI736" s="581"/>
      <c r="BJ736" s="581"/>
      <c r="BK736" s="581"/>
      <c r="BL736" s="581"/>
      <c r="BM736" s="581"/>
      <c r="BN736" s="581"/>
      <c r="BO736" s="581"/>
      <c r="BP736" s="581"/>
      <c r="BQ736" s="581"/>
      <c r="BR736" s="581"/>
      <c r="BS736" s="581"/>
      <c r="BT736" s="581"/>
      <c r="BU736" s="581"/>
      <c r="BV736" s="581"/>
      <c r="BW736" s="581"/>
      <c r="BX736" s="581"/>
      <c r="BY736" s="581"/>
      <c r="BZ736" s="581"/>
      <c r="CA736" s="581"/>
      <c r="CB736" s="581"/>
      <c r="CC736" s="581"/>
    </row>
    <row r="737" customFormat="false" ht="11.25" hidden="false" customHeight="true" outlineLevel="0" collapsed="false">
      <c r="A737" s="581"/>
      <c r="B737" s="581"/>
      <c r="C737" s="581"/>
      <c r="D737" s="581"/>
      <c r="E737" s="581"/>
      <c r="F737" s="581"/>
      <c r="G737" s="581"/>
      <c r="H737" s="581"/>
      <c r="I737" s="581"/>
      <c r="J737" s="581"/>
      <c r="K737" s="581"/>
      <c r="L737" s="581"/>
      <c r="M737" s="581"/>
      <c r="N737" s="581"/>
      <c r="O737" s="581"/>
      <c r="P737" s="581"/>
      <c r="Q737" s="581"/>
      <c r="R737" s="581"/>
      <c r="S737" s="581"/>
      <c r="T737" s="581"/>
      <c r="U737" s="581"/>
      <c r="V737" s="581"/>
      <c r="W737" s="581"/>
      <c r="X737" s="581"/>
      <c r="Y737" s="581"/>
      <c r="Z737" s="581"/>
      <c r="AA737" s="581"/>
      <c r="AB737" s="581"/>
      <c r="AC737" s="581"/>
      <c r="AD737" s="581"/>
      <c r="AE737" s="581"/>
      <c r="AF737" s="581"/>
      <c r="AG737" s="581"/>
      <c r="AH737" s="581"/>
      <c r="AI737" s="581"/>
      <c r="AJ737" s="581"/>
      <c r="AK737" s="581"/>
      <c r="AL737" s="581"/>
      <c r="AM737" s="581"/>
      <c r="AN737" s="581"/>
      <c r="AO737" s="581"/>
      <c r="AP737" s="581"/>
      <c r="AQ737" s="581"/>
      <c r="AR737" s="581"/>
      <c r="AS737" s="581"/>
      <c r="AT737" s="581"/>
      <c r="AU737" s="581"/>
      <c r="AV737" s="581"/>
      <c r="AW737" s="581"/>
      <c r="AX737" s="581"/>
      <c r="AY737" s="581"/>
      <c r="AZ737" s="581"/>
      <c r="BA737" s="581"/>
      <c r="BB737" s="581"/>
      <c r="BC737" s="581"/>
      <c r="BD737" s="581"/>
      <c r="BE737" s="581"/>
      <c r="BF737" s="581"/>
      <c r="BG737" s="581"/>
      <c r="BH737" s="581"/>
      <c r="BI737" s="581"/>
      <c r="BJ737" s="581"/>
      <c r="BK737" s="581"/>
      <c r="BL737" s="581"/>
      <c r="BM737" s="581"/>
      <c r="BN737" s="581"/>
      <c r="BO737" s="581"/>
      <c r="BP737" s="581"/>
      <c r="BQ737" s="581"/>
      <c r="BR737" s="581"/>
      <c r="BS737" s="581"/>
      <c r="BT737" s="581"/>
      <c r="BU737" s="581"/>
      <c r="BV737" s="581"/>
      <c r="BW737" s="581"/>
      <c r="BX737" s="581"/>
      <c r="BY737" s="581"/>
      <c r="BZ737" s="581"/>
      <c r="CA737" s="581"/>
      <c r="CB737" s="581"/>
      <c r="CC737" s="581"/>
    </row>
    <row r="738" customFormat="false" ht="11.25" hidden="false" customHeight="true" outlineLevel="0" collapsed="false">
      <c r="A738" s="581"/>
      <c r="B738" s="581"/>
      <c r="C738" s="581"/>
      <c r="D738" s="581"/>
      <c r="E738" s="581"/>
      <c r="F738" s="581"/>
      <c r="G738" s="581"/>
      <c r="H738" s="581"/>
      <c r="I738" s="581"/>
      <c r="J738" s="581"/>
      <c r="K738" s="581"/>
      <c r="L738" s="581"/>
      <c r="M738" s="581"/>
      <c r="N738" s="581"/>
      <c r="O738" s="581"/>
      <c r="P738" s="581"/>
      <c r="Q738" s="581"/>
      <c r="R738" s="581"/>
      <c r="S738" s="581"/>
      <c r="T738" s="581"/>
      <c r="U738" s="581"/>
      <c r="V738" s="581"/>
      <c r="W738" s="581"/>
      <c r="X738" s="581"/>
      <c r="Y738" s="581"/>
      <c r="Z738" s="581"/>
      <c r="AA738" s="581"/>
      <c r="AB738" s="581"/>
      <c r="AC738" s="581"/>
      <c r="AD738" s="581"/>
      <c r="AE738" s="581"/>
      <c r="AF738" s="581"/>
      <c r="AG738" s="581"/>
      <c r="AH738" s="581"/>
      <c r="AI738" s="581"/>
      <c r="AJ738" s="581"/>
      <c r="AK738" s="581"/>
      <c r="AL738" s="581"/>
      <c r="AM738" s="581"/>
      <c r="AN738" s="581"/>
      <c r="AO738" s="581"/>
      <c r="AP738" s="581"/>
      <c r="AQ738" s="581"/>
      <c r="AR738" s="581"/>
      <c r="AS738" s="581"/>
      <c r="AT738" s="581"/>
      <c r="AU738" s="581"/>
      <c r="AV738" s="581"/>
      <c r="AW738" s="581"/>
      <c r="AX738" s="581"/>
      <c r="AY738" s="581"/>
      <c r="AZ738" s="581"/>
      <c r="BA738" s="581"/>
      <c r="BB738" s="581"/>
      <c r="BC738" s="581"/>
      <c r="BD738" s="581"/>
      <c r="BE738" s="581"/>
      <c r="BF738" s="581"/>
      <c r="BG738" s="581"/>
      <c r="BH738" s="581"/>
      <c r="BI738" s="581"/>
      <c r="BJ738" s="581"/>
      <c r="BK738" s="581"/>
      <c r="BL738" s="581"/>
      <c r="BM738" s="581"/>
      <c r="BN738" s="581"/>
      <c r="BO738" s="581"/>
      <c r="BP738" s="581"/>
      <c r="BQ738" s="581"/>
      <c r="BR738" s="581"/>
      <c r="BS738" s="581"/>
      <c r="BT738" s="581"/>
      <c r="BU738" s="581"/>
      <c r="BV738" s="581"/>
      <c r="BW738" s="581"/>
      <c r="BX738" s="581"/>
      <c r="BY738" s="581"/>
      <c r="BZ738" s="581"/>
      <c r="CA738" s="581"/>
      <c r="CB738" s="581"/>
      <c r="CC738" s="581"/>
    </row>
    <row r="739" customFormat="false" ht="11.25" hidden="false" customHeight="true" outlineLevel="0" collapsed="false">
      <c r="A739" s="581"/>
      <c r="B739" s="581"/>
      <c r="C739" s="581"/>
      <c r="D739" s="581"/>
      <c r="E739" s="581"/>
      <c r="F739" s="581"/>
      <c r="G739" s="581"/>
      <c r="H739" s="581"/>
      <c r="I739" s="581"/>
      <c r="J739" s="581"/>
      <c r="K739" s="581"/>
      <c r="L739" s="581"/>
      <c r="M739" s="581"/>
      <c r="N739" s="581"/>
      <c r="O739" s="581"/>
      <c r="P739" s="581"/>
      <c r="Q739" s="581"/>
      <c r="R739" s="581"/>
      <c r="S739" s="581"/>
      <c r="T739" s="581"/>
      <c r="U739" s="581"/>
      <c r="V739" s="581"/>
      <c r="W739" s="581"/>
      <c r="X739" s="581"/>
      <c r="Y739" s="581"/>
      <c r="Z739" s="581"/>
      <c r="AA739" s="581"/>
      <c r="AB739" s="581"/>
      <c r="AC739" s="581"/>
      <c r="AD739" s="581"/>
      <c r="AE739" s="581"/>
      <c r="AF739" s="581"/>
      <c r="AG739" s="581"/>
      <c r="AH739" s="581"/>
      <c r="AI739" s="581"/>
      <c r="AJ739" s="581"/>
      <c r="AK739" s="581"/>
      <c r="AL739" s="581"/>
      <c r="AM739" s="581"/>
      <c r="AN739" s="581"/>
      <c r="AO739" s="581"/>
      <c r="AP739" s="581"/>
      <c r="AQ739" s="581"/>
      <c r="AR739" s="581"/>
      <c r="AS739" s="581"/>
      <c r="AT739" s="581"/>
      <c r="AU739" s="581"/>
      <c r="AV739" s="581"/>
      <c r="AW739" s="581"/>
      <c r="AX739" s="581"/>
      <c r="AY739" s="581"/>
      <c r="AZ739" s="581"/>
      <c r="BA739" s="581"/>
      <c r="BB739" s="581"/>
      <c r="BC739" s="581"/>
      <c r="BD739" s="581"/>
      <c r="BE739" s="581"/>
      <c r="BF739" s="581"/>
      <c r="BG739" s="581"/>
      <c r="BH739" s="581"/>
      <c r="BI739" s="581"/>
      <c r="BJ739" s="581"/>
      <c r="BK739" s="581"/>
      <c r="BL739" s="581"/>
      <c r="BM739" s="581"/>
      <c r="BN739" s="581"/>
      <c r="BO739" s="581"/>
      <c r="BP739" s="581"/>
      <c r="BQ739" s="581"/>
      <c r="BR739" s="581"/>
      <c r="BS739" s="581"/>
      <c r="BT739" s="581"/>
      <c r="BU739" s="581"/>
      <c r="BV739" s="581"/>
      <c r="BW739" s="581"/>
      <c r="BX739" s="581"/>
      <c r="BY739" s="581"/>
      <c r="BZ739" s="581"/>
      <c r="CA739" s="581"/>
      <c r="CB739" s="581"/>
      <c r="CC739" s="581"/>
    </row>
    <row r="740" customFormat="false" ht="11.25" hidden="false" customHeight="true" outlineLevel="0" collapsed="false">
      <c r="A740" s="581"/>
      <c r="B740" s="581"/>
      <c r="C740" s="581"/>
      <c r="D740" s="581"/>
      <c r="E740" s="581"/>
      <c r="F740" s="581"/>
      <c r="G740" s="581"/>
      <c r="H740" s="581"/>
      <c r="I740" s="581"/>
      <c r="J740" s="581"/>
      <c r="K740" s="581"/>
      <c r="L740" s="581"/>
      <c r="M740" s="581"/>
      <c r="N740" s="581"/>
      <c r="O740" s="581"/>
      <c r="P740" s="581"/>
      <c r="Q740" s="581"/>
      <c r="R740" s="581"/>
      <c r="S740" s="581"/>
      <c r="T740" s="581"/>
      <c r="U740" s="581"/>
      <c r="V740" s="581"/>
      <c r="W740" s="581"/>
      <c r="X740" s="581"/>
      <c r="Y740" s="581"/>
      <c r="Z740" s="581"/>
      <c r="AA740" s="581"/>
      <c r="AB740" s="581"/>
      <c r="AC740" s="581"/>
      <c r="AD740" s="581"/>
      <c r="AE740" s="581"/>
      <c r="AF740" s="581"/>
      <c r="AG740" s="581"/>
      <c r="AH740" s="581"/>
      <c r="AI740" s="581"/>
      <c r="AJ740" s="581"/>
      <c r="AK740" s="581"/>
      <c r="AL740" s="581"/>
      <c r="AM740" s="581"/>
      <c r="AN740" s="581"/>
      <c r="AO740" s="581"/>
      <c r="AP740" s="581"/>
      <c r="AQ740" s="581"/>
      <c r="AR740" s="581"/>
      <c r="AS740" s="581"/>
      <c r="AT740" s="581"/>
      <c r="AU740" s="581"/>
      <c r="AV740" s="581"/>
      <c r="AW740" s="581"/>
      <c r="AX740" s="581"/>
      <c r="AY740" s="581"/>
      <c r="AZ740" s="581"/>
      <c r="BA740" s="581"/>
      <c r="BB740" s="581"/>
      <c r="BC740" s="581"/>
      <c r="BD740" s="581"/>
      <c r="BE740" s="581"/>
      <c r="BF740" s="581"/>
      <c r="BG740" s="581"/>
      <c r="BH740" s="581"/>
      <c r="BI740" s="581"/>
      <c r="BJ740" s="581"/>
      <c r="BK740" s="581"/>
      <c r="BL740" s="581"/>
      <c r="BM740" s="581"/>
      <c r="BN740" s="581"/>
      <c r="BO740" s="581"/>
      <c r="BP740" s="581"/>
      <c r="BQ740" s="581"/>
      <c r="BR740" s="581"/>
      <c r="BS740" s="581"/>
      <c r="BT740" s="581"/>
      <c r="BU740" s="581"/>
      <c r="BV740" s="581"/>
      <c r="BW740" s="581"/>
      <c r="BX740" s="581"/>
      <c r="BY740" s="581"/>
      <c r="BZ740" s="581"/>
      <c r="CA740" s="581"/>
      <c r="CB740" s="581"/>
      <c r="CC740" s="581"/>
    </row>
    <row r="741" customFormat="false" ht="11.25" hidden="false" customHeight="true" outlineLevel="0" collapsed="false">
      <c r="A741" s="581"/>
      <c r="B741" s="581"/>
      <c r="C741" s="581"/>
      <c r="D741" s="581"/>
      <c r="E741" s="581"/>
      <c r="F741" s="581"/>
      <c r="G741" s="581"/>
      <c r="H741" s="581"/>
      <c r="I741" s="581"/>
      <c r="J741" s="581"/>
      <c r="K741" s="581"/>
      <c r="L741" s="581"/>
      <c r="M741" s="581"/>
      <c r="N741" s="581"/>
      <c r="O741" s="581"/>
      <c r="P741" s="581"/>
      <c r="Q741" s="581"/>
      <c r="R741" s="581"/>
      <c r="S741" s="581"/>
      <c r="T741" s="581"/>
      <c r="U741" s="581"/>
      <c r="V741" s="581"/>
      <c r="W741" s="581"/>
      <c r="X741" s="581"/>
      <c r="Y741" s="581"/>
      <c r="Z741" s="581"/>
      <c r="AA741" s="581"/>
      <c r="AB741" s="581"/>
      <c r="AC741" s="581"/>
      <c r="AD741" s="581"/>
      <c r="AE741" s="581"/>
      <c r="AF741" s="581"/>
      <c r="AG741" s="581"/>
      <c r="AH741" s="581"/>
      <c r="AI741" s="581"/>
      <c r="AJ741" s="581"/>
      <c r="AK741" s="581"/>
      <c r="AL741" s="581"/>
      <c r="AM741" s="581"/>
      <c r="AN741" s="581"/>
      <c r="AO741" s="581"/>
      <c r="AP741" s="581"/>
      <c r="AQ741" s="581"/>
      <c r="AR741" s="581"/>
      <c r="AS741" s="581"/>
      <c r="AT741" s="581"/>
      <c r="AU741" s="581"/>
      <c r="AV741" s="581"/>
      <c r="AW741" s="581"/>
      <c r="AX741" s="581"/>
      <c r="AY741" s="581"/>
      <c r="AZ741" s="581"/>
      <c r="BA741" s="581"/>
      <c r="BB741" s="581"/>
      <c r="BC741" s="581"/>
      <c r="BD741" s="581"/>
      <c r="BE741" s="581"/>
      <c r="BF741" s="581"/>
      <c r="BG741" s="581"/>
      <c r="BH741" s="581"/>
      <c r="BI741" s="581"/>
      <c r="BJ741" s="581"/>
      <c r="BK741" s="581"/>
      <c r="BL741" s="581"/>
      <c r="BM741" s="581"/>
      <c r="BN741" s="581"/>
      <c r="BO741" s="581"/>
      <c r="BP741" s="581"/>
      <c r="BQ741" s="581"/>
      <c r="BR741" s="581"/>
      <c r="BS741" s="581"/>
      <c r="BT741" s="581"/>
      <c r="BU741" s="581"/>
      <c r="BV741" s="581"/>
      <c r="BW741" s="581"/>
      <c r="BX741" s="581"/>
      <c r="BY741" s="581"/>
      <c r="BZ741" s="581"/>
      <c r="CA741" s="581"/>
      <c r="CB741" s="581"/>
      <c r="CC741" s="581"/>
    </row>
    <row r="742" customFormat="false" ht="11.25" hidden="false" customHeight="true" outlineLevel="0" collapsed="false">
      <c r="A742" s="581"/>
      <c r="B742" s="581"/>
      <c r="C742" s="581"/>
      <c r="D742" s="581"/>
      <c r="E742" s="581"/>
      <c r="F742" s="581"/>
      <c r="G742" s="581"/>
      <c r="H742" s="581"/>
      <c r="I742" s="581"/>
      <c r="J742" s="581"/>
      <c r="K742" s="581"/>
      <c r="L742" s="581"/>
      <c r="M742" s="581"/>
      <c r="N742" s="581"/>
      <c r="O742" s="581"/>
      <c r="P742" s="581"/>
      <c r="Q742" s="581"/>
      <c r="R742" s="581"/>
      <c r="S742" s="581"/>
      <c r="T742" s="581"/>
      <c r="U742" s="581"/>
      <c r="V742" s="581"/>
      <c r="W742" s="581"/>
      <c r="X742" s="581"/>
      <c r="Y742" s="581"/>
      <c r="Z742" s="581"/>
      <c r="AA742" s="581"/>
      <c r="AB742" s="581"/>
      <c r="AC742" s="581"/>
      <c r="AD742" s="581"/>
      <c r="AE742" s="581"/>
      <c r="AF742" s="581"/>
      <c r="AG742" s="581"/>
      <c r="AH742" s="581"/>
      <c r="AI742" s="581"/>
      <c r="AJ742" s="581"/>
      <c r="AK742" s="581"/>
      <c r="AL742" s="581"/>
      <c r="AM742" s="581"/>
      <c r="AN742" s="581"/>
      <c r="AO742" s="581"/>
      <c r="AP742" s="581"/>
      <c r="AQ742" s="581"/>
      <c r="AR742" s="581"/>
      <c r="AS742" s="581"/>
      <c r="AT742" s="581"/>
      <c r="AU742" s="581"/>
      <c r="AV742" s="581"/>
      <c r="AW742" s="581"/>
      <c r="AX742" s="581"/>
      <c r="AY742" s="581"/>
      <c r="AZ742" s="581"/>
      <c r="BA742" s="581"/>
      <c r="BB742" s="581"/>
      <c r="BC742" s="581"/>
      <c r="BD742" s="581"/>
      <c r="BE742" s="581"/>
      <c r="BF742" s="581"/>
      <c r="BG742" s="581"/>
      <c r="BH742" s="581"/>
      <c r="BI742" s="581"/>
      <c r="BJ742" s="581"/>
      <c r="BK742" s="581"/>
      <c r="BL742" s="581"/>
      <c r="BM742" s="581"/>
      <c r="BN742" s="581"/>
      <c r="BO742" s="581"/>
      <c r="BP742" s="581"/>
      <c r="BQ742" s="581"/>
      <c r="BR742" s="581"/>
      <c r="BS742" s="581"/>
      <c r="BT742" s="581"/>
      <c r="BU742" s="581"/>
      <c r="BV742" s="581"/>
      <c r="BW742" s="581"/>
      <c r="BX742" s="581"/>
      <c r="BY742" s="581"/>
      <c r="BZ742" s="581"/>
      <c r="CA742" s="581"/>
      <c r="CB742" s="581"/>
      <c r="CC742" s="581"/>
    </row>
    <row r="743" customFormat="false" ht="11.25" hidden="false" customHeight="true" outlineLevel="0" collapsed="false">
      <c r="A743" s="581"/>
      <c r="B743" s="581"/>
      <c r="C743" s="581"/>
      <c r="D743" s="581"/>
      <c r="E743" s="581"/>
      <c r="F743" s="581"/>
      <c r="G743" s="581"/>
      <c r="H743" s="581"/>
      <c r="I743" s="581"/>
      <c r="J743" s="581"/>
      <c r="K743" s="581"/>
      <c r="L743" s="581"/>
      <c r="M743" s="581"/>
      <c r="N743" s="581"/>
      <c r="O743" s="581"/>
      <c r="P743" s="581"/>
      <c r="Q743" s="581"/>
      <c r="R743" s="581"/>
      <c r="S743" s="581"/>
      <c r="T743" s="581"/>
      <c r="U743" s="581"/>
      <c r="V743" s="581"/>
      <c r="W743" s="581"/>
      <c r="X743" s="581"/>
      <c r="Y743" s="581"/>
      <c r="Z743" s="581"/>
      <c r="AA743" s="581"/>
      <c r="AB743" s="581"/>
      <c r="AC743" s="581"/>
      <c r="AD743" s="581"/>
      <c r="AE743" s="581"/>
      <c r="AF743" s="581"/>
      <c r="AG743" s="581"/>
      <c r="AH743" s="581"/>
      <c r="AI743" s="581"/>
      <c r="AJ743" s="581"/>
      <c r="AK743" s="581"/>
      <c r="AL743" s="581"/>
      <c r="AM743" s="581"/>
      <c r="AN743" s="581"/>
      <c r="AO743" s="581"/>
      <c r="AP743" s="581"/>
      <c r="AQ743" s="581"/>
      <c r="AR743" s="581"/>
      <c r="AS743" s="581"/>
      <c r="AT743" s="581"/>
      <c r="AU743" s="581"/>
      <c r="AV743" s="581"/>
      <c r="AW743" s="581"/>
      <c r="AX743" s="581"/>
      <c r="AY743" s="581"/>
      <c r="AZ743" s="581"/>
      <c r="BA743" s="581"/>
      <c r="BB743" s="581"/>
      <c r="BC743" s="581"/>
      <c r="BD743" s="581"/>
      <c r="BE743" s="581"/>
      <c r="BF743" s="581"/>
      <c r="BG743" s="581"/>
      <c r="BH743" s="581"/>
      <c r="BI743" s="581"/>
      <c r="BJ743" s="581"/>
      <c r="BK743" s="581"/>
      <c r="BL743" s="581"/>
      <c r="BM743" s="581"/>
      <c r="BN743" s="581"/>
      <c r="BO743" s="581"/>
      <c r="BP743" s="581"/>
      <c r="BQ743" s="581"/>
      <c r="BR743" s="581"/>
      <c r="BS743" s="581"/>
      <c r="BT743" s="581"/>
      <c r="BU743" s="581"/>
      <c r="BV743" s="581"/>
      <c r="BW743" s="581"/>
      <c r="BX743" s="581"/>
      <c r="BY743" s="581"/>
      <c r="BZ743" s="581"/>
      <c r="CA743" s="581"/>
      <c r="CB743" s="581"/>
      <c r="CC743" s="581"/>
    </row>
    <row r="744" customFormat="false" ht="11.25" hidden="false" customHeight="true" outlineLevel="0" collapsed="false">
      <c r="A744" s="581"/>
      <c r="B744" s="581"/>
      <c r="C744" s="581"/>
      <c r="D744" s="581"/>
      <c r="E744" s="581"/>
      <c r="F744" s="581"/>
      <c r="G744" s="581"/>
      <c r="H744" s="581"/>
      <c r="I744" s="581"/>
      <c r="J744" s="581"/>
      <c r="K744" s="581"/>
      <c r="L744" s="581"/>
      <c r="M744" s="581"/>
      <c r="N744" s="581"/>
      <c r="O744" s="581"/>
      <c r="P744" s="581"/>
      <c r="Q744" s="581"/>
      <c r="R744" s="581"/>
      <c r="S744" s="581"/>
      <c r="T744" s="581"/>
      <c r="U744" s="581"/>
      <c r="V744" s="581"/>
      <c r="W744" s="581"/>
      <c r="X744" s="581"/>
      <c r="Y744" s="581"/>
      <c r="Z744" s="581"/>
      <c r="AA744" s="581"/>
      <c r="AB744" s="581"/>
      <c r="AC744" s="581"/>
      <c r="AD744" s="581"/>
      <c r="AE744" s="581"/>
      <c r="AF744" s="581"/>
      <c r="AG744" s="581"/>
      <c r="AH744" s="581"/>
      <c r="AI744" s="581"/>
      <c r="AJ744" s="581"/>
      <c r="AK744" s="581"/>
      <c r="AL744" s="581"/>
      <c r="AM744" s="581"/>
      <c r="AN744" s="581"/>
      <c r="AO744" s="581"/>
      <c r="AP744" s="581"/>
      <c r="AQ744" s="581"/>
      <c r="AR744" s="581"/>
      <c r="AS744" s="581"/>
      <c r="AT744" s="581"/>
      <c r="AU744" s="581"/>
      <c r="AV744" s="581"/>
      <c r="AW744" s="581"/>
      <c r="AX744" s="581"/>
      <c r="AY744" s="581"/>
      <c r="AZ744" s="581"/>
      <c r="BA744" s="581"/>
      <c r="BB744" s="581"/>
      <c r="BC744" s="581"/>
      <c r="BD744" s="581"/>
      <c r="BE744" s="581"/>
      <c r="BF744" s="581"/>
      <c r="BG744" s="581"/>
      <c r="BH744" s="581"/>
      <c r="BI744" s="581"/>
      <c r="BJ744" s="581"/>
      <c r="BK744" s="581"/>
      <c r="BL744" s="581"/>
      <c r="BM744" s="581"/>
      <c r="BN744" s="581"/>
      <c r="BO744" s="581"/>
      <c r="BP744" s="581"/>
      <c r="BQ744" s="581"/>
      <c r="BR744" s="581"/>
      <c r="BS744" s="581"/>
      <c r="BT744" s="581"/>
      <c r="BU744" s="581"/>
      <c r="BV744" s="581"/>
      <c r="BW744" s="581"/>
      <c r="BX744" s="581"/>
      <c r="BY744" s="581"/>
      <c r="BZ744" s="581"/>
      <c r="CA744" s="581"/>
      <c r="CB744" s="581"/>
      <c r="CC744" s="581"/>
    </row>
    <row r="745" customFormat="false" ht="11.25" hidden="false" customHeight="true" outlineLevel="0" collapsed="false">
      <c r="A745" s="581"/>
      <c r="B745" s="581"/>
      <c r="C745" s="581"/>
      <c r="D745" s="581"/>
      <c r="E745" s="581"/>
      <c r="F745" s="581"/>
      <c r="G745" s="581"/>
      <c r="H745" s="581"/>
      <c r="I745" s="581"/>
      <c r="J745" s="581"/>
      <c r="K745" s="581"/>
      <c r="L745" s="581"/>
      <c r="M745" s="581"/>
      <c r="N745" s="581"/>
      <c r="O745" s="581"/>
      <c r="P745" s="581"/>
      <c r="Q745" s="581"/>
      <c r="R745" s="581"/>
      <c r="S745" s="581"/>
      <c r="T745" s="581"/>
      <c r="U745" s="581"/>
      <c r="V745" s="581"/>
      <c r="W745" s="581"/>
      <c r="X745" s="581"/>
      <c r="Y745" s="581"/>
      <c r="Z745" s="581"/>
      <c r="AA745" s="581"/>
      <c r="AB745" s="581"/>
      <c r="AC745" s="581"/>
      <c r="AD745" s="581"/>
      <c r="AE745" s="581"/>
      <c r="AF745" s="581"/>
      <c r="AG745" s="581"/>
      <c r="AH745" s="581"/>
      <c r="AI745" s="581"/>
      <c r="AJ745" s="581"/>
      <c r="AK745" s="581"/>
      <c r="AL745" s="581"/>
      <c r="AM745" s="581"/>
      <c r="AN745" s="581"/>
      <c r="AO745" s="581"/>
      <c r="AP745" s="581"/>
      <c r="AQ745" s="581"/>
      <c r="AR745" s="581"/>
      <c r="AS745" s="581"/>
      <c r="AT745" s="581"/>
      <c r="AU745" s="581"/>
      <c r="AV745" s="581"/>
      <c r="AW745" s="581"/>
      <c r="AX745" s="581"/>
      <c r="AY745" s="581"/>
      <c r="AZ745" s="581"/>
      <c r="BA745" s="581"/>
      <c r="BB745" s="581"/>
      <c r="BC745" s="581"/>
      <c r="BD745" s="581"/>
      <c r="BE745" s="581"/>
      <c r="BF745" s="581"/>
      <c r="BG745" s="581"/>
      <c r="BH745" s="581"/>
      <c r="BI745" s="581"/>
      <c r="BJ745" s="581"/>
      <c r="BK745" s="581"/>
      <c r="BL745" s="581"/>
      <c r="BM745" s="581"/>
      <c r="BN745" s="581"/>
      <c r="BO745" s="581"/>
      <c r="BP745" s="581"/>
      <c r="BQ745" s="581"/>
      <c r="BR745" s="581"/>
      <c r="BS745" s="581"/>
      <c r="BT745" s="581"/>
      <c r="BU745" s="581"/>
      <c r="BV745" s="581"/>
      <c r="BW745" s="581"/>
      <c r="BX745" s="581"/>
      <c r="BY745" s="581"/>
      <c r="BZ745" s="581"/>
      <c r="CA745" s="581"/>
      <c r="CB745" s="581"/>
      <c r="CC745" s="581"/>
    </row>
    <row r="746" customFormat="false" ht="11.25" hidden="false" customHeight="true" outlineLevel="0" collapsed="false">
      <c r="A746" s="581"/>
      <c r="B746" s="581"/>
      <c r="C746" s="581"/>
      <c r="D746" s="581"/>
      <c r="E746" s="581"/>
      <c r="F746" s="581"/>
      <c r="G746" s="581"/>
      <c r="H746" s="581"/>
      <c r="I746" s="581"/>
      <c r="J746" s="581"/>
      <c r="K746" s="581"/>
      <c r="L746" s="581"/>
      <c r="M746" s="581"/>
      <c r="N746" s="581"/>
      <c r="O746" s="581"/>
      <c r="P746" s="581"/>
      <c r="Q746" s="581"/>
      <c r="R746" s="581"/>
      <c r="S746" s="581"/>
      <c r="T746" s="581"/>
      <c r="U746" s="581"/>
      <c r="V746" s="581"/>
      <c r="W746" s="581"/>
      <c r="X746" s="581"/>
      <c r="Y746" s="581"/>
      <c r="Z746" s="581"/>
      <c r="AA746" s="581"/>
      <c r="AB746" s="581"/>
      <c r="AC746" s="581"/>
      <c r="AD746" s="581"/>
      <c r="AE746" s="581"/>
      <c r="AF746" s="581"/>
      <c r="AG746" s="581"/>
      <c r="AH746" s="581"/>
      <c r="AI746" s="581"/>
      <c r="AJ746" s="581"/>
      <c r="AK746" s="581"/>
      <c r="AL746" s="581"/>
      <c r="AM746" s="581"/>
      <c r="AN746" s="581"/>
      <c r="AO746" s="581"/>
      <c r="AP746" s="581"/>
      <c r="AQ746" s="581"/>
      <c r="AR746" s="581"/>
      <c r="AS746" s="581"/>
      <c r="AT746" s="581"/>
      <c r="AU746" s="581"/>
      <c r="AV746" s="581"/>
      <c r="AW746" s="581"/>
      <c r="AX746" s="581"/>
      <c r="AY746" s="581"/>
      <c r="AZ746" s="581"/>
      <c r="BA746" s="581"/>
      <c r="BB746" s="581"/>
      <c r="BC746" s="581"/>
      <c r="BD746" s="581"/>
      <c r="BE746" s="581"/>
      <c r="BF746" s="581"/>
      <c r="BG746" s="581"/>
      <c r="BH746" s="581"/>
      <c r="BI746" s="581"/>
      <c r="BJ746" s="581"/>
      <c r="BK746" s="581"/>
      <c r="BL746" s="581"/>
      <c r="BM746" s="581"/>
      <c r="BN746" s="581"/>
      <c r="BO746" s="581"/>
      <c r="BP746" s="581"/>
      <c r="BQ746" s="581"/>
      <c r="BR746" s="581"/>
      <c r="BS746" s="581"/>
      <c r="BT746" s="581"/>
      <c r="BU746" s="581"/>
      <c r="BV746" s="581"/>
      <c r="BW746" s="581"/>
      <c r="BX746" s="581"/>
      <c r="BY746" s="581"/>
      <c r="BZ746" s="581"/>
      <c r="CA746" s="581"/>
      <c r="CB746" s="581"/>
      <c r="CC746" s="581"/>
    </row>
    <row r="747" customFormat="false" ht="11.25" hidden="false" customHeight="true" outlineLevel="0" collapsed="false">
      <c r="A747" s="581"/>
      <c r="B747" s="581"/>
      <c r="C747" s="581"/>
      <c r="D747" s="581"/>
      <c r="E747" s="581"/>
      <c r="F747" s="581"/>
      <c r="G747" s="581"/>
      <c r="H747" s="581"/>
      <c r="I747" s="581"/>
      <c r="J747" s="581"/>
      <c r="K747" s="581"/>
      <c r="L747" s="581"/>
      <c r="M747" s="581"/>
      <c r="N747" s="581"/>
      <c r="O747" s="581"/>
      <c r="P747" s="581"/>
      <c r="Q747" s="581"/>
      <c r="R747" s="581"/>
      <c r="S747" s="581"/>
      <c r="T747" s="581"/>
      <c r="U747" s="581"/>
      <c r="V747" s="581"/>
      <c r="W747" s="581"/>
      <c r="X747" s="581"/>
      <c r="Y747" s="581"/>
      <c r="Z747" s="581"/>
      <c r="AA747" s="581"/>
      <c r="AB747" s="581"/>
      <c r="AC747" s="581"/>
      <c r="AD747" s="581"/>
      <c r="AE747" s="581"/>
      <c r="AF747" s="581"/>
      <c r="AG747" s="581"/>
      <c r="AH747" s="581"/>
      <c r="AI747" s="581"/>
      <c r="AJ747" s="581"/>
      <c r="AK747" s="581"/>
      <c r="AL747" s="581"/>
      <c r="AM747" s="581"/>
      <c r="AN747" s="581"/>
      <c r="AO747" s="581"/>
      <c r="AP747" s="581"/>
      <c r="AQ747" s="581"/>
      <c r="AR747" s="581"/>
      <c r="AS747" s="581"/>
      <c r="AT747" s="581"/>
      <c r="AU747" s="581"/>
      <c r="AV747" s="581"/>
      <c r="AW747" s="581"/>
      <c r="AX747" s="581"/>
      <c r="AY747" s="581"/>
      <c r="AZ747" s="581"/>
      <c r="BA747" s="581"/>
      <c r="BB747" s="581"/>
      <c r="BC747" s="581"/>
      <c r="BD747" s="581"/>
      <c r="BE747" s="581"/>
      <c r="BF747" s="581"/>
      <c r="BG747" s="581"/>
      <c r="BH747" s="581"/>
      <c r="BI747" s="581"/>
      <c r="BJ747" s="581"/>
      <c r="BK747" s="581"/>
      <c r="BL747" s="581"/>
      <c r="BM747" s="581"/>
      <c r="BN747" s="581"/>
      <c r="BO747" s="581"/>
      <c r="BP747" s="581"/>
      <c r="BQ747" s="581"/>
      <c r="BR747" s="581"/>
      <c r="BS747" s="581"/>
      <c r="BT747" s="581"/>
      <c r="BU747" s="581"/>
      <c r="BV747" s="581"/>
      <c r="BW747" s="581"/>
      <c r="BX747" s="581"/>
      <c r="BY747" s="581"/>
      <c r="BZ747" s="581"/>
      <c r="CA747" s="581"/>
      <c r="CB747" s="581"/>
      <c r="CC747" s="581"/>
    </row>
    <row r="748" customFormat="false" ht="11.25" hidden="false" customHeight="true" outlineLevel="0" collapsed="false">
      <c r="A748" s="581"/>
      <c r="B748" s="581"/>
      <c r="C748" s="581"/>
      <c r="D748" s="581"/>
      <c r="E748" s="581"/>
      <c r="F748" s="581"/>
      <c r="G748" s="581"/>
      <c r="H748" s="581"/>
      <c r="I748" s="581"/>
      <c r="J748" s="581"/>
      <c r="K748" s="581"/>
      <c r="L748" s="581"/>
      <c r="M748" s="581"/>
      <c r="N748" s="581"/>
      <c r="O748" s="581"/>
      <c r="P748" s="581"/>
      <c r="Q748" s="581"/>
      <c r="R748" s="581"/>
      <c r="S748" s="581"/>
      <c r="T748" s="581"/>
      <c r="U748" s="581"/>
      <c r="V748" s="581"/>
      <c r="W748" s="581"/>
      <c r="X748" s="581"/>
      <c r="Y748" s="581"/>
      <c r="Z748" s="581"/>
      <c r="AA748" s="581"/>
      <c r="AB748" s="581"/>
      <c r="AC748" s="581"/>
      <c r="AD748" s="581"/>
      <c r="AE748" s="581"/>
      <c r="AF748" s="581"/>
      <c r="AG748" s="581"/>
      <c r="AH748" s="581"/>
      <c r="AI748" s="581"/>
      <c r="AJ748" s="581"/>
      <c r="AK748" s="581"/>
      <c r="AL748" s="581"/>
      <c r="AM748" s="581"/>
      <c r="AN748" s="581"/>
      <c r="AO748" s="581"/>
      <c r="AP748" s="581"/>
      <c r="AQ748" s="581"/>
      <c r="AR748" s="581"/>
      <c r="AS748" s="581"/>
      <c r="AT748" s="581"/>
      <c r="AU748" s="581"/>
      <c r="AV748" s="581"/>
      <c r="AW748" s="581"/>
      <c r="AX748" s="581"/>
      <c r="AY748" s="581"/>
      <c r="AZ748" s="581"/>
      <c r="BA748" s="581"/>
      <c r="BB748" s="581"/>
      <c r="BC748" s="581"/>
      <c r="BD748" s="581"/>
      <c r="BE748" s="581"/>
      <c r="BF748" s="581"/>
      <c r="BG748" s="581"/>
      <c r="BH748" s="581"/>
      <c r="BI748" s="581"/>
      <c r="BJ748" s="581"/>
      <c r="BK748" s="581"/>
      <c r="BL748" s="581"/>
      <c r="BM748" s="581"/>
      <c r="BN748" s="581"/>
      <c r="BO748" s="581"/>
      <c r="BP748" s="581"/>
      <c r="BQ748" s="581"/>
      <c r="BR748" s="581"/>
      <c r="BS748" s="581"/>
      <c r="BT748" s="581"/>
      <c r="BU748" s="581"/>
      <c r="BV748" s="581"/>
      <c r="BW748" s="581"/>
      <c r="BX748" s="581"/>
      <c r="BY748" s="581"/>
      <c r="BZ748" s="581"/>
      <c r="CA748" s="581"/>
      <c r="CB748" s="581"/>
      <c r="CC748" s="581"/>
    </row>
    <row r="749" customFormat="false" ht="11.25" hidden="false" customHeight="true" outlineLevel="0" collapsed="false">
      <c r="A749" s="581"/>
      <c r="B749" s="581"/>
      <c r="C749" s="581"/>
      <c r="D749" s="581"/>
      <c r="E749" s="581"/>
      <c r="F749" s="581"/>
      <c r="G749" s="581"/>
      <c r="H749" s="581"/>
      <c r="I749" s="581"/>
      <c r="J749" s="581"/>
      <c r="K749" s="581"/>
      <c r="L749" s="581"/>
      <c r="M749" s="581"/>
      <c r="N749" s="581"/>
      <c r="O749" s="581"/>
      <c r="P749" s="581"/>
      <c r="Q749" s="581"/>
      <c r="R749" s="581"/>
      <c r="S749" s="581"/>
      <c r="T749" s="581"/>
      <c r="U749" s="581"/>
      <c r="V749" s="581"/>
      <c r="W749" s="581"/>
      <c r="X749" s="581"/>
      <c r="Y749" s="581"/>
      <c r="Z749" s="581"/>
      <c r="AA749" s="581"/>
      <c r="AB749" s="581"/>
      <c r="AC749" s="581"/>
      <c r="AD749" s="581"/>
      <c r="AE749" s="581"/>
      <c r="AF749" s="581"/>
      <c r="AG749" s="581"/>
      <c r="AH749" s="581"/>
      <c r="AI749" s="581"/>
      <c r="AJ749" s="581"/>
      <c r="AK749" s="581"/>
      <c r="AL749" s="581"/>
      <c r="AM749" s="581"/>
      <c r="AN749" s="581"/>
      <c r="AO749" s="581"/>
      <c r="AP749" s="581"/>
      <c r="AQ749" s="581"/>
      <c r="AR749" s="581"/>
      <c r="AS749" s="581"/>
      <c r="AT749" s="581"/>
      <c r="AU749" s="581"/>
      <c r="AV749" s="581"/>
      <c r="AW749" s="581"/>
      <c r="AX749" s="581"/>
      <c r="AY749" s="581"/>
      <c r="AZ749" s="581"/>
      <c r="BA749" s="581"/>
      <c r="BB749" s="581"/>
      <c r="BC749" s="581"/>
      <c r="BD749" s="581"/>
      <c r="BE749" s="581"/>
      <c r="BF749" s="581"/>
      <c r="BG749" s="581"/>
      <c r="BH749" s="581"/>
      <c r="BI749" s="581"/>
      <c r="BJ749" s="581"/>
      <c r="BK749" s="581"/>
      <c r="BL749" s="581"/>
      <c r="BM749" s="581"/>
      <c r="BN749" s="581"/>
      <c r="BO749" s="581"/>
      <c r="BP749" s="581"/>
      <c r="BQ749" s="581"/>
      <c r="BR749" s="581"/>
      <c r="BS749" s="581"/>
      <c r="BT749" s="581"/>
      <c r="BU749" s="581"/>
      <c r="BV749" s="581"/>
      <c r="BW749" s="581"/>
      <c r="BX749" s="581"/>
      <c r="BY749" s="581"/>
      <c r="BZ749" s="581"/>
      <c r="CA749" s="581"/>
      <c r="CB749" s="581"/>
      <c r="CC749" s="581"/>
    </row>
    <row r="750" customFormat="false" ht="11.25" hidden="false" customHeight="true" outlineLevel="0" collapsed="false">
      <c r="A750" s="581"/>
      <c r="B750" s="581"/>
      <c r="C750" s="581"/>
      <c r="D750" s="581"/>
      <c r="E750" s="581"/>
      <c r="F750" s="581"/>
      <c r="G750" s="581"/>
      <c r="H750" s="581"/>
      <c r="I750" s="581"/>
      <c r="J750" s="581"/>
      <c r="K750" s="581"/>
      <c r="L750" s="581"/>
      <c r="M750" s="581"/>
      <c r="N750" s="581"/>
      <c r="O750" s="581"/>
      <c r="P750" s="581"/>
      <c r="Q750" s="581"/>
      <c r="R750" s="581"/>
      <c r="S750" s="581"/>
      <c r="T750" s="581"/>
      <c r="U750" s="581"/>
      <c r="V750" s="581"/>
      <c r="W750" s="581"/>
      <c r="X750" s="581"/>
      <c r="Y750" s="581"/>
      <c r="Z750" s="581"/>
      <c r="AA750" s="581"/>
      <c r="AB750" s="581"/>
      <c r="AC750" s="581"/>
      <c r="AD750" s="581"/>
      <c r="AE750" s="581"/>
      <c r="AF750" s="581"/>
      <c r="AG750" s="581"/>
      <c r="AH750" s="581"/>
      <c r="AI750" s="581"/>
      <c r="AJ750" s="581"/>
      <c r="AK750" s="581"/>
      <c r="AL750" s="581"/>
      <c r="AM750" s="581"/>
      <c r="AN750" s="581"/>
      <c r="AO750" s="581"/>
      <c r="AP750" s="581"/>
      <c r="AQ750" s="581"/>
      <c r="AR750" s="581"/>
      <c r="AS750" s="581"/>
      <c r="AT750" s="581"/>
      <c r="AU750" s="581"/>
      <c r="AV750" s="581"/>
      <c r="AW750" s="581"/>
      <c r="AX750" s="581"/>
      <c r="AY750" s="581"/>
      <c r="AZ750" s="581"/>
      <c r="BA750" s="581"/>
      <c r="BB750" s="581"/>
      <c r="BC750" s="581"/>
      <c r="BD750" s="581"/>
      <c r="BE750" s="581"/>
      <c r="BF750" s="581"/>
      <c r="BG750" s="581"/>
      <c r="BH750" s="581"/>
      <c r="BI750" s="581"/>
      <c r="BJ750" s="581"/>
      <c r="BK750" s="581"/>
      <c r="BL750" s="581"/>
      <c r="BM750" s="581"/>
      <c r="BN750" s="581"/>
      <c r="BO750" s="581"/>
      <c r="BP750" s="581"/>
      <c r="BQ750" s="581"/>
      <c r="BR750" s="581"/>
      <c r="BS750" s="581"/>
      <c r="BT750" s="581"/>
      <c r="BU750" s="581"/>
      <c r="BV750" s="581"/>
      <c r="BW750" s="581"/>
      <c r="BX750" s="581"/>
      <c r="BY750" s="581"/>
      <c r="BZ750" s="581"/>
      <c r="CA750" s="581"/>
      <c r="CB750" s="581"/>
      <c r="CC750" s="581"/>
    </row>
    <row r="751" customFormat="false" ht="11.25" hidden="false" customHeight="true" outlineLevel="0" collapsed="false">
      <c r="A751" s="581"/>
      <c r="B751" s="581"/>
      <c r="C751" s="581"/>
      <c r="D751" s="581"/>
      <c r="E751" s="581"/>
      <c r="F751" s="581"/>
      <c r="G751" s="581"/>
      <c r="H751" s="581"/>
      <c r="I751" s="581"/>
      <c r="J751" s="581"/>
      <c r="K751" s="581"/>
      <c r="L751" s="581"/>
      <c r="M751" s="581"/>
      <c r="N751" s="581"/>
      <c r="O751" s="581"/>
      <c r="P751" s="581"/>
      <c r="Q751" s="581"/>
      <c r="R751" s="581"/>
      <c r="S751" s="581"/>
      <c r="T751" s="581"/>
      <c r="U751" s="581"/>
      <c r="V751" s="581"/>
      <c r="W751" s="581"/>
      <c r="X751" s="581"/>
      <c r="Y751" s="581"/>
      <c r="Z751" s="581"/>
      <c r="AA751" s="581"/>
      <c r="AB751" s="581"/>
      <c r="AC751" s="581"/>
      <c r="AD751" s="581"/>
      <c r="AE751" s="581"/>
      <c r="AF751" s="581"/>
      <c r="AG751" s="581"/>
      <c r="AH751" s="581"/>
      <c r="AI751" s="581"/>
      <c r="AJ751" s="581"/>
      <c r="AK751" s="581"/>
      <c r="AL751" s="581"/>
      <c r="AM751" s="581"/>
      <c r="AN751" s="581"/>
      <c r="AO751" s="581"/>
      <c r="AP751" s="581"/>
      <c r="AQ751" s="581"/>
      <c r="AR751" s="581"/>
      <c r="AS751" s="581"/>
      <c r="AT751" s="581"/>
      <c r="AU751" s="581"/>
      <c r="AV751" s="581"/>
      <c r="AW751" s="581"/>
      <c r="AX751" s="581"/>
      <c r="AY751" s="581"/>
      <c r="AZ751" s="581"/>
      <c r="BA751" s="581"/>
      <c r="BB751" s="581"/>
      <c r="BC751" s="581"/>
      <c r="BD751" s="581"/>
      <c r="BE751" s="581"/>
      <c r="BF751" s="581"/>
      <c r="BG751" s="581"/>
      <c r="BH751" s="581"/>
      <c r="BI751" s="581"/>
      <c r="BJ751" s="581"/>
      <c r="BK751" s="581"/>
      <c r="BL751" s="581"/>
      <c r="BM751" s="581"/>
      <c r="BN751" s="581"/>
      <c r="BO751" s="581"/>
      <c r="BP751" s="581"/>
      <c r="BQ751" s="581"/>
      <c r="BR751" s="581"/>
      <c r="BS751" s="581"/>
      <c r="BT751" s="581"/>
      <c r="BU751" s="581"/>
      <c r="BV751" s="581"/>
      <c r="BW751" s="581"/>
      <c r="BX751" s="581"/>
      <c r="BY751" s="581"/>
      <c r="BZ751" s="581"/>
      <c r="CA751" s="581"/>
      <c r="CB751" s="581"/>
      <c r="CC751" s="581"/>
    </row>
    <row r="752" customFormat="false" ht="11.25" hidden="false" customHeight="true" outlineLevel="0" collapsed="false">
      <c r="A752" s="581"/>
      <c r="B752" s="581"/>
      <c r="C752" s="581"/>
      <c r="D752" s="581"/>
      <c r="E752" s="581"/>
      <c r="F752" s="581"/>
      <c r="G752" s="581"/>
      <c r="H752" s="581"/>
      <c r="I752" s="581"/>
      <c r="J752" s="581"/>
      <c r="K752" s="581"/>
      <c r="L752" s="581"/>
      <c r="M752" s="581"/>
      <c r="N752" s="581"/>
      <c r="O752" s="581"/>
      <c r="P752" s="581"/>
      <c r="Q752" s="581"/>
      <c r="R752" s="581"/>
      <c r="S752" s="581"/>
      <c r="T752" s="581"/>
      <c r="U752" s="581"/>
      <c r="V752" s="581"/>
      <c r="W752" s="581"/>
      <c r="X752" s="581"/>
      <c r="Y752" s="581"/>
      <c r="Z752" s="581"/>
      <c r="AA752" s="581"/>
      <c r="AB752" s="581"/>
      <c r="AC752" s="581"/>
      <c r="AD752" s="581"/>
      <c r="AE752" s="581"/>
      <c r="AF752" s="581"/>
      <c r="AG752" s="581"/>
      <c r="AH752" s="581"/>
      <c r="AI752" s="581"/>
      <c r="AJ752" s="581"/>
      <c r="AK752" s="581"/>
      <c r="AL752" s="581"/>
      <c r="AM752" s="581"/>
      <c r="AN752" s="581"/>
      <c r="AO752" s="581"/>
      <c r="AP752" s="581"/>
      <c r="AQ752" s="581"/>
      <c r="AR752" s="581"/>
      <c r="AS752" s="581"/>
      <c r="AT752" s="581"/>
      <c r="AU752" s="581"/>
      <c r="AV752" s="581"/>
      <c r="AW752" s="581"/>
      <c r="AX752" s="581"/>
      <c r="AY752" s="581"/>
      <c r="AZ752" s="581"/>
      <c r="BA752" s="581"/>
      <c r="BB752" s="581"/>
      <c r="BC752" s="581"/>
      <c r="BD752" s="581"/>
      <c r="BE752" s="581"/>
      <c r="BF752" s="581"/>
      <c r="BG752" s="581"/>
      <c r="BH752" s="581"/>
      <c r="BI752" s="581"/>
      <c r="BJ752" s="581"/>
      <c r="BK752" s="581"/>
      <c r="BL752" s="581"/>
      <c r="BM752" s="581"/>
      <c r="BN752" s="581"/>
      <c r="BO752" s="581"/>
      <c r="BP752" s="581"/>
      <c r="BQ752" s="581"/>
      <c r="BR752" s="581"/>
      <c r="BS752" s="581"/>
      <c r="BT752" s="581"/>
      <c r="BU752" s="581"/>
      <c r="BV752" s="581"/>
      <c r="BW752" s="581"/>
      <c r="BX752" s="581"/>
      <c r="BY752" s="581"/>
      <c r="BZ752" s="581"/>
      <c r="CA752" s="581"/>
      <c r="CB752" s="581"/>
      <c r="CC752" s="581"/>
    </row>
    <row r="753" customFormat="false" ht="11.25" hidden="false" customHeight="true" outlineLevel="0" collapsed="false">
      <c r="A753" s="581"/>
      <c r="B753" s="581"/>
      <c r="C753" s="581"/>
      <c r="D753" s="581"/>
      <c r="E753" s="581"/>
      <c r="F753" s="581"/>
      <c r="G753" s="581"/>
      <c r="H753" s="581"/>
      <c r="I753" s="581"/>
      <c r="J753" s="581"/>
      <c r="K753" s="581"/>
      <c r="L753" s="581"/>
      <c r="M753" s="581"/>
      <c r="N753" s="581"/>
      <c r="O753" s="581"/>
      <c r="P753" s="581"/>
      <c r="Q753" s="581"/>
      <c r="R753" s="581"/>
      <c r="S753" s="581"/>
      <c r="T753" s="581"/>
      <c r="U753" s="581"/>
      <c r="V753" s="581"/>
      <c r="W753" s="581"/>
      <c r="X753" s="581"/>
      <c r="Y753" s="581"/>
      <c r="Z753" s="581"/>
      <c r="AA753" s="581"/>
      <c r="AB753" s="581"/>
      <c r="AC753" s="581"/>
      <c r="AD753" s="581"/>
      <c r="AE753" s="581"/>
      <c r="AF753" s="581"/>
      <c r="AG753" s="581"/>
      <c r="AH753" s="581"/>
      <c r="AI753" s="581"/>
      <c r="AJ753" s="581"/>
      <c r="AK753" s="581"/>
      <c r="AL753" s="581"/>
      <c r="AM753" s="581"/>
      <c r="AN753" s="581"/>
      <c r="AO753" s="581"/>
      <c r="AP753" s="581"/>
      <c r="AQ753" s="581"/>
      <c r="AR753" s="581"/>
      <c r="AS753" s="581"/>
      <c r="AT753" s="581"/>
      <c r="AU753" s="581"/>
      <c r="AV753" s="581"/>
      <c r="AW753" s="581"/>
      <c r="AX753" s="581"/>
      <c r="AY753" s="581"/>
      <c r="AZ753" s="581"/>
      <c r="BA753" s="581"/>
      <c r="BB753" s="581"/>
      <c r="BC753" s="581"/>
      <c r="BD753" s="581"/>
      <c r="BE753" s="581"/>
      <c r="BF753" s="581"/>
      <c r="BG753" s="581"/>
      <c r="BH753" s="581"/>
      <c r="BI753" s="581"/>
      <c r="BJ753" s="581"/>
      <c r="BK753" s="581"/>
      <c r="BL753" s="581"/>
      <c r="BM753" s="581"/>
      <c r="BN753" s="581"/>
      <c r="BO753" s="581"/>
      <c r="BP753" s="581"/>
      <c r="BQ753" s="581"/>
      <c r="BR753" s="581"/>
      <c r="BS753" s="581"/>
      <c r="BT753" s="581"/>
      <c r="BU753" s="581"/>
      <c r="BV753" s="581"/>
      <c r="BW753" s="581"/>
      <c r="BX753" s="581"/>
      <c r="BY753" s="581"/>
      <c r="BZ753" s="581"/>
      <c r="CA753" s="581"/>
      <c r="CB753" s="581"/>
      <c r="CC753" s="581"/>
    </row>
    <row r="754" customFormat="false" ht="11.25" hidden="false" customHeight="true" outlineLevel="0" collapsed="false">
      <c r="A754" s="581"/>
      <c r="B754" s="581"/>
      <c r="C754" s="581"/>
      <c r="D754" s="581"/>
      <c r="E754" s="581"/>
      <c r="F754" s="581"/>
      <c r="G754" s="581"/>
      <c r="H754" s="581"/>
      <c r="I754" s="581"/>
      <c r="J754" s="581"/>
      <c r="K754" s="581"/>
      <c r="L754" s="581"/>
      <c r="M754" s="581"/>
      <c r="N754" s="581"/>
      <c r="O754" s="581"/>
      <c r="P754" s="581"/>
      <c r="Q754" s="581"/>
      <c r="R754" s="581"/>
      <c r="S754" s="581"/>
      <c r="T754" s="581"/>
      <c r="U754" s="581"/>
      <c r="V754" s="581"/>
      <c r="W754" s="581"/>
      <c r="X754" s="581"/>
      <c r="Y754" s="581"/>
      <c r="Z754" s="581"/>
      <c r="AA754" s="581"/>
      <c r="AB754" s="581"/>
      <c r="AC754" s="581"/>
      <c r="AD754" s="581"/>
      <c r="AE754" s="581"/>
      <c r="AF754" s="581"/>
      <c r="AG754" s="581"/>
      <c r="AH754" s="581"/>
      <c r="AI754" s="581"/>
      <c r="AJ754" s="581"/>
      <c r="AK754" s="581"/>
      <c r="AL754" s="581"/>
      <c r="AM754" s="581"/>
      <c r="AN754" s="581"/>
      <c r="AO754" s="581"/>
      <c r="AP754" s="581"/>
      <c r="AQ754" s="581"/>
      <c r="AR754" s="581"/>
      <c r="AS754" s="581"/>
      <c r="AT754" s="581"/>
      <c r="AU754" s="581"/>
      <c r="AV754" s="581"/>
      <c r="AW754" s="581"/>
      <c r="AX754" s="581"/>
      <c r="AY754" s="581"/>
      <c r="AZ754" s="581"/>
      <c r="BA754" s="581"/>
      <c r="BB754" s="581"/>
      <c r="BC754" s="581"/>
      <c r="BD754" s="581"/>
      <c r="BE754" s="581"/>
      <c r="BF754" s="581"/>
      <c r="BG754" s="581"/>
      <c r="BH754" s="581"/>
      <c r="BI754" s="581"/>
      <c r="BJ754" s="581"/>
      <c r="BK754" s="581"/>
      <c r="BL754" s="581"/>
      <c r="BM754" s="581"/>
      <c r="BN754" s="581"/>
      <c r="BO754" s="581"/>
      <c r="BP754" s="581"/>
      <c r="BQ754" s="581"/>
      <c r="BR754" s="581"/>
      <c r="BS754" s="581"/>
      <c r="BT754" s="581"/>
      <c r="BU754" s="581"/>
      <c r="BV754" s="581"/>
      <c r="BW754" s="581"/>
      <c r="BX754" s="581"/>
      <c r="BY754" s="581"/>
      <c r="BZ754" s="581"/>
      <c r="CA754" s="581"/>
      <c r="CB754" s="581"/>
      <c r="CC754" s="581"/>
    </row>
    <row r="755" customFormat="false" ht="11.25" hidden="false" customHeight="true" outlineLevel="0" collapsed="false">
      <c r="A755" s="581"/>
      <c r="B755" s="581"/>
      <c r="C755" s="581"/>
      <c r="D755" s="581"/>
      <c r="E755" s="581"/>
      <c r="F755" s="581"/>
      <c r="G755" s="581"/>
      <c r="H755" s="581"/>
      <c r="I755" s="581"/>
      <c r="J755" s="581"/>
      <c r="K755" s="581"/>
      <c r="L755" s="581"/>
      <c r="M755" s="581"/>
      <c r="N755" s="581"/>
      <c r="O755" s="581"/>
      <c r="P755" s="581"/>
      <c r="Q755" s="581"/>
      <c r="R755" s="581"/>
      <c r="S755" s="581"/>
      <c r="T755" s="581"/>
      <c r="U755" s="581"/>
      <c r="V755" s="581"/>
      <c r="W755" s="581"/>
      <c r="X755" s="581"/>
      <c r="Y755" s="581"/>
      <c r="Z755" s="581"/>
      <c r="AA755" s="581"/>
      <c r="AB755" s="581"/>
      <c r="AC755" s="581"/>
      <c r="AD755" s="581"/>
      <c r="AE755" s="581"/>
      <c r="AF755" s="581"/>
      <c r="AG755" s="581"/>
      <c r="AH755" s="581"/>
      <c r="AI755" s="581"/>
      <c r="AJ755" s="581"/>
      <c r="AK755" s="581"/>
      <c r="AL755" s="581"/>
      <c r="AM755" s="581"/>
      <c r="AN755" s="581"/>
      <c r="AO755" s="581"/>
      <c r="AP755" s="581"/>
      <c r="AQ755" s="581"/>
      <c r="AR755" s="581"/>
      <c r="AS755" s="581"/>
      <c r="AT755" s="581"/>
      <c r="AU755" s="581"/>
      <c r="AV755" s="581"/>
      <c r="AW755" s="581"/>
      <c r="AX755" s="581"/>
      <c r="AY755" s="581"/>
      <c r="AZ755" s="581"/>
      <c r="BA755" s="581"/>
      <c r="BB755" s="581"/>
      <c r="BC755" s="581"/>
      <c r="BD755" s="581"/>
      <c r="BE755" s="581"/>
      <c r="BF755" s="581"/>
      <c r="BG755" s="581"/>
      <c r="BH755" s="581"/>
      <c r="BI755" s="581"/>
      <c r="BJ755" s="581"/>
      <c r="BK755" s="581"/>
      <c r="BL755" s="581"/>
      <c r="BM755" s="581"/>
      <c r="BN755" s="581"/>
      <c r="BO755" s="581"/>
      <c r="BP755" s="581"/>
      <c r="BQ755" s="581"/>
      <c r="BR755" s="581"/>
      <c r="BS755" s="581"/>
      <c r="BT755" s="581"/>
      <c r="BU755" s="581"/>
      <c r="BV755" s="581"/>
      <c r="BW755" s="581"/>
      <c r="BX755" s="581"/>
      <c r="BY755" s="581"/>
      <c r="BZ755" s="581"/>
      <c r="CA755" s="581"/>
      <c r="CB755" s="581"/>
      <c r="CC755" s="581"/>
    </row>
    <row r="756" customFormat="false" ht="11.25" hidden="false" customHeight="true" outlineLevel="0" collapsed="false">
      <c r="A756" s="581"/>
      <c r="B756" s="581"/>
      <c r="C756" s="581"/>
      <c r="D756" s="581"/>
      <c r="E756" s="581"/>
      <c r="F756" s="581"/>
      <c r="G756" s="581"/>
      <c r="H756" s="581"/>
      <c r="I756" s="581"/>
      <c r="J756" s="581"/>
      <c r="K756" s="581"/>
      <c r="L756" s="581"/>
      <c r="M756" s="581"/>
      <c r="N756" s="581"/>
      <c r="O756" s="581"/>
      <c r="P756" s="581"/>
      <c r="Q756" s="581"/>
      <c r="R756" s="581"/>
      <c r="S756" s="581"/>
      <c r="T756" s="581"/>
      <c r="U756" s="581"/>
      <c r="V756" s="581"/>
      <c r="W756" s="581"/>
      <c r="X756" s="581"/>
      <c r="Y756" s="581"/>
      <c r="Z756" s="581"/>
      <c r="AA756" s="581"/>
      <c r="AB756" s="581"/>
      <c r="AC756" s="581"/>
      <c r="AD756" s="581"/>
      <c r="AE756" s="581"/>
      <c r="AF756" s="581"/>
      <c r="AG756" s="581"/>
      <c r="AH756" s="581"/>
      <c r="AI756" s="581"/>
      <c r="AJ756" s="581"/>
      <c r="AK756" s="581"/>
      <c r="AL756" s="581"/>
      <c r="AM756" s="581"/>
      <c r="AN756" s="581"/>
      <c r="AO756" s="581"/>
      <c r="AP756" s="581"/>
      <c r="AQ756" s="581"/>
      <c r="AR756" s="581"/>
      <c r="AS756" s="581"/>
      <c r="AT756" s="581"/>
      <c r="AU756" s="581"/>
      <c r="AV756" s="581"/>
      <c r="AW756" s="581"/>
      <c r="AX756" s="581"/>
      <c r="AY756" s="581"/>
      <c r="AZ756" s="581"/>
      <c r="BA756" s="581"/>
      <c r="BB756" s="581"/>
      <c r="BC756" s="581"/>
      <c r="BD756" s="581"/>
      <c r="BE756" s="581"/>
      <c r="BF756" s="581"/>
      <c r="BG756" s="581"/>
      <c r="BH756" s="581"/>
      <c r="BI756" s="581"/>
      <c r="BJ756" s="581"/>
      <c r="BK756" s="581"/>
      <c r="BL756" s="581"/>
      <c r="BM756" s="581"/>
      <c r="BN756" s="581"/>
      <c r="BO756" s="581"/>
      <c r="BP756" s="581"/>
      <c r="BQ756" s="581"/>
      <c r="BR756" s="581"/>
      <c r="BS756" s="581"/>
      <c r="BT756" s="581"/>
      <c r="BU756" s="581"/>
      <c r="BV756" s="581"/>
      <c r="BW756" s="581"/>
      <c r="BX756" s="581"/>
      <c r="BY756" s="581"/>
      <c r="BZ756" s="581"/>
      <c r="CA756" s="581"/>
      <c r="CB756" s="581"/>
      <c r="CC756" s="581"/>
    </row>
    <row r="757" customFormat="false" ht="11.25" hidden="false" customHeight="true" outlineLevel="0" collapsed="false">
      <c r="A757" s="581"/>
      <c r="B757" s="581"/>
      <c r="C757" s="581"/>
      <c r="D757" s="581"/>
      <c r="E757" s="581"/>
      <c r="F757" s="581"/>
      <c r="G757" s="581"/>
      <c r="H757" s="581"/>
      <c r="I757" s="581"/>
      <c r="J757" s="581"/>
      <c r="K757" s="581"/>
      <c r="L757" s="581"/>
      <c r="M757" s="581"/>
      <c r="N757" s="581"/>
      <c r="O757" s="581"/>
      <c r="P757" s="581"/>
      <c r="Q757" s="581"/>
      <c r="R757" s="581"/>
      <c r="S757" s="581"/>
      <c r="T757" s="581"/>
      <c r="U757" s="581"/>
      <c r="V757" s="581"/>
      <c r="W757" s="581"/>
      <c r="X757" s="581"/>
      <c r="Y757" s="581"/>
      <c r="Z757" s="581"/>
      <c r="AA757" s="581"/>
      <c r="AB757" s="581"/>
      <c r="AC757" s="581"/>
      <c r="AD757" s="581"/>
      <c r="AE757" s="581"/>
      <c r="AF757" s="581"/>
      <c r="AG757" s="581"/>
      <c r="AH757" s="581"/>
      <c r="AI757" s="581"/>
      <c r="AJ757" s="581"/>
      <c r="AK757" s="581"/>
      <c r="AL757" s="581"/>
      <c r="AM757" s="581"/>
      <c r="AN757" s="581"/>
      <c r="AO757" s="581"/>
      <c r="AP757" s="581"/>
      <c r="AQ757" s="581"/>
      <c r="AR757" s="581"/>
      <c r="AS757" s="581"/>
      <c r="AT757" s="581"/>
      <c r="AU757" s="581"/>
      <c r="AV757" s="581"/>
      <c r="AW757" s="581"/>
      <c r="AX757" s="581"/>
      <c r="AY757" s="581"/>
      <c r="AZ757" s="581"/>
      <c r="BA757" s="581"/>
      <c r="BB757" s="581"/>
      <c r="BC757" s="581"/>
      <c r="BD757" s="581"/>
      <c r="BE757" s="581"/>
      <c r="BF757" s="581"/>
      <c r="BG757" s="581"/>
      <c r="BH757" s="581"/>
      <c r="BI757" s="581"/>
      <c r="BJ757" s="581"/>
      <c r="BK757" s="581"/>
      <c r="BL757" s="581"/>
      <c r="BM757" s="581"/>
      <c r="BN757" s="581"/>
      <c r="BO757" s="581"/>
      <c r="BP757" s="581"/>
      <c r="BQ757" s="581"/>
      <c r="BR757" s="581"/>
      <c r="BS757" s="581"/>
      <c r="BT757" s="581"/>
      <c r="BU757" s="581"/>
      <c r="BV757" s="581"/>
      <c r="BW757" s="581"/>
      <c r="BX757" s="581"/>
      <c r="BY757" s="581"/>
      <c r="BZ757" s="581"/>
      <c r="CA757" s="581"/>
      <c r="CB757" s="581"/>
      <c r="CC757" s="581"/>
    </row>
    <row r="758" customFormat="false" ht="11.25" hidden="false" customHeight="true" outlineLevel="0" collapsed="false">
      <c r="A758" s="581"/>
      <c r="B758" s="581"/>
      <c r="C758" s="581"/>
      <c r="D758" s="581"/>
      <c r="E758" s="581"/>
      <c r="F758" s="581"/>
      <c r="G758" s="581"/>
      <c r="H758" s="581"/>
      <c r="I758" s="581"/>
      <c r="J758" s="581"/>
      <c r="K758" s="581"/>
      <c r="L758" s="581"/>
      <c r="M758" s="581"/>
      <c r="N758" s="581"/>
      <c r="O758" s="581"/>
      <c r="P758" s="581"/>
      <c r="Q758" s="581"/>
      <c r="R758" s="581"/>
      <c r="S758" s="581"/>
      <c r="T758" s="581"/>
      <c r="U758" s="581"/>
      <c r="V758" s="581"/>
      <c r="W758" s="581"/>
      <c r="X758" s="581"/>
      <c r="Y758" s="581"/>
      <c r="Z758" s="581"/>
      <c r="AA758" s="581"/>
      <c r="AB758" s="581"/>
      <c r="AC758" s="581"/>
      <c r="AD758" s="581"/>
      <c r="AE758" s="581"/>
      <c r="AF758" s="581"/>
      <c r="AG758" s="581"/>
      <c r="AH758" s="581"/>
      <c r="AI758" s="581"/>
      <c r="AJ758" s="581"/>
      <c r="AK758" s="581"/>
      <c r="AL758" s="581"/>
      <c r="AM758" s="581"/>
      <c r="AN758" s="581"/>
      <c r="AO758" s="581"/>
      <c r="AP758" s="581"/>
      <c r="AQ758" s="581"/>
      <c r="AR758" s="581"/>
      <c r="AS758" s="581"/>
      <c r="AT758" s="581"/>
      <c r="AU758" s="581"/>
      <c r="AV758" s="581"/>
      <c r="AW758" s="581"/>
      <c r="AX758" s="581"/>
      <c r="AY758" s="581"/>
      <c r="AZ758" s="581"/>
      <c r="BA758" s="581"/>
      <c r="BB758" s="581"/>
      <c r="BC758" s="581"/>
      <c r="BD758" s="581"/>
      <c r="BE758" s="581"/>
      <c r="BF758" s="581"/>
      <c r="BG758" s="581"/>
      <c r="BH758" s="581"/>
      <c r="BI758" s="581"/>
      <c r="BJ758" s="581"/>
      <c r="BK758" s="581"/>
      <c r="BL758" s="581"/>
      <c r="BM758" s="581"/>
      <c r="BN758" s="581"/>
      <c r="BO758" s="581"/>
      <c r="BP758" s="581"/>
      <c r="BQ758" s="581"/>
      <c r="BR758" s="581"/>
      <c r="BS758" s="581"/>
      <c r="BT758" s="581"/>
      <c r="BU758" s="581"/>
      <c r="BV758" s="581"/>
      <c r="BW758" s="581"/>
      <c r="BX758" s="581"/>
      <c r="BY758" s="581"/>
      <c r="BZ758" s="581"/>
      <c r="CA758" s="581"/>
      <c r="CB758" s="581"/>
      <c r="CC758" s="581"/>
    </row>
    <row r="759" customFormat="false" ht="11.25" hidden="false" customHeight="true" outlineLevel="0" collapsed="false">
      <c r="A759" s="581"/>
      <c r="B759" s="581"/>
      <c r="C759" s="581"/>
      <c r="D759" s="581"/>
      <c r="E759" s="581"/>
      <c r="F759" s="581"/>
      <c r="G759" s="581"/>
      <c r="H759" s="581"/>
      <c r="I759" s="581"/>
      <c r="J759" s="581"/>
      <c r="K759" s="581"/>
      <c r="L759" s="581"/>
      <c r="M759" s="581"/>
      <c r="N759" s="581"/>
      <c r="O759" s="581"/>
      <c r="P759" s="581"/>
      <c r="Q759" s="581"/>
      <c r="R759" s="581"/>
      <c r="S759" s="581"/>
      <c r="T759" s="581"/>
      <c r="U759" s="581"/>
      <c r="V759" s="581"/>
      <c r="W759" s="581"/>
      <c r="X759" s="581"/>
      <c r="Y759" s="581"/>
      <c r="Z759" s="581"/>
      <c r="AA759" s="581"/>
      <c r="AB759" s="581"/>
      <c r="AC759" s="581"/>
      <c r="AD759" s="581"/>
      <c r="AE759" s="581"/>
      <c r="AF759" s="581"/>
      <c r="AG759" s="581"/>
      <c r="AH759" s="581"/>
      <c r="AI759" s="581"/>
      <c r="AJ759" s="581"/>
      <c r="AK759" s="581"/>
      <c r="AL759" s="581"/>
      <c r="AM759" s="581"/>
      <c r="AN759" s="581"/>
      <c r="AO759" s="581"/>
      <c r="AP759" s="581"/>
      <c r="AQ759" s="581"/>
      <c r="AR759" s="581"/>
      <c r="AS759" s="581"/>
      <c r="AT759" s="581"/>
      <c r="AU759" s="581"/>
      <c r="AV759" s="581"/>
      <c r="AW759" s="581"/>
      <c r="AX759" s="581"/>
      <c r="AY759" s="581"/>
      <c r="AZ759" s="581"/>
      <c r="BA759" s="581"/>
      <c r="BB759" s="581"/>
      <c r="BC759" s="581"/>
      <c r="BD759" s="581"/>
      <c r="BE759" s="581"/>
      <c r="BF759" s="581"/>
      <c r="BG759" s="581"/>
      <c r="BH759" s="581"/>
      <c r="BI759" s="581"/>
      <c r="BJ759" s="581"/>
      <c r="BK759" s="581"/>
      <c r="BL759" s="581"/>
      <c r="BM759" s="581"/>
      <c r="BN759" s="581"/>
      <c r="BO759" s="581"/>
      <c r="BP759" s="581"/>
      <c r="BQ759" s="581"/>
      <c r="BR759" s="581"/>
      <c r="BS759" s="581"/>
      <c r="BT759" s="581"/>
      <c r="BU759" s="581"/>
      <c r="BV759" s="581"/>
      <c r="BW759" s="581"/>
      <c r="BX759" s="581"/>
      <c r="BY759" s="581"/>
      <c r="BZ759" s="581"/>
      <c r="CA759" s="581"/>
      <c r="CB759" s="581"/>
      <c r="CC759" s="581"/>
    </row>
    <row r="760" customFormat="false" ht="11.25" hidden="false" customHeight="true" outlineLevel="0" collapsed="false">
      <c r="A760" s="581"/>
      <c r="B760" s="581"/>
      <c r="C760" s="581"/>
      <c r="D760" s="581"/>
      <c r="E760" s="581"/>
      <c r="F760" s="581"/>
      <c r="G760" s="581"/>
      <c r="H760" s="581"/>
      <c r="I760" s="581"/>
      <c r="J760" s="581"/>
      <c r="K760" s="581"/>
      <c r="L760" s="581"/>
      <c r="M760" s="581"/>
      <c r="N760" s="581"/>
      <c r="O760" s="581"/>
      <c r="P760" s="581"/>
      <c r="Q760" s="581"/>
      <c r="R760" s="581"/>
      <c r="S760" s="581"/>
      <c r="T760" s="581"/>
      <c r="U760" s="581"/>
      <c r="V760" s="581"/>
      <c r="W760" s="581"/>
      <c r="X760" s="581"/>
      <c r="Y760" s="581"/>
      <c r="Z760" s="581"/>
      <c r="AA760" s="581"/>
      <c r="AB760" s="581"/>
      <c r="AC760" s="581"/>
      <c r="AD760" s="581"/>
      <c r="AE760" s="581"/>
      <c r="AF760" s="581"/>
      <c r="AG760" s="581"/>
      <c r="AH760" s="581"/>
      <c r="AI760" s="581"/>
      <c r="AJ760" s="581"/>
      <c r="AK760" s="581"/>
      <c r="AL760" s="581"/>
      <c r="AM760" s="581"/>
      <c r="AN760" s="581"/>
      <c r="AO760" s="581"/>
      <c r="AP760" s="581"/>
      <c r="AQ760" s="581"/>
      <c r="AR760" s="581"/>
      <c r="AS760" s="581"/>
      <c r="AT760" s="581"/>
      <c r="AU760" s="581"/>
      <c r="AV760" s="581"/>
      <c r="AW760" s="581"/>
      <c r="AX760" s="581"/>
      <c r="AY760" s="581"/>
      <c r="AZ760" s="581"/>
      <c r="BA760" s="581"/>
      <c r="BB760" s="581"/>
      <c r="BC760" s="581"/>
      <c r="BD760" s="581"/>
      <c r="BE760" s="581"/>
      <c r="BF760" s="581"/>
      <c r="BG760" s="581"/>
      <c r="BH760" s="581"/>
      <c r="BI760" s="581"/>
      <c r="BJ760" s="581"/>
      <c r="BK760" s="581"/>
      <c r="BL760" s="581"/>
      <c r="BM760" s="581"/>
      <c r="BN760" s="581"/>
      <c r="BO760" s="581"/>
      <c r="BP760" s="581"/>
      <c r="BQ760" s="581"/>
      <c r="BR760" s="581"/>
      <c r="BS760" s="581"/>
      <c r="BT760" s="581"/>
      <c r="BU760" s="581"/>
      <c r="BV760" s="581"/>
      <c r="BW760" s="581"/>
      <c r="BX760" s="581"/>
      <c r="BY760" s="581"/>
      <c r="BZ760" s="581"/>
      <c r="CA760" s="581"/>
      <c r="CB760" s="581"/>
      <c r="CC760" s="581"/>
    </row>
    <row r="761" customFormat="false" ht="11.25" hidden="false" customHeight="true" outlineLevel="0" collapsed="false">
      <c r="A761" s="581"/>
      <c r="B761" s="581"/>
      <c r="C761" s="581"/>
      <c r="D761" s="581"/>
      <c r="E761" s="581"/>
      <c r="F761" s="581"/>
      <c r="G761" s="581"/>
      <c r="H761" s="581"/>
      <c r="I761" s="581"/>
      <c r="J761" s="581"/>
      <c r="K761" s="581"/>
      <c r="L761" s="581"/>
      <c r="M761" s="581"/>
      <c r="N761" s="581"/>
      <c r="O761" s="581"/>
      <c r="P761" s="581"/>
      <c r="Q761" s="581"/>
      <c r="R761" s="581"/>
      <c r="S761" s="581"/>
      <c r="T761" s="581"/>
      <c r="U761" s="581"/>
      <c r="V761" s="581"/>
      <c r="W761" s="581"/>
      <c r="X761" s="581"/>
      <c r="Y761" s="581"/>
      <c r="Z761" s="581"/>
      <c r="AA761" s="581"/>
      <c r="AB761" s="581"/>
      <c r="AC761" s="581"/>
      <c r="AD761" s="581"/>
      <c r="AE761" s="581"/>
      <c r="AF761" s="581"/>
      <c r="AG761" s="581"/>
      <c r="AH761" s="581"/>
      <c r="AI761" s="581"/>
      <c r="AJ761" s="581"/>
      <c r="AK761" s="581"/>
      <c r="AL761" s="581"/>
      <c r="AM761" s="581"/>
      <c r="AN761" s="581"/>
      <c r="AO761" s="581"/>
      <c r="AP761" s="581"/>
      <c r="AQ761" s="581"/>
      <c r="AR761" s="581"/>
      <c r="AS761" s="581"/>
      <c r="AT761" s="581"/>
      <c r="AU761" s="581"/>
      <c r="AV761" s="581"/>
      <c r="AW761" s="581"/>
      <c r="AX761" s="581"/>
      <c r="AY761" s="581"/>
      <c r="AZ761" s="581"/>
      <c r="BA761" s="581"/>
      <c r="BB761" s="581"/>
      <c r="BC761" s="581"/>
      <c r="BD761" s="581"/>
      <c r="BE761" s="581"/>
      <c r="BF761" s="581"/>
      <c r="BG761" s="581"/>
      <c r="BH761" s="581"/>
      <c r="BI761" s="581"/>
      <c r="BJ761" s="581"/>
      <c r="BK761" s="581"/>
      <c r="BL761" s="581"/>
      <c r="BM761" s="581"/>
      <c r="BN761" s="581"/>
      <c r="BO761" s="581"/>
      <c r="BP761" s="581"/>
      <c r="BQ761" s="581"/>
      <c r="BR761" s="581"/>
      <c r="BS761" s="581"/>
      <c r="BT761" s="581"/>
      <c r="BU761" s="581"/>
      <c r="BV761" s="581"/>
      <c r="BW761" s="581"/>
      <c r="BX761" s="581"/>
      <c r="BY761" s="581"/>
      <c r="BZ761" s="581"/>
      <c r="CA761" s="581"/>
      <c r="CB761" s="581"/>
      <c r="CC761" s="581"/>
    </row>
    <row r="762" customFormat="false" ht="11.25" hidden="false" customHeight="true" outlineLevel="0" collapsed="false">
      <c r="A762" s="581"/>
      <c r="B762" s="581"/>
      <c r="C762" s="581"/>
      <c r="D762" s="581"/>
      <c r="E762" s="581"/>
      <c r="F762" s="581"/>
      <c r="G762" s="581"/>
      <c r="H762" s="581"/>
      <c r="I762" s="581"/>
      <c r="J762" s="581"/>
      <c r="K762" s="581"/>
      <c r="L762" s="581"/>
      <c r="M762" s="581"/>
      <c r="N762" s="581"/>
      <c r="O762" s="581"/>
      <c r="P762" s="581"/>
      <c r="Q762" s="581"/>
      <c r="R762" s="581"/>
      <c r="S762" s="581"/>
      <c r="T762" s="581"/>
      <c r="U762" s="581"/>
      <c r="V762" s="581"/>
      <c r="W762" s="581"/>
      <c r="X762" s="581"/>
      <c r="Y762" s="581"/>
      <c r="Z762" s="581"/>
      <c r="AA762" s="581"/>
      <c r="AB762" s="581"/>
      <c r="AC762" s="581"/>
      <c r="AD762" s="581"/>
      <c r="AE762" s="581"/>
      <c r="AF762" s="581"/>
      <c r="AG762" s="581"/>
      <c r="AH762" s="581"/>
      <c r="AI762" s="581"/>
      <c r="AJ762" s="581"/>
      <c r="AK762" s="581"/>
      <c r="AL762" s="581"/>
      <c r="AM762" s="581"/>
      <c r="AN762" s="581"/>
      <c r="AO762" s="581"/>
      <c r="AP762" s="581"/>
      <c r="AQ762" s="581"/>
      <c r="AR762" s="581"/>
      <c r="AS762" s="581"/>
      <c r="AT762" s="581"/>
      <c r="AU762" s="581"/>
      <c r="AV762" s="581"/>
      <c r="AW762" s="581"/>
      <c r="AX762" s="581"/>
      <c r="AY762" s="581"/>
      <c r="AZ762" s="581"/>
      <c r="BA762" s="581"/>
      <c r="BB762" s="581"/>
      <c r="BC762" s="581"/>
      <c r="BD762" s="581"/>
      <c r="BE762" s="581"/>
      <c r="BF762" s="581"/>
      <c r="BG762" s="581"/>
      <c r="BH762" s="581"/>
      <c r="BI762" s="581"/>
      <c r="BJ762" s="581"/>
      <c r="BK762" s="581"/>
      <c r="BL762" s="581"/>
      <c r="BM762" s="581"/>
      <c r="BN762" s="581"/>
      <c r="BO762" s="581"/>
      <c r="BP762" s="581"/>
      <c r="BQ762" s="581"/>
      <c r="BR762" s="581"/>
      <c r="BS762" s="581"/>
      <c r="BT762" s="581"/>
      <c r="BU762" s="581"/>
      <c r="BV762" s="581"/>
      <c r="BW762" s="581"/>
      <c r="BX762" s="581"/>
      <c r="BY762" s="581"/>
      <c r="BZ762" s="581"/>
      <c r="CA762" s="581"/>
      <c r="CB762" s="581"/>
      <c r="CC762" s="581"/>
    </row>
    <row r="763" customFormat="false" ht="11.25" hidden="false" customHeight="true" outlineLevel="0" collapsed="false">
      <c r="A763" s="581"/>
      <c r="B763" s="581"/>
      <c r="C763" s="581"/>
      <c r="D763" s="581"/>
      <c r="E763" s="581"/>
      <c r="F763" s="581"/>
      <c r="G763" s="581"/>
      <c r="H763" s="581"/>
      <c r="I763" s="581"/>
      <c r="J763" s="581"/>
      <c r="K763" s="581"/>
      <c r="L763" s="581"/>
      <c r="M763" s="581"/>
      <c r="N763" s="581"/>
      <c r="O763" s="581"/>
      <c r="P763" s="581"/>
      <c r="Q763" s="581"/>
      <c r="R763" s="581"/>
      <c r="S763" s="581"/>
      <c r="T763" s="581"/>
      <c r="U763" s="581"/>
      <c r="V763" s="581"/>
      <c r="W763" s="581"/>
      <c r="X763" s="581"/>
      <c r="Y763" s="581"/>
      <c r="Z763" s="581"/>
      <c r="AA763" s="581"/>
      <c r="AB763" s="581"/>
      <c r="AC763" s="581"/>
      <c r="AD763" s="581"/>
      <c r="AE763" s="581"/>
      <c r="AF763" s="581"/>
      <c r="AG763" s="581"/>
      <c r="AH763" s="581"/>
      <c r="AI763" s="581"/>
      <c r="AJ763" s="581"/>
      <c r="AK763" s="581"/>
      <c r="AL763" s="581"/>
      <c r="AM763" s="581"/>
      <c r="AN763" s="581"/>
      <c r="AO763" s="581"/>
      <c r="AP763" s="581"/>
      <c r="AQ763" s="581"/>
      <c r="AR763" s="581"/>
      <c r="AS763" s="581"/>
      <c r="AT763" s="581"/>
      <c r="AU763" s="581"/>
      <c r="AV763" s="581"/>
      <c r="AW763" s="581"/>
      <c r="AX763" s="581"/>
      <c r="AY763" s="581"/>
      <c r="AZ763" s="581"/>
      <c r="BA763" s="581"/>
      <c r="BB763" s="581"/>
      <c r="BC763" s="581"/>
      <c r="BD763" s="581"/>
      <c r="BE763" s="581"/>
      <c r="BF763" s="581"/>
      <c r="BG763" s="581"/>
      <c r="BH763" s="581"/>
      <c r="BI763" s="581"/>
      <c r="BJ763" s="581"/>
      <c r="BK763" s="581"/>
      <c r="BL763" s="581"/>
      <c r="BM763" s="581"/>
      <c r="BN763" s="581"/>
      <c r="BO763" s="581"/>
      <c r="BP763" s="581"/>
      <c r="BQ763" s="581"/>
      <c r="BR763" s="581"/>
      <c r="BS763" s="581"/>
      <c r="BT763" s="581"/>
      <c r="BU763" s="581"/>
      <c r="BV763" s="581"/>
      <c r="BW763" s="581"/>
      <c r="BX763" s="581"/>
      <c r="BY763" s="581"/>
      <c r="BZ763" s="581"/>
      <c r="CA763" s="581"/>
      <c r="CB763" s="581"/>
      <c r="CC763" s="581"/>
    </row>
    <row r="764" customFormat="false" ht="11.25" hidden="false" customHeight="true" outlineLevel="0" collapsed="false">
      <c r="A764" s="581"/>
      <c r="B764" s="581"/>
      <c r="C764" s="581"/>
      <c r="D764" s="581"/>
      <c r="E764" s="581"/>
      <c r="F764" s="581"/>
      <c r="G764" s="581"/>
      <c r="H764" s="581"/>
      <c r="I764" s="581"/>
      <c r="J764" s="581"/>
      <c r="K764" s="581"/>
      <c r="L764" s="581"/>
      <c r="M764" s="581"/>
      <c r="N764" s="581"/>
      <c r="O764" s="581"/>
      <c r="P764" s="581"/>
      <c r="Q764" s="581"/>
      <c r="R764" s="581"/>
      <c r="S764" s="581"/>
      <c r="T764" s="581"/>
      <c r="U764" s="581"/>
      <c r="V764" s="581"/>
      <c r="W764" s="581"/>
      <c r="X764" s="581"/>
      <c r="Y764" s="581"/>
      <c r="Z764" s="581"/>
      <c r="AA764" s="581"/>
      <c r="AB764" s="581"/>
      <c r="AC764" s="581"/>
      <c r="AD764" s="581"/>
      <c r="AE764" s="581"/>
      <c r="AF764" s="581"/>
      <c r="AG764" s="581"/>
      <c r="AH764" s="581"/>
      <c r="AI764" s="581"/>
      <c r="AJ764" s="581"/>
      <c r="AK764" s="581"/>
      <c r="AL764" s="581"/>
      <c r="AM764" s="581"/>
      <c r="AN764" s="581"/>
      <c r="AO764" s="581"/>
      <c r="AP764" s="581"/>
      <c r="AQ764" s="581"/>
      <c r="AR764" s="581"/>
      <c r="AS764" s="581"/>
      <c r="AT764" s="581"/>
      <c r="AU764" s="581"/>
      <c r="AV764" s="581"/>
      <c r="AW764" s="581"/>
      <c r="AX764" s="581"/>
      <c r="AY764" s="581"/>
      <c r="AZ764" s="581"/>
      <c r="BA764" s="581"/>
      <c r="BB764" s="581"/>
      <c r="BC764" s="581"/>
      <c r="BD764" s="581"/>
      <c r="BE764" s="581"/>
      <c r="BF764" s="581"/>
      <c r="BG764" s="581"/>
      <c r="BH764" s="581"/>
      <c r="BI764" s="581"/>
      <c r="BJ764" s="581"/>
      <c r="BK764" s="581"/>
      <c r="BL764" s="581"/>
      <c r="BM764" s="581"/>
      <c r="BN764" s="581"/>
      <c r="BO764" s="581"/>
      <c r="BP764" s="581"/>
      <c r="BQ764" s="581"/>
      <c r="BR764" s="581"/>
      <c r="BS764" s="581"/>
      <c r="BT764" s="581"/>
      <c r="BU764" s="581"/>
      <c r="BV764" s="581"/>
      <c r="BW764" s="581"/>
      <c r="BX764" s="581"/>
      <c r="BY764" s="581"/>
      <c r="BZ764" s="581"/>
      <c r="CA764" s="581"/>
      <c r="CB764" s="581"/>
      <c r="CC764" s="581"/>
    </row>
    <row r="765" customFormat="false" ht="11.25" hidden="false" customHeight="true" outlineLevel="0" collapsed="false">
      <c r="A765" s="581"/>
      <c r="B765" s="581"/>
      <c r="C765" s="581"/>
      <c r="D765" s="581"/>
      <c r="E765" s="581"/>
      <c r="F765" s="581"/>
      <c r="G765" s="581"/>
      <c r="H765" s="581"/>
      <c r="I765" s="581"/>
      <c r="J765" s="581"/>
      <c r="K765" s="581"/>
      <c r="L765" s="581"/>
      <c r="M765" s="581"/>
      <c r="N765" s="581"/>
      <c r="O765" s="581"/>
      <c r="P765" s="581"/>
      <c r="Q765" s="581"/>
      <c r="R765" s="581"/>
      <c r="S765" s="581"/>
      <c r="T765" s="581"/>
      <c r="U765" s="581"/>
      <c r="V765" s="581"/>
      <c r="W765" s="581"/>
      <c r="X765" s="581"/>
      <c r="Y765" s="581"/>
      <c r="Z765" s="581"/>
      <c r="AA765" s="581"/>
      <c r="AB765" s="581"/>
      <c r="AC765" s="581"/>
      <c r="AD765" s="581"/>
      <c r="AE765" s="581"/>
      <c r="AF765" s="581"/>
      <c r="AG765" s="581"/>
      <c r="AH765" s="581"/>
      <c r="AI765" s="581"/>
      <c r="AJ765" s="581"/>
      <c r="AK765" s="581"/>
      <c r="AL765" s="581"/>
      <c r="AM765" s="581"/>
      <c r="AN765" s="581"/>
      <c r="AO765" s="581"/>
      <c r="AP765" s="581"/>
      <c r="AQ765" s="581"/>
      <c r="AR765" s="581"/>
      <c r="AS765" s="581"/>
      <c r="AT765" s="581"/>
      <c r="AU765" s="581"/>
      <c r="AV765" s="581"/>
      <c r="AW765" s="581"/>
      <c r="AX765" s="581"/>
      <c r="AY765" s="581"/>
      <c r="AZ765" s="581"/>
      <c r="BA765" s="581"/>
      <c r="BB765" s="581"/>
      <c r="BC765" s="581"/>
      <c r="BD765" s="581"/>
      <c r="BE765" s="581"/>
      <c r="BF765" s="581"/>
      <c r="BG765" s="581"/>
      <c r="BH765" s="581"/>
      <c r="BI765" s="581"/>
      <c r="BJ765" s="581"/>
      <c r="BK765" s="581"/>
      <c r="BL765" s="581"/>
      <c r="BM765" s="581"/>
      <c r="BN765" s="581"/>
      <c r="BO765" s="581"/>
      <c r="BP765" s="581"/>
      <c r="BQ765" s="581"/>
      <c r="BR765" s="581"/>
      <c r="BS765" s="581"/>
      <c r="BT765" s="581"/>
      <c r="BU765" s="581"/>
      <c r="BV765" s="581"/>
      <c r="BW765" s="581"/>
      <c r="BX765" s="581"/>
      <c r="BY765" s="581"/>
      <c r="BZ765" s="581"/>
      <c r="CA765" s="581"/>
      <c r="CB765" s="581"/>
      <c r="CC765" s="581"/>
    </row>
    <row r="766" customFormat="false" ht="11.25" hidden="false" customHeight="true" outlineLevel="0" collapsed="false">
      <c r="A766" s="581"/>
      <c r="B766" s="581"/>
      <c r="C766" s="581"/>
      <c r="D766" s="581"/>
      <c r="E766" s="581"/>
      <c r="F766" s="581"/>
      <c r="G766" s="581"/>
      <c r="H766" s="581"/>
      <c r="I766" s="581"/>
      <c r="J766" s="581"/>
      <c r="K766" s="581"/>
      <c r="L766" s="581"/>
      <c r="M766" s="581"/>
      <c r="N766" s="581"/>
      <c r="O766" s="581"/>
      <c r="P766" s="581"/>
      <c r="Q766" s="581"/>
      <c r="R766" s="581"/>
      <c r="S766" s="581"/>
      <c r="T766" s="581"/>
      <c r="U766" s="581"/>
      <c r="V766" s="581"/>
      <c r="W766" s="581"/>
      <c r="X766" s="581"/>
      <c r="Y766" s="581"/>
      <c r="Z766" s="581"/>
      <c r="AA766" s="581"/>
      <c r="AB766" s="581"/>
      <c r="AC766" s="581"/>
      <c r="AD766" s="581"/>
      <c r="AE766" s="581"/>
      <c r="AF766" s="581"/>
      <c r="AG766" s="581"/>
      <c r="AH766" s="581"/>
      <c r="AI766" s="581"/>
      <c r="AJ766" s="581"/>
      <c r="AK766" s="581"/>
      <c r="AL766" s="581"/>
      <c r="AM766" s="581"/>
      <c r="AN766" s="581"/>
      <c r="AO766" s="581"/>
      <c r="AP766" s="581"/>
      <c r="AQ766" s="581"/>
      <c r="AR766" s="581"/>
      <c r="AS766" s="581"/>
      <c r="AT766" s="581"/>
      <c r="AU766" s="581"/>
      <c r="AV766" s="581"/>
      <c r="AW766" s="581"/>
      <c r="AX766" s="581"/>
      <c r="AY766" s="581"/>
      <c r="AZ766" s="581"/>
      <c r="BA766" s="581"/>
      <c r="BB766" s="581"/>
      <c r="BC766" s="581"/>
      <c r="BD766" s="581"/>
      <c r="BE766" s="581"/>
      <c r="BF766" s="581"/>
      <c r="BG766" s="581"/>
      <c r="BH766" s="581"/>
      <c r="BI766" s="581"/>
      <c r="BJ766" s="581"/>
      <c r="BK766" s="581"/>
      <c r="BL766" s="581"/>
      <c r="BM766" s="581"/>
      <c r="BN766" s="581"/>
      <c r="BO766" s="581"/>
      <c r="BP766" s="581"/>
      <c r="BQ766" s="581"/>
      <c r="BR766" s="581"/>
      <c r="BS766" s="581"/>
      <c r="BT766" s="581"/>
      <c r="BU766" s="581"/>
      <c r="BV766" s="581"/>
      <c r="BW766" s="581"/>
      <c r="BX766" s="581"/>
      <c r="BY766" s="581"/>
      <c r="BZ766" s="581"/>
      <c r="CA766" s="581"/>
      <c r="CB766" s="581"/>
      <c r="CC766" s="581"/>
    </row>
    <row r="767" customFormat="false" ht="11.25" hidden="false" customHeight="true" outlineLevel="0" collapsed="false">
      <c r="A767" s="581"/>
      <c r="B767" s="581"/>
      <c r="C767" s="581"/>
      <c r="D767" s="581"/>
      <c r="E767" s="581"/>
      <c r="F767" s="581"/>
      <c r="G767" s="581"/>
      <c r="H767" s="581"/>
      <c r="I767" s="581"/>
      <c r="J767" s="581"/>
      <c r="K767" s="581"/>
      <c r="L767" s="581"/>
      <c r="M767" s="581"/>
      <c r="N767" s="581"/>
      <c r="O767" s="581"/>
      <c r="P767" s="581"/>
      <c r="Q767" s="581"/>
      <c r="R767" s="581"/>
      <c r="S767" s="581"/>
      <c r="T767" s="581"/>
      <c r="U767" s="581"/>
      <c r="V767" s="581"/>
      <c r="W767" s="581"/>
      <c r="X767" s="581"/>
      <c r="Y767" s="581"/>
      <c r="Z767" s="581"/>
      <c r="AA767" s="581"/>
      <c r="AB767" s="581"/>
      <c r="AC767" s="581"/>
      <c r="AD767" s="581"/>
      <c r="AE767" s="581"/>
      <c r="AF767" s="581"/>
      <c r="AG767" s="581"/>
      <c r="AH767" s="581"/>
      <c r="AI767" s="581"/>
      <c r="AJ767" s="581"/>
      <c r="AK767" s="581"/>
      <c r="AL767" s="581"/>
      <c r="AM767" s="581"/>
      <c r="AN767" s="581"/>
      <c r="AO767" s="581"/>
      <c r="AP767" s="581"/>
      <c r="AQ767" s="581"/>
      <c r="AR767" s="581"/>
      <c r="AS767" s="581"/>
      <c r="AT767" s="581"/>
      <c r="AU767" s="581"/>
      <c r="AV767" s="581"/>
      <c r="AW767" s="581"/>
      <c r="AX767" s="581"/>
      <c r="AY767" s="581"/>
      <c r="AZ767" s="581"/>
      <c r="BA767" s="581"/>
      <c r="BB767" s="581"/>
      <c r="BC767" s="581"/>
      <c r="BD767" s="581"/>
      <c r="BE767" s="581"/>
      <c r="BF767" s="581"/>
      <c r="BG767" s="581"/>
      <c r="BH767" s="581"/>
      <c r="BI767" s="581"/>
      <c r="BJ767" s="581"/>
      <c r="BK767" s="581"/>
      <c r="BL767" s="581"/>
      <c r="BM767" s="581"/>
      <c r="BN767" s="581"/>
      <c r="BO767" s="581"/>
      <c r="BP767" s="581"/>
      <c r="BQ767" s="581"/>
      <c r="BR767" s="581"/>
      <c r="BS767" s="581"/>
      <c r="BT767" s="581"/>
      <c r="BU767" s="581"/>
      <c r="BV767" s="581"/>
      <c r="BW767" s="581"/>
      <c r="BX767" s="581"/>
      <c r="BY767" s="581"/>
      <c r="BZ767" s="581"/>
      <c r="CA767" s="581"/>
      <c r="CB767" s="581"/>
      <c r="CC767" s="581"/>
    </row>
    <row r="768" customFormat="false" ht="11.25" hidden="false" customHeight="true" outlineLevel="0" collapsed="false">
      <c r="A768" s="581"/>
      <c r="B768" s="581"/>
      <c r="C768" s="581"/>
      <c r="D768" s="581"/>
      <c r="E768" s="581"/>
      <c r="F768" s="581"/>
      <c r="G768" s="581"/>
      <c r="H768" s="581"/>
      <c r="I768" s="581"/>
      <c r="J768" s="581"/>
      <c r="K768" s="581"/>
      <c r="L768" s="581"/>
      <c r="M768" s="581"/>
      <c r="N768" s="581"/>
      <c r="O768" s="581"/>
      <c r="P768" s="581"/>
      <c r="Q768" s="581"/>
      <c r="R768" s="581"/>
      <c r="S768" s="581"/>
      <c r="T768" s="581"/>
      <c r="U768" s="581"/>
      <c r="V768" s="581"/>
      <c r="W768" s="581"/>
      <c r="X768" s="581"/>
      <c r="Y768" s="581"/>
      <c r="Z768" s="581"/>
      <c r="AA768" s="581"/>
      <c r="AB768" s="581"/>
      <c r="AC768" s="581"/>
      <c r="AD768" s="581"/>
      <c r="AE768" s="581"/>
      <c r="AF768" s="581"/>
      <c r="AG768" s="581"/>
      <c r="AH768" s="581"/>
      <c r="AI768" s="581"/>
      <c r="AJ768" s="581"/>
      <c r="AK768" s="581"/>
      <c r="AL768" s="581"/>
      <c r="AM768" s="581"/>
      <c r="AN768" s="581"/>
      <c r="AO768" s="581"/>
      <c r="AP768" s="581"/>
      <c r="AQ768" s="581"/>
      <c r="AR768" s="581"/>
      <c r="AS768" s="581"/>
      <c r="AT768" s="581"/>
      <c r="AU768" s="581"/>
      <c r="AV768" s="581"/>
      <c r="AW768" s="581"/>
      <c r="AX768" s="581"/>
      <c r="AY768" s="581"/>
      <c r="AZ768" s="581"/>
      <c r="BA768" s="581"/>
      <c r="BB768" s="581"/>
      <c r="BC768" s="581"/>
      <c r="BD768" s="581"/>
      <c r="BE768" s="581"/>
      <c r="BF768" s="581"/>
      <c r="BG768" s="581"/>
      <c r="BH768" s="581"/>
      <c r="BI768" s="581"/>
      <c r="BJ768" s="581"/>
      <c r="BK768" s="581"/>
      <c r="BL768" s="581"/>
      <c r="BM768" s="581"/>
      <c r="BN768" s="581"/>
      <c r="BO768" s="581"/>
      <c r="BP768" s="581"/>
      <c r="BQ768" s="581"/>
      <c r="BR768" s="581"/>
      <c r="BS768" s="581"/>
      <c r="BT768" s="581"/>
      <c r="BU768" s="581"/>
      <c r="BV768" s="581"/>
      <c r="BW768" s="581"/>
      <c r="BX768" s="581"/>
      <c r="BY768" s="581"/>
      <c r="BZ768" s="581"/>
      <c r="CA768" s="581"/>
      <c r="CB768" s="581"/>
      <c r="CC768" s="581"/>
    </row>
    <row r="769" customFormat="false" ht="11.25" hidden="false" customHeight="true" outlineLevel="0" collapsed="false">
      <c r="A769" s="581"/>
      <c r="B769" s="581"/>
      <c r="C769" s="581"/>
      <c r="D769" s="581"/>
      <c r="E769" s="581"/>
      <c r="F769" s="581"/>
      <c r="G769" s="581"/>
      <c r="H769" s="581"/>
      <c r="I769" s="581"/>
      <c r="J769" s="581"/>
      <c r="K769" s="581"/>
      <c r="L769" s="581"/>
      <c r="M769" s="581"/>
      <c r="N769" s="581"/>
      <c r="O769" s="581"/>
      <c r="P769" s="581"/>
      <c r="Q769" s="581"/>
      <c r="R769" s="581"/>
      <c r="S769" s="581"/>
      <c r="T769" s="581"/>
      <c r="U769" s="581"/>
      <c r="V769" s="581"/>
      <c r="W769" s="581"/>
      <c r="X769" s="581"/>
      <c r="Y769" s="581"/>
      <c r="Z769" s="581"/>
      <c r="AA769" s="581"/>
      <c r="AB769" s="581"/>
      <c r="AC769" s="581"/>
      <c r="AD769" s="581"/>
      <c r="AE769" s="581"/>
      <c r="AF769" s="581"/>
      <c r="AG769" s="581"/>
      <c r="AH769" s="581"/>
      <c r="AI769" s="581"/>
      <c r="AJ769" s="581"/>
      <c r="AK769" s="581"/>
      <c r="AL769" s="581"/>
      <c r="AM769" s="581"/>
      <c r="AN769" s="581"/>
      <c r="AO769" s="581"/>
      <c r="AP769" s="581"/>
      <c r="AQ769" s="581"/>
      <c r="AR769" s="581"/>
      <c r="AS769" s="581"/>
      <c r="AT769" s="581"/>
      <c r="AU769" s="581"/>
      <c r="AV769" s="581"/>
      <c r="AW769" s="581"/>
      <c r="AX769" s="581"/>
      <c r="AY769" s="581"/>
      <c r="AZ769" s="581"/>
      <c r="BA769" s="581"/>
      <c r="BB769" s="581"/>
      <c r="BC769" s="581"/>
      <c r="BD769" s="581"/>
      <c r="BE769" s="581"/>
      <c r="BF769" s="581"/>
      <c r="BG769" s="581"/>
      <c r="BH769" s="581"/>
      <c r="BI769" s="581"/>
      <c r="BJ769" s="581"/>
      <c r="BK769" s="581"/>
      <c r="BL769" s="581"/>
      <c r="BM769" s="581"/>
      <c r="BN769" s="581"/>
      <c r="BO769" s="581"/>
      <c r="BP769" s="581"/>
      <c r="BQ769" s="581"/>
      <c r="BR769" s="581"/>
      <c r="BS769" s="581"/>
      <c r="BT769" s="581"/>
      <c r="BU769" s="581"/>
      <c r="BV769" s="581"/>
      <c r="BW769" s="581"/>
      <c r="BX769" s="581"/>
      <c r="BY769" s="581"/>
      <c r="BZ769" s="581"/>
      <c r="CA769" s="581"/>
      <c r="CB769" s="581"/>
      <c r="CC769" s="581"/>
    </row>
    <row r="770" customFormat="false" ht="11.25" hidden="false" customHeight="true" outlineLevel="0" collapsed="false">
      <c r="A770" s="581"/>
      <c r="B770" s="581"/>
      <c r="C770" s="581"/>
      <c r="D770" s="581"/>
      <c r="E770" s="581"/>
      <c r="F770" s="581"/>
      <c r="G770" s="581"/>
      <c r="H770" s="581"/>
      <c r="I770" s="581"/>
      <c r="J770" s="581"/>
      <c r="K770" s="581"/>
      <c r="L770" s="581"/>
      <c r="M770" s="581"/>
      <c r="N770" s="581"/>
      <c r="O770" s="581"/>
      <c r="P770" s="581"/>
      <c r="Q770" s="581"/>
      <c r="R770" s="581"/>
      <c r="S770" s="581"/>
      <c r="T770" s="581"/>
      <c r="U770" s="581"/>
      <c r="V770" s="581"/>
      <c r="W770" s="581"/>
      <c r="X770" s="581"/>
      <c r="Y770" s="581"/>
      <c r="Z770" s="581"/>
      <c r="AA770" s="581"/>
      <c r="AB770" s="581"/>
      <c r="AC770" s="581"/>
      <c r="AD770" s="581"/>
      <c r="AE770" s="581"/>
      <c r="AF770" s="581"/>
      <c r="AG770" s="581"/>
      <c r="AH770" s="581"/>
      <c r="AI770" s="581"/>
      <c r="AJ770" s="581"/>
      <c r="AK770" s="581"/>
      <c r="AL770" s="581"/>
      <c r="AM770" s="581"/>
      <c r="AN770" s="581"/>
      <c r="AO770" s="581"/>
      <c r="AP770" s="581"/>
      <c r="AQ770" s="581"/>
      <c r="AR770" s="581"/>
      <c r="AS770" s="581"/>
      <c r="AT770" s="581"/>
      <c r="AU770" s="581"/>
      <c r="AV770" s="581"/>
      <c r="AW770" s="581"/>
      <c r="AX770" s="581"/>
      <c r="AY770" s="581"/>
      <c r="AZ770" s="581"/>
      <c r="BA770" s="581"/>
      <c r="BB770" s="581"/>
      <c r="BC770" s="581"/>
      <c r="BD770" s="581"/>
      <c r="BE770" s="581"/>
      <c r="BF770" s="581"/>
      <c r="BG770" s="581"/>
      <c r="BH770" s="581"/>
      <c r="BI770" s="581"/>
      <c r="BJ770" s="581"/>
      <c r="BK770" s="581"/>
      <c r="BL770" s="581"/>
      <c r="BM770" s="581"/>
      <c r="BN770" s="581"/>
      <c r="BO770" s="581"/>
      <c r="BP770" s="581"/>
      <c r="BQ770" s="581"/>
      <c r="BR770" s="581"/>
      <c r="BS770" s="581"/>
      <c r="BT770" s="581"/>
      <c r="BU770" s="581"/>
      <c r="BV770" s="581"/>
      <c r="BW770" s="581"/>
      <c r="BX770" s="581"/>
      <c r="BY770" s="581"/>
      <c r="BZ770" s="581"/>
      <c r="CA770" s="581"/>
      <c r="CB770" s="581"/>
      <c r="CC770" s="581"/>
    </row>
    <row r="771" customFormat="false" ht="11.25" hidden="false" customHeight="true" outlineLevel="0" collapsed="false">
      <c r="A771" s="581"/>
      <c r="B771" s="581"/>
      <c r="C771" s="581"/>
      <c r="D771" s="581"/>
      <c r="E771" s="581"/>
      <c r="F771" s="581"/>
      <c r="G771" s="581"/>
      <c r="H771" s="581"/>
      <c r="I771" s="581"/>
      <c r="J771" s="581"/>
      <c r="K771" s="581"/>
      <c r="L771" s="581"/>
      <c r="M771" s="581"/>
      <c r="N771" s="581"/>
      <c r="O771" s="581"/>
      <c r="P771" s="581"/>
      <c r="Q771" s="581"/>
      <c r="R771" s="581"/>
      <c r="S771" s="581"/>
      <c r="T771" s="581"/>
      <c r="U771" s="581"/>
      <c r="V771" s="581"/>
      <c r="W771" s="581"/>
      <c r="X771" s="581"/>
      <c r="Y771" s="581"/>
      <c r="Z771" s="581"/>
      <c r="AA771" s="581"/>
      <c r="AB771" s="581"/>
      <c r="AC771" s="581"/>
      <c r="AD771" s="581"/>
      <c r="AE771" s="581"/>
      <c r="AF771" s="581"/>
      <c r="AG771" s="581"/>
      <c r="AH771" s="581"/>
      <c r="AI771" s="581"/>
      <c r="AJ771" s="581"/>
      <c r="AK771" s="581"/>
      <c r="AL771" s="581"/>
      <c r="AM771" s="581"/>
      <c r="AN771" s="581"/>
      <c r="AO771" s="581"/>
      <c r="AP771" s="581"/>
      <c r="AQ771" s="581"/>
      <c r="AR771" s="581"/>
      <c r="AS771" s="581"/>
      <c r="AT771" s="581"/>
      <c r="AU771" s="581"/>
      <c r="AV771" s="581"/>
      <c r="AW771" s="581"/>
      <c r="AX771" s="581"/>
      <c r="AY771" s="581"/>
      <c r="AZ771" s="581"/>
      <c r="BA771" s="581"/>
      <c r="BB771" s="581"/>
      <c r="BC771" s="581"/>
      <c r="BD771" s="581"/>
      <c r="BE771" s="581"/>
      <c r="BF771" s="581"/>
      <c r="BG771" s="581"/>
      <c r="BH771" s="581"/>
      <c r="BI771" s="581"/>
      <c r="BJ771" s="581"/>
      <c r="BK771" s="581"/>
      <c r="BL771" s="581"/>
      <c r="BM771" s="581"/>
      <c r="BN771" s="581"/>
      <c r="BO771" s="581"/>
      <c r="BP771" s="581"/>
      <c r="BQ771" s="581"/>
      <c r="BR771" s="581"/>
      <c r="BS771" s="581"/>
      <c r="BT771" s="581"/>
      <c r="BU771" s="581"/>
      <c r="BV771" s="581"/>
      <c r="BW771" s="581"/>
      <c r="BX771" s="581"/>
      <c r="BY771" s="581"/>
      <c r="BZ771" s="581"/>
      <c r="CA771" s="581"/>
      <c r="CB771" s="581"/>
      <c r="CC771" s="581"/>
    </row>
    <row r="772" customFormat="false" ht="11.25" hidden="false" customHeight="true" outlineLevel="0" collapsed="false">
      <c r="A772" s="581"/>
      <c r="B772" s="581"/>
      <c r="C772" s="581"/>
      <c r="D772" s="581"/>
      <c r="E772" s="581"/>
      <c r="F772" s="581"/>
      <c r="G772" s="581"/>
      <c r="H772" s="581"/>
      <c r="I772" s="581"/>
      <c r="J772" s="581"/>
      <c r="K772" s="581"/>
      <c r="L772" s="581"/>
      <c r="M772" s="581"/>
      <c r="N772" s="581"/>
      <c r="O772" s="581"/>
      <c r="P772" s="581"/>
      <c r="Q772" s="581"/>
      <c r="R772" s="581"/>
      <c r="S772" s="581"/>
      <c r="T772" s="581"/>
      <c r="U772" s="581"/>
      <c r="V772" s="581"/>
      <c r="W772" s="581"/>
      <c r="X772" s="581"/>
      <c r="Y772" s="581"/>
      <c r="Z772" s="581"/>
      <c r="AA772" s="581"/>
      <c r="AB772" s="581"/>
      <c r="AC772" s="581"/>
      <c r="AD772" s="581"/>
      <c r="AE772" s="581"/>
      <c r="AF772" s="581"/>
      <c r="AG772" s="581"/>
      <c r="AH772" s="581"/>
      <c r="AI772" s="581"/>
      <c r="AJ772" s="581"/>
      <c r="AK772" s="581"/>
      <c r="AL772" s="581"/>
      <c r="AM772" s="581"/>
      <c r="AN772" s="581"/>
      <c r="AO772" s="581"/>
      <c r="AP772" s="581"/>
      <c r="AQ772" s="581"/>
      <c r="AR772" s="581"/>
      <c r="AS772" s="581"/>
      <c r="AT772" s="581"/>
      <c r="AU772" s="581"/>
      <c r="AV772" s="581"/>
      <c r="AW772" s="581"/>
      <c r="AX772" s="581"/>
      <c r="AY772" s="581"/>
      <c r="AZ772" s="581"/>
      <c r="BA772" s="581"/>
      <c r="BB772" s="581"/>
      <c r="BC772" s="581"/>
      <c r="BD772" s="581"/>
      <c r="BE772" s="581"/>
      <c r="BF772" s="581"/>
      <c r="BG772" s="581"/>
      <c r="BH772" s="581"/>
      <c r="BI772" s="581"/>
      <c r="BJ772" s="581"/>
      <c r="BK772" s="581"/>
      <c r="BL772" s="581"/>
      <c r="BM772" s="581"/>
      <c r="BN772" s="581"/>
      <c r="BO772" s="581"/>
      <c r="BP772" s="581"/>
      <c r="BQ772" s="581"/>
      <c r="BR772" s="581"/>
      <c r="BS772" s="581"/>
      <c r="BT772" s="581"/>
      <c r="BU772" s="581"/>
      <c r="BV772" s="581"/>
      <c r="BW772" s="581"/>
      <c r="BX772" s="581"/>
      <c r="BY772" s="581"/>
      <c r="BZ772" s="581"/>
      <c r="CA772" s="581"/>
      <c r="CB772" s="581"/>
      <c r="CC772" s="581"/>
    </row>
    <row r="773" customFormat="false" ht="11.25" hidden="false" customHeight="true" outlineLevel="0" collapsed="false">
      <c r="A773" s="581"/>
      <c r="B773" s="581"/>
      <c r="C773" s="581"/>
      <c r="D773" s="581"/>
      <c r="E773" s="581"/>
      <c r="F773" s="581"/>
      <c r="G773" s="581"/>
      <c r="H773" s="581"/>
      <c r="I773" s="581"/>
      <c r="J773" s="581"/>
      <c r="K773" s="581"/>
      <c r="L773" s="581"/>
      <c r="M773" s="581"/>
      <c r="N773" s="581"/>
      <c r="O773" s="581"/>
      <c r="P773" s="581"/>
      <c r="Q773" s="581"/>
      <c r="R773" s="581"/>
      <c r="S773" s="581"/>
      <c r="T773" s="581"/>
      <c r="U773" s="581"/>
      <c r="V773" s="581"/>
      <c r="W773" s="581"/>
      <c r="X773" s="581"/>
      <c r="Y773" s="581"/>
      <c r="Z773" s="581"/>
      <c r="AA773" s="581"/>
      <c r="AB773" s="581"/>
      <c r="AC773" s="581"/>
      <c r="AD773" s="581"/>
      <c r="AE773" s="581"/>
      <c r="AF773" s="581"/>
      <c r="AG773" s="581"/>
      <c r="AH773" s="581"/>
      <c r="AI773" s="581"/>
      <c r="AJ773" s="581"/>
      <c r="AK773" s="581"/>
      <c r="AL773" s="581"/>
      <c r="AM773" s="581"/>
      <c r="AN773" s="581"/>
      <c r="AO773" s="581"/>
      <c r="AP773" s="581"/>
      <c r="AQ773" s="581"/>
      <c r="AR773" s="581"/>
      <c r="AS773" s="581"/>
      <c r="AT773" s="581"/>
      <c r="AU773" s="581"/>
      <c r="AV773" s="581"/>
      <c r="AW773" s="581"/>
      <c r="AX773" s="581"/>
      <c r="AY773" s="581"/>
      <c r="AZ773" s="581"/>
      <c r="BA773" s="581"/>
      <c r="BB773" s="581"/>
      <c r="BC773" s="581"/>
      <c r="BD773" s="581"/>
      <c r="BE773" s="581"/>
      <c r="BF773" s="581"/>
      <c r="BG773" s="581"/>
      <c r="BH773" s="581"/>
      <c r="BI773" s="581"/>
      <c r="BJ773" s="581"/>
      <c r="BK773" s="581"/>
      <c r="BL773" s="581"/>
      <c r="BM773" s="581"/>
      <c r="BN773" s="581"/>
      <c r="BO773" s="581"/>
      <c r="BP773" s="581"/>
      <c r="BQ773" s="581"/>
      <c r="BR773" s="581"/>
      <c r="BS773" s="581"/>
      <c r="BT773" s="581"/>
      <c r="BU773" s="581"/>
      <c r="BV773" s="581"/>
      <c r="BW773" s="581"/>
      <c r="BX773" s="581"/>
      <c r="BY773" s="581"/>
      <c r="BZ773" s="581"/>
      <c r="CA773" s="581"/>
      <c r="CB773" s="581"/>
      <c r="CC773" s="581"/>
    </row>
    <row r="774" customFormat="false" ht="11.25" hidden="false" customHeight="true" outlineLevel="0" collapsed="false">
      <c r="A774" s="581"/>
      <c r="B774" s="581"/>
      <c r="C774" s="581"/>
      <c r="D774" s="581"/>
      <c r="E774" s="581"/>
      <c r="F774" s="581"/>
      <c r="G774" s="581"/>
      <c r="H774" s="581"/>
      <c r="I774" s="581"/>
      <c r="J774" s="581"/>
      <c r="K774" s="581"/>
      <c r="L774" s="581"/>
      <c r="M774" s="581"/>
      <c r="N774" s="581"/>
      <c r="O774" s="581"/>
      <c r="P774" s="581"/>
      <c r="Q774" s="581"/>
      <c r="R774" s="581"/>
      <c r="S774" s="581"/>
      <c r="T774" s="581"/>
      <c r="U774" s="581"/>
      <c r="V774" s="581"/>
      <c r="W774" s="581"/>
      <c r="X774" s="581"/>
      <c r="Y774" s="581"/>
      <c r="Z774" s="581"/>
      <c r="AA774" s="581"/>
      <c r="AB774" s="581"/>
      <c r="AC774" s="581"/>
      <c r="AD774" s="581"/>
      <c r="AE774" s="581"/>
      <c r="AF774" s="581"/>
      <c r="AG774" s="581"/>
      <c r="AH774" s="581"/>
      <c r="AI774" s="581"/>
      <c r="AJ774" s="581"/>
      <c r="AK774" s="581"/>
      <c r="AL774" s="581"/>
      <c r="AM774" s="581"/>
      <c r="AN774" s="581"/>
      <c r="AO774" s="581"/>
      <c r="AP774" s="581"/>
      <c r="AQ774" s="581"/>
      <c r="AR774" s="581"/>
      <c r="AS774" s="581"/>
      <c r="AT774" s="581"/>
      <c r="AU774" s="581"/>
      <c r="AV774" s="581"/>
      <c r="AW774" s="581"/>
      <c r="AX774" s="581"/>
      <c r="AY774" s="581"/>
      <c r="AZ774" s="581"/>
      <c r="BA774" s="581"/>
      <c r="BB774" s="581"/>
      <c r="BC774" s="581"/>
      <c r="BD774" s="581"/>
      <c r="BE774" s="581"/>
      <c r="BF774" s="581"/>
      <c r="BG774" s="581"/>
      <c r="BH774" s="581"/>
      <c r="BI774" s="581"/>
      <c r="BJ774" s="581"/>
      <c r="BK774" s="581"/>
      <c r="BL774" s="581"/>
      <c r="BM774" s="581"/>
      <c r="BN774" s="581"/>
      <c r="BO774" s="581"/>
      <c r="BP774" s="581"/>
      <c r="BQ774" s="581"/>
      <c r="BR774" s="581"/>
      <c r="BS774" s="581"/>
      <c r="BT774" s="581"/>
      <c r="BU774" s="581"/>
      <c r="BV774" s="581"/>
      <c r="BW774" s="581"/>
      <c r="BX774" s="581"/>
      <c r="BY774" s="581"/>
      <c r="BZ774" s="581"/>
      <c r="CA774" s="581"/>
      <c r="CB774" s="581"/>
      <c r="CC774" s="581"/>
    </row>
    <row r="775" customFormat="false" ht="11.25" hidden="false" customHeight="true" outlineLevel="0" collapsed="false">
      <c r="A775" s="581"/>
      <c r="B775" s="581"/>
      <c r="C775" s="581"/>
      <c r="D775" s="581"/>
      <c r="E775" s="581"/>
      <c r="F775" s="581"/>
      <c r="G775" s="581"/>
      <c r="H775" s="581"/>
      <c r="I775" s="581"/>
      <c r="J775" s="581"/>
      <c r="K775" s="581"/>
      <c r="L775" s="581"/>
      <c r="M775" s="581"/>
      <c r="N775" s="581"/>
      <c r="O775" s="581"/>
      <c r="P775" s="581"/>
      <c r="Q775" s="581"/>
      <c r="R775" s="581"/>
      <c r="S775" s="581"/>
      <c r="T775" s="581"/>
      <c r="U775" s="581"/>
      <c r="V775" s="581"/>
      <c r="W775" s="581"/>
      <c r="X775" s="581"/>
      <c r="Y775" s="581"/>
      <c r="Z775" s="581"/>
      <c r="AA775" s="581"/>
      <c r="AB775" s="581"/>
      <c r="AC775" s="581"/>
      <c r="AD775" s="581"/>
      <c r="AE775" s="581"/>
      <c r="AF775" s="581"/>
      <c r="AG775" s="581"/>
      <c r="AH775" s="581"/>
      <c r="AI775" s="581"/>
      <c r="AJ775" s="581"/>
      <c r="AK775" s="581"/>
      <c r="AL775" s="581"/>
      <c r="AM775" s="581"/>
      <c r="AN775" s="581"/>
      <c r="AO775" s="581"/>
      <c r="AP775" s="581"/>
      <c r="AQ775" s="581"/>
      <c r="AR775" s="581"/>
      <c r="AS775" s="581"/>
      <c r="AT775" s="581"/>
      <c r="AU775" s="581"/>
      <c r="AV775" s="581"/>
      <c r="AW775" s="581"/>
      <c r="AX775" s="581"/>
      <c r="AY775" s="581"/>
      <c r="AZ775" s="581"/>
      <c r="BA775" s="581"/>
      <c r="BB775" s="581"/>
      <c r="BC775" s="581"/>
      <c r="BD775" s="581"/>
      <c r="BE775" s="581"/>
      <c r="BF775" s="581"/>
      <c r="BG775" s="581"/>
      <c r="BH775" s="581"/>
      <c r="BI775" s="581"/>
      <c r="BJ775" s="581"/>
      <c r="BK775" s="581"/>
      <c r="BL775" s="581"/>
      <c r="BM775" s="581"/>
      <c r="BN775" s="581"/>
      <c r="BO775" s="581"/>
      <c r="BP775" s="581"/>
      <c r="BQ775" s="581"/>
      <c r="BR775" s="581"/>
      <c r="BS775" s="581"/>
      <c r="BT775" s="581"/>
      <c r="BU775" s="581"/>
      <c r="BV775" s="581"/>
      <c r="BW775" s="581"/>
      <c r="BX775" s="581"/>
      <c r="BY775" s="581"/>
      <c r="BZ775" s="581"/>
      <c r="CA775" s="581"/>
      <c r="CB775" s="581"/>
      <c r="CC775" s="581"/>
    </row>
    <row r="776" customFormat="false" ht="11.25" hidden="false" customHeight="true" outlineLevel="0" collapsed="false">
      <c r="A776" s="581"/>
      <c r="B776" s="581"/>
      <c r="C776" s="581"/>
      <c r="D776" s="581"/>
      <c r="E776" s="581"/>
      <c r="F776" s="581"/>
      <c r="G776" s="581"/>
      <c r="H776" s="581"/>
      <c r="I776" s="581"/>
      <c r="J776" s="581"/>
      <c r="K776" s="581"/>
      <c r="L776" s="581"/>
      <c r="M776" s="581"/>
      <c r="N776" s="581"/>
      <c r="O776" s="581"/>
      <c r="P776" s="581"/>
      <c r="Q776" s="581"/>
      <c r="R776" s="581"/>
      <c r="S776" s="581"/>
      <c r="T776" s="581"/>
      <c r="U776" s="581"/>
      <c r="V776" s="581"/>
      <c r="W776" s="581"/>
      <c r="X776" s="581"/>
      <c r="Y776" s="581"/>
      <c r="Z776" s="581"/>
      <c r="AA776" s="581"/>
      <c r="AB776" s="581"/>
      <c r="AC776" s="581"/>
      <c r="AD776" s="581"/>
      <c r="AE776" s="581"/>
      <c r="AF776" s="581"/>
      <c r="AG776" s="581"/>
      <c r="AH776" s="581"/>
      <c r="AI776" s="581"/>
      <c r="AJ776" s="581"/>
      <c r="AK776" s="581"/>
      <c r="AL776" s="581"/>
      <c r="AM776" s="581"/>
      <c r="AN776" s="581"/>
      <c r="AO776" s="581"/>
      <c r="AP776" s="581"/>
      <c r="AQ776" s="581"/>
      <c r="AR776" s="581"/>
      <c r="AS776" s="581"/>
      <c r="AT776" s="581"/>
      <c r="AU776" s="581"/>
      <c r="AV776" s="581"/>
      <c r="AW776" s="581"/>
      <c r="AX776" s="581"/>
      <c r="AY776" s="581"/>
      <c r="AZ776" s="581"/>
      <c r="BA776" s="581"/>
      <c r="BB776" s="581"/>
      <c r="BC776" s="581"/>
      <c r="BD776" s="581"/>
      <c r="BE776" s="581"/>
      <c r="BF776" s="581"/>
      <c r="BG776" s="581"/>
      <c r="BH776" s="581"/>
      <c r="BI776" s="581"/>
      <c r="BJ776" s="581"/>
      <c r="BK776" s="581"/>
      <c r="BL776" s="581"/>
      <c r="BM776" s="581"/>
      <c r="BN776" s="581"/>
      <c r="BO776" s="581"/>
      <c r="BP776" s="581"/>
      <c r="BQ776" s="581"/>
      <c r="BR776" s="581"/>
      <c r="BS776" s="581"/>
      <c r="BT776" s="581"/>
      <c r="BU776" s="581"/>
      <c r="BV776" s="581"/>
      <c r="BW776" s="581"/>
      <c r="BX776" s="581"/>
      <c r="BY776" s="581"/>
      <c r="BZ776" s="581"/>
      <c r="CA776" s="581"/>
      <c r="CB776" s="581"/>
      <c r="CC776" s="581"/>
    </row>
    <row r="777" customFormat="false" ht="11.25" hidden="false" customHeight="true" outlineLevel="0" collapsed="false">
      <c r="A777" s="581"/>
      <c r="B777" s="581"/>
      <c r="C777" s="581"/>
      <c r="D777" s="581"/>
      <c r="E777" s="581"/>
      <c r="F777" s="581"/>
      <c r="G777" s="581"/>
      <c r="H777" s="581"/>
      <c r="I777" s="581"/>
      <c r="J777" s="581"/>
      <c r="K777" s="581"/>
      <c r="L777" s="581"/>
      <c r="M777" s="581"/>
      <c r="N777" s="581"/>
      <c r="O777" s="581"/>
      <c r="P777" s="581"/>
      <c r="Q777" s="581"/>
      <c r="R777" s="581"/>
      <c r="S777" s="581"/>
      <c r="T777" s="581"/>
      <c r="U777" s="581"/>
      <c r="V777" s="581"/>
      <c r="W777" s="581"/>
      <c r="X777" s="581"/>
      <c r="Y777" s="581"/>
      <c r="Z777" s="581"/>
      <c r="AA777" s="581"/>
      <c r="AB777" s="581"/>
      <c r="AC777" s="581"/>
      <c r="AD777" s="581"/>
      <c r="AE777" s="581"/>
      <c r="AF777" s="581"/>
      <c r="AG777" s="581"/>
      <c r="AH777" s="581"/>
      <c r="AI777" s="581"/>
      <c r="AJ777" s="581"/>
      <c r="AK777" s="581"/>
      <c r="AL777" s="581"/>
      <c r="AM777" s="581"/>
      <c r="AN777" s="581"/>
      <c r="AO777" s="581"/>
      <c r="AP777" s="581"/>
      <c r="AQ777" s="581"/>
      <c r="AR777" s="581"/>
      <c r="AS777" s="581"/>
      <c r="AT777" s="581"/>
      <c r="AU777" s="581"/>
      <c r="AV777" s="581"/>
      <c r="AW777" s="581"/>
      <c r="AX777" s="581"/>
      <c r="AY777" s="581"/>
      <c r="AZ777" s="581"/>
      <c r="BA777" s="581"/>
      <c r="BB777" s="581"/>
      <c r="BC777" s="581"/>
      <c r="BD777" s="581"/>
      <c r="BE777" s="581"/>
      <c r="BF777" s="581"/>
      <c r="BG777" s="581"/>
      <c r="BH777" s="581"/>
      <c r="BI777" s="581"/>
      <c r="BJ777" s="581"/>
      <c r="BK777" s="581"/>
      <c r="BL777" s="581"/>
      <c r="BM777" s="581"/>
      <c r="BN777" s="581"/>
      <c r="BO777" s="581"/>
      <c r="BP777" s="581"/>
      <c r="BQ777" s="581"/>
      <c r="BR777" s="581"/>
      <c r="BS777" s="581"/>
      <c r="BT777" s="581"/>
      <c r="BU777" s="581"/>
      <c r="BV777" s="581"/>
      <c r="BW777" s="581"/>
      <c r="BX777" s="581"/>
      <c r="BY777" s="581"/>
      <c r="BZ777" s="581"/>
      <c r="CA777" s="581"/>
      <c r="CB777" s="581"/>
      <c r="CC777" s="581"/>
    </row>
    <row r="778" customFormat="false" ht="11.25" hidden="false" customHeight="true" outlineLevel="0" collapsed="false">
      <c r="A778" s="581"/>
      <c r="B778" s="581"/>
      <c r="C778" s="581"/>
      <c r="D778" s="581"/>
      <c r="E778" s="581"/>
      <c r="F778" s="581"/>
      <c r="G778" s="581"/>
      <c r="H778" s="581"/>
      <c r="I778" s="581"/>
      <c r="J778" s="581"/>
      <c r="K778" s="581"/>
      <c r="L778" s="581"/>
      <c r="M778" s="581"/>
      <c r="N778" s="581"/>
      <c r="O778" s="581"/>
      <c r="P778" s="581"/>
      <c r="Q778" s="581"/>
      <c r="R778" s="581"/>
      <c r="S778" s="581"/>
      <c r="T778" s="581"/>
      <c r="U778" s="581"/>
      <c r="V778" s="581"/>
      <c r="W778" s="581"/>
      <c r="X778" s="581"/>
      <c r="Y778" s="581"/>
      <c r="Z778" s="581"/>
      <c r="AA778" s="581"/>
      <c r="AB778" s="581"/>
      <c r="AC778" s="581"/>
      <c r="AD778" s="581"/>
      <c r="AE778" s="581"/>
      <c r="AF778" s="581"/>
      <c r="AG778" s="581"/>
      <c r="AH778" s="581"/>
      <c r="AI778" s="581"/>
      <c r="AJ778" s="581"/>
      <c r="AK778" s="581"/>
      <c r="AL778" s="581"/>
      <c r="AM778" s="581"/>
      <c r="AN778" s="581"/>
      <c r="AO778" s="581"/>
      <c r="AP778" s="581"/>
      <c r="AQ778" s="581"/>
      <c r="AR778" s="581"/>
      <c r="AS778" s="581"/>
      <c r="AT778" s="581"/>
      <c r="AU778" s="581"/>
      <c r="AV778" s="581"/>
      <c r="AW778" s="581"/>
      <c r="AX778" s="581"/>
      <c r="AY778" s="581"/>
      <c r="AZ778" s="581"/>
      <c r="BA778" s="581"/>
      <c r="BB778" s="581"/>
      <c r="BC778" s="581"/>
      <c r="BD778" s="581"/>
      <c r="BE778" s="581"/>
      <c r="BF778" s="581"/>
      <c r="BG778" s="581"/>
      <c r="BH778" s="581"/>
      <c r="BI778" s="581"/>
      <c r="BJ778" s="581"/>
      <c r="BK778" s="581"/>
      <c r="BL778" s="581"/>
      <c r="BM778" s="581"/>
      <c r="BN778" s="581"/>
      <c r="BO778" s="581"/>
      <c r="BP778" s="581"/>
      <c r="BQ778" s="581"/>
      <c r="BR778" s="581"/>
      <c r="BS778" s="581"/>
      <c r="BT778" s="581"/>
      <c r="BU778" s="581"/>
      <c r="BV778" s="581"/>
      <c r="BW778" s="581"/>
      <c r="BX778" s="581"/>
      <c r="BY778" s="581"/>
      <c r="BZ778" s="581"/>
      <c r="CA778" s="581"/>
      <c r="CB778" s="581"/>
      <c r="CC778" s="581"/>
    </row>
    <row r="779" customFormat="false" ht="11.25" hidden="false" customHeight="true" outlineLevel="0" collapsed="false">
      <c r="A779" s="581"/>
      <c r="B779" s="581"/>
      <c r="C779" s="581"/>
      <c r="D779" s="581"/>
      <c r="E779" s="581"/>
      <c r="F779" s="581"/>
      <c r="G779" s="581"/>
      <c r="H779" s="581"/>
      <c r="I779" s="581"/>
      <c r="J779" s="581"/>
      <c r="K779" s="581"/>
      <c r="L779" s="581"/>
      <c r="M779" s="581"/>
      <c r="N779" s="581"/>
      <c r="O779" s="581"/>
      <c r="P779" s="581"/>
      <c r="Q779" s="581"/>
      <c r="R779" s="581"/>
      <c r="S779" s="581"/>
      <c r="T779" s="581"/>
      <c r="U779" s="581"/>
      <c r="V779" s="581"/>
      <c r="W779" s="581"/>
      <c r="X779" s="581"/>
      <c r="Y779" s="581"/>
      <c r="Z779" s="581"/>
      <c r="AA779" s="581"/>
      <c r="AB779" s="581"/>
      <c r="AC779" s="581"/>
      <c r="AD779" s="581"/>
      <c r="AE779" s="581"/>
      <c r="AF779" s="581"/>
      <c r="AG779" s="581"/>
      <c r="AH779" s="581"/>
      <c r="AI779" s="581"/>
      <c r="AJ779" s="581"/>
      <c r="AK779" s="581"/>
      <c r="AL779" s="581"/>
      <c r="AM779" s="581"/>
      <c r="AN779" s="581"/>
      <c r="AO779" s="581"/>
      <c r="AP779" s="581"/>
      <c r="AQ779" s="581"/>
      <c r="AR779" s="581"/>
      <c r="AS779" s="581"/>
      <c r="AT779" s="581"/>
      <c r="AU779" s="581"/>
      <c r="AV779" s="581"/>
      <c r="AW779" s="581"/>
      <c r="AX779" s="581"/>
      <c r="AY779" s="581"/>
      <c r="AZ779" s="581"/>
      <c r="BA779" s="581"/>
      <c r="BB779" s="581"/>
      <c r="BC779" s="581"/>
      <c r="BD779" s="581"/>
      <c r="BE779" s="581"/>
      <c r="BF779" s="581"/>
      <c r="BG779" s="581"/>
      <c r="BH779" s="581"/>
      <c r="BI779" s="581"/>
      <c r="BJ779" s="581"/>
      <c r="BK779" s="581"/>
      <c r="BL779" s="581"/>
      <c r="BM779" s="581"/>
      <c r="BN779" s="581"/>
      <c r="BO779" s="581"/>
      <c r="BP779" s="581"/>
      <c r="BQ779" s="581"/>
      <c r="BR779" s="581"/>
      <c r="BS779" s="581"/>
      <c r="BT779" s="581"/>
      <c r="BU779" s="581"/>
      <c r="BV779" s="581"/>
      <c r="BW779" s="581"/>
      <c r="BX779" s="581"/>
      <c r="BY779" s="581"/>
      <c r="BZ779" s="581"/>
      <c r="CA779" s="581"/>
      <c r="CB779" s="581"/>
      <c r="CC779" s="581"/>
    </row>
    <row r="780" customFormat="false" ht="11.25" hidden="false" customHeight="true" outlineLevel="0" collapsed="false">
      <c r="A780" s="581"/>
      <c r="B780" s="581"/>
      <c r="C780" s="581"/>
      <c r="D780" s="581"/>
      <c r="E780" s="581"/>
      <c r="F780" s="581"/>
      <c r="G780" s="581"/>
      <c r="H780" s="581"/>
      <c r="I780" s="581"/>
      <c r="J780" s="581"/>
      <c r="K780" s="581"/>
      <c r="L780" s="581"/>
      <c r="M780" s="581"/>
      <c r="N780" s="581"/>
      <c r="O780" s="581"/>
      <c r="P780" s="581"/>
      <c r="Q780" s="581"/>
      <c r="R780" s="581"/>
      <c r="S780" s="581"/>
      <c r="T780" s="581"/>
      <c r="U780" s="581"/>
      <c r="V780" s="581"/>
      <c r="W780" s="581"/>
      <c r="X780" s="581"/>
      <c r="Y780" s="581"/>
      <c r="Z780" s="581"/>
      <c r="AA780" s="581"/>
      <c r="AB780" s="581"/>
      <c r="AC780" s="581"/>
      <c r="AD780" s="581"/>
      <c r="AE780" s="581"/>
      <c r="AF780" s="581"/>
      <c r="AG780" s="581"/>
      <c r="AH780" s="581"/>
      <c r="AI780" s="581"/>
      <c r="AJ780" s="581"/>
      <c r="AK780" s="581"/>
      <c r="AL780" s="581"/>
      <c r="AM780" s="581"/>
      <c r="AN780" s="581"/>
      <c r="AO780" s="581"/>
      <c r="AP780" s="581"/>
      <c r="AQ780" s="581"/>
      <c r="AR780" s="581"/>
      <c r="AS780" s="581"/>
      <c r="AT780" s="581"/>
      <c r="AU780" s="581"/>
      <c r="AV780" s="581"/>
      <c r="AW780" s="581"/>
      <c r="AX780" s="581"/>
      <c r="AY780" s="581"/>
      <c r="AZ780" s="581"/>
      <c r="BA780" s="581"/>
      <c r="BB780" s="581"/>
      <c r="BC780" s="581"/>
      <c r="BD780" s="581"/>
      <c r="BE780" s="581"/>
      <c r="BF780" s="581"/>
      <c r="BG780" s="581"/>
      <c r="BH780" s="581"/>
      <c r="BI780" s="581"/>
      <c r="BJ780" s="581"/>
      <c r="BK780" s="581"/>
      <c r="BL780" s="581"/>
      <c r="BM780" s="581"/>
      <c r="BN780" s="581"/>
      <c r="BO780" s="581"/>
      <c r="BP780" s="581"/>
      <c r="BQ780" s="581"/>
      <c r="BR780" s="581"/>
      <c r="BS780" s="581"/>
      <c r="BT780" s="581"/>
      <c r="BU780" s="581"/>
      <c r="BV780" s="581"/>
      <c r="BW780" s="581"/>
      <c r="BX780" s="581"/>
      <c r="BY780" s="581"/>
      <c r="BZ780" s="581"/>
      <c r="CA780" s="581"/>
      <c r="CB780" s="581"/>
      <c r="CC780" s="581"/>
    </row>
    <row r="781" customFormat="false" ht="11.25" hidden="false" customHeight="true" outlineLevel="0" collapsed="false">
      <c r="A781" s="581"/>
      <c r="B781" s="581"/>
      <c r="C781" s="581"/>
      <c r="D781" s="581"/>
      <c r="E781" s="581"/>
      <c r="F781" s="581"/>
      <c r="G781" s="581"/>
      <c r="H781" s="581"/>
      <c r="I781" s="581"/>
      <c r="J781" s="581"/>
      <c r="K781" s="581"/>
      <c r="L781" s="581"/>
      <c r="M781" s="581"/>
      <c r="N781" s="581"/>
      <c r="O781" s="581"/>
      <c r="P781" s="581"/>
      <c r="Q781" s="581"/>
      <c r="R781" s="581"/>
      <c r="S781" s="581"/>
      <c r="T781" s="581"/>
      <c r="U781" s="581"/>
      <c r="V781" s="581"/>
      <c r="W781" s="581"/>
      <c r="X781" s="581"/>
      <c r="Y781" s="581"/>
      <c r="Z781" s="581"/>
      <c r="AA781" s="581"/>
      <c r="AB781" s="581"/>
      <c r="AC781" s="581"/>
      <c r="AD781" s="581"/>
      <c r="AE781" s="581"/>
      <c r="AF781" s="581"/>
      <c r="AG781" s="581"/>
      <c r="AH781" s="581"/>
      <c r="AI781" s="581"/>
      <c r="AJ781" s="581"/>
      <c r="AK781" s="581"/>
      <c r="AL781" s="581"/>
      <c r="AM781" s="581"/>
      <c r="AN781" s="581"/>
      <c r="AO781" s="581"/>
      <c r="AP781" s="581"/>
      <c r="AQ781" s="581"/>
      <c r="AR781" s="581"/>
      <c r="AS781" s="581"/>
      <c r="AT781" s="581"/>
      <c r="AU781" s="581"/>
      <c r="AV781" s="581"/>
      <c r="AW781" s="581"/>
      <c r="AX781" s="581"/>
      <c r="AY781" s="581"/>
      <c r="AZ781" s="581"/>
      <c r="BA781" s="581"/>
      <c r="BB781" s="581"/>
      <c r="BC781" s="581"/>
      <c r="BD781" s="581"/>
      <c r="BE781" s="581"/>
      <c r="BF781" s="581"/>
      <c r="BG781" s="581"/>
      <c r="BH781" s="581"/>
      <c r="BI781" s="581"/>
      <c r="BJ781" s="581"/>
      <c r="BK781" s="581"/>
      <c r="BL781" s="581"/>
      <c r="BM781" s="581"/>
      <c r="BN781" s="581"/>
      <c r="BO781" s="581"/>
      <c r="BP781" s="581"/>
      <c r="BQ781" s="581"/>
      <c r="BR781" s="581"/>
      <c r="BS781" s="581"/>
      <c r="BT781" s="581"/>
      <c r="BU781" s="581"/>
      <c r="BV781" s="581"/>
      <c r="BW781" s="581"/>
      <c r="BX781" s="581"/>
      <c r="BY781" s="581"/>
      <c r="BZ781" s="581"/>
      <c r="CA781" s="581"/>
      <c r="CB781" s="581"/>
      <c r="CC781" s="581"/>
    </row>
    <row r="782" customFormat="false" ht="11.25" hidden="false" customHeight="true" outlineLevel="0" collapsed="false">
      <c r="A782" s="581"/>
      <c r="B782" s="581"/>
      <c r="C782" s="581"/>
      <c r="D782" s="581"/>
      <c r="E782" s="581"/>
      <c r="F782" s="581"/>
      <c r="G782" s="581"/>
      <c r="H782" s="581"/>
      <c r="I782" s="581"/>
      <c r="J782" s="581"/>
      <c r="K782" s="581"/>
      <c r="L782" s="581"/>
      <c r="M782" s="581"/>
      <c r="N782" s="581"/>
      <c r="O782" s="581"/>
      <c r="P782" s="581"/>
      <c r="Q782" s="581"/>
      <c r="R782" s="581"/>
      <c r="S782" s="581"/>
      <c r="T782" s="581"/>
      <c r="U782" s="581"/>
      <c r="V782" s="581"/>
      <c r="W782" s="581"/>
      <c r="X782" s="581"/>
      <c r="Y782" s="581"/>
      <c r="Z782" s="581"/>
      <c r="AA782" s="581"/>
      <c r="AB782" s="581"/>
      <c r="AC782" s="581"/>
      <c r="AD782" s="581"/>
      <c r="AE782" s="581"/>
      <c r="AF782" s="581"/>
      <c r="AG782" s="581"/>
      <c r="AH782" s="581"/>
      <c r="AI782" s="581"/>
      <c r="AJ782" s="581"/>
      <c r="AK782" s="581"/>
      <c r="AL782" s="581"/>
      <c r="AM782" s="581"/>
      <c r="AN782" s="581"/>
      <c r="AO782" s="581"/>
      <c r="AP782" s="581"/>
      <c r="AQ782" s="581"/>
      <c r="AR782" s="581"/>
      <c r="AS782" s="581"/>
      <c r="AT782" s="581"/>
      <c r="AU782" s="581"/>
      <c r="AV782" s="581"/>
      <c r="AW782" s="581"/>
      <c r="AX782" s="581"/>
      <c r="AY782" s="581"/>
      <c r="AZ782" s="581"/>
      <c r="BA782" s="581"/>
      <c r="BB782" s="581"/>
      <c r="BC782" s="581"/>
      <c r="BD782" s="581"/>
      <c r="BE782" s="581"/>
      <c r="BF782" s="581"/>
      <c r="BG782" s="581"/>
      <c r="BH782" s="581"/>
      <c r="BI782" s="581"/>
      <c r="BJ782" s="581"/>
      <c r="BK782" s="581"/>
      <c r="BL782" s="581"/>
      <c r="BM782" s="581"/>
      <c r="BN782" s="581"/>
      <c r="BO782" s="581"/>
      <c r="BP782" s="581"/>
      <c r="BQ782" s="581"/>
      <c r="BR782" s="581"/>
      <c r="BS782" s="581"/>
      <c r="BT782" s="581"/>
      <c r="BU782" s="581"/>
      <c r="BV782" s="581"/>
      <c r="BW782" s="581"/>
      <c r="BX782" s="581"/>
      <c r="BY782" s="581"/>
      <c r="BZ782" s="581"/>
      <c r="CA782" s="581"/>
      <c r="CB782" s="581"/>
      <c r="CC782" s="581"/>
    </row>
    <row r="783" customFormat="false" ht="11.25" hidden="false" customHeight="true" outlineLevel="0" collapsed="false">
      <c r="A783" s="581"/>
      <c r="B783" s="581"/>
      <c r="C783" s="581"/>
      <c r="D783" s="581"/>
      <c r="E783" s="581"/>
      <c r="F783" s="581"/>
      <c r="G783" s="581"/>
      <c r="H783" s="581"/>
      <c r="I783" s="581"/>
      <c r="J783" s="581"/>
      <c r="K783" s="581"/>
      <c r="L783" s="581"/>
      <c r="M783" s="581"/>
      <c r="N783" s="581"/>
      <c r="O783" s="581"/>
      <c r="P783" s="581"/>
      <c r="Q783" s="581"/>
      <c r="R783" s="581"/>
      <c r="S783" s="581"/>
      <c r="T783" s="581"/>
      <c r="U783" s="581"/>
      <c r="V783" s="581"/>
      <c r="W783" s="581"/>
      <c r="X783" s="581"/>
      <c r="Y783" s="581"/>
      <c r="Z783" s="581"/>
      <c r="AA783" s="581"/>
      <c r="AB783" s="581"/>
      <c r="AC783" s="581"/>
      <c r="AD783" s="581"/>
      <c r="AE783" s="581"/>
      <c r="AF783" s="581"/>
      <c r="AG783" s="581"/>
      <c r="AH783" s="581"/>
      <c r="AI783" s="581"/>
      <c r="AJ783" s="581"/>
      <c r="AK783" s="581"/>
      <c r="AL783" s="581"/>
      <c r="AM783" s="581"/>
      <c r="AN783" s="581"/>
      <c r="AO783" s="581"/>
      <c r="AP783" s="581"/>
      <c r="AQ783" s="581"/>
      <c r="AR783" s="581"/>
      <c r="AS783" s="581"/>
      <c r="AT783" s="581"/>
      <c r="AU783" s="581"/>
      <c r="AV783" s="581"/>
      <c r="AW783" s="581"/>
      <c r="AX783" s="581"/>
      <c r="AY783" s="581"/>
      <c r="AZ783" s="581"/>
      <c r="BA783" s="581"/>
      <c r="BB783" s="581"/>
      <c r="BC783" s="581"/>
      <c r="BD783" s="581"/>
      <c r="BE783" s="581"/>
      <c r="BF783" s="581"/>
      <c r="BG783" s="581"/>
      <c r="BH783" s="581"/>
      <c r="BI783" s="581"/>
      <c r="BJ783" s="581"/>
      <c r="BK783" s="581"/>
      <c r="BL783" s="581"/>
      <c r="BM783" s="581"/>
      <c r="BN783" s="581"/>
      <c r="BO783" s="581"/>
      <c r="BP783" s="581"/>
      <c r="BQ783" s="581"/>
      <c r="BR783" s="581"/>
      <c r="BS783" s="581"/>
      <c r="BT783" s="581"/>
      <c r="BU783" s="581"/>
      <c r="BV783" s="581"/>
      <c r="BW783" s="581"/>
      <c r="BX783" s="581"/>
      <c r="BY783" s="581"/>
      <c r="BZ783" s="581"/>
      <c r="CA783" s="581"/>
      <c r="CB783" s="581"/>
      <c r="CC783" s="581"/>
    </row>
    <row r="784" customFormat="false" ht="11.25" hidden="false" customHeight="true" outlineLevel="0" collapsed="false">
      <c r="A784" s="581"/>
      <c r="B784" s="581"/>
      <c r="C784" s="581"/>
      <c r="D784" s="581"/>
      <c r="E784" s="581"/>
      <c r="F784" s="581"/>
      <c r="G784" s="581"/>
      <c r="H784" s="581"/>
      <c r="I784" s="581"/>
      <c r="J784" s="581"/>
      <c r="K784" s="581"/>
      <c r="L784" s="581"/>
      <c r="M784" s="581"/>
      <c r="N784" s="581"/>
      <c r="O784" s="581"/>
      <c r="P784" s="581"/>
      <c r="Q784" s="581"/>
      <c r="R784" s="581"/>
      <c r="S784" s="581"/>
      <c r="T784" s="581"/>
      <c r="U784" s="581"/>
      <c r="V784" s="581"/>
      <c r="W784" s="581"/>
      <c r="X784" s="581"/>
      <c r="Y784" s="581"/>
      <c r="Z784" s="581"/>
      <c r="AA784" s="581"/>
      <c r="AB784" s="581"/>
      <c r="AC784" s="581"/>
      <c r="AD784" s="581"/>
      <c r="AE784" s="581"/>
      <c r="AF784" s="581"/>
      <c r="AG784" s="581"/>
      <c r="AH784" s="581"/>
      <c r="AI784" s="581"/>
      <c r="AJ784" s="581"/>
      <c r="AK784" s="581"/>
      <c r="AL784" s="581"/>
      <c r="AM784" s="581"/>
      <c r="AN784" s="581"/>
      <c r="AO784" s="581"/>
      <c r="AP784" s="581"/>
      <c r="AQ784" s="581"/>
      <c r="AR784" s="581"/>
      <c r="AS784" s="581"/>
      <c r="AT784" s="581"/>
      <c r="AU784" s="581"/>
      <c r="AV784" s="581"/>
      <c r="AW784" s="581"/>
      <c r="AX784" s="581"/>
      <c r="AY784" s="581"/>
      <c r="AZ784" s="581"/>
      <c r="BA784" s="581"/>
      <c r="BB784" s="581"/>
      <c r="BC784" s="581"/>
      <c r="BD784" s="581"/>
      <c r="BE784" s="581"/>
      <c r="BF784" s="581"/>
      <c r="BG784" s="581"/>
      <c r="BH784" s="581"/>
      <c r="BI784" s="581"/>
      <c r="BJ784" s="581"/>
      <c r="BK784" s="581"/>
      <c r="BL784" s="581"/>
      <c r="BM784" s="581"/>
      <c r="BN784" s="581"/>
      <c r="BO784" s="581"/>
      <c r="BP784" s="581"/>
      <c r="BQ784" s="581"/>
      <c r="BR784" s="581"/>
      <c r="BS784" s="581"/>
      <c r="BT784" s="581"/>
      <c r="BU784" s="581"/>
      <c r="BV784" s="581"/>
      <c r="BW784" s="581"/>
      <c r="BX784" s="581"/>
      <c r="BY784" s="581"/>
      <c r="BZ784" s="581"/>
      <c r="CA784" s="581"/>
      <c r="CB784" s="581"/>
      <c r="CC784" s="581"/>
    </row>
    <row r="785" customFormat="false" ht="11.25" hidden="false" customHeight="true" outlineLevel="0" collapsed="false">
      <c r="A785" s="581"/>
      <c r="B785" s="581"/>
      <c r="C785" s="581"/>
      <c r="D785" s="581"/>
      <c r="E785" s="581"/>
      <c r="F785" s="581"/>
      <c r="G785" s="581"/>
      <c r="H785" s="581"/>
      <c r="I785" s="581"/>
      <c r="J785" s="581"/>
      <c r="K785" s="581"/>
      <c r="L785" s="581"/>
      <c r="M785" s="581"/>
      <c r="N785" s="581"/>
      <c r="O785" s="581"/>
      <c r="P785" s="581"/>
      <c r="Q785" s="581"/>
      <c r="R785" s="581"/>
      <c r="S785" s="581"/>
      <c r="T785" s="581"/>
      <c r="U785" s="581"/>
      <c r="V785" s="581"/>
      <c r="W785" s="581"/>
      <c r="X785" s="581"/>
      <c r="Y785" s="581"/>
      <c r="Z785" s="581"/>
      <c r="AA785" s="581"/>
      <c r="AB785" s="581"/>
      <c r="AC785" s="581"/>
      <c r="AD785" s="581"/>
      <c r="AE785" s="581"/>
      <c r="AF785" s="581"/>
      <c r="AG785" s="581"/>
      <c r="AH785" s="581"/>
      <c r="AI785" s="581"/>
      <c r="AJ785" s="581"/>
      <c r="AK785" s="581"/>
      <c r="AL785" s="581"/>
      <c r="AM785" s="581"/>
      <c r="AN785" s="581"/>
      <c r="AO785" s="581"/>
      <c r="AP785" s="581"/>
      <c r="AQ785" s="581"/>
      <c r="AR785" s="581"/>
      <c r="AS785" s="581"/>
      <c r="AT785" s="581"/>
      <c r="AU785" s="581"/>
      <c r="AV785" s="581"/>
      <c r="AW785" s="581"/>
      <c r="AX785" s="581"/>
      <c r="AY785" s="581"/>
      <c r="AZ785" s="581"/>
      <c r="BA785" s="581"/>
      <c r="BB785" s="581"/>
      <c r="BC785" s="581"/>
      <c r="BD785" s="581"/>
      <c r="BE785" s="581"/>
      <c r="BF785" s="581"/>
      <c r="BG785" s="581"/>
      <c r="BH785" s="581"/>
      <c r="BI785" s="581"/>
      <c r="BJ785" s="581"/>
      <c r="BK785" s="581"/>
      <c r="BL785" s="581"/>
      <c r="BM785" s="581"/>
      <c r="BN785" s="581"/>
      <c r="BO785" s="581"/>
      <c r="BP785" s="581"/>
      <c r="BQ785" s="581"/>
      <c r="BR785" s="581"/>
      <c r="BS785" s="581"/>
      <c r="BT785" s="581"/>
      <c r="BU785" s="581"/>
      <c r="BV785" s="581"/>
      <c r="BW785" s="581"/>
      <c r="BX785" s="581"/>
      <c r="BY785" s="581"/>
      <c r="BZ785" s="581"/>
      <c r="CA785" s="581"/>
      <c r="CB785" s="581"/>
      <c r="CC785" s="581"/>
    </row>
    <row r="786" customFormat="false" ht="11.25" hidden="false" customHeight="true" outlineLevel="0" collapsed="false">
      <c r="A786" s="581"/>
      <c r="B786" s="581"/>
      <c r="C786" s="581"/>
      <c r="D786" s="581"/>
      <c r="E786" s="581"/>
      <c r="F786" s="581"/>
      <c r="G786" s="581"/>
      <c r="H786" s="581"/>
      <c r="I786" s="581"/>
      <c r="J786" s="581"/>
      <c r="K786" s="581"/>
      <c r="L786" s="581"/>
      <c r="M786" s="581"/>
      <c r="N786" s="581"/>
      <c r="O786" s="581"/>
      <c r="P786" s="581"/>
      <c r="Q786" s="581"/>
      <c r="R786" s="581"/>
      <c r="S786" s="581"/>
      <c r="T786" s="581"/>
      <c r="U786" s="581"/>
      <c r="V786" s="581"/>
      <c r="W786" s="581"/>
      <c r="X786" s="581"/>
      <c r="Y786" s="581"/>
      <c r="Z786" s="581"/>
      <c r="AA786" s="581"/>
      <c r="AB786" s="581"/>
      <c r="AC786" s="581"/>
      <c r="AD786" s="581"/>
      <c r="AE786" s="581"/>
      <c r="AF786" s="581"/>
      <c r="AG786" s="581"/>
      <c r="AH786" s="581"/>
      <c r="AI786" s="581"/>
      <c r="AJ786" s="581"/>
      <c r="AK786" s="581"/>
      <c r="AL786" s="581"/>
      <c r="AM786" s="581"/>
      <c r="AN786" s="581"/>
      <c r="AO786" s="581"/>
      <c r="AP786" s="581"/>
      <c r="AQ786" s="581"/>
      <c r="AR786" s="581"/>
      <c r="AS786" s="581"/>
      <c r="AT786" s="581"/>
      <c r="AU786" s="581"/>
      <c r="AV786" s="581"/>
      <c r="AW786" s="581"/>
      <c r="AX786" s="581"/>
      <c r="AY786" s="581"/>
      <c r="AZ786" s="581"/>
      <c r="BA786" s="581"/>
      <c r="BB786" s="581"/>
      <c r="BC786" s="581"/>
      <c r="BD786" s="581"/>
      <c r="BE786" s="581"/>
      <c r="BF786" s="581"/>
      <c r="BG786" s="581"/>
      <c r="BH786" s="581"/>
      <c r="BI786" s="581"/>
      <c r="BJ786" s="581"/>
      <c r="BK786" s="581"/>
      <c r="BL786" s="581"/>
      <c r="BM786" s="581"/>
      <c r="BN786" s="581"/>
      <c r="BO786" s="581"/>
      <c r="BP786" s="581"/>
      <c r="BQ786" s="581"/>
      <c r="BR786" s="581"/>
      <c r="BS786" s="581"/>
      <c r="BT786" s="581"/>
      <c r="BU786" s="581"/>
      <c r="BV786" s="581"/>
      <c r="BW786" s="581"/>
      <c r="BX786" s="581"/>
      <c r="BY786" s="581"/>
      <c r="BZ786" s="581"/>
      <c r="CA786" s="581"/>
      <c r="CB786" s="581"/>
      <c r="CC786" s="581"/>
    </row>
    <row r="787" customFormat="false" ht="11.25" hidden="false" customHeight="true" outlineLevel="0" collapsed="false">
      <c r="A787" s="581"/>
      <c r="B787" s="581"/>
      <c r="C787" s="581"/>
      <c r="D787" s="581"/>
      <c r="E787" s="581"/>
      <c r="F787" s="581"/>
      <c r="G787" s="581"/>
      <c r="H787" s="581"/>
      <c r="I787" s="581"/>
      <c r="J787" s="581"/>
      <c r="K787" s="581"/>
      <c r="L787" s="581"/>
      <c r="M787" s="581"/>
      <c r="N787" s="581"/>
      <c r="O787" s="581"/>
      <c r="P787" s="581"/>
      <c r="Q787" s="581"/>
      <c r="R787" s="581"/>
      <c r="S787" s="581"/>
      <c r="T787" s="581"/>
      <c r="U787" s="581"/>
      <c r="V787" s="581"/>
      <c r="W787" s="581"/>
      <c r="X787" s="581"/>
      <c r="Y787" s="581"/>
      <c r="Z787" s="581"/>
      <c r="AA787" s="581"/>
      <c r="AB787" s="581"/>
      <c r="AC787" s="581"/>
      <c r="AD787" s="581"/>
      <c r="AE787" s="581"/>
      <c r="AF787" s="581"/>
      <c r="AG787" s="581"/>
      <c r="AH787" s="581"/>
      <c r="AI787" s="581"/>
      <c r="AJ787" s="581"/>
      <c r="AK787" s="581"/>
      <c r="AL787" s="581"/>
      <c r="AM787" s="581"/>
      <c r="AN787" s="581"/>
      <c r="AO787" s="581"/>
      <c r="AP787" s="581"/>
      <c r="AQ787" s="581"/>
      <c r="AR787" s="581"/>
      <c r="AS787" s="581"/>
      <c r="AT787" s="581"/>
      <c r="AU787" s="581"/>
      <c r="AV787" s="581"/>
      <c r="AW787" s="581"/>
      <c r="AX787" s="581"/>
      <c r="AY787" s="581"/>
      <c r="AZ787" s="581"/>
      <c r="BA787" s="581"/>
      <c r="BB787" s="581"/>
      <c r="BC787" s="581"/>
      <c r="BD787" s="581"/>
      <c r="BE787" s="581"/>
      <c r="BF787" s="581"/>
      <c r="BG787" s="581"/>
      <c r="BH787" s="581"/>
      <c r="BI787" s="581"/>
      <c r="BJ787" s="581"/>
      <c r="BK787" s="581"/>
      <c r="BL787" s="581"/>
      <c r="BM787" s="581"/>
      <c r="BN787" s="581"/>
      <c r="BO787" s="581"/>
      <c r="BP787" s="581"/>
      <c r="BQ787" s="581"/>
      <c r="BR787" s="581"/>
      <c r="BS787" s="581"/>
      <c r="BT787" s="581"/>
      <c r="BU787" s="581"/>
      <c r="BV787" s="581"/>
      <c r="BW787" s="581"/>
      <c r="BX787" s="581"/>
      <c r="BY787" s="581"/>
      <c r="BZ787" s="581"/>
      <c r="CA787" s="581"/>
      <c r="CB787" s="581"/>
      <c r="CC787" s="581"/>
    </row>
    <row r="788" customFormat="false" ht="11.25" hidden="false" customHeight="true" outlineLevel="0" collapsed="false">
      <c r="A788" s="581"/>
      <c r="B788" s="581"/>
      <c r="C788" s="581"/>
      <c r="D788" s="581"/>
      <c r="E788" s="581"/>
      <c r="F788" s="581"/>
      <c r="G788" s="581"/>
      <c r="H788" s="581"/>
      <c r="I788" s="581"/>
      <c r="J788" s="581"/>
      <c r="K788" s="581"/>
      <c r="L788" s="581"/>
      <c r="M788" s="581"/>
      <c r="N788" s="581"/>
      <c r="O788" s="581"/>
      <c r="P788" s="581"/>
      <c r="Q788" s="581"/>
      <c r="R788" s="581"/>
      <c r="S788" s="581"/>
      <c r="T788" s="581"/>
      <c r="U788" s="581"/>
      <c r="V788" s="581"/>
      <c r="W788" s="581"/>
      <c r="X788" s="581"/>
      <c r="Y788" s="581"/>
      <c r="Z788" s="581"/>
      <c r="AA788" s="581"/>
      <c r="AB788" s="581"/>
      <c r="AC788" s="581"/>
      <c r="AD788" s="581"/>
      <c r="AE788" s="581"/>
      <c r="AF788" s="581"/>
      <c r="AG788" s="581"/>
      <c r="AH788" s="581"/>
      <c r="AI788" s="581"/>
      <c r="AJ788" s="581"/>
      <c r="AK788" s="581"/>
      <c r="AL788" s="581"/>
      <c r="AM788" s="581"/>
      <c r="AN788" s="581"/>
      <c r="AO788" s="581"/>
      <c r="AP788" s="581"/>
      <c r="AQ788" s="581"/>
      <c r="AR788" s="581"/>
      <c r="AS788" s="581"/>
      <c r="AT788" s="581"/>
      <c r="AU788" s="581"/>
      <c r="AV788" s="581"/>
      <c r="AW788" s="581"/>
      <c r="AX788" s="581"/>
      <c r="AY788" s="581"/>
      <c r="AZ788" s="581"/>
      <c r="BA788" s="581"/>
      <c r="BB788" s="581"/>
      <c r="BC788" s="581"/>
      <c r="BD788" s="581"/>
      <c r="BE788" s="581"/>
      <c r="BF788" s="581"/>
      <c r="BG788" s="581"/>
      <c r="BH788" s="581"/>
      <c r="BI788" s="581"/>
      <c r="BJ788" s="581"/>
      <c r="BK788" s="581"/>
      <c r="BL788" s="581"/>
      <c r="BM788" s="581"/>
      <c r="BN788" s="581"/>
      <c r="BO788" s="581"/>
      <c r="BP788" s="581"/>
      <c r="BQ788" s="581"/>
      <c r="BR788" s="581"/>
      <c r="BS788" s="581"/>
      <c r="BT788" s="581"/>
      <c r="BU788" s="581"/>
      <c r="BV788" s="581"/>
      <c r="BW788" s="581"/>
      <c r="BX788" s="581"/>
      <c r="BY788" s="581"/>
      <c r="BZ788" s="581"/>
      <c r="CA788" s="581"/>
      <c r="CB788" s="581"/>
      <c r="CC788" s="581"/>
    </row>
    <row r="789" customFormat="false" ht="11.25" hidden="false" customHeight="true" outlineLevel="0" collapsed="false">
      <c r="A789" s="581"/>
      <c r="B789" s="581"/>
      <c r="C789" s="581"/>
      <c r="D789" s="581"/>
      <c r="E789" s="581"/>
      <c r="F789" s="581"/>
      <c r="G789" s="581"/>
      <c r="H789" s="581"/>
      <c r="I789" s="581"/>
      <c r="J789" s="581"/>
      <c r="K789" s="581"/>
      <c r="L789" s="581"/>
      <c r="M789" s="581"/>
      <c r="N789" s="581"/>
      <c r="O789" s="581"/>
      <c r="P789" s="581"/>
      <c r="Q789" s="581"/>
      <c r="R789" s="581"/>
      <c r="S789" s="581"/>
      <c r="T789" s="581"/>
      <c r="U789" s="581"/>
      <c r="V789" s="581"/>
      <c r="W789" s="581"/>
      <c r="X789" s="581"/>
      <c r="Y789" s="581"/>
      <c r="Z789" s="581"/>
      <c r="AA789" s="581"/>
      <c r="AB789" s="581"/>
      <c r="AC789" s="581"/>
      <c r="AD789" s="581"/>
      <c r="AE789" s="581"/>
      <c r="AF789" s="581"/>
      <c r="AG789" s="581"/>
      <c r="AH789" s="581"/>
      <c r="AI789" s="581"/>
      <c r="AJ789" s="581"/>
      <c r="AK789" s="581"/>
      <c r="AL789" s="581"/>
      <c r="AM789" s="581"/>
      <c r="AN789" s="581"/>
      <c r="AO789" s="581"/>
      <c r="AP789" s="581"/>
      <c r="AQ789" s="581"/>
      <c r="AR789" s="581"/>
      <c r="AS789" s="581"/>
      <c r="AT789" s="581"/>
      <c r="AU789" s="581"/>
      <c r="AV789" s="581"/>
      <c r="AW789" s="581"/>
      <c r="AX789" s="581"/>
      <c r="AY789" s="581"/>
      <c r="AZ789" s="581"/>
      <c r="BA789" s="581"/>
      <c r="BB789" s="581"/>
      <c r="BC789" s="581"/>
      <c r="BD789" s="581"/>
      <c r="BE789" s="581"/>
      <c r="BF789" s="581"/>
      <c r="BG789" s="581"/>
      <c r="BH789" s="581"/>
      <c r="BI789" s="581"/>
      <c r="BJ789" s="581"/>
      <c r="BK789" s="581"/>
      <c r="BL789" s="581"/>
      <c r="BM789" s="581"/>
      <c r="BN789" s="581"/>
      <c r="BO789" s="581"/>
      <c r="BP789" s="581"/>
      <c r="BQ789" s="581"/>
      <c r="BR789" s="581"/>
      <c r="BS789" s="581"/>
      <c r="BT789" s="581"/>
      <c r="BU789" s="581"/>
      <c r="BV789" s="581"/>
      <c r="BW789" s="581"/>
      <c r="BX789" s="581"/>
      <c r="BY789" s="581"/>
      <c r="BZ789" s="581"/>
      <c r="CA789" s="581"/>
      <c r="CB789" s="581"/>
      <c r="CC789" s="581"/>
    </row>
    <row r="790" customFormat="false" ht="11.25" hidden="false" customHeight="true" outlineLevel="0" collapsed="false">
      <c r="A790" s="581"/>
      <c r="B790" s="581"/>
      <c r="C790" s="581"/>
      <c r="D790" s="581"/>
      <c r="E790" s="581"/>
      <c r="F790" s="581"/>
      <c r="G790" s="581"/>
      <c r="H790" s="581"/>
      <c r="I790" s="581"/>
      <c r="J790" s="581"/>
      <c r="K790" s="581"/>
      <c r="L790" s="581"/>
      <c r="M790" s="581"/>
      <c r="N790" s="581"/>
      <c r="O790" s="581"/>
      <c r="P790" s="581"/>
      <c r="Q790" s="581"/>
      <c r="R790" s="581"/>
      <c r="S790" s="581"/>
      <c r="T790" s="581"/>
      <c r="U790" s="581"/>
      <c r="V790" s="581"/>
      <c r="W790" s="581"/>
      <c r="X790" s="581"/>
      <c r="Y790" s="581"/>
      <c r="Z790" s="581"/>
      <c r="AA790" s="581"/>
      <c r="AB790" s="581"/>
      <c r="AC790" s="581"/>
      <c r="AD790" s="581"/>
      <c r="AE790" s="581"/>
      <c r="AF790" s="581"/>
      <c r="AG790" s="581"/>
      <c r="AH790" s="581"/>
      <c r="AI790" s="581"/>
      <c r="AJ790" s="581"/>
      <c r="AK790" s="581"/>
      <c r="AL790" s="581"/>
      <c r="AM790" s="581"/>
      <c r="AN790" s="581"/>
      <c r="AO790" s="581"/>
      <c r="AP790" s="581"/>
      <c r="AQ790" s="581"/>
      <c r="AR790" s="581"/>
      <c r="AS790" s="581"/>
      <c r="AT790" s="581"/>
      <c r="AU790" s="581"/>
      <c r="AV790" s="581"/>
      <c r="AW790" s="581"/>
      <c r="AX790" s="581"/>
      <c r="AY790" s="581"/>
      <c r="AZ790" s="581"/>
      <c r="BA790" s="581"/>
      <c r="BB790" s="581"/>
      <c r="BC790" s="581"/>
      <c r="BD790" s="581"/>
      <c r="BE790" s="581"/>
      <c r="BF790" s="581"/>
      <c r="BG790" s="581"/>
      <c r="BH790" s="581"/>
      <c r="BI790" s="581"/>
      <c r="BJ790" s="581"/>
      <c r="BK790" s="581"/>
      <c r="BL790" s="581"/>
      <c r="BM790" s="581"/>
      <c r="BN790" s="581"/>
      <c r="BO790" s="581"/>
      <c r="BP790" s="581"/>
      <c r="BQ790" s="581"/>
      <c r="BR790" s="581"/>
      <c r="BS790" s="581"/>
      <c r="BT790" s="581"/>
      <c r="BU790" s="581"/>
      <c r="BV790" s="581"/>
      <c r="BW790" s="581"/>
      <c r="BX790" s="581"/>
      <c r="BY790" s="581"/>
      <c r="BZ790" s="581"/>
      <c r="CA790" s="581"/>
      <c r="CB790" s="581"/>
      <c r="CC790" s="581"/>
    </row>
    <row r="791" customFormat="false" ht="11.25" hidden="false" customHeight="true" outlineLevel="0" collapsed="false">
      <c r="A791" s="581"/>
      <c r="B791" s="581"/>
      <c r="C791" s="581"/>
      <c r="D791" s="581"/>
      <c r="E791" s="581"/>
      <c r="F791" s="581"/>
      <c r="G791" s="581"/>
      <c r="H791" s="581"/>
      <c r="I791" s="581"/>
      <c r="J791" s="581"/>
      <c r="K791" s="581"/>
      <c r="L791" s="581"/>
      <c r="M791" s="581"/>
      <c r="N791" s="581"/>
      <c r="O791" s="581"/>
      <c r="P791" s="581"/>
      <c r="Q791" s="581"/>
      <c r="R791" s="581"/>
      <c r="S791" s="581"/>
      <c r="T791" s="581"/>
      <c r="U791" s="581"/>
      <c r="V791" s="581"/>
      <c r="W791" s="581"/>
      <c r="X791" s="581"/>
      <c r="Y791" s="581"/>
      <c r="Z791" s="581"/>
      <c r="AA791" s="581"/>
      <c r="AB791" s="581"/>
      <c r="AC791" s="581"/>
      <c r="AD791" s="581"/>
      <c r="AE791" s="581"/>
      <c r="AF791" s="581"/>
      <c r="AG791" s="581"/>
      <c r="AH791" s="581"/>
      <c r="AI791" s="581"/>
      <c r="AJ791" s="581"/>
      <c r="AK791" s="581"/>
      <c r="AL791" s="581"/>
      <c r="AM791" s="581"/>
      <c r="AN791" s="581"/>
      <c r="AO791" s="581"/>
      <c r="AP791" s="581"/>
      <c r="AQ791" s="581"/>
      <c r="AR791" s="581"/>
      <c r="AS791" s="581"/>
      <c r="AT791" s="581"/>
      <c r="AU791" s="581"/>
      <c r="AV791" s="581"/>
      <c r="AW791" s="581"/>
      <c r="AX791" s="581"/>
      <c r="AY791" s="581"/>
      <c r="AZ791" s="581"/>
      <c r="BA791" s="581"/>
      <c r="BB791" s="581"/>
      <c r="BC791" s="581"/>
      <c r="BD791" s="581"/>
      <c r="BE791" s="581"/>
      <c r="BF791" s="581"/>
      <c r="BG791" s="581"/>
      <c r="BH791" s="581"/>
      <c r="BI791" s="581"/>
      <c r="BJ791" s="581"/>
      <c r="BK791" s="581"/>
      <c r="BL791" s="581"/>
      <c r="BM791" s="581"/>
      <c r="BN791" s="581"/>
      <c r="BO791" s="581"/>
      <c r="BP791" s="581"/>
      <c r="BQ791" s="581"/>
      <c r="BR791" s="581"/>
      <c r="BS791" s="581"/>
      <c r="BT791" s="581"/>
      <c r="BU791" s="581"/>
      <c r="BV791" s="581"/>
      <c r="BW791" s="581"/>
      <c r="BX791" s="581"/>
      <c r="BY791" s="581"/>
      <c r="BZ791" s="581"/>
      <c r="CA791" s="581"/>
      <c r="CB791" s="581"/>
      <c r="CC791" s="581"/>
    </row>
    <row r="792" customFormat="false" ht="11.25" hidden="false" customHeight="true" outlineLevel="0" collapsed="false">
      <c r="A792" s="581"/>
      <c r="B792" s="581"/>
      <c r="C792" s="581"/>
      <c r="D792" s="581"/>
      <c r="E792" s="581"/>
      <c r="F792" s="581"/>
      <c r="G792" s="581"/>
      <c r="H792" s="581"/>
      <c r="I792" s="581"/>
      <c r="J792" s="581"/>
      <c r="K792" s="581"/>
      <c r="L792" s="581"/>
      <c r="M792" s="581"/>
      <c r="N792" s="581"/>
      <c r="O792" s="581"/>
      <c r="P792" s="581"/>
      <c r="Q792" s="581"/>
      <c r="R792" s="581"/>
      <c r="S792" s="581"/>
      <c r="T792" s="581"/>
      <c r="U792" s="581"/>
      <c r="V792" s="581"/>
      <c r="W792" s="581"/>
      <c r="X792" s="581"/>
      <c r="Y792" s="581"/>
      <c r="Z792" s="581"/>
      <c r="AA792" s="581"/>
      <c r="AB792" s="581"/>
      <c r="AC792" s="581"/>
      <c r="AD792" s="581"/>
      <c r="AE792" s="581"/>
      <c r="AF792" s="581"/>
      <c r="AG792" s="581"/>
      <c r="AH792" s="581"/>
      <c r="AI792" s="581"/>
      <c r="AJ792" s="581"/>
      <c r="AK792" s="581"/>
      <c r="AL792" s="581"/>
      <c r="AM792" s="581"/>
      <c r="AN792" s="581"/>
      <c r="AO792" s="581"/>
      <c r="AP792" s="581"/>
      <c r="AQ792" s="581"/>
      <c r="AR792" s="581"/>
      <c r="AS792" s="581"/>
      <c r="AT792" s="581"/>
      <c r="AU792" s="581"/>
      <c r="AV792" s="581"/>
      <c r="AW792" s="581"/>
      <c r="AX792" s="581"/>
      <c r="AY792" s="581"/>
      <c r="AZ792" s="581"/>
      <c r="BA792" s="581"/>
      <c r="BB792" s="581"/>
      <c r="BC792" s="581"/>
      <c r="BD792" s="581"/>
      <c r="BE792" s="581"/>
      <c r="BF792" s="581"/>
      <c r="BG792" s="581"/>
      <c r="BH792" s="581"/>
      <c r="BI792" s="581"/>
      <c r="BJ792" s="581"/>
      <c r="BK792" s="581"/>
      <c r="BL792" s="581"/>
      <c r="BM792" s="581"/>
      <c r="BN792" s="581"/>
      <c r="BO792" s="581"/>
      <c r="BP792" s="581"/>
      <c r="BQ792" s="581"/>
      <c r="BR792" s="581"/>
      <c r="BS792" s="581"/>
      <c r="BT792" s="581"/>
      <c r="BU792" s="581"/>
      <c r="BV792" s="581"/>
      <c r="BW792" s="581"/>
      <c r="BX792" s="581"/>
      <c r="BY792" s="581"/>
      <c r="BZ792" s="581"/>
      <c r="CA792" s="581"/>
      <c r="CB792" s="581"/>
      <c r="CC792" s="581"/>
    </row>
    <row r="793" customFormat="false" ht="11.25" hidden="false" customHeight="true" outlineLevel="0" collapsed="false">
      <c r="A793" s="581"/>
      <c r="B793" s="581"/>
      <c r="C793" s="581"/>
      <c r="D793" s="581"/>
      <c r="E793" s="581"/>
      <c r="F793" s="581"/>
      <c r="G793" s="581"/>
      <c r="H793" s="581"/>
      <c r="I793" s="581"/>
      <c r="J793" s="581"/>
      <c r="K793" s="581"/>
      <c r="L793" s="581"/>
      <c r="M793" s="581"/>
      <c r="N793" s="581"/>
      <c r="O793" s="581"/>
      <c r="P793" s="581"/>
      <c r="Q793" s="581"/>
      <c r="R793" s="581"/>
      <c r="S793" s="581"/>
      <c r="T793" s="581"/>
      <c r="U793" s="581"/>
      <c r="V793" s="581"/>
      <c r="W793" s="581"/>
      <c r="X793" s="581"/>
      <c r="Y793" s="581"/>
      <c r="Z793" s="581"/>
      <c r="AA793" s="581"/>
      <c r="AB793" s="581"/>
      <c r="AC793" s="581"/>
      <c r="AD793" s="581"/>
      <c r="AE793" s="581"/>
      <c r="AF793" s="581"/>
      <c r="AG793" s="581"/>
      <c r="AH793" s="581"/>
      <c r="AI793" s="581"/>
      <c r="AJ793" s="581"/>
      <c r="AK793" s="581"/>
      <c r="AL793" s="581"/>
      <c r="AM793" s="581"/>
      <c r="AN793" s="581"/>
      <c r="AO793" s="581"/>
      <c r="AP793" s="581"/>
      <c r="AQ793" s="581"/>
      <c r="AR793" s="581"/>
      <c r="AS793" s="581"/>
      <c r="AT793" s="581"/>
      <c r="AU793" s="581"/>
      <c r="AV793" s="581"/>
      <c r="AW793" s="581"/>
      <c r="AX793" s="581"/>
      <c r="AY793" s="581"/>
      <c r="AZ793" s="581"/>
      <c r="BA793" s="581"/>
      <c r="BB793" s="581"/>
      <c r="BC793" s="581"/>
      <c r="BD793" s="581"/>
      <c r="BE793" s="581"/>
      <c r="BF793" s="581"/>
      <c r="BG793" s="581"/>
      <c r="BH793" s="581"/>
      <c r="BI793" s="581"/>
      <c r="BJ793" s="581"/>
      <c r="BK793" s="581"/>
      <c r="BL793" s="581"/>
      <c r="BM793" s="581"/>
      <c r="BN793" s="581"/>
      <c r="BO793" s="581"/>
      <c r="BP793" s="581"/>
      <c r="BQ793" s="581"/>
      <c r="BR793" s="581"/>
      <c r="BS793" s="581"/>
      <c r="BT793" s="581"/>
      <c r="BU793" s="581"/>
      <c r="BV793" s="581"/>
      <c r="BW793" s="581"/>
      <c r="BX793" s="581"/>
      <c r="BY793" s="581"/>
      <c r="BZ793" s="581"/>
      <c r="CA793" s="581"/>
      <c r="CB793" s="581"/>
      <c r="CC793" s="581"/>
    </row>
    <row r="794" customFormat="false" ht="11.25" hidden="false" customHeight="true" outlineLevel="0" collapsed="false">
      <c r="A794" s="581"/>
      <c r="B794" s="581"/>
      <c r="C794" s="581"/>
      <c r="D794" s="581"/>
      <c r="E794" s="581"/>
      <c r="F794" s="581"/>
      <c r="G794" s="581"/>
      <c r="H794" s="581"/>
      <c r="I794" s="581"/>
      <c r="J794" s="581"/>
      <c r="K794" s="581"/>
      <c r="L794" s="581"/>
      <c r="M794" s="581"/>
      <c r="N794" s="581"/>
      <c r="O794" s="581"/>
      <c r="P794" s="581"/>
      <c r="Q794" s="581"/>
      <c r="R794" s="581"/>
      <c r="S794" s="581"/>
      <c r="T794" s="581"/>
      <c r="U794" s="581"/>
      <c r="V794" s="581"/>
      <c r="W794" s="581"/>
      <c r="X794" s="581"/>
      <c r="Y794" s="581"/>
      <c r="Z794" s="581"/>
      <c r="AA794" s="581"/>
      <c r="AB794" s="581"/>
      <c r="AC794" s="581"/>
      <c r="AD794" s="581"/>
      <c r="AE794" s="581"/>
      <c r="AF794" s="581"/>
      <c r="AG794" s="581"/>
      <c r="AH794" s="581"/>
      <c r="AI794" s="581"/>
      <c r="AJ794" s="581"/>
      <c r="AK794" s="581"/>
      <c r="AL794" s="581"/>
      <c r="AM794" s="581"/>
      <c r="AN794" s="581"/>
      <c r="AO794" s="581"/>
      <c r="AP794" s="581"/>
      <c r="AQ794" s="581"/>
      <c r="AR794" s="581"/>
      <c r="AS794" s="581"/>
      <c r="AT794" s="581"/>
      <c r="AU794" s="581"/>
      <c r="AV794" s="581"/>
      <c r="AW794" s="581"/>
      <c r="AX794" s="581"/>
      <c r="AY794" s="581"/>
      <c r="AZ794" s="581"/>
      <c r="BA794" s="581"/>
      <c r="BB794" s="581"/>
      <c r="BC794" s="581"/>
      <c r="BD794" s="581"/>
      <c r="BE794" s="581"/>
      <c r="BF794" s="581"/>
      <c r="BG794" s="581"/>
      <c r="BH794" s="581"/>
      <c r="BI794" s="581"/>
      <c r="BJ794" s="581"/>
      <c r="BK794" s="581"/>
      <c r="BL794" s="581"/>
      <c r="BM794" s="581"/>
      <c r="BN794" s="581"/>
      <c r="BO794" s="581"/>
      <c r="BP794" s="581"/>
      <c r="BQ794" s="581"/>
      <c r="BR794" s="581"/>
      <c r="BS794" s="581"/>
      <c r="BT794" s="581"/>
      <c r="BU794" s="581"/>
      <c r="BV794" s="581"/>
      <c r="BW794" s="581"/>
      <c r="BX794" s="581"/>
      <c r="BY794" s="581"/>
      <c r="BZ794" s="581"/>
      <c r="CA794" s="581"/>
      <c r="CB794" s="581"/>
      <c r="CC794" s="581"/>
    </row>
    <row r="795" customFormat="false" ht="11.25" hidden="false" customHeight="true" outlineLevel="0" collapsed="false">
      <c r="A795" s="581"/>
      <c r="B795" s="581"/>
      <c r="C795" s="581"/>
      <c r="D795" s="581"/>
      <c r="E795" s="581"/>
      <c r="F795" s="581"/>
      <c r="G795" s="581"/>
      <c r="H795" s="581"/>
      <c r="I795" s="581"/>
      <c r="J795" s="581"/>
      <c r="K795" s="581"/>
      <c r="L795" s="581"/>
      <c r="M795" s="581"/>
      <c r="N795" s="581"/>
      <c r="O795" s="581"/>
      <c r="P795" s="581"/>
      <c r="Q795" s="581"/>
      <c r="R795" s="581"/>
      <c r="S795" s="581"/>
      <c r="T795" s="581"/>
      <c r="U795" s="581"/>
      <c r="V795" s="581"/>
      <c r="W795" s="581"/>
      <c r="X795" s="581"/>
      <c r="Y795" s="581"/>
      <c r="Z795" s="581"/>
      <c r="AA795" s="581"/>
      <c r="AB795" s="581"/>
      <c r="AC795" s="581"/>
      <c r="AD795" s="581"/>
      <c r="AE795" s="581"/>
      <c r="AF795" s="581"/>
      <c r="AG795" s="581"/>
      <c r="AH795" s="581"/>
      <c r="AI795" s="581"/>
      <c r="AJ795" s="581"/>
      <c r="AK795" s="581"/>
      <c r="AL795" s="581"/>
      <c r="AM795" s="581"/>
      <c r="AN795" s="581"/>
      <c r="AO795" s="581"/>
      <c r="AP795" s="581"/>
      <c r="AQ795" s="581"/>
      <c r="AR795" s="581"/>
      <c r="AS795" s="581"/>
      <c r="AT795" s="581"/>
      <c r="AU795" s="581"/>
      <c r="AV795" s="581"/>
      <c r="AW795" s="581"/>
      <c r="AX795" s="581"/>
      <c r="AY795" s="581"/>
      <c r="AZ795" s="581"/>
      <c r="BA795" s="581"/>
      <c r="BB795" s="581"/>
      <c r="BC795" s="581"/>
      <c r="BD795" s="581"/>
      <c r="BE795" s="581"/>
      <c r="BF795" s="581"/>
      <c r="BG795" s="581"/>
      <c r="BH795" s="581"/>
      <c r="BI795" s="581"/>
      <c r="BJ795" s="581"/>
      <c r="BK795" s="581"/>
      <c r="BL795" s="581"/>
      <c r="BM795" s="581"/>
      <c r="BN795" s="581"/>
      <c r="BO795" s="581"/>
      <c r="BP795" s="581"/>
      <c r="BQ795" s="581"/>
      <c r="BR795" s="581"/>
      <c r="BS795" s="581"/>
      <c r="BT795" s="581"/>
      <c r="BU795" s="581"/>
      <c r="BV795" s="581"/>
      <c r="BW795" s="581"/>
      <c r="BX795" s="581"/>
      <c r="BY795" s="581"/>
      <c r="BZ795" s="581"/>
      <c r="CA795" s="581"/>
      <c r="CB795" s="581"/>
      <c r="CC795" s="581"/>
    </row>
    <row r="796" customFormat="false" ht="11.25" hidden="false" customHeight="true" outlineLevel="0" collapsed="false">
      <c r="A796" s="581"/>
      <c r="B796" s="581"/>
      <c r="C796" s="581"/>
      <c r="D796" s="581"/>
      <c r="E796" s="581"/>
      <c r="F796" s="581"/>
      <c r="G796" s="581"/>
      <c r="H796" s="581"/>
      <c r="I796" s="581"/>
      <c r="J796" s="581"/>
      <c r="K796" s="581"/>
      <c r="L796" s="581"/>
      <c r="M796" s="581"/>
      <c r="N796" s="581"/>
      <c r="O796" s="581"/>
      <c r="P796" s="581"/>
      <c r="Q796" s="581"/>
      <c r="R796" s="581"/>
      <c r="S796" s="581"/>
      <c r="T796" s="581"/>
      <c r="U796" s="581"/>
      <c r="V796" s="581"/>
      <c r="W796" s="581"/>
      <c r="X796" s="581"/>
      <c r="Y796" s="581"/>
      <c r="Z796" s="581"/>
      <c r="AA796" s="581"/>
      <c r="AB796" s="581"/>
      <c r="AC796" s="581"/>
      <c r="AD796" s="581"/>
      <c r="AE796" s="581"/>
      <c r="AF796" s="581"/>
      <c r="AG796" s="581"/>
      <c r="AH796" s="581"/>
      <c r="AI796" s="581"/>
      <c r="AJ796" s="581"/>
      <c r="AK796" s="581"/>
      <c r="AL796" s="581"/>
      <c r="AM796" s="581"/>
      <c r="AN796" s="581"/>
      <c r="AO796" s="581"/>
      <c r="AP796" s="581"/>
      <c r="AQ796" s="581"/>
      <c r="AR796" s="581"/>
      <c r="AS796" s="581"/>
      <c r="AT796" s="581"/>
      <c r="AU796" s="581"/>
      <c r="AV796" s="581"/>
      <c r="AW796" s="581"/>
      <c r="AX796" s="581"/>
      <c r="AY796" s="581"/>
      <c r="AZ796" s="581"/>
      <c r="BA796" s="581"/>
      <c r="BB796" s="581"/>
      <c r="BC796" s="581"/>
      <c r="BD796" s="581"/>
      <c r="BE796" s="581"/>
      <c r="BF796" s="581"/>
      <c r="BG796" s="581"/>
      <c r="BH796" s="581"/>
      <c r="BI796" s="581"/>
      <c r="BJ796" s="581"/>
      <c r="BK796" s="581"/>
      <c r="BL796" s="581"/>
      <c r="BM796" s="581"/>
      <c r="BN796" s="581"/>
      <c r="BO796" s="581"/>
      <c r="BP796" s="581"/>
      <c r="BQ796" s="581"/>
      <c r="BR796" s="581"/>
      <c r="BS796" s="581"/>
      <c r="BT796" s="581"/>
      <c r="BU796" s="581"/>
      <c r="BV796" s="581"/>
      <c r="BW796" s="581"/>
      <c r="BX796" s="581"/>
      <c r="BY796" s="581"/>
      <c r="BZ796" s="581"/>
      <c r="CA796" s="581"/>
      <c r="CB796" s="581"/>
      <c r="CC796" s="581"/>
    </row>
    <row r="797" customFormat="false" ht="11.25" hidden="false" customHeight="true" outlineLevel="0" collapsed="false">
      <c r="A797" s="581"/>
      <c r="B797" s="581"/>
      <c r="C797" s="581"/>
      <c r="D797" s="581"/>
      <c r="E797" s="581"/>
      <c r="F797" s="581"/>
      <c r="G797" s="581"/>
      <c r="H797" s="581"/>
      <c r="I797" s="581"/>
      <c r="J797" s="581"/>
      <c r="K797" s="581"/>
      <c r="L797" s="581"/>
      <c r="M797" s="581"/>
      <c r="N797" s="581"/>
      <c r="O797" s="581"/>
      <c r="P797" s="581"/>
      <c r="Q797" s="581"/>
      <c r="R797" s="581"/>
      <c r="S797" s="581"/>
      <c r="T797" s="581"/>
      <c r="U797" s="581"/>
      <c r="V797" s="581"/>
      <c r="W797" s="581"/>
      <c r="X797" s="581"/>
      <c r="Y797" s="581"/>
      <c r="Z797" s="581"/>
      <c r="AA797" s="581"/>
      <c r="AB797" s="581"/>
      <c r="AC797" s="581"/>
      <c r="AD797" s="581"/>
      <c r="AE797" s="581"/>
      <c r="AF797" s="581"/>
      <c r="AG797" s="581"/>
      <c r="AH797" s="581"/>
      <c r="AI797" s="581"/>
      <c r="AJ797" s="581"/>
      <c r="AK797" s="581"/>
      <c r="AL797" s="581"/>
      <c r="AM797" s="581"/>
      <c r="AN797" s="581"/>
      <c r="AO797" s="581"/>
      <c r="AP797" s="581"/>
      <c r="AQ797" s="581"/>
      <c r="AR797" s="581"/>
      <c r="AS797" s="581"/>
      <c r="AT797" s="581"/>
      <c r="AU797" s="581"/>
      <c r="AV797" s="581"/>
      <c r="AW797" s="581"/>
      <c r="AX797" s="581"/>
      <c r="AY797" s="581"/>
      <c r="AZ797" s="581"/>
      <c r="BA797" s="581"/>
      <c r="BB797" s="581"/>
      <c r="BC797" s="581"/>
      <c r="BD797" s="581"/>
      <c r="BE797" s="581"/>
      <c r="BF797" s="581"/>
      <c r="BG797" s="581"/>
      <c r="BH797" s="581"/>
      <c r="BI797" s="581"/>
      <c r="BJ797" s="581"/>
      <c r="BK797" s="581"/>
      <c r="BL797" s="581"/>
      <c r="BM797" s="581"/>
      <c r="BN797" s="581"/>
      <c r="BO797" s="581"/>
      <c r="BP797" s="581"/>
      <c r="BQ797" s="581"/>
      <c r="BR797" s="581"/>
      <c r="BS797" s="581"/>
      <c r="BT797" s="581"/>
      <c r="BU797" s="581"/>
      <c r="BV797" s="581"/>
      <c r="BW797" s="581"/>
      <c r="BX797" s="581"/>
      <c r="BY797" s="581"/>
      <c r="BZ797" s="581"/>
      <c r="CA797" s="581"/>
      <c r="CB797" s="581"/>
      <c r="CC797" s="581"/>
    </row>
    <row r="798" customFormat="false" ht="11.25" hidden="false" customHeight="true" outlineLevel="0" collapsed="false">
      <c r="A798" s="581"/>
      <c r="B798" s="581"/>
      <c r="C798" s="581"/>
      <c r="D798" s="581"/>
      <c r="E798" s="581"/>
      <c r="F798" s="581"/>
      <c r="G798" s="581"/>
      <c r="H798" s="581"/>
      <c r="I798" s="581"/>
      <c r="J798" s="581"/>
      <c r="K798" s="581"/>
      <c r="L798" s="581"/>
      <c r="M798" s="581"/>
      <c r="N798" s="581"/>
      <c r="O798" s="581"/>
      <c r="P798" s="581"/>
      <c r="Q798" s="581"/>
      <c r="R798" s="581"/>
      <c r="S798" s="581"/>
      <c r="T798" s="581"/>
      <c r="U798" s="581"/>
      <c r="V798" s="581"/>
      <c r="W798" s="581"/>
      <c r="X798" s="581"/>
      <c r="Y798" s="581"/>
      <c r="Z798" s="581"/>
      <c r="AA798" s="581"/>
      <c r="AB798" s="581"/>
      <c r="AC798" s="581"/>
      <c r="AD798" s="581"/>
      <c r="AE798" s="581"/>
      <c r="AF798" s="581"/>
      <c r="AG798" s="581"/>
      <c r="AH798" s="581"/>
      <c r="AI798" s="581"/>
      <c r="AJ798" s="581"/>
      <c r="AK798" s="581"/>
      <c r="AL798" s="581"/>
      <c r="AM798" s="581"/>
      <c r="AN798" s="581"/>
      <c r="AO798" s="581"/>
      <c r="AP798" s="581"/>
      <c r="AQ798" s="581"/>
      <c r="AR798" s="581"/>
      <c r="AS798" s="581"/>
      <c r="AT798" s="581"/>
      <c r="AU798" s="581"/>
      <c r="AV798" s="581"/>
      <c r="AW798" s="581"/>
      <c r="AX798" s="581"/>
      <c r="AY798" s="581"/>
      <c r="AZ798" s="581"/>
      <c r="BA798" s="581"/>
      <c r="BB798" s="581"/>
      <c r="BC798" s="581"/>
      <c r="BD798" s="581"/>
      <c r="BE798" s="581"/>
      <c r="BF798" s="581"/>
      <c r="BG798" s="581"/>
      <c r="BH798" s="581"/>
      <c r="BI798" s="581"/>
      <c r="BJ798" s="581"/>
      <c r="BK798" s="581"/>
      <c r="BL798" s="581"/>
      <c r="BM798" s="581"/>
      <c r="BN798" s="581"/>
      <c r="BO798" s="581"/>
      <c r="BP798" s="581"/>
      <c r="BQ798" s="581"/>
      <c r="BR798" s="581"/>
      <c r="BS798" s="581"/>
      <c r="BT798" s="581"/>
      <c r="BU798" s="581"/>
      <c r="BV798" s="581"/>
      <c r="BW798" s="581"/>
      <c r="BX798" s="581"/>
      <c r="BY798" s="581"/>
      <c r="BZ798" s="581"/>
      <c r="CA798" s="581"/>
      <c r="CB798" s="581"/>
      <c r="CC798" s="581"/>
    </row>
    <row r="799" customFormat="false" ht="11.25" hidden="false" customHeight="true" outlineLevel="0" collapsed="false">
      <c r="A799" s="581"/>
      <c r="B799" s="581"/>
      <c r="C799" s="581"/>
      <c r="D799" s="581"/>
      <c r="E799" s="581"/>
      <c r="F799" s="581"/>
      <c r="G799" s="581"/>
      <c r="H799" s="581"/>
      <c r="I799" s="581"/>
      <c r="J799" s="581"/>
      <c r="K799" s="581"/>
      <c r="L799" s="581"/>
      <c r="M799" s="581"/>
      <c r="N799" s="581"/>
      <c r="O799" s="581"/>
      <c r="P799" s="581"/>
      <c r="Q799" s="581"/>
      <c r="R799" s="581"/>
      <c r="S799" s="581"/>
      <c r="T799" s="581"/>
      <c r="U799" s="581"/>
      <c r="V799" s="581"/>
      <c r="W799" s="581"/>
      <c r="X799" s="581"/>
      <c r="Y799" s="581"/>
      <c r="Z799" s="581"/>
      <c r="AA799" s="581"/>
      <c r="AB799" s="581"/>
      <c r="AC799" s="581"/>
      <c r="AD799" s="581"/>
      <c r="AE799" s="581"/>
      <c r="AF799" s="581"/>
      <c r="AG799" s="581"/>
      <c r="AH799" s="581"/>
      <c r="AI799" s="581"/>
      <c r="AJ799" s="581"/>
      <c r="AK799" s="581"/>
      <c r="AL799" s="581"/>
      <c r="AM799" s="581"/>
      <c r="AN799" s="581"/>
      <c r="AO799" s="581"/>
      <c r="AP799" s="581"/>
      <c r="AQ799" s="581"/>
      <c r="AR799" s="581"/>
      <c r="AS799" s="581"/>
      <c r="AT799" s="581"/>
      <c r="AU799" s="581"/>
      <c r="AV799" s="581"/>
      <c r="AW799" s="581"/>
      <c r="AX799" s="581"/>
      <c r="AY799" s="581"/>
      <c r="AZ799" s="581"/>
      <c r="BA799" s="581"/>
      <c r="BB799" s="581"/>
      <c r="BC799" s="581"/>
      <c r="BD799" s="581"/>
      <c r="BE799" s="581"/>
      <c r="BF799" s="581"/>
      <c r="BG799" s="581"/>
      <c r="BH799" s="581"/>
      <c r="BI799" s="581"/>
      <c r="BJ799" s="581"/>
      <c r="BK799" s="581"/>
      <c r="BL799" s="581"/>
      <c r="BM799" s="581"/>
      <c r="BN799" s="581"/>
      <c r="BO799" s="581"/>
      <c r="BP799" s="581"/>
      <c r="BQ799" s="581"/>
      <c r="BR799" s="581"/>
      <c r="BS799" s="581"/>
      <c r="BT799" s="581"/>
      <c r="BU799" s="581"/>
      <c r="BV799" s="581"/>
      <c r="BW799" s="581"/>
      <c r="BX799" s="581"/>
      <c r="BY799" s="581"/>
      <c r="BZ799" s="581"/>
      <c r="CA799" s="581"/>
      <c r="CB799" s="581"/>
      <c r="CC799" s="581"/>
    </row>
    <row r="800" customFormat="false" ht="11.25" hidden="false" customHeight="true" outlineLevel="0" collapsed="false">
      <c r="A800" s="581"/>
      <c r="B800" s="581"/>
      <c r="C800" s="581"/>
      <c r="D800" s="581"/>
      <c r="E800" s="581"/>
      <c r="F800" s="581"/>
      <c r="G800" s="581"/>
      <c r="H800" s="581"/>
      <c r="I800" s="581"/>
      <c r="J800" s="581"/>
      <c r="K800" s="581"/>
      <c r="L800" s="581"/>
      <c r="M800" s="581"/>
      <c r="N800" s="581"/>
      <c r="O800" s="581"/>
      <c r="P800" s="581"/>
      <c r="Q800" s="581"/>
      <c r="R800" s="581"/>
      <c r="S800" s="581"/>
      <c r="T800" s="581"/>
      <c r="U800" s="581"/>
      <c r="V800" s="581"/>
      <c r="W800" s="581"/>
      <c r="X800" s="581"/>
      <c r="Y800" s="581"/>
      <c r="Z800" s="581"/>
      <c r="AA800" s="581"/>
      <c r="AB800" s="581"/>
      <c r="AC800" s="581"/>
      <c r="AD800" s="581"/>
      <c r="AE800" s="581"/>
      <c r="AF800" s="581"/>
      <c r="AG800" s="581"/>
      <c r="AH800" s="581"/>
      <c r="AI800" s="581"/>
      <c r="AJ800" s="581"/>
      <c r="AK800" s="581"/>
      <c r="AL800" s="581"/>
      <c r="AM800" s="581"/>
      <c r="AN800" s="581"/>
      <c r="AO800" s="581"/>
      <c r="AP800" s="581"/>
      <c r="AQ800" s="581"/>
      <c r="AR800" s="581"/>
      <c r="AS800" s="581"/>
      <c r="AT800" s="581"/>
      <c r="AU800" s="581"/>
      <c r="AV800" s="581"/>
      <c r="AW800" s="581"/>
      <c r="AX800" s="581"/>
      <c r="AY800" s="581"/>
      <c r="AZ800" s="581"/>
      <c r="BA800" s="581"/>
      <c r="BB800" s="581"/>
      <c r="BC800" s="581"/>
      <c r="BD800" s="581"/>
      <c r="BE800" s="581"/>
      <c r="BF800" s="581"/>
      <c r="BG800" s="581"/>
      <c r="BH800" s="581"/>
      <c r="BI800" s="581"/>
      <c r="BJ800" s="581"/>
      <c r="BK800" s="581"/>
      <c r="BL800" s="581"/>
      <c r="BM800" s="581"/>
      <c r="BN800" s="581"/>
      <c r="BO800" s="581"/>
      <c r="BP800" s="581"/>
      <c r="BQ800" s="581"/>
      <c r="BR800" s="581"/>
      <c r="BS800" s="581"/>
      <c r="BT800" s="581"/>
      <c r="BU800" s="581"/>
      <c r="BV800" s="581"/>
      <c r="BW800" s="581"/>
      <c r="BX800" s="581"/>
      <c r="BY800" s="581"/>
      <c r="BZ800" s="581"/>
      <c r="CA800" s="581"/>
      <c r="CB800" s="581"/>
      <c r="CC800" s="581"/>
    </row>
    <row r="801" customFormat="false" ht="11.25" hidden="false" customHeight="true" outlineLevel="0" collapsed="false">
      <c r="A801" s="581"/>
      <c r="B801" s="581"/>
      <c r="C801" s="581"/>
      <c r="D801" s="581"/>
      <c r="E801" s="581"/>
      <c r="F801" s="581"/>
      <c r="G801" s="581"/>
      <c r="H801" s="581"/>
      <c r="I801" s="581"/>
      <c r="J801" s="581"/>
      <c r="K801" s="581"/>
      <c r="L801" s="581"/>
      <c r="M801" s="581"/>
      <c r="N801" s="581"/>
      <c r="O801" s="581"/>
      <c r="P801" s="581"/>
      <c r="Q801" s="581"/>
      <c r="R801" s="581"/>
      <c r="S801" s="581"/>
      <c r="T801" s="581"/>
      <c r="U801" s="581"/>
      <c r="V801" s="581"/>
      <c r="W801" s="581"/>
      <c r="X801" s="581"/>
      <c r="Y801" s="581"/>
      <c r="Z801" s="581"/>
      <c r="AA801" s="581"/>
      <c r="AB801" s="581"/>
      <c r="AC801" s="581"/>
      <c r="AD801" s="581"/>
      <c r="AE801" s="581"/>
      <c r="AF801" s="581"/>
      <c r="AG801" s="581"/>
      <c r="AH801" s="581"/>
      <c r="AI801" s="581"/>
      <c r="AJ801" s="581"/>
      <c r="AK801" s="581"/>
      <c r="AL801" s="581"/>
      <c r="AM801" s="581"/>
      <c r="AN801" s="581"/>
      <c r="AO801" s="581"/>
      <c r="AP801" s="581"/>
      <c r="AQ801" s="581"/>
      <c r="AR801" s="581"/>
      <c r="AS801" s="581"/>
      <c r="AT801" s="581"/>
      <c r="AU801" s="581"/>
      <c r="AV801" s="581"/>
      <c r="AW801" s="581"/>
      <c r="AX801" s="581"/>
      <c r="AY801" s="581"/>
      <c r="AZ801" s="581"/>
      <c r="BA801" s="581"/>
      <c r="BB801" s="581"/>
      <c r="BC801" s="581"/>
      <c r="BD801" s="581"/>
      <c r="BE801" s="581"/>
      <c r="BF801" s="581"/>
      <c r="BG801" s="581"/>
      <c r="BH801" s="581"/>
      <c r="BI801" s="581"/>
      <c r="BJ801" s="581"/>
      <c r="BK801" s="581"/>
      <c r="BL801" s="581"/>
      <c r="BM801" s="581"/>
      <c r="BN801" s="581"/>
      <c r="BO801" s="581"/>
      <c r="BP801" s="581"/>
      <c r="BQ801" s="581"/>
      <c r="BR801" s="581"/>
      <c r="BS801" s="581"/>
      <c r="BT801" s="581"/>
      <c r="BU801" s="581"/>
      <c r="BV801" s="581"/>
      <c r="BW801" s="581"/>
      <c r="BX801" s="581"/>
      <c r="BY801" s="581"/>
      <c r="BZ801" s="581"/>
      <c r="CA801" s="581"/>
      <c r="CB801" s="581"/>
      <c r="CC801" s="581"/>
    </row>
    <row r="802" customFormat="false" ht="11.25" hidden="false" customHeight="true" outlineLevel="0" collapsed="false">
      <c r="A802" s="581"/>
      <c r="B802" s="581"/>
      <c r="C802" s="581"/>
      <c r="D802" s="581"/>
      <c r="E802" s="581"/>
      <c r="F802" s="581"/>
      <c r="G802" s="581"/>
      <c r="H802" s="581"/>
      <c r="I802" s="581"/>
      <c r="J802" s="581"/>
      <c r="K802" s="581"/>
      <c r="L802" s="581"/>
      <c r="M802" s="581"/>
      <c r="N802" s="581"/>
      <c r="O802" s="581"/>
      <c r="P802" s="581"/>
      <c r="Q802" s="581"/>
      <c r="R802" s="581"/>
      <c r="S802" s="581"/>
      <c r="T802" s="581"/>
      <c r="U802" s="581"/>
      <c r="V802" s="581"/>
      <c r="W802" s="581"/>
      <c r="X802" s="581"/>
      <c r="Y802" s="581"/>
      <c r="Z802" s="581"/>
      <c r="AA802" s="581"/>
      <c r="AB802" s="581"/>
      <c r="AC802" s="581"/>
      <c r="AD802" s="581"/>
      <c r="AE802" s="581"/>
      <c r="AF802" s="581"/>
      <c r="AG802" s="581"/>
      <c r="AH802" s="581"/>
      <c r="AI802" s="581"/>
      <c r="AJ802" s="581"/>
      <c r="AK802" s="581"/>
      <c r="AL802" s="581"/>
      <c r="AM802" s="581"/>
      <c r="AN802" s="581"/>
      <c r="AO802" s="581"/>
      <c r="AP802" s="581"/>
      <c r="AQ802" s="581"/>
      <c r="AR802" s="581"/>
      <c r="AS802" s="581"/>
      <c r="AT802" s="581"/>
      <c r="AU802" s="581"/>
      <c r="AV802" s="581"/>
      <c r="AW802" s="581"/>
      <c r="AX802" s="581"/>
      <c r="AY802" s="581"/>
      <c r="AZ802" s="581"/>
      <c r="BA802" s="581"/>
      <c r="BB802" s="581"/>
      <c r="BC802" s="581"/>
      <c r="BD802" s="581"/>
      <c r="BE802" s="581"/>
      <c r="BF802" s="581"/>
      <c r="BG802" s="581"/>
      <c r="BH802" s="581"/>
      <c r="BI802" s="581"/>
      <c r="BJ802" s="581"/>
      <c r="BK802" s="581"/>
      <c r="BL802" s="581"/>
      <c r="BM802" s="581"/>
      <c r="BN802" s="581"/>
      <c r="BO802" s="581"/>
      <c r="BP802" s="581"/>
      <c r="BQ802" s="581"/>
      <c r="BR802" s="581"/>
      <c r="BS802" s="581"/>
      <c r="BT802" s="581"/>
      <c r="BU802" s="581"/>
      <c r="BV802" s="581"/>
      <c r="BW802" s="581"/>
      <c r="BX802" s="581"/>
      <c r="BY802" s="581"/>
      <c r="BZ802" s="581"/>
      <c r="CA802" s="581"/>
      <c r="CB802" s="581"/>
      <c r="CC802" s="581"/>
    </row>
    <row r="803" customFormat="false" ht="11.25" hidden="false" customHeight="true" outlineLevel="0" collapsed="false">
      <c r="A803" s="581"/>
      <c r="B803" s="581"/>
      <c r="C803" s="581"/>
      <c r="D803" s="581"/>
      <c r="E803" s="581"/>
      <c r="F803" s="581"/>
      <c r="G803" s="581"/>
      <c r="H803" s="581"/>
      <c r="I803" s="581"/>
      <c r="J803" s="581"/>
      <c r="K803" s="581"/>
      <c r="L803" s="581"/>
      <c r="M803" s="581"/>
      <c r="N803" s="581"/>
      <c r="O803" s="581"/>
      <c r="P803" s="581"/>
      <c r="Q803" s="581"/>
      <c r="R803" s="581"/>
      <c r="S803" s="581"/>
      <c r="T803" s="581"/>
      <c r="U803" s="581"/>
      <c r="V803" s="581"/>
      <c r="W803" s="581"/>
      <c r="X803" s="581"/>
      <c r="Y803" s="581"/>
      <c r="Z803" s="581"/>
      <c r="AA803" s="581"/>
      <c r="AB803" s="581"/>
      <c r="AC803" s="581"/>
      <c r="AD803" s="581"/>
      <c r="AE803" s="581"/>
      <c r="AF803" s="581"/>
      <c r="AG803" s="581"/>
      <c r="AH803" s="581"/>
      <c r="AI803" s="581"/>
      <c r="AJ803" s="581"/>
      <c r="AK803" s="581"/>
      <c r="AL803" s="581"/>
      <c r="AM803" s="581"/>
      <c r="AN803" s="581"/>
      <c r="AO803" s="581"/>
      <c r="AP803" s="581"/>
      <c r="AQ803" s="581"/>
      <c r="AR803" s="581"/>
      <c r="AS803" s="581"/>
      <c r="AT803" s="581"/>
      <c r="AU803" s="581"/>
      <c r="AV803" s="581"/>
      <c r="AW803" s="581"/>
      <c r="AX803" s="581"/>
      <c r="AY803" s="581"/>
      <c r="AZ803" s="581"/>
      <c r="BA803" s="581"/>
      <c r="BB803" s="581"/>
      <c r="BC803" s="581"/>
      <c r="BD803" s="581"/>
      <c r="BE803" s="581"/>
      <c r="BF803" s="581"/>
      <c r="BG803" s="581"/>
      <c r="BH803" s="581"/>
      <c r="BI803" s="581"/>
      <c r="BJ803" s="581"/>
      <c r="BK803" s="581"/>
      <c r="BL803" s="581"/>
      <c r="BM803" s="581"/>
      <c r="BN803" s="581"/>
      <c r="BO803" s="581"/>
      <c r="BP803" s="581"/>
      <c r="BQ803" s="581"/>
      <c r="BR803" s="581"/>
      <c r="BS803" s="581"/>
      <c r="BT803" s="581"/>
      <c r="BU803" s="581"/>
      <c r="BV803" s="581"/>
      <c r="BW803" s="581"/>
      <c r="BX803" s="581"/>
      <c r="BY803" s="581"/>
      <c r="BZ803" s="581"/>
      <c r="CA803" s="581"/>
      <c r="CB803" s="581"/>
      <c r="CC803" s="581"/>
    </row>
    <row r="804" customFormat="false" ht="11.25" hidden="false" customHeight="true" outlineLevel="0" collapsed="false">
      <c r="A804" s="581"/>
      <c r="B804" s="581"/>
      <c r="C804" s="581"/>
      <c r="D804" s="581"/>
      <c r="E804" s="581"/>
      <c r="F804" s="581"/>
      <c r="G804" s="581"/>
      <c r="H804" s="581"/>
      <c r="I804" s="581"/>
      <c r="J804" s="581"/>
      <c r="K804" s="581"/>
      <c r="L804" s="581"/>
      <c r="M804" s="581"/>
      <c r="N804" s="581"/>
      <c r="O804" s="581"/>
      <c r="P804" s="581"/>
      <c r="Q804" s="581"/>
      <c r="R804" s="581"/>
      <c r="S804" s="581"/>
      <c r="T804" s="581"/>
      <c r="U804" s="581"/>
      <c r="V804" s="581"/>
      <c r="W804" s="581"/>
      <c r="X804" s="581"/>
      <c r="Y804" s="581"/>
      <c r="Z804" s="581"/>
      <c r="AA804" s="581"/>
      <c r="AB804" s="581"/>
      <c r="AC804" s="581"/>
      <c r="AD804" s="581"/>
      <c r="AE804" s="581"/>
      <c r="AF804" s="581"/>
      <c r="AG804" s="581"/>
      <c r="AH804" s="581"/>
      <c r="AI804" s="581"/>
      <c r="AJ804" s="581"/>
      <c r="AK804" s="581"/>
      <c r="AL804" s="581"/>
      <c r="AM804" s="581"/>
      <c r="AN804" s="581"/>
      <c r="AO804" s="581"/>
      <c r="AP804" s="581"/>
      <c r="AQ804" s="581"/>
      <c r="AR804" s="581"/>
      <c r="AS804" s="581"/>
      <c r="AT804" s="581"/>
      <c r="AU804" s="581"/>
      <c r="AV804" s="581"/>
      <c r="AW804" s="581"/>
      <c r="AX804" s="581"/>
      <c r="AY804" s="581"/>
      <c r="AZ804" s="581"/>
      <c r="BA804" s="581"/>
      <c r="BB804" s="581"/>
      <c r="BC804" s="581"/>
      <c r="BD804" s="581"/>
      <c r="BE804" s="581"/>
      <c r="BF804" s="581"/>
      <c r="BG804" s="581"/>
      <c r="BH804" s="581"/>
      <c r="BI804" s="581"/>
      <c r="BJ804" s="581"/>
      <c r="BK804" s="581"/>
      <c r="BL804" s="581"/>
      <c r="BM804" s="581"/>
      <c r="BN804" s="581"/>
      <c r="BO804" s="581"/>
      <c r="BP804" s="581"/>
      <c r="BQ804" s="581"/>
      <c r="BR804" s="581"/>
      <c r="BS804" s="581"/>
      <c r="BT804" s="581"/>
      <c r="BU804" s="581"/>
      <c r="BV804" s="581"/>
      <c r="BW804" s="581"/>
      <c r="BX804" s="581"/>
      <c r="BY804" s="581"/>
      <c r="BZ804" s="581"/>
      <c r="CA804" s="581"/>
      <c r="CB804" s="581"/>
      <c r="CC804" s="581"/>
    </row>
    <row r="805" customFormat="false" ht="11.25" hidden="false" customHeight="true" outlineLevel="0" collapsed="false">
      <c r="A805" s="581"/>
      <c r="B805" s="581"/>
      <c r="C805" s="581"/>
      <c r="D805" s="581"/>
      <c r="E805" s="581"/>
      <c r="F805" s="581"/>
      <c r="G805" s="581"/>
      <c r="H805" s="581"/>
      <c r="I805" s="581"/>
      <c r="J805" s="581"/>
      <c r="K805" s="581"/>
      <c r="L805" s="581"/>
      <c r="M805" s="581"/>
      <c r="N805" s="581"/>
      <c r="O805" s="581"/>
      <c r="P805" s="581"/>
      <c r="Q805" s="581"/>
      <c r="R805" s="581"/>
      <c r="S805" s="581"/>
      <c r="T805" s="581"/>
      <c r="U805" s="581"/>
      <c r="V805" s="581"/>
      <c r="W805" s="581"/>
      <c r="X805" s="581"/>
      <c r="Y805" s="581"/>
      <c r="Z805" s="581"/>
      <c r="AA805" s="581"/>
      <c r="AB805" s="581"/>
      <c r="AC805" s="581"/>
      <c r="AD805" s="581"/>
      <c r="AE805" s="581"/>
      <c r="AF805" s="581"/>
      <c r="AG805" s="581"/>
      <c r="AH805" s="581"/>
      <c r="AI805" s="581"/>
      <c r="AJ805" s="581"/>
      <c r="AK805" s="581"/>
      <c r="AL805" s="581"/>
      <c r="AM805" s="581"/>
      <c r="AN805" s="581"/>
      <c r="AO805" s="581"/>
      <c r="AP805" s="581"/>
      <c r="AQ805" s="581"/>
      <c r="AR805" s="581"/>
      <c r="AS805" s="581"/>
      <c r="AT805" s="581"/>
      <c r="AU805" s="581"/>
      <c r="AV805" s="581"/>
      <c r="AW805" s="581"/>
      <c r="AX805" s="581"/>
      <c r="AY805" s="581"/>
      <c r="AZ805" s="581"/>
      <c r="BA805" s="581"/>
      <c r="BB805" s="581"/>
      <c r="BC805" s="581"/>
      <c r="BD805" s="581"/>
      <c r="BE805" s="581"/>
      <c r="BF805" s="581"/>
      <c r="BG805" s="581"/>
      <c r="BH805" s="581"/>
      <c r="BI805" s="581"/>
      <c r="BJ805" s="581"/>
      <c r="BK805" s="581"/>
      <c r="BL805" s="581"/>
      <c r="BM805" s="581"/>
      <c r="BN805" s="581"/>
      <c r="BO805" s="581"/>
      <c r="BP805" s="581"/>
      <c r="BQ805" s="581"/>
      <c r="BR805" s="581"/>
      <c r="BS805" s="581"/>
      <c r="BT805" s="581"/>
      <c r="BU805" s="581"/>
      <c r="BV805" s="581"/>
      <c r="BW805" s="581"/>
      <c r="BX805" s="581"/>
      <c r="BY805" s="581"/>
      <c r="BZ805" s="581"/>
      <c r="CA805" s="581"/>
      <c r="CB805" s="581"/>
      <c r="CC805" s="581"/>
    </row>
    <row r="806" customFormat="false" ht="11.25" hidden="false" customHeight="true" outlineLevel="0" collapsed="false">
      <c r="A806" s="581"/>
      <c r="B806" s="581"/>
      <c r="C806" s="581"/>
      <c r="D806" s="581"/>
      <c r="E806" s="581"/>
      <c r="F806" s="581"/>
      <c r="G806" s="581"/>
      <c r="H806" s="581"/>
      <c r="I806" s="581"/>
      <c r="J806" s="581"/>
      <c r="K806" s="581"/>
      <c r="L806" s="581"/>
      <c r="M806" s="581"/>
      <c r="N806" s="581"/>
      <c r="O806" s="581"/>
      <c r="P806" s="581"/>
      <c r="Q806" s="581"/>
      <c r="R806" s="581"/>
      <c r="S806" s="581"/>
      <c r="T806" s="581"/>
      <c r="U806" s="581"/>
      <c r="V806" s="581"/>
      <c r="W806" s="581"/>
      <c r="X806" s="581"/>
      <c r="Y806" s="581"/>
      <c r="Z806" s="581"/>
      <c r="AA806" s="581"/>
      <c r="AB806" s="581"/>
      <c r="AC806" s="581"/>
      <c r="AD806" s="581"/>
      <c r="AE806" s="581"/>
      <c r="AF806" s="581"/>
      <c r="AG806" s="581"/>
      <c r="AH806" s="581"/>
      <c r="AI806" s="581"/>
      <c r="AJ806" s="581"/>
      <c r="AK806" s="581"/>
      <c r="AL806" s="581"/>
      <c r="AM806" s="581"/>
      <c r="AN806" s="581"/>
      <c r="AO806" s="581"/>
      <c r="AP806" s="581"/>
      <c r="AQ806" s="581"/>
      <c r="AR806" s="581"/>
      <c r="AS806" s="581"/>
      <c r="AT806" s="581"/>
      <c r="AU806" s="581"/>
      <c r="AV806" s="581"/>
      <c r="AW806" s="581"/>
      <c r="AX806" s="581"/>
      <c r="AY806" s="581"/>
      <c r="AZ806" s="581"/>
      <c r="BA806" s="581"/>
      <c r="BB806" s="581"/>
      <c r="BC806" s="581"/>
      <c r="BD806" s="581"/>
      <c r="BE806" s="581"/>
      <c r="BF806" s="581"/>
      <c r="BG806" s="581"/>
      <c r="BH806" s="581"/>
      <c r="BI806" s="581"/>
      <c r="BJ806" s="581"/>
      <c r="BK806" s="581"/>
      <c r="BL806" s="581"/>
      <c r="BM806" s="581"/>
      <c r="BN806" s="581"/>
      <c r="BO806" s="581"/>
      <c r="BP806" s="581"/>
      <c r="BQ806" s="581"/>
      <c r="BR806" s="581"/>
      <c r="BS806" s="581"/>
      <c r="BT806" s="581"/>
      <c r="BU806" s="581"/>
      <c r="BV806" s="581"/>
      <c r="BW806" s="581"/>
      <c r="BX806" s="581"/>
      <c r="BY806" s="581"/>
      <c r="BZ806" s="581"/>
      <c r="CA806" s="581"/>
      <c r="CB806" s="581"/>
      <c r="CC806" s="581"/>
    </row>
    <row r="807" customFormat="false" ht="11.25" hidden="false" customHeight="true" outlineLevel="0" collapsed="false">
      <c r="A807" s="581"/>
      <c r="B807" s="581"/>
      <c r="C807" s="581"/>
      <c r="D807" s="581"/>
      <c r="E807" s="581"/>
      <c r="F807" s="581"/>
      <c r="G807" s="581"/>
      <c r="H807" s="581"/>
      <c r="I807" s="581"/>
      <c r="J807" s="581"/>
      <c r="K807" s="581"/>
      <c r="L807" s="581"/>
      <c r="M807" s="581"/>
      <c r="N807" s="581"/>
      <c r="O807" s="581"/>
      <c r="P807" s="581"/>
      <c r="Q807" s="581"/>
      <c r="R807" s="581"/>
      <c r="S807" s="581"/>
      <c r="T807" s="581"/>
      <c r="U807" s="581"/>
      <c r="V807" s="581"/>
      <c r="W807" s="581"/>
      <c r="X807" s="581"/>
      <c r="Y807" s="581"/>
      <c r="Z807" s="581"/>
      <c r="AA807" s="581"/>
      <c r="AB807" s="581"/>
      <c r="AC807" s="581"/>
      <c r="AD807" s="581"/>
      <c r="AE807" s="581"/>
      <c r="AF807" s="581"/>
      <c r="AG807" s="581"/>
      <c r="AH807" s="581"/>
      <c r="AI807" s="581"/>
      <c r="AJ807" s="581"/>
      <c r="AK807" s="581"/>
      <c r="AL807" s="581"/>
      <c r="AM807" s="581"/>
      <c r="AN807" s="581"/>
      <c r="AO807" s="581"/>
      <c r="AP807" s="581"/>
      <c r="AQ807" s="581"/>
      <c r="AR807" s="581"/>
      <c r="AS807" s="581"/>
      <c r="AT807" s="581"/>
      <c r="AU807" s="581"/>
      <c r="AV807" s="581"/>
      <c r="AW807" s="581"/>
      <c r="AX807" s="581"/>
      <c r="AY807" s="581"/>
      <c r="AZ807" s="581"/>
      <c r="BA807" s="581"/>
      <c r="BB807" s="581"/>
      <c r="BC807" s="581"/>
      <c r="BD807" s="581"/>
      <c r="BE807" s="581"/>
      <c r="BF807" s="581"/>
      <c r="BG807" s="581"/>
      <c r="BH807" s="581"/>
      <c r="BI807" s="581"/>
      <c r="BJ807" s="581"/>
      <c r="BK807" s="581"/>
      <c r="BL807" s="581"/>
      <c r="BM807" s="581"/>
      <c r="BN807" s="581"/>
      <c r="BO807" s="581"/>
      <c r="BP807" s="581"/>
      <c r="BQ807" s="581"/>
      <c r="BR807" s="581"/>
      <c r="BS807" s="581"/>
      <c r="BT807" s="581"/>
      <c r="BU807" s="581"/>
      <c r="BV807" s="581"/>
      <c r="BW807" s="581"/>
      <c r="BX807" s="581"/>
      <c r="BY807" s="581"/>
      <c r="BZ807" s="581"/>
      <c r="CA807" s="581"/>
      <c r="CB807" s="581"/>
      <c r="CC807" s="581"/>
    </row>
    <row r="808" customFormat="false" ht="11.25" hidden="false" customHeight="true" outlineLevel="0" collapsed="false">
      <c r="A808" s="581"/>
      <c r="B808" s="581"/>
      <c r="C808" s="581"/>
      <c r="D808" s="581"/>
      <c r="E808" s="581"/>
      <c r="F808" s="581"/>
      <c r="G808" s="581"/>
      <c r="H808" s="581"/>
      <c r="I808" s="581"/>
      <c r="J808" s="581"/>
      <c r="K808" s="581"/>
      <c r="L808" s="581"/>
      <c r="M808" s="581"/>
      <c r="N808" s="581"/>
      <c r="O808" s="581"/>
      <c r="P808" s="581"/>
      <c r="Q808" s="581"/>
      <c r="R808" s="581"/>
      <c r="S808" s="581"/>
      <c r="T808" s="581"/>
      <c r="U808" s="581"/>
      <c r="V808" s="581"/>
      <c r="W808" s="581"/>
      <c r="X808" s="581"/>
      <c r="Y808" s="581"/>
      <c r="Z808" s="581"/>
      <c r="AA808" s="581"/>
      <c r="AB808" s="581"/>
      <c r="AC808" s="581"/>
      <c r="AD808" s="581"/>
      <c r="AE808" s="581"/>
      <c r="AF808" s="581"/>
      <c r="AG808" s="581"/>
      <c r="AH808" s="581"/>
      <c r="AI808" s="581"/>
      <c r="AJ808" s="581"/>
      <c r="AK808" s="581"/>
      <c r="AL808" s="581"/>
      <c r="AM808" s="581"/>
      <c r="AN808" s="581"/>
      <c r="AO808" s="581"/>
      <c r="AP808" s="581"/>
      <c r="AQ808" s="581"/>
      <c r="AR808" s="581"/>
      <c r="AS808" s="581"/>
      <c r="AT808" s="581"/>
      <c r="AU808" s="581"/>
      <c r="AV808" s="581"/>
      <c r="AW808" s="581"/>
      <c r="AX808" s="581"/>
      <c r="AY808" s="581"/>
      <c r="AZ808" s="581"/>
      <c r="BA808" s="581"/>
      <c r="BB808" s="581"/>
      <c r="BC808" s="581"/>
      <c r="BD808" s="581"/>
      <c r="BE808" s="581"/>
      <c r="BF808" s="581"/>
      <c r="BG808" s="581"/>
      <c r="BH808" s="581"/>
      <c r="BI808" s="581"/>
      <c r="BJ808" s="581"/>
      <c r="BK808" s="581"/>
      <c r="BL808" s="581"/>
      <c r="BM808" s="581"/>
      <c r="BN808" s="581"/>
      <c r="BO808" s="581"/>
      <c r="BP808" s="581"/>
      <c r="BQ808" s="581"/>
      <c r="BR808" s="581"/>
      <c r="BS808" s="581"/>
      <c r="BT808" s="581"/>
      <c r="BU808" s="581"/>
      <c r="BV808" s="581"/>
      <c r="BW808" s="581"/>
      <c r="BX808" s="581"/>
      <c r="BY808" s="581"/>
      <c r="BZ808" s="581"/>
      <c r="CA808" s="581"/>
      <c r="CB808" s="581"/>
      <c r="CC808" s="581"/>
    </row>
    <row r="809" customFormat="false" ht="11.25" hidden="false" customHeight="true" outlineLevel="0" collapsed="false">
      <c r="A809" s="581"/>
      <c r="B809" s="581"/>
      <c r="C809" s="581"/>
      <c r="D809" s="581"/>
      <c r="E809" s="581"/>
      <c r="F809" s="581"/>
      <c r="G809" s="581"/>
      <c r="H809" s="581"/>
      <c r="I809" s="581"/>
      <c r="J809" s="581"/>
      <c r="K809" s="581"/>
      <c r="L809" s="581"/>
      <c r="M809" s="581"/>
      <c r="N809" s="581"/>
      <c r="O809" s="581"/>
      <c r="P809" s="581"/>
      <c r="Q809" s="581"/>
      <c r="R809" s="581"/>
      <c r="S809" s="581"/>
      <c r="T809" s="581"/>
      <c r="U809" s="581"/>
      <c r="V809" s="581"/>
      <c r="W809" s="581"/>
      <c r="X809" s="581"/>
      <c r="Y809" s="581"/>
      <c r="Z809" s="581"/>
      <c r="AA809" s="581"/>
      <c r="AB809" s="581"/>
      <c r="AC809" s="581"/>
      <c r="AD809" s="581"/>
      <c r="AE809" s="581"/>
      <c r="AF809" s="581"/>
      <c r="AG809" s="581"/>
      <c r="AH809" s="581"/>
      <c r="AI809" s="581"/>
      <c r="AJ809" s="581"/>
      <c r="AK809" s="581"/>
      <c r="AL809" s="581"/>
      <c r="AM809" s="581"/>
      <c r="AN809" s="581"/>
      <c r="AO809" s="581"/>
      <c r="AP809" s="581"/>
      <c r="AQ809" s="581"/>
      <c r="AR809" s="581"/>
      <c r="AS809" s="581"/>
      <c r="AT809" s="581"/>
      <c r="AU809" s="581"/>
      <c r="AV809" s="581"/>
      <c r="AW809" s="581"/>
      <c r="AX809" s="581"/>
      <c r="AY809" s="581"/>
      <c r="AZ809" s="581"/>
      <c r="BA809" s="581"/>
      <c r="BB809" s="581"/>
      <c r="BC809" s="581"/>
      <c r="BD809" s="581"/>
      <c r="BE809" s="581"/>
      <c r="BF809" s="581"/>
      <c r="BG809" s="581"/>
      <c r="BH809" s="581"/>
      <c r="BI809" s="581"/>
      <c r="BJ809" s="581"/>
      <c r="BK809" s="581"/>
      <c r="BL809" s="581"/>
      <c r="BM809" s="581"/>
      <c r="BN809" s="581"/>
      <c r="BO809" s="581"/>
      <c r="BP809" s="581"/>
      <c r="BQ809" s="581"/>
      <c r="BR809" s="581"/>
      <c r="BS809" s="581"/>
      <c r="BT809" s="581"/>
      <c r="BU809" s="581"/>
      <c r="BV809" s="581"/>
      <c r="BW809" s="581"/>
      <c r="BX809" s="581"/>
      <c r="BY809" s="581"/>
      <c r="BZ809" s="581"/>
      <c r="CA809" s="581"/>
      <c r="CB809" s="581"/>
      <c r="CC809" s="581"/>
    </row>
    <row r="810" customFormat="false" ht="11.25" hidden="false" customHeight="true" outlineLevel="0" collapsed="false">
      <c r="A810" s="581"/>
      <c r="B810" s="581"/>
      <c r="C810" s="581"/>
      <c r="D810" s="581"/>
      <c r="E810" s="581"/>
      <c r="F810" s="581"/>
      <c r="G810" s="581"/>
      <c r="H810" s="581"/>
      <c r="I810" s="581"/>
      <c r="J810" s="581"/>
      <c r="K810" s="581"/>
      <c r="L810" s="581"/>
      <c r="M810" s="581"/>
      <c r="N810" s="581"/>
      <c r="O810" s="581"/>
      <c r="P810" s="581"/>
      <c r="Q810" s="581"/>
      <c r="R810" s="581"/>
      <c r="S810" s="581"/>
      <c r="T810" s="581"/>
      <c r="U810" s="581"/>
      <c r="V810" s="581"/>
      <c r="W810" s="581"/>
      <c r="X810" s="581"/>
      <c r="Y810" s="581"/>
      <c r="Z810" s="581"/>
      <c r="AA810" s="581"/>
      <c r="AB810" s="581"/>
      <c r="AC810" s="581"/>
      <c r="AD810" s="581"/>
      <c r="AE810" s="581"/>
      <c r="AF810" s="581"/>
      <c r="AG810" s="581"/>
      <c r="AH810" s="581"/>
      <c r="AI810" s="581"/>
      <c r="AJ810" s="581"/>
      <c r="AK810" s="581"/>
      <c r="AL810" s="581"/>
      <c r="AM810" s="581"/>
      <c r="AN810" s="581"/>
      <c r="AO810" s="581"/>
      <c r="AP810" s="581"/>
      <c r="AQ810" s="581"/>
      <c r="AR810" s="581"/>
      <c r="AS810" s="581"/>
      <c r="AT810" s="581"/>
      <c r="AU810" s="581"/>
      <c r="AV810" s="581"/>
      <c r="AW810" s="581"/>
      <c r="AX810" s="581"/>
      <c r="AY810" s="581"/>
      <c r="AZ810" s="581"/>
      <c r="BA810" s="581"/>
      <c r="BB810" s="581"/>
      <c r="BC810" s="581"/>
      <c r="BD810" s="581"/>
      <c r="BE810" s="581"/>
      <c r="BF810" s="581"/>
      <c r="BG810" s="581"/>
      <c r="BH810" s="581"/>
      <c r="BI810" s="581"/>
      <c r="BJ810" s="581"/>
      <c r="BK810" s="581"/>
      <c r="BL810" s="581"/>
      <c r="BM810" s="581"/>
      <c r="BN810" s="581"/>
      <c r="BO810" s="581"/>
      <c r="BP810" s="581"/>
      <c r="BQ810" s="581"/>
      <c r="BR810" s="581"/>
      <c r="BS810" s="581"/>
      <c r="BT810" s="581"/>
      <c r="BU810" s="581"/>
      <c r="BV810" s="581"/>
      <c r="BW810" s="581"/>
      <c r="BX810" s="581"/>
      <c r="BY810" s="581"/>
      <c r="BZ810" s="581"/>
      <c r="CA810" s="581"/>
      <c r="CB810" s="581"/>
      <c r="CC810" s="581"/>
    </row>
    <row r="811" customFormat="false" ht="11.25" hidden="false" customHeight="true" outlineLevel="0" collapsed="false">
      <c r="A811" s="581"/>
      <c r="B811" s="581"/>
      <c r="C811" s="581"/>
      <c r="D811" s="581"/>
      <c r="E811" s="581"/>
      <c r="F811" s="581"/>
      <c r="G811" s="581"/>
      <c r="H811" s="581"/>
      <c r="I811" s="581"/>
      <c r="J811" s="581"/>
      <c r="K811" s="581"/>
      <c r="L811" s="581"/>
      <c r="M811" s="581"/>
      <c r="N811" s="581"/>
      <c r="O811" s="581"/>
      <c r="P811" s="581"/>
      <c r="Q811" s="581"/>
      <c r="R811" s="581"/>
      <c r="S811" s="581"/>
      <c r="T811" s="581"/>
      <c r="U811" s="581"/>
      <c r="V811" s="581"/>
      <c r="W811" s="581"/>
      <c r="X811" s="581"/>
      <c r="Y811" s="581"/>
      <c r="Z811" s="581"/>
      <c r="AA811" s="581"/>
      <c r="AB811" s="581"/>
      <c r="AC811" s="581"/>
      <c r="AD811" s="581"/>
      <c r="AE811" s="581"/>
      <c r="AF811" s="581"/>
      <c r="AG811" s="581"/>
      <c r="AH811" s="581"/>
      <c r="AI811" s="581"/>
      <c r="AJ811" s="581"/>
      <c r="AK811" s="581"/>
      <c r="AL811" s="581"/>
      <c r="AM811" s="581"/>
      <c r="AN811" s="581"/>
      <c r="AO811" s="581"/>
      <c r="AP811" s="581"/>
      <c r="AQ811" s="581"/>
      <c r="AR811" s="581"/>
      <c r="AS811" s="581"/>
      <c r="AT811" s="581"/>
      <c r="AU811" s="581"/>
      <c r="AV811" s="581"/>
      <c r="AW811" s="581"/>
      <c r="AX811" s="581"/>
      <c r="AY811" s="581"/>
      <c r="AZ811" s="581"/>
      <c r="BA811" s="581"/>
      <c r="BB811" s="581"/>
      <c r="BC811" s="581"/>
      <c r="BD811" s="581"/>
      <c r="BE811" s="581"/>
      <c r="BF811" s="581"/>
      <c r="BG811" s="581"/>
      <c r="BH811" s="581"/>
      <c r="BI811" s="581"/>
      <c r="BJ811" s="581"/>
      <c r="BK811" s="581"/>
      <c r="BL811" s="581"/>
      <c r="BM811" s="581"/>
      <c r="BN811" s="581"/>
      <c r="BO811" s="581"/>
      <c r="BP811" s="581"/>
      <c r="BQ811" s="581"/>
      <c r="BR811" s="581"/>
      <c r="BS811" s="581"/>
      <c r="BT811" s="581"/>
      <c r="BU811" s="581"/>
      <c r="BV811" s="581"/>
      <c r="BW811" s="581"/>
      <c r="BX811" s="581"/>
      <c r="BY811" s="581"/>
      <c r="BZ811" s="581"/>
      <c r="CA811" s="581"/>
      <c r="CB811" s="581"/>
      <c r="CC811" s="581"/>
    </row>
    <row r="812" customFormat="false" ht="11.25" hidden="false" customHeight="true" outlineLevel="0" collapsed="false">
      <c r="A812" s="581"/>
      <c r="B812" s="581"/>
      <c r="C812" s="581"/>
      <c r="D812" s="581"/>
      <c r="E812" s="581"/>
      <c r="F812" s="581"/>
      <c r="G812" s="581"/>
      <c r="H812" s="581"/>
      <c r="I812" s="581"/>
      <c r="J812" s="581"/>
      <c r="K812" s="581"/>
      <c r="L812" s="581"/>
      <c r="M812" s="581"/>
      <c r="N812" s="581"/>
      <c r="O812" s="581"/>
      <c r="P812" s="581"/>
      <c r="Q812" s="581"/>
      <c r="R812" s="581"/>
      <c r="S812" s="581"/>
      <c r="T812" s="581"/>
      <c r="U812" s="581"/>
      <c r="V812" s="581"/>
      <c r="W812" s="581"/>
      <c r="X812" s="581"/>
      <c r="Y812" s="581"/>
      <c r="Z812" s="581"/>
      <c r="AA812" s="581"/>
      <c r="AB812" s="581"/>
      <c r="AC812" s="581"/>
      <c r="AD812" s="581"/>
      <c r="AE812" s="581"/>
      <c r="AF812" s="581"/>
      <c r="AG812" s="581"/>
      <c r="AH812" s="581"/>
      <c r="AI812" s="581"/>
      <c r="AJ812" s="581"/>
      <c r="AK812" s="581"/>
      <c r="AL812" s="581"/>
      <c r="AM812" s="581"/>
      <c r="AN812" s="581"/>
      <c r="AO812" s="581"/>
      <c r="AP812" s="581"/>
      <c r="AQ812" s="581"/>
      <c r="AR812" s="581"/>
      <c r="AS812" s="581"/>
      <c r="AT812" s="581"/>
      <c r="AU812" s="581"/>
      <c r="AV812" s="581"/>
      <c r="AW812" s="581"/>
      <c r="AX812" s="581"/>
      <c r="AY812" s="581"/>
      <c r="AZ812" s="581"/>
      <c r="BA812" s="581"/>
      <c r="BB812" s="581"/>
      <c r="BC812" s="581"/>
      <c r="BD812" s="581"/>
      <c r="BE812" s="581"/>
      <c r="BF812" s="581"/>
      <c r="BG812" s="581"/>
      <c r="BH812" s="581"/>
      <c r="BI812" s="581"/>
      <c r="BJ812" s="581"/>
      <c r="BK812" s="581"/>
      <c r="BL812" s="581"/>
      <c r="BM812" s="581"/>
      <c r="BN812" s="581"/>
      <c r="BO812" s="581"/>
      <c r="BP812" s="581"/>
      <c r="BQ812" s="581"/>
      <c r="BR812" s="581"/>
      <c r="BS812" s="581"/>
      <c r="BT812" s="581"/>
      <c r="BU812" s="581"/>
      <c r="BV812" s="581"/>
      <c r="BW812" s="581"/>
      <c r="BX812" s="581"/>
      <c r="BY812" s="581"/>
      <c r="BZ812" s="581"/>
      <c r="CA812" s="581"/>
      <c r="CB812" s="581"/>
      <c r="CC812" s="581"/>
    </row>
    <row r="813" customFormat="false" ht="11.25" hidden="false" customHeight="true" outlineLevel="0" collapsed="false">
      <c r="A813" s="581"/>
      <c r="B813" s="581"/>
      <c r="C813" s="581"/>
      <c r="D813" s="581"/>
      <c r="E813" s="581"/>
      <c r="F813" s="581"/>
      <c r="G813" s="581"/>
      <c r="H813" s="581"/>
      <c r="I813" s="581"/>
      <c r="J813" s="581"/>
      <c r="K813" s="581"/>
      <c r="L813" s="581"/>
      <c r="M813" s="581"/>
      <c r="N813" s="581"/>
      <c r="O813" s="581"/>
      <c r="P813" s="581"/>
      <c r="Q813" s="581"/>
      <c r="R813" s="581"/>
      <c r="S813" s="581"/>
      <c r="T813" s="581"/>
      <c r="U813" s="581"/>
      <c r="V813" s="581"/>
      <c r="W813" s="581"/>
      <c r="X813" s="581"/>
      <c r="Y813" s="581"/>
      <c r="Z813" s="581"/>
      <c r="AA813" s="581"/>
      <c r="AB813" s="581"/>
      <c r="AC813" s="581"/>
      <c r="AD813" s="581"/>
      <c r="AE813" s="581"/>
      <c r="AF813" s="581"/>
      <c r="AG813" s="581"/>
      <c r="AH813" s="581"/>
      <c r="AI813" s="581"/>
      <c r="AJ813" s="581"/>
      <c r="AK813" s="581"/>
      <c r="AL813" s="581"/>
      <c r="AM813" s="581"/>
      <c r="AN813" s="581"/>
      <c r="AO813" s="581"/>
      <c r="AP813" s="581"/>
      <c r="AQ813" s="581"/>
      <c r="AR813" s="581"/>
      <c r="AS813" s="581"/>
      <c r="AT813" s="581"/>
      <c r="AU813" s="581"/>
      <c r="AV813" s="581"/>
      <c r="AW813" s="581"/>
      <c r="AX813" s="581"/>
      <c r="AY813" s="581"/>
      <c r="AZ813" s="581"/>
      <c r="BA813" s="581"/>
      <c r="BB813" s="581"/>
      <c r="BC813" s="581"/>
      <c r="BD813" s="581"/>
      <c r="BE813" s="581"/>
      <c r="BF813" s="581"/>
      <c r="BG813" s="581"/>
      <c r="BH813" s="581"/>
      <c r="BI813" s="581"/>
      <c r="BJ813" s="581"/>
      <c r="BK813" s="581"/>
      <c r="BL813" s="581"/>
      <c r="BM813" s="581"/>
      <c r="BN813" s="581"/>
      <c r="BO813" s="581"/>
      <c r="BP813" s="581"/>
      <c r="BQ813" s="581"/>
      <c r="BR813" s="581"/>
      <c r="BS813" s="581"/>
      <c r="BT813" s="581"/>
      <c r="BU813" s="581"/>
      <c r="BV813" s="581"/>
      <c r="BW813" s="581"/>
      <c r="BX813" s="581"/>
      <c r="BY813" s="581"/>
      <c r="BZ813" s="581"/>
      <c r="CA813" s="581"/>
      <c r="CB813" s="581"/>
      <c r="CC813" s="581"/>
    </row>
    <row r="814" customFormat="false" ht="11.25" hidden="false" customHeight="true" outlineLevel="0" collapsed="false">
      <c r="A814" s="581"/>
      <c r="B814" s="581"/>
      <c r="C814" s="581"/>
      <c r="D814" s="581"/>
      <c r="E814" s="581"/>
      <c r="F814" s="581"/>
      <c r="G814" s="581"/>
      <c r="H814" s="581"/>
      <c r="I814" s="581"/>
      <c r="J814" s="581"/>
      <c r="K814" s="581"/>
      <c r="L814" s="581"/>
      <c r="M814" s="581"/>
      <c r="N814" s="581"/>
      <c r="O814" s="581"/>
      <c r="P814" s="581"/>
      <c r="Q814" s="581"/>
      <c r="R814" s="581"/>
      <c r="S814" s="581"/>
      <c r="T814" s="581"/>
      <c r="U814" s="581"/>
      <c r="V814" s="581"/>
      <c r="W814" s="581"/>
      <c r="X814" s="581"/>
      <c r="Y814" s="581"/>
      <c r="Z814" s="581"/>
      <c r="AA814" s="581"/>
      <c r="AB814" s="581"/>
      <c r="AC814" s="581"/>
      <c r="AD814" s="581"/>
      <c r="AE814" s="581"/>
      <c r="AF814" s="581"/>
      <c r="AG814" s="581"/>
      <c r="AH814" s="581"/>
      <c r="AI814" s="581"/>
      <c r="AJ814" s="581"/>
      <c r="AK814" s="581"/>
      <c r="AL814" s="581"/>
      <c r="AM814" s="581"/>
      <c r="AN814" s="581"/>
      <c r="AO814" s="581"/>
      <c r="AP814" s="581"/>
      <c r="AQ814" s="581"/>
      <c r="AR814" s="581"/>
      <c r="AS814" s="581"/>
      <c r="AT814" s="581"/>
      <c r="AU814" s="581"/>
      <c r="AV814" s="581"/>
      <c r="AW814" s="581"/>
      <c r="AX814" s="581"/>
      <c r="AY814" s="581"/>
      <c r="AZ814" s="581"/>
      <c r="BA814" s="581"/>
      <c r="BB814" s="581"/>
      <c r="BC814" s="581"/>
      <c r="BD814" s="581"/>
      <c r="BE814" s="581"/>
      <c r="BF814" s="581"/>
      <c r="BG814" s="581"/>
      <c r="BH814" s="581"/>
      <c r="BI814" s="581"/>
      <c r="BJ814" s="581"/>
      <c r="BK814" s="581"/>
      <c r="BL814" s="581"/>
      <c r="BM814" s="581"/>
      <c r="BN814" s="581"/>
      <c r="BO814" s="581"/>
      <c r="BP814" s="581"/>
      <c r="BQ814" s="581"/>
      <c r="BR814" s="581"/>
      <c r="BS814" s="581"/>
      <c r="BT814" s="581"/>
      <c r="BU814" s="581"/>
      <c r="BV814" s="581"/>
      <c r="BW814" s="581"/>
      <c r="BX814" s="581"/>
      <c r="BY814" s="581"/>
      <c r="BZ814" s="581"/>
      <c r="CA814" s="581"/>
      <c r="CB814" s="581"/>
      <c r="CC814" s="581"/>
    </row>
    <row r="815" customFormat="false" ht="11.25" hidden="false" customHeight="true" outlineLevel="0" collapsed="false">
      <c r="A815" s="581"/>
      <c r="B815" s="581"/>
      <c r="C815" s="581"/>
      <c r="D815" s="581"/>
      <c r="E815" s="581"/>
      <c r="F815" s="581"/>
      <c r="G815" s="581"/>
      <c r="H815" s="581"/>
      <c r="I815" s="581"/>
      <c r="J815" s="581"/>
      <c r="K815" s="581"/>
      <c r="L815" s="581"/>
      <c r="M815" s="581"/>
      <c r="N815" s="581"/>
      <c r="O815" s="581"/>
      <c r="P815" s="581"/>
      <c r="Q815" s="581"/>
      <c r="R815" s="581"/>
      <c r="S815" s="581"/>
      <c r="T815" s="581"/>
      <c r="U815" s="581"/>
      <c r="V815" s="581"/>
      <c r="W815" s="581"/>
      <c r="X815" s="581"/>
      <c r="Y815" s="581"/>
      <c r="Z815" s="581"/>
      <c r="AA815" s="581"/>
      <c r="AB815" s="581"/>
      <c r="AC815" s="581"/>
      <c r="AD815" s="581"/>
      <c r="AE815" s="581"/>
      <c r="AF815" s="581"/>
      <c r="AG815" s="581"/>
      <c r="AH815" s="581"/>
      <c r="AI815" s="581"/>
      <c r="AJ815" s="581"/>
      <c r="AK815" s="581"/>
      <c r="AL815" s="581"/>
      <c r="AM815" s="581"/>
      <c r="AN815" s="581"/>
      <c r="AO815" s="581"/>
      <c r="AP815" s="581"/>
      <c r="AQ815" s="581"/>
      <c r="AR815" s="581"/>
      <c r="AS815" s="581"/>
      <c r="AT815" s="581"/>
      <c r="AU815" s="581"/>
      <c r="AV815" s="581"/>
      <c r="AW815" s="581"/>
      <c r="AX815" s="581"/>
      <c r="AY815" s="581"/>
      <c r="AZ815" s="581"/>
      <c r="BA815" s="581"/>
      <c r="BB815" s="581"/>
      <c r="BC815" s="581"/>
      <c r="BD815" s="581"/>
      <c r="BE815" s="581"/>
      <c r="BF815" s="581"/>
      <c r="BG815" s="581"/>
      <c r="BH815" s="581"/>
      <c r="BI815" s="581"/>
      <c r="BJ815" s="581"/>
      <c r="BK815" s="581"/>
      <c r="BL815" s="581"/>
      <c r="BM815" s="581"/>
      <c r="BN815" s="581"/>
      <c r="BO815" s="581"/>
      <c r="BP815" s="581"/>
      <c r="BQ815" s="581"/>
      <c r="BR815" s="581"/>
      <c r="BS815" s="581"/>
      <c r="BT815" s="581"/>
      <c r="BU815" s="581"/>
      <c r="BV815" s="581"/>
      <c r="BW815" s="581"/>
      <c r="BX815" s="581"/>
      <c r="BY815" s="581"/>
      <c r="BZ815" s="581"/>
      <c r="CA815" s="581"/>
      <c r="CB815" s="581"/>
      <c r="CC815" s="581"/>
    </row>
    <row r="816" customFormat="false" ht="11.25" hidden="false" customHeight="true" outlineLevel="0" collapsed="false">
      <c r="A816" s="581"/>
      <c r="B816" s="581"/>
      <c r="C816" s="581"/>
      <c r="D816" s="581"/>
      <c r="E816" s="581"/>
      <c r="F816" s="581"/>
      <c r="G816" s="581"/>
      <c r="H816" s="581"/>
      <c r="I816" s="581"/>
      <c r="J816" s="581"/>
      <c r="K816" s="581"/>
      <c r="L816" s="581"/>
      <c r="M816" s="581"/>
      <c r="N816" s="581"/>
      <c r="O816" s="581"/>
      <c r="P816" s="581"/>
      <c r="Q816" s="581"/>
      <c r="R816" s="581"/>
      <c r="S816" s="581"/>
      <c r="T816" s="581"/>
      <c r="U816" s="581"/>
      <c r="V816" s="581"/>
      <c r="W816" s="581"/>
      <c r="X816" s="581"/>
      <c r="Y816" s="581"/>
      <c r="Z816" s="581"/>
      <c r="AA816" s="581"/>
      <c r="AB816" s="581"/>
      <c r="AC816" s="581"/>
      <c r="AD816" s="581"/>
      <c r="AE816" s="581"/>
      <c r="AF816" s="581"/>
      <c r="AG816" s="581"/>
      <c r="AH816" s="581"/>
      <c r="AI816" s="581"/>
      <c r="AJ816" s="581"/>
      <c r="AK816" s="581"/>
      <c r="AL816" s="581"/>
      <c r="AM816" s="581"/>
      <c r="AN816" s="581"/>
      <c r="AO816" s="581"/>
      <c r="AP816" s="581"/>
      <c r="AQ816" s="581"/>
      <c r="AR816" s="581"/>
      <c r="AS816" s="581"/>
      <c r="AT816" s="581"/>
      <c r="AU816" s="581"/>
      <c r="AV816" s="581"/>
      <c r="AW816" s="581"/>
      <c r="AX816" s="581"/>
      <c r="AY816" s="581"/>
      <c r="AZ816" s="581"/>
      <c r="BA816" s="581"/>
      <c r="BB816" s="581"/>
      <c r="BC816" s="581"/>
      <c r="BD816" s="581"/>
      <c r="BE816" s="581"/>
      <c r="BF816" s="581"/>
      <c r="BG816" s="581"/>
      <c r="BH816" s="581"/>
      <c r="BI816" s="581"/>
      <c r="BJ816" s="581"/>
      <c r="BK816" s="581"/>
      <c r="BL816" s="581"/>
      <c r="BM816" s="581"/>
      <c r="BN816" s="581"/>
      <c r="BO816" s="581"/>
      <c r="BP816" s="581"/>
      <c r="BQ816" s="581"/>
      <c r="BR816" s="581"/>
      <c r="BS816" s="581"/>
      <c r="BT816" s="581"/>
      <c r="BU816" s="581"/>
      <c r="BV816" s="581"/>
      <c r="BW816" s="581"/>
      <c r="BX816" s="581"/>
      <c r="BY816" s="581"/>
      <c r="BZ816" s="581"/>
      <c r="CA816" s="581"/>
      <c r="CB816" s="581"/>
      <c r="CC816" s="581"/>
    </row>
    <row r="817" customFormat="false" ht="11.25" hidden="false" customHeight="true" outlineLevel="0" collapsed="false">
      <c r="A817" s="581"/>
      <c r="B817" s="581"/>
      <c r="C817" s="581"/>
      <c r="D817" s="581"/>
      <c r="E817" s="581"/>
      <c r="F817" s="581"/>
      <c r="G817" s="581"/>
      <c r="H817" s="581"/>
      <c r="I817" s="581"/>
      <c r="J817" s="581"/>
      <c r="K817" s="581"/>
      <c r="L817" s="581"/>
      <c r="M817" s="581"/>
      <c r="N817" s="581"/>
      <c r="O817" s="581"/>
      <c r="P817" s="581"/>
      <c r="Q817" s="581"/>
      <c r="R817" s="581"/>
      <c r="S817" s="581"/>
      <c r="T817" s="581"/>
      <c r="U817" s="581"/>
      <c r="V817" s="581"/>
      <c r="W817" s="581"/>
      <c r="X817" s="581"/>
      <c r="Y817" s="581"/>
      <c r="Z817" s="581"/>
      <c r="AA817" s="581"/>
      <c r="AB817" s="581"/>
      <c r="AC817" s="581"/>
      <c r="AD817" s="581"/>
      <c r="AE817" s="581"/>
      <c r="AF817" s="581"/>
      <c r="AG817" s="581"/>
      <c r="AH817" s="581"/>
      <c r="AI817" s="581"/>
      <c r="AJ817" s="581"/>
      <c r="AK817" s="581"/>
      <c r="AL817" s="581"/>
      <c r="AM817" s="581"/>
      <c r="AN817" s="581"/>
      <c r="AO817" s="581"/>
      <c r="AP817" s="581"/>
      <c r="AQ817" s="581"/>
      <c r="AR817" s="581"/>
      <c r="AS817" s="581"/>
      <c r="AT817" s="581"/>
      <c r="AU817" s="581"/>
      <c r="AV817" s="581"/>
      <c r="AW817" s="581"/>
      <c r="AX817" s="581"/>
      <c r="AY817" s="581"/>
      <c r="AZ817" s="581"/>
      <c r="BA817" s="581"/>
      <c r="BB817" s="581"/>
      <c r="BC817" s="581"/>
      <c r="BD817" s="581"/>
      <c r="BE817" s="581"/>
      <c r="BF817" s="581"/>
      <c r="BG817" s="581"/>
      <c r="BH817" s="581"/>
      <c r="BI817" s="581"/>
      <c r="BJ817" s="581"/>
      <c r="BK817" s="581"/>
      <c r="BL817" s="581"/>
      <c r="BM817" s="581"/>
      <c r="BN817" s="581"/>
      <c r="BO817" s="581"/>
      <c r="BP817" s="581"/>
      <c r="BQ817" s="581"/>
      <c r="BR817" s="581"/>
      <c r="BS817" s="581"/>
      <c r="BT817" s="581"/>
      <c r="BU817" s="581"/>
      <c r="BV817" s="581"/>
      <c r="BW817" s="581"/>
      <c r="BX817" s="581"/>
      <c r="BY817" s="581"/>
      <c r="BZ817" s="581"/>
      <c r="CA817" s="581"/>
      <c r="CB817" s="581"/>
      <c r="CC817" s="581"/>
    </row>
    <row r="818" customFormat="false" ht="11.25" hidden="false" customHeight="true" outlineLevel="0" collapsed="false">
      <c r="A818" s="581"/>
      <c r="B818" s="581"/>
      <c r="C818" s="581"/>
      <c r="D818" s="581"/>
      <c r="E818" s="581"/>
      <c r="F818" s="581"/>
      <c r="G818" s="581"/>
      <c r="H818" s="581"/>
      <c r="I818" s="581"/>
      <c r="J818" s="581"/>
      <c r="K818" s="581"/>
      <c r="L818" s="581"/>
      <c r="M818" s="581"/>
      <c r="N818" s="581"/>
      <c r="O818" s="581"/>
      <c r="P818" s="581"/>
      <c r="Q818" s="581"/>
      <c r="R818" s="581"/>
      <c r="S818" s="581"/>
      <c r="T818" s="581"/>
      <c r="U818" s="581"/>
      <c r="V818" s="581"/>
      <c r="W818" s="581"/>
      <c r="X818" s="581"/>
      <c r="Y818" s="581"/>
      <c r="Z818" s="581"/>
      <c r="AA818" s="581"/>
      <c r="AB818" s="581"/>
      <c r="AC818" s="581"/>
      <c r="AD818" s="581"/>
      <c r="AE818" s="581"/>
      <c r="AF818" s="581"/>
      <c r="AG818" s="581"/>
      <c r="AH818" s="581"/>
      <c r="AI818" s="581"/>
      <c r="AJ818" s="581"/>
      <c r="AK818" s="581"/>
      <c r="AL818" s="581"/>
      <c r="AM818" s="581"/>
      <c r="AN818" s="581"/>
      <c r="AO818" s="581"/>
      <c r="AP818" s="581"/>
      <c r="AQ818" s="581"/>
      <c r="AR818" s="581"/>
      <c r="AS818" s="581"/>
      <c r="AT818" s="581"/>
      <c r="AU818" s="581"/>
      <c r="AV818" s="581"/>
      <c r="AW818" s="581"/>
      <c r="AX818" s="581"/>
      <c r="AY818" s="581"/>
      <c r="AZ818" s="581"/>
      <c r="BA818" s="581"/>
      <c r="BB818" s="581"/>
      <c r="BC818" s="581"/>
      <c r="BD818" s="581"/>
      <c r="BE818" s="581"/>
      <c r="BF818" s="581"/>
      <c r="BG818" s="581"/>
      <c r="BH818" s="581"/>
      <c r="BI818" s="581"/>
      <c r="BJ818" s="581"/>
      <c r="BK818" s="581"/>
      <c r="BL818" s="581"/>
      <c r="BM818" s="581"/>
      <c r="BN818" s="581"/>
      <c r="BO818" s="581"/>
      <c r="BP818" s="581"/>
      <c r="BQ818" s="581"/>
      <c r="BR818" s="581"/>
      <c r="BS818" s="581"/>
      <c r="BT818" s="581"/>
      <c r="BU818" s="581"/>
      <c r="BV818" s="581"/>
      <c r="BW818" s="581"/>
      <c r="BX818" s="581"/>
      <c r="BY818" s="581"/>
      <c r="BZ818" s="581"/>
      <c r="CA818" s="581"/>
      <c r="CB818" s="581"/>
      <c r="CC818" s="581"/>
    </row>
    <row r="819" customFormat="false" ht="11.25" hidden="false" customHeight="true" outlineLevel="0" collapsed="false">
      <c r="A819" s="581"/>
      <c r="B819" s="581"/>
      <c r="C819" s="581"/>
      <c r="D819" s="581"/>
      <c r="E819" s="581"/>
      <c r="F819" s="581"/>
      <c r="G819" s="581"/>
      <c r="H819" s="581"/>
      <c r="I819" s="581"/>
      <c r="J819" s="581"/>
      <c r="K819" s="581"/>
      <c r="L819" s="581"/>
      <c r="M819" s="581"/>
      <c r="N819" s="581"/>
      <c r="O819" s="581"/>
      <c r="P819" s="581"/>
      <c r="Q819" s="581"/>
      <c r="R819" s="581"/>
      <c r="S819" s="581"/>
      <c r="T819" s="581"/>
      <c r="U819" s="581"/>
      <c r="V819" s="581"/>
      <c r="W819" s="581"/>
      <c r="X819" s="581"/>
      <c r="Y819" s="581"/>
      <c r="Z819" s="581"/>
      <c r="AA819" s="581"/>
      <c r="AB819" s="581"/>
      <c r="AC819" s="581"/>
      <c r="AD819" s="581"/>
      <c r="AE819" s="581"/>
      <c r="AF819" s="581"/>
      <c r="AG819" s="581"/>
      <c r="AH819" s="581"/>
      <c r="AI819" s="581"/>
      <c r="AJ819" s="581"/>
      <c r="AK819" s="581"/>
      <c r="AL819" s="581"/>
      <c r="AM819" s="581"/>
      <c r="AN819" s="581"/>
      <c r="AO819" s="581"/>
      <c r="AP819" s="581"/>
      <c r="AQ819" s="581"/>
      <c r="AR819" s="581"/>
      <c r="AS819" s="581"/>
      <c r="AT819" s="581"/>
      <c r="AU819" s="581"/>
      <c r="AV819" s="581"/>
      <c r="AW819" s="581"/>
      <c r="AX819" s="581"/>
      <c r="AY819" s="581"/>
      <c r="AZ819" s="581"/>
      <c r="BA819" s="581"/>
      <c r="BB819" s="581"/>
      <c r="BC819" s="581"/>
      <c r="BD819" s="581"/>
      <c r="BE819" s="581"/>
      <c r="BF819" s="581"/>
      <c r="BG819" s="581"/>
      <c r="BH819" s="581"/>
      <c r="BI819" s="581"/>
      <c r="BJ819" s="581"/>
      <c r="BK819" s="581"/>
      <c r="BL819" s="581"/>
      <c r="BM819" s="581"/>
      <c r="BN819" s="581"/>
      <c r="BO819" s="581"/>
      <c r="BP819" s="581"/>
      <c r="BQ819" s="581"/>
      <c r="BR819" s="581"/>
      <c r="BS819" s="581"/>
      <c r="BT819" s="581"/>
      <c r="BU819" s="581"/>
      <c r="BV819" s="581"/>
      <c r="BW819" s="581"/>
      <c r="BX819" s="581"/>
      <c r="BY819" s="581"/>
      <c r="BZ819" s="581"/>
      <c r="CA819" s="581"/>
      <c r="CB819" s="581"/>
      <c r="CC819" s="581"/>
    </row>
    <row r="820" customFormat="false" ht="11.25" hidden="false" customHeight="true" outlineLevel="0" collapsed="false">
      <c r="A820" s="581"/>
      <c r="B820" s="581"/>
      <c r="C820" s="581"/>
      <c r="D820" s="581"/>
      <c r="E820" s="581"/>
      <c r="F820" s="581"/>
      <c r="G820" s="581"/>
      <c r="H820" s="581"/>
      <c r="I820" s="581"/>
      <c r="J820" s="581"/>
      <c r="K820" s="581"/>
      <c r="L820" s="581"/>
      <c r="M820" s="581"/>
      <c r="N820" s="581"/>
      <c r="O820" s="581"/>
      <c r="P820" s="581"/>
      <c r="Q820" s="581"/>
      <c r="R820" s="581"/>
      <c r="S820" s="581"/>
      <c r="T820" s="581"/>
      <c r="U820" s="581"/>
      <c r="V820" s="581"/>
      <c r="W820" s="581"/>
      <c r="X820" s="581"/>
      <c r="Y820" s="581"/>
      <c r="Z820" s="581"/>
      <c r="AA820" s="581"/>
      <c r="AB820" s="581"/>
      <c r="AC820" s="581"/>
      <c r="AD820" s="581"/>
      <c r="AE820" s="581"/>
      <c r="AF820" s="581"/>
      <c r="AG820" s="581"/>
      <c r="AH820" s="581"/>
      <c r="AI820" s="581"/>
      <c r="AJ820" s="581"/>
      <c r="AK820" s="581"/>
      <c r="AL820" s="581"/>
      <c r="AM820" s="581"/>
      <c r="AN820" s="581"/>
      <c r="AO820" s="581"/>
      <c r="AP820" s="581"/>
      <c r="AQ820" s="581"/>
      <c r="AR820" s="581"/>
      <c r="AS820" s="581"/>
      <c r="AT820" s="581"/>
      <c r="AU820" s="581"/>
      <c r="AV820" s="581"/>
      <c r="AW820" s="581"/>
      <c r="AX820" s="581"/>
      <c r="AY820" s="581"/>
      <c r="AZ820" s="581"/>
      <c r="BA820" s="581"/>
      <c r="BB820" s="581"/>
      <c r="BC820" s="581"/>
      <c r="BD820" s="581"/>
      <c r="BE820" s="581"/>
      <c r="BF820" s="581"/>
      <c r="BG820" s="581"/>
      <c r="BH820" s="581"/>
      <c r="BI820" s="581"/>
      <c r="BJ820" s="581"/>
      <c r="BK820" s="581"/>
      <c r="BL820" s="581"/>
      <c r="BM820" s="581"/>
      <c r="BN820" s="581"/>
      <c r="BO820" s="581"/>
      <c r="BP820" s="581"/>
      <c r="BQ820" s="581"/>
      <c r="BR820" s="581"/>
      <c r="BS820" s="581"/>
      <c r="BT820" s="581"/>
      <c r="BU820" s="581"/>
      <c r="BV820" s="581"/>
      <c r="BW820" s="581"/>
      <c r="BX820" s="581"/>
      <c r="BY820" s="581"/>
      <c r="BZ820" s="581"/>
      <c r="CA820" s="581"/>
      <c r="CB820" s="581"/>
      <c r="CC820" s="581"/>
    </row>
    <row r="821" customFormat="false" ht="11.25" hidden="false" customHeight="true" outlineLevel="0" collapsed="false">
      <c r="A821" s="581"/>
      <c r="B821" s="581"/>
      <c r="C821" s="581"/>
      <c r="D821" s="581"/>
      <c r="E821" s="581"/>
      <c r="F821" s="581"/>
      <c r="G821" s="581"/>
      <c r="H821" s="581"/>
      <c r="I821" s="581"/>
      <c r="J821" s="581"/>
      <c r="K821" s="581"/>
      <c r="L821" s="581"/>
      <c r="M821" s="581"/>
      <c r="N821" s="581"/>
      <c r="O821" s="581"/>
      <c r="P821" s="581"/>
      <c r="Q821" s="581"/>
      <c r="R821" s="581"/>
      <c r="S821" s="581"/>
      <c r="T821" s="581"/>
      <c r="U821" s="581"/>
      <c r="V821" s="581"/>
      <c r="W821" s="581"/>
      <c r="X821" s="581"/>
      <c r="Y821" s="581"/>
      <c r="Z821" s="581"/>
      <c r="AA821" s="581"/>
      <c r="AB821" s="581"/>
      <c r="AC821" s="581"/>
      <c r="AD821" s="581"/>
      <c r="AE821" s="581"/>
      <c r="AF821" s="581"/>
      <c r="AG821" s="581"/>
      <c r="AH821" s="581"/>
      <c r="AI821" s="581"/>
      <c r="AJ821" s="581"/>
      <c r="AK821" s="581"/>
      <c r="AL821" s="581"/>
      <c r="AM821" s="581"/>
      <c r="AN821" s="581"/>
      <c r="AO821" s="581"/>
      <c r="AP821" s="581"/>
      <c r="AQ821" s="581"/>
      <c r="AR821" s="581"/>
      <c r="AS821" s="581"/>
      <c r="AT821" s="581"/>
      <c r="AU821" s="581"/>
      <c r="AV821" s="581"/>
      <c r="AW821" s="581"/>
      <c r="AX821" s="581"/>
      <c r="AY821" s="581"/>
      <c r="AZ821" s="581"/>
      <c r="BA821" s="581"/>
      <c r="BB821" s="581"/>
      <c r="BC821" s="581"/>
      <c r="BD821" s="581"/>
      <c r="BE821" s="581"/>
      <c r="BF821" s="581"/>
      <c r="BG821" s="581"/>
      <c r="BH821" s="581"/>
      <c r="BI821" s="581"/>
      <c r="BJ821" s="581"/>
      <c r="BK821" s="581"/>
      <c r="BL821" s="581"/>
      <c r="BM821" s="581"/>
      <c r="BN821" s="581"/>
      <c r="BO821" s="581"/>
      <c r="BP821" s="581"/>
      <c r="BQ821" s="581"/>
      <c r="BR821" s="581"/>
      <c r="BS821" s="581"/>
      <c r="BT821" s="581"/>
      <c r="BU821" s="581"/>
      <c r="BV821" s="581"/>
      <c r="BW821" s="581"/>
      <c r="BX821" s="581"/>
      <c r="BY821" s="581"/>
      <c r="BZ821" s="581"/>
      <c r="CA821" s="581"/>
      <c r="CB821" s="581"/>
      <c r="CC821" s="581"/>
    </row>
    <row r="822" customFormat="false" ht="11.25" hidden="false" customHeight="true" outlineLevel="0" collapsed="false">
      <c r="A822" s="581"/>
      <c r="B822" s="581"/>
      <c r="C822" s="581"/>
      <c r="D822" s="581"/>
      <c r="E822" s="581"/>
      <c r="F822" s="581"/>
      <c r="G822" s="581"/>
      <c r="H822" s="581"/>
      <c r="I822" s="581"/>
      <c r="J822" s="581"/>
      <c r="K822" s="581"/>
      <c r="L822" s="581"/>
      <c r="M822" s="581"/>
      <c r="N822" s="581"/>
      <c r="O822" s="581"/>
      <c r="P822" s="581"/>
      <c r="Q822" s="581"/>
      <c r="R822" s="581"/>
      <c r="S822" s="581"/>
      <c r="T822" s="581"/>
      <c r="U822" s="581"/>
      <c r="V822" s="581"/>
      <c r="W822" s="581"/>
      <c r="X822" s="581"/>
      <c r="Y822" s="581"/>
      <c r="Z822" s="581"/>
      <c r="AA822" s="581"/>
      <c r="AB822" s="581"/>
      <c r="AC822" s="581"/>
      <c r="AD822" s="581"/>
      <c r="AE822" s="581"/>
      <c r="AF822" s="581"/>
      <c r="AG822" s="581"/>
      <c r="AH822" s="581"/>
      <c r="AI822" s="581"/>
      <c r="AJ822" s="581"/>
      <c r="AK822" s="581"/>
      <c r="AL822" s="581"/>
      <c r="AM822" s="581"/>
      <c r="AN822" s="581"/>
      <c r="AO822" s="581"/>
      <c r="AP822" s="581"/>
      <c r="AQ822" s="581"/>
      <c r="AR822" s="581"/>
      <c r="AS822" s="581"/>
      <c r="AT822" s="581"/>
      <c r="AU822" s="581"/>
      <c r="AV822" s="581"/>
      <c r="AW822" s="581"/>
      <c r="AX822" s="581"/>
      <c r="AY822" s="581"/>
      <c r="AZ822" s="581"/>
      <c r="BA822" s="581"/>
      <c r="BB822" s="581"/>
      <c r="BC822" s="581"/>
      <c r="BD822" s="581"/>
      <c r="BE822" s="581"/>
      <c r="BF822" s="581"/>
      <c r="BG822" s="581"/>
      <c r="BH822" s="581"/>
      <c r="BI822" s="581"/>
      <c r="BJ822" s="581"/>
      <c r="BK822" s="581"/>
      <c r="BL822" s="581"/>
      <c r="BM822" s="581"/>
      <c r="BN822" s="581"/>
      <c r="BO822" s="581"/>
      <c r="BP822" s="581"/>
      <c r="BQ822" s="581"/>
      <c r="BR822" s="581"/>
      <c r="BS822" s="581"/>
      <c r="BT822" s="581"/>
      <c r="BU822" s="581"/>
      <c r="BV822" s="581"/>
      <c r="BW822" s="581"/>
      <c r="BX822" s="581"/>
      <c r="BY822" s="581"/>
      <c r="BZ822" s="581"/>
      <c r="CA822" s="581"/>
      <c r="CB822" s="581"/>
      <c r="CC822" s="581"/>
    </row>
    <row r="823" customFormat="false" ht="11.25" hidden="false" customHeight="true" outlineLevel="0" collapsed="false">
      <c r="A823" s="581"/>
      <c r="B823" s="581"/>
      <c r="C823" s="581"/>
      <c r="D823" s="581"/>
      <c r="E823" s="581"/>
      <c r="F823" s="581"/>
      <c r="G823" s="581"/>
      <c r="H823" s="581"/>
      <c r="I823" s="581"/>
      <c r="J823" s="581"/>
      <c r="K823" s="581"/>
      <c r="L823" s="581"/>
      <c r="M823" s="581"/>
      <c r="N823" s="581"/>
      <c r="O823" s="581"/>
      <c r="P823" s="581"/>
      <c r="Q823" s="581"/>
      <c r="R823" s="581"/>
      <c r="S823" s="581"/>
      <c r="T823" s="581"/>
      <c r="U823" s="581"/>
      <c r="V823" s="581"/>
      <c r="W823" s="581"/>
      <c r="X823" s="581"/>
      <c r="Y823" s="581"/>
      <c r="Z823" s="581"/>
      <c r="AA823" s="581"/>
      <c r="AB823" s="581"/>
      <c r="AC823" s="581"/>
      <c r="AD823" s="581"/>
      <c r="AE823" s="581"/>
      <c r="AF823" s="581"/>
      <c r="AG823" s="581"/>
      <c r="AH823" s="581"/>
      <c r="AI823" s="581"/>
      <c r="AJ823" s="581"/>
      <c r="AK823" s="581"/>
      <c r="AL823" s="581"/>
      <c r="AM823" s="581"/>
      <c r="AN823" s="581"/>
      <c r="AO823" s="581"/>
      <c r="AP823" s="581"/>
      <c r="AQ823" s="581"/>
      <c r="AR823" s="581"/>
      <c r="AS823" s="581"/>
      <c r="AT823" s="581"/>
      <c r="AU823" s="581"/>
      <c r="AV823" s="581"/>
      <c r="AW823" s="581"/>
      <c r="AX823" s="581"/>
      <c r="AY823" s="581"/>
      <c r="AZ823" s="581"/>
      <c r="BA823" s="581"/>
      <c r="BB823" s="581"/>
      <c r="BC823" s="581"/>
      <c r="BD823" s="581"/>
      <c r="BE823" s="581"/>
      <c r="BF823" s="581"/>
      <c r="BG823" s="581"/>
      <c r="BH823" s="581"/>
      <c r="BI823" s="581"/>
      <c r="BJ823" s="581"/>
      <c r="BK823" s="581"/>
      <c r="BL823" s="581"/>
      <c r="BM823" s="581"/>
      <c r="BN823" s="581"/>
      <c r="BO823" s="581"/>
      <c r="BP823" s="581"/>
      <c r="BQ823" s="581"/>
      <c r="BR823" s="581"/>
      <c r="BS823" s="581"/>
      <c r="BT823" s="581"/>
      <c r="BU823" s="581"/>
      <c r="BV823" s="581"/>
      <c r="BW823" s="581"/>
      <c r="BX823" s="581"/>
      <c r="BY823" s="581"/>
      <c r="BZ823" s="581"/>
      <c r="CA823" s="581"/>
      <c r="CB823" s="581"/>
      <c r="CC823" s="581"/>
    </row>
    <row r="824" customFormat="false" ht="11.25" hidden="false" customHeight="true" outlineLevel="0" collapsed="false">
      <c r="A824" s="581"/>
      <c r="B824" s="581"/>
      <c r="C824" s="581"/>
      <c r="D824" s="581"/>
      <c r="E824" s="581"/>
      <c r="F824" s="581"/>
      <c r="G824" s="581"/>
      <c r="H824" s="581"/>
      <c r="I824" s="581"/>
      <c r="J824" s="581"/>
      <c r="K824" s="581"/>
      <c r="L824" s="581"/>
      <c r="M824" s="581"/>
      <c r="N824" s="581"/>
      <c r="O824" s="581"/>
      <c r="P824" s="581"/>
      <c r="Q824" s="581"/>
      <c r="R824" s="581"/>
      <c r="S824" s="581"/>
      <c r="T824" s="581"/>
      <c r="U824" s="581"/>
      <c r="V824" s="581"/>
      <c r="W824" s="581"/>
      <c r="X824" s="581"/>
      <c r="Y824" s="581"/>
      <c r="Z824" s="581"/>
      <c r="AA824" s="581"/>
      <c r="AB824" s="581"/>
      <c r="AC824" s="581"/>
      <c r="AD824" s="581"/>
      <c r="AE824" s="581"/>
      <c r="AF824" s="581"/>
      <c r="AG824" s="581"/>
      <c r="AH824" s="581"/>
      <c r="AI824" s="581"/>
      <c r="AJ824" s="581"/>
      <c r="AK824" s="581"/>
      <c r="AL824" s="581"/>
      <c r="AM824" s="581"/>
      <c r="AN824" s="581"/>
      <c r="AO824" s="581"/>
      <c r="AP824" s="581"/>
      <c r="AQ824" s="581"/>
      <c r="AR824" s="581"/>
      <c r="AS824" s="581"/>
      <c r="AT824" s="581"/>
      <c r="AU824" s="581"/>
      <c r="AV824" s="581"/>
      <c r="AW824" s="581"/>
      <c r="AX824" s="581"/>
      <c r="AY824" s="581"/>
      <c r="AZ824" s="581"/>
      <c r="BA824" s="581"/>
      <c r="BB824" s="581"/>
      <c r="BC824" s="581"/>
      <c r="BD824" s="581"/>
      <c r="BE824" s="581"/>
      <c r="BF824" s="581"/>
      <c r="BG824" s="581"/>
      <c r="BH824" s="581"/>
      <c r="BI824" s="581"/>
      <c r="BJ824" s="581"/>
      <c r="BK824" s="581"/>
      <c r="BL824" s="581"/>
      <c r="BM824" s="581"/>
      <c r="BN824" s="581"/>
      <c r="BO824" s="581"/>
      <c r="BP824" s="581"/>
      <c r="BQ824" s="581"/>
      <c r="BR824" s="581"/>
      <c r="BS824" s="581"/>
      <c r="BT824" s="581"/>
      <c r="BU824" s="581"/>
      <c r="BV824" s="581"/>
      <c r="BW824" s="581"/>
      <c r="BX824" s="581"/>
      <c r="BY824" s="581"/>
      <c r="BZ824" s="581"/>
      <c r="CA824" s="581"/>
      <c r="CB824" s="581"/>
      <c r="CC824" s="581"/>
    </row>
    <row r="825" customFormat="false" ht="11.25" hidden="false" customHeight="true" outlineLevel="0" collapsed="false">
      <c r="A825" s="581"/>
      <c r="B825" s="581"/>
      <c r="C825" s="581"/>
      <c r="D825" s="581"/>
      <c r="E825" s="581"/>
      <c r="F825" s="581"/>
      <c r="G825" s="581"/>
      <c r="H825" s="581"/>
      <c r="I825" s="581"/>
      <c r="J825" s="581"/>
      <c r="K825" s="581"/>
      <c r="L825" s="581"/>
      <c r="M825" s="581"/>
      <c r="N825" s="581"/>
      <c r="O825" s="581"/>
      <c r="P825" s="581"/>
      <c r="Q825" s="581"/>
      <c r="R825" s="581"/>
      <c r="S825" s="581"/>
      <c r="T825" s="581"/>
      <c r="U825" s="581"/>
      <c r="V825" s="581"/>
      <c r="W825" s="581"/>
      <c r="X825" s="581"/>
      <c r="Y825" s="581"/>
      <c r="Z825" s="581"/>
      <c r="AA825" s="581"/>
      <c r="AB825" s="581"/>
      <c r="AC825" s="581"/>
      <c r="AD825" s="581"/>
      <c r="AE825" s="581"/>
      <c r="AF825" s="581"/>
      <c r="AG825" s="581"/>
      <c r="AH825" s="581"/>
      <c r="AI825" s="581"/>
      <c r="AJ825" s="581"/>
      <c r="AK825" s="581"/>
      <c r="AL825" s="581"/>
      <c r="AM825" s="581"/>
      <c r="AN825" s="581"/>
      <c r="AO825" s="581"/>
      <c r="AP825" s="581"/>
      <c r="AQ825" s="581"/>
      <c r="AR825" s="581"/>
      <c r="AS825" s="581"/>
      <c r="AT825" s="581"/>
      <c r="AU825" s="581"/>
      <c r="AV825" s="581"/>
      <c r="AW825" s="581"/>
      <c r="AX825" s="581"/>
      <c r="AY825" s="581"/>
      <c r="AZ825" s="581"/>
      <c r="BA825" s="581"/>
      <c r="BB825" s="581"/>
      <c r="BC825" s="581"/>
      <c r="BD825" s="581"/>
      <c r="BE825" s="581"/>
      <c r="BF825" s="581"/>
      <c r="BG825" s="581"/>
      <c r="BH825" s="581"/>
      <c r="BI825" s="581"/>
      <c r="BJ825" s="581"/>
      <c r="BK825" s="581"/>
      <c r="BL825" s="581"/>
      <c r="BM825" s="581"/>
      <c r="BN825" s="581"/>
      <c r="BO825" s="581"/>
      <c r="BP825" s="581"/>
      <c r="BQ825" s="581"/>
      <c r="BR825" s="581"/>
      <c r="BS825" s="581"/>
      <c r="BT825" s="581"/>
      <c r="BU825" s="581"/>
      <c r="BV825" s="581"/>
      <c r="BW825" s="581"/>
      <c r="BX825" s="581"/>
      <c r="BY825" s="581"/>
      <c r="BZ825" s="581"/>
      <c r="CA825" s="581"/>
      <c r="CB825" s="581"/>
      <c r="CC825" s="581"/>
    </row>
    <row r="826" customFormat="false" ht="11.25" hidden="false" customHeight="true" outlineLevel="0" collapsed="false">
      <c r="A826" s="581"/>
      <c r="B826" s="581"/>
      <c r="C826" s="581"/>
      <c r="D826" s="581"/>
      <c r="E826" s="581"/>
      <c r="F826" s="581"/>
      <c r="G826" s="581"/>
      <c r="H826" s="581"/>
      <c r="I826" s="581"/>
      <c r="J826" s="581"/>
      <c r="K826" s="581"/>
      <c r="L826" s="581"/>
      <c r="M826" s="581"/>
      <c r="N826" s="581"/>
      <c r="O826" s="581"/>
      <c r="P826" s="581"/>
      <c r="Q826" s="581"/>
      <c r="R826" s="581"/>
      <c r="S826" s="581"/>
      <c r="T826" s="581"/>
      <c r="U826" s="581"/>
      <c r="V826" s="581"/>
      <c r="W826" s="581"/>
      <c r="X826" s="581"/>
      <c r="Y826" s="581"/>
      <c r="Z826" s="581"/>
      <c r="AA826" s="581"/>
      <c r="AB826" s="581"/>
      <c r="AC826" s="581"/>
      <c r="AD826" s="581"/>
      <c r="AE826" s="581"/>
      <c r="AF826" s="581"/>
      <c r="AG826" s="581"/>
      <c r="AH826" s="581"/>
      <c r="AI826" s="581"/>
      <c r="AJ826" s="581"/>
      <c r="AK826" s="581"/>
      <c r="AL826" s="581"/>
      <c r="AM826" s="581"/>
      <c r="AN826" s="581"/>
      <c r="AO826" s="581"/>
      <c r="AP826" s="581"/>
      <c r="AQ826" s="581"/>
      <c r="AR826" s="581"/>
      <c r="AS826" s="581"/>
      <c r="AT826" s="581"/>
      <c r="AU826" s="581"/>
      <c r="AV826" s="581"/>
      <c r="AW826" s="581"/>
      <c r="AX826" s="581"/>
      <c r="AY826" s="581"/>
      <c r="AZ826" s="581"/>
      <c r="BA826" s="581"/>
      <c r="BB826" s="581"/>
      <c r="BC826" s="581"/>
      <c r="BD826" s="581"/>
      <c r="BE826" s="581"/>
      <c r="BF826" s="581"/>
      <c r="BG826" s="581"/>
      <c r="BH826" s="581"/>
      <c r="BI826" s="581"/>
      <c r="BJ826" s="581"/>
      <c r="BK826" s="581"/>
      <c r="BL826" s="581"/>
      <c r="BM826" s="581"/>
      <c r="BN826" s="581"/>
      <c r="BO826" s="581"/>
      <c r="BP826" s="581"/>
      <c r="BQ826" s="581"/>
      <c r="BR826" s="581"/>
      <c r="BS826" s="581"/>
      <c r="BT826" s="581"/>
      <c r="BU826" s="581"/>
      <c r="BV826" s="581"/>
      <c r="BW826" s="581"/>
      <c r="BX826" s="581"/>
      <c r="BY826" s="581"/>
      <c r="BZ826" s="581"/>
      <c r="CA826" s="581"/>
      <c r="CB826" s="581"/>
      <c r="CC826" s="581"/>
    </row>
    <row r="827" customFormat="false" ht="11.25" hidden="false" customHeight="true" outlineLevel="0" collapsed="false">
      <c r="A827" s="581"/>
      <c r="B827" s="581"/>
      <c r="C827" s="581"/>
      <c r="D827" s="581"/>
      <c r="E827" s="581"/>
      <c r="F827" s="581"/>
      <c r="G827" s="581"/>
      <c r="H827" s="581"/>
      <c r="I827" s="581"/>
      <c r="J827" s="581"/>
      <c r="K827" s="581"/>
      <c r="L827" s="581"/>
      <c r="M827" s="581"/>
      <c r="N827" s="581"/>
      <c r="O827" s="581"/>
      <c r="P827" s="581"/>
      <c r="Q827" s="581"/>
      <c r="R827" s="581"/>
      <c r="S827" s="581"/>
      <c r="T827" s="581"/>
      <c r="U827" s="581"/>
      <c r="V827" s="581"/>
      <c r="W827" s="581"/>
      <c r="X827" s="581"/>
      <c r="Y827" s="581"/>
      <c r="Z827" s="581"/>
      <c r="AA827" s="581"/>
      <c r="AB827" s="581"/>
      <c r="AC827" s="581"/>
      <c r="AD827" s="581"/>
      <c r="AE827" s="581"/>
      <c r="AF827" s="581"/>
      <c r="AG827" s="581"/>
      <c r="AH827" s="581"/>
      <c r="AI827" s="581"/>
      <c r="AJ827" s="581"/>
      <c r="AK827" s="581"/>
      <c r="AL827" s="581"/>
      <c r="AM827" s="581"/>
      <c r="AN827" s="581"/>
      <c r="AO827" s="581"/>
      <c r="AP827" s="581"/>
      <c r="AQ827" s="581"/>
      <c r="AR827" s="581"/>
      <c r="AS827" s="581"/>
      <c r="AT827" s="581"/>
      <c r="AU827" s="581"/>
      <c r="AV827" s="581"/>
      <c r="AW827" s="581"/>
      <c r="AX827" s="581"/>
      <c r="AY827" s="581"/>
      <c r="AZ827" s="581"/>
      <c r="BA827" s="581"/>
      <c r="BB827" s="581"/>
      <c r="BC827" s="581"/>
      <c r="BD827" s="581"/>
      <c r="BE827" s="581"/>
      <c r="BF827" s="581"/>
      <c r="BG827" s="581"/>
      <c r="BH827" s="581"/>
      <c r="BI827" s="581"/>
      <c r="BJ827" s="581"/>
      <c r="BK827" s="581"/>
      <c r="BL827" s="581"/>
      <c r="BM827" s="581"/>
      <c r="BN827" s="581"/>
      <c r="BO827" s="581"/>
      <c r="BP827" s="581"/>
      <c r="BQ827" s="581"/>
      <c r="BR827" s="581"/>
      <c r="BS827" s="581"/>
      <c r="BT827" s="581"/>
      <c r="BU827" s="581"/>
      <c r="BV827" s="581"/>
      <c r="BW827" s="581"/>
      <c r="BX827" s="581"/>
      <c r="BY827" s="581"/>
      <c r="BZ827" s="581"/>
      <c r="CA827" s="581"/>
      <c r="CB827" s="581"/>
      <c r="CC827" s="581"/>
    </row>
    <row r="828" customFormat="false" ht="11.25" hidden="false" customHeight="true" outlineLevel="0" collapsed="false">
      <c r="A828" s="581"/>
      <c r="B828" s="581"/>
      <c r="C828" s="581"/>
      <c r="D828" s="581"/>
      <c r="E828" s="581"/>
      <c r="F828" s="581"/>
      <c r="G828" s="581"/>
      <c r="H828" s="581"/>
      <c r="I828" s="581"/>
      <c r="J828" s="581"/>
      <c r="K828" s="581"/>
      <c r="L828" s="581"/>
      <c r="M828" s="581"/>
      <c r="N828" s="581"/>
      <c r="O828" s="581"/>
      <c r="P828" s="581"/>
      <c r="Q828" s="581"/>
      <c r="R828" s="581"/>
      <c r="S828" s="581"/>
      <c r="T828" s="581"/>
      <c r="U828" s="581"/>
      <c r="V828" s="581"/>
      <c r="W828" s="581"/>
      <c r="X828" s="581"/>
      <c r="Y828" s="581"/>
      <c r="Z828" s="581"/>
      <c r="AA828" s="581"/>
      <c r="AB828" s="581"/>
      <c r="AC828" s="581"/>
      <c r="AD828" s="581"/>
      <c r="AE828" s="581"/>
      <c r="AF828" s="581"/>
      <c r="AG828" s="581"/>
      <c r="AH828" s="581"/>
      <c r="AI828" s="581"/>
      <c r="AJ828" s="581"/>
      <c r="AK828" s="581"/>
      <c r="AL828" s="581"/>
      <c r="AM828" s="581"/>
      <c r="AN828" s="581"/>
      <c r="AO828" s="581"/>
      <c r="AP828" s="581"/>
      <c r="AQ828" s="581"/>
      <c r="AR828" s="581"/>
      <c r="AS828" s="581"/>
      <c r="AT828" s="581"/>
      <c r="AU828" s="581"/>
      <c r="AV828" s="581"/>
      <c r="AW828" s="581"/>
      <c r="AX828" s="581"/>
      <c r="AY828" s="581"/>
      <c r="AZ828" s="581"/>
      <c r="BA828" s="581"/>
      <c r="BB828" s="581"/>
      <c r="BC828" s="581"/>
      <c r="BD828" s="581"/>
      <c r="BE828" s="581"/>
      <c r="BF828" s="581"/>
      <c r="BG828" s="581"/>
      <c r="BH828" s="581"/>
      <c r="BI828" s="581"/>
      <c r="BJ828" s="581"/>
      <c r="BK828" s="581"/>
      <c r="BL828" s="581"/>
      <c r="BM828" s="581"/>
      <c r="BN828" s="581"/>
      <c r="BO828" s="581"/>
      <c r="BP828" s="581"/>
      <c r="BQ828" s="581"/>
      <c r="BR828" s="581"/>
      <c r="BS828" s="581"/>
      <c r="BT828" s="581"/>
      <c r="BU828" s="581"/>
      <c r="BV828" s="581"/>
      <c r="BW828" s="581"/>
      <c r="BX828" s="581"/>
      <c r="BY828" s="581"/>
      <c r="BZ828" s="581"/>
      <c r="CA828" s="581"/>
      <c r="CB828" s="581"/>
      <c r="CC828" s="581"/>
    </row>
    <row r="829" customFormat="false" ht="11.25" hidden="false" customHeight="true" outlineLevel="0" collapsed="false">
      <c r="A829" s="581"/>
      <c r="B829" s="581"/>
      <c r="C829" s="581"/>
      <c r="D829" s="581"/>
      <c r="E829" s="581"/>
      <c r="F829" s="581"/>
      <c r="G829" s="581"/>
      <c r="H829" s="581"/>
      <c r="I829" s="581"/>
      <c r="J829" s="581"/>
      <c r="K829" s="581"/>
      <c r="L829" s="581"/>
      <c r="M829" s="581"/>
      <c r="N829" s="581"/>
      <c r="O829" s="581"/>
      <c r="P829" s="581"/>
      <c r="Q829" s="581"/>
      <c r="R829" s="581"/>
      <c r="S829" s="581"/>
      <c r="T829" s="581"/>
      <c r="U829" s="581"/>
      <c r="V829" s="581"/>
      <c r="W829" s="581"/>
      <c r="X829" s="581"/>
      <c r="Y829" s="581"/>
      <c r="Z829" s="581"/>
      <c r="AA829" s="581"/>
      <c r="AB829" s="581"/>
      <c r="AC829" s="581"/>
      <c r="AD829" s="581"/>
      <c r="AE829" s="581"/>
      <c r="AF829" s="581"/>
      <c r="AG829" s="581"/>
      <c r="AH829" s="581"/>
      <c r="AI829" s="581"/>
      <c r="AJ829" s="581"/>
      <c r="AK829" s="581"/>
      <c r="AL829" s="581"/>
      <c r="AM829" s="581"/>
      <c r="AN829" s="581"/>
      <c r="AO829" s="581"/>
      <c r="AP829" s="581"/>
      <c r="AQ829" s="581"/>
      <c r="AR829" s="581"/>
      <c r="AS829" s="581"/>
      <c r="AT829" s="581"/>
      <c r="AU829" s="581"/>
      <c r="AV829" s="581"/>
      <c r="AW829" s="581"/>
      <c r="AX829" s="581"/>
      <c r="AY829" s="581"/>
      <c r="AZ829" s="581"/>
      <c r="BA829" s="581"/>
      <c r="BB829" s="581"/>
      <c r="BC829" s="581"/>
      <c r="BD829" s="581"/>
      <c r="BE829" s="581"/>
      <c r="BF829" s="581"/>
      <c r="BG829" s="581"/>
      <c r="BH829" s="581"/>
      <c r="BI829" s="581"/>
      <c r="BJ829" s="581"/>
      <c r="BK829" s="581"/>
      <c r="BL829" s="581"/>
      <c r="BM829" s="581"/>
      <c r="BN829" s="581"/>
      <c r="BO829" s="581"/>
      <c r="BP829" s="581"/>
      <c r="BQ829" s="581"/>
      <c r="BR829" s="581"/>
      <c r="BS829" s="581"/>
      <c r="BT829" s="581"/>
      <c r="BU829" s="581"/>
      <c r="BV829" s="581"/>
      <c r="BW829" s="581"/>
      <c r="BX829" s="581"/>
      <c r="BY829" s="581"/>
      <c r="BZ829" s="581"/>
      <c r="CA829" s="581"/>
      <c r="CB829" s="581"/>
      <c r="CC829" s="581"/>
    </row>
    <row r="830" customFormat="false" ht="11.25" hidden="false" customHeight="true" outlineLevel="0" collapsed="false">
      <c r="A830" s="581"/>
      <c r="B830" s="581"/>
      <c r="C830" s="581"/>
      <c r="D830" s="581"/>
      <c r="E830" s="581"/>
      <c r="F830" s="581"/>
      <c r="G830" s="581"/>
      <c r="H830" s="581"/>
      <c r="I830" s="581"/>
      <c r="J830" s="581"/>
      <c r="K830" s="581"/>
      <c r="L830" s="581"/>
      <c r="M830" s="581"/>
      <c r="N830" s="581"/>
      <c r="O830" s="581"/>
      <c r="P830" s="581"/>
      <c r="Q830" s="581"/>
      <c r="R830" s="581"/>
      <c r="S830" s="581"/>
      <c r="T830" s="581"/>
      <c r="U830" s="581"/>
      <c r="V830" s="581"/>
      <c r="W830" s="581"/>
      <c r="X830" s="581"/>
      <c r="Y830" s="581"/>
      <c r="Z830" s="581"/>
      <c r="AA830" s="581"/>
      <c r="AB830" s="581"/>
      <c r="AC830" s="581"/>
      <c r="AD830" s="581"/>
      <c r="AE830" s="581"/>
      <c r="AF830" s="581"/>
      <c r="AG830" s="581"/>
      <c r="AH830" s="581"/>
      <c r="AI830" s="581"/>
      <c r="AJ830" s="581"/>
      <c r="AK830" s="581"/>
      <c r="AL830" s="581"/>
      <c r="AM830" s="581"/>
      <c r="AN830" s="581"/>
      <c r="AO830" s="581"/>
      <c r="AP830" s="581"/>
      <c r="AQ830" s="581"/>
      <c r="AR830" s="581"/>
      <c r="AS830" s="581"/>
      <c r="AT830" s="581"/>
      <c r="AU830" s="581"/>
      <c r="AV830" s="581"/>
      <c r="AW830" s="581"/>
      <c r="AX830" s="581"/>
      <c r="AY830" s="581"/>
      <c r="AZ830" s="581"/>
      <c r="BA830" s="581"/>
      <c r="BB830" s="581"/>
      <c r="BC830" s="581"/>
      <c r="BD830" s="581"/>
      <c r="BE830" s="581"/>
      <c r="BF830" s="581"/>
      <c r="BG830" s="581"/>
      <c r="BH830" s="581"/>
      <c r="BI830" s="581"/>
      <c r="BJ830" s="581"/>
      <c r="BK830" s="581"/>
      <c r="BL830" s="581"/>
      <c r="BM830" s="581"/>
      <c r="BN830" s="581"/>
      <c r="BO830" s="581"/>
      <c r="BP830" s="581"/>
      <c r="BQ830" s="581"/>
      <c r="BR830" s="581"/>
      <c r="BS830" s="581"/>
      <c r="BT830" s="581"/>
      <c r="BU830" s="581"/>
      <c r="BV830" s="581"/>
      <c r="BW830" s="581"/>
      <c r="BX830" s="581"/>
      <c r="BY830" s="581"/>
      <c r="BZ830" s="581"/>
      <c r="CA830" s="581"/>
      <c r="CB830" s="581"/>
      <c r="CC830" s="581"/>
    </row>
    <row r="831" customFormat="false" ht="11.25" hidden="false" customHeight="true" outlineLevel="0" collapsed="false">
      <c r="A831" s="581"/>
      <c r="B831" s="581"/>
      <c r="C831" s="581"/>
      <c r="D831" s="581"/>
      <c r="E831" s="581"/>
      <c r="F831" s="581"/>
      <c r="G831" s="581"/>
      <c r="H831" s="581"/>
      <c r="I831" s="581"/>
      <c r="J831" s="581"/>
      <c r="K831" s="581"/>
      <c r="L831" s="581"/>
      <c r="M831" s="581"/>
      <c r="N831" s="581"/>
      <c r="O831" s="581"/>
      <c r="P831" s="581"/>
      <c r="Q831" s="581"/>
      <c r="R831" s="581"/>
      <c r="S831" s="581"/>
      <c r="T831" s="581"/>
      <c r="U831" s="581"/>
      <c r="V831" s="581"/>
      <c r="W831" s="581"/>
      <c r="X831" s="581"/>
      <c r="Y831" s="581"/>
      <c r="Z831" s="581"/>
      <c r="AA831" s="581"/>
      <c r="AB831" s="581"/>
      <c r="AC831" s="581"/>
      <c r="AD831" s="581"/>
      <c r="AE831" s="581"/>
      <c r="AF831" s="581"/>
      <c r="AG831" s="581"/>
      <c r="AH831" s="581"/>
      <c r="AI831" s="581"/>
      <c r="AJ831" s="581"/>
      <c r="AK831" s="581"/>
      <c r="AL831" s="581"/>
      <c r="AM831" s="581"/>
      <c r="AN831" s="581"/>
      <c r="AO831" s="581"/>
      <c r="AP831" s="581"/>
      <c r="AQ831" s="581"/>
      <c r="AR831" s="581"/>
      <c r="AS831" s="581"/>
      <c r="AT831" s="581"/>
      <c r="AU831" s="581"/>
      <c r="AV831" s="581"/>
      <c r="AW831" s="581"/>
      <c r="AX831" s="581"/>
      <c r="AY831" s="581"/>
      <c r="AZ831" s="581"/>
      <c r="BA831" s="581"/>
      <c r="BB831" s="581"/>
      <c r="BC831" s="581"/>
      <c r="BD831" s="581"/>
      <c r="BE831" s="581"/>
      <c r="BF831" s="581"/>
      <c r="BG831" s="581"/>
      <c r="BH831" s="581"/>
      <c r="BI831" s="581"/>
      <c r="BJ831" s="581"/>
      <c r="BK831" s="581"/>
      <c r="BL831" s="581"/>
      <c r="BM831" s="581"/>
      <c r="BN831" s="581"/>
      <c r="BO831" s="581"/>
      <c r="BP831" s="581"/>
      <c r="BQ831" s="581"/>
      <c r="BR831" s="581"/>
      <c r="BS831" s="581"/>
      <c r="BT831" s="581"/>
      <c r="BU831" s="581"/>
      <c r="BV831" s="581"/>
      <c r="BW831" s="581"/>
      <c r="BX831" s="581"/>
      <c r="BY831" s="581"/>
      <c r="BZ831" s="581"/>
      <c r="CA831" s="581"/>
      <c r="CB831" s="581"/>
      <c r="CC831" s="581"/>
    </row>
    <row r="832" customFormat="false" ht="11.25" hidden="false" customHeight="true" outlineLevel="0" collapsed="false">
      <c r="A832" s="581"/>
      <c r="B832" s="581"/>
      <c r="C832" s="581"/>
      <c r="D832" s="581"/>
      <c r="E832" s="581"/>
      <c r="F832" s="581"/>
      <c r="G832" s="581"/>
      <c r="H832" s="581"/>
      <c r="I832" s="581"/>
      <c r="J832" s="581"/>
      <c r="K832" s="581"/>
      <c r="L832" s="581"/>
      <c r="M832" s="581"/>
      <c r="N832" s="581"/>
      <c r="O832" s="581"/>
      <c r="P832" s="581"/>
      <c r="Q832" s="581"/>
      <c r="R832" s="581"/>
      <c r="S832" s="581"/>
      <c r="T832" s="581"/>
      <c r="U832" s="581"/>
      <c r="V832" s="581"/>
      <c r="W832" s="581"/>
      <c r="X832" s="581"/>
      <c r="Y832" s="581"/>
      <c r="Z832" s="581"/>
      <c r="AA832" s="581"/>
      <c r="AB832" s="581"/>
      <c r="AC832" s="581"/>
      <c r="AD832" s="581"/>
      <c r="AE832" s="581"/>
      <c r="AF832" s="581"/>
      <c r="AG832" s="581"/>
      <c r="AH832" s="581"/>
      <c r="AI832" s="581"/>
      <c r="AJ832" s="581"/>
      <c r="AK832" s="581"/>
      <c r="AL832" s="581"/>
      <c r="AM832" s="581"/>
      <c r="AN832" s="581"/>
      <c r="AO832" s="581"/>
      <c r="AP832" s="581"/>
      <c r="AQ832" s="581"/>
      <c r="AR832" s="581"/>
      <c r="AS832" s="581"/>
      <c r="AT832" s="581"/>
      <c r="AU832" s="581"/>
      <c r="AV832" s="581"/>
      <c r="AW832" s="581"/>
      <c r="AX832" s="581"/>
      <c r="AY832" s="581"/>
      <c r="AZ832" s="581"/>
      <c r="BA832" s="581"/>
      <c r="BB832" s="581"/>
      <c r="BC832" s="581"/>
      <c r="BD832" s="581"/>
      <c r="BE832" s="581"/>
      <c r="BF832" s="581"/>
      <c r="BG832" s="581"/>
      <c r="BH832" s="581"/>
      <c r="BI832" s="581"/>
      <c r="BJ832" s="581"/>
      <c r="BK832" s="581"/>
      <c r="BL832" s="581"/>
      <c r="BM832" s="581"/>
      <c r="BN832" s="581"/>
      <c r="BO832" s="581"/>
      <c r="BP832" s="581"/>
      <c r="BQ832" s="581"/>
      <c r="BR832" s="581"/>
      <c r="BS832" s="581"/>
      <c r="BT832" s="581"/>
      <c r="BU832" s="581"/>
      <c r="BV832" s="581"/>
      <c r="BW832" s="581"/>
      <c r="BX832" s="581"/>
      <c r="BY832" s="581"/>
      <c r="BZ832" s="581"/>
      <c r="CA832" s="581"/>
      <c r="CB832" s="581"/>
      <c r="CC832" s="581"/>
    </row>
    <row r="833" customFormat="false" ht="11.25" hidden="false" customHeight="true" outlineLevel="0" collapsed="false">
      <c r="A833" s="581"/>
      <c r="B833" s="581"/>
      <c r="C833" s="581"/>
      <c r="D833" s="581"/>
      <c r="E833" s="581"/>
      <c r="F833" s="581"/>
      <c r="G833" s="581"/>
      <c r="H833" s="581"/>
      <c r="I833" s="581"/>
      <c r="J833" s="581"/>
      <c r="K833" s="581"/>
      <c r="L833" s="581"/>
      <c r="M833" s="581"/>
      <c r="N833" s="581"/>
      <c r="O833" s="581"/>
      <c r="P833" s="581"/>
      <c r="Q833" s="581"/>
      <c r="R833" s="581"/>
      <c r="S833" s="581"/>
      <c r="T833" s="581"/>
      <c r="U833" s="581"/>
      <c r="V833" s="581"/>
      <c r="W833" s="581"/>
      <c r="X833" s="581"/>
      <c r="Y833" s="581"/>
      <c r="Z833" s="581"/>
      <c r="AA833" s="581"/>
      <c r="AB833" s="581"/>
      <c r="AC833" s="581"/>
      <c r="AD833" s="581"/>
      <c r="AE833" s="581"/>
      <c r="AF833" s="581"/>
      <c r="AG833" s="581"/>
      <c r="AH833" s="581"/>
      <c r="AI833" s="581"/>
      <c r="AJ833" s="581"/>
      <c r="AK833" s="581"/>
      <c r="AL833" s="581"/>
      <c r="AM833" s="581"/>
      <c r="AN833" s="581"/>
      <c r="AO833" s="581"/>
      <c r="AP833" s="581"/>
      <c r="AQ833" s="581"/>
      <c r="AR833" s="581"/>
      <c r="AS833" s="581"/>
      <c r="AT833" s="581"/>
      <c r="AU833" s="581"/>
      <c r="AV833" s="581"/>
      <c r="AW833" s="581"/>
      <c r="AX833" s="581"/>
      <c r="AY833" s="581"/>
      <c r="AZ833" s="581"/>
      <c r="BA833" s="581"/>
      <c r="BB833" s="581"/>
      <c r="BC833" s="581"/>
      <c r="BD833" s="581"/>
      <c r="BE833" s="581"/>
      <c r="BF833" s="581"/>
      <c r="BG833" s="581"/>
      <c r="BH833" s="581"/>
      <c r="BI833" s="581"/>
      <c r="BJ833" s="581"/>
      <c r="BK833" s="581"/>
      <c r="BL833" s="581"/>
      <c r="BM833" s="581"/>
      <c r="BN833" s="581"/>
      <c r="BO833" s="581"/>
      <c r="BP833" s="581"/>
      <c r="BQ833" s="581"/>
      <c r="BR833" s="581"/>
      <c r="BS833" s="581"/>
      <c r="BT833" s="581"/>
      <c r="BU833" s="581"/>
      <c r="BV833" s="581"/>
      <c r="BW833" s="581"/>
      <c r="BX833" s="581"/>
      <c r="BY833" s="581"/>
      <c r="BZ833" s="581"/>
      <c r="CA833" s="581"/>
      <c r="CB833" s="581"/>
      <c r="CC833" s="581"/>
    </row>
    <row r="834" customFormat="false" ht="11.25" hidden="false" customHeight="true" outlineLevel="0" collapsed="false">
      <c r="A834" s="581"/>
      <c r="B834" s="581"/>
      <c r="C834" s="581"/>
      <c r="D834" s="581"/>
      <c r="E834" s="581"/>
      <c r="F834" s="581"/>
      <c r="G834" s="581"/>
      <c r="H834" s="581"/>
      <c r="I834" s="581"/>
      <c r="J834" s="581"/>
      <c r="K834" s="581"/>
      <c r="L834" s="581"/>
      <c r="M834" s="581"/>
      <c r="N834" s="581"/>
      <c r="O834" s="581"/>
      <c r="P834" s="581"/>
      <c r="Q834" s="581"/>
      <c r="R834" s="581"/>
      <c r="S834" s="581"/>
      <c r="T834" s="581"/>
      <c r="U834" s="581"/>
      <c r="V834" s="581"/>
      <c r="W834" s="581"/>
      <c r="X834" s="581"/>
      <c r="Y834" s="581"/>
      <c r="Z834" s="581"/>
      <c r="AA834" s="581"/>
      <c r="AB834" s="581"/>
      <c r="AC834" s="581"/>
      <c r="AD834" s="581"/>
      <c r="AE834" s="581"/>
      <c r="AF834" s="581"/>
      <c r="AG834" s="581"/>
      <c r="AH834" s="581"/>
      <c r="AI834" s="581"/>
      <c r="AJ834" s="581"/>
      <c r="AK834" s="581"/>
      <c r="AL834" s="581"/>
      <c r="AM834" s="581"/>
      <c r="AN834" s="581"/>
      <c r="AO834" s="581"/>
      <c r="AP834" s="581"/>
      <c r="AQ834" s="581"/>
      <c r="AR834" s="581"/>
      <c r="AS834" s="581"/>
      <c r="AT834" s="581"/>
      <c r="AU834" s="581"/>
      <c r="AV834" s="581"/>
      <c r="AW834" s="581"/>
      <c r="AX834" s="581"/>
      <c r="AY834" s="581"/>
      <c r="AZ834" s="581"/>
      <c r="BA834" s="581"/>
      <c r="BB834" s="581"/>
      <c r="BC834" s="581"/>
      <c r="BD834" s="581"/>
      <c r="BE834" s="581"/>
      <c r="BF834" s="581"/>
      <c r="BG834" s="581"/>
      <c r="BH834" s="581"/>
      <c r="BI834" s="581"/>
      <c r="BJ834" s="581"/>
      <c r="BK834" s="581"/>
      <c r="BL834" s="581"/>
      <c r="BM834" s="581"/>
      <c r="BN834" s="581"/>
      <c r="BO834" s="581"/>
      <c r="BP834" s="581"/>
      <c r="BQ834" s="581"/>
      <c r="BR834" s="581"/>
      <c r="BS834" s="581"/>
      <c r="BT834" s="581"/>
      <c r="BU834" s="581"/>
      <c r="BV834" s="581"/>
      <c r="BW834" s="581"/>
      <c r="BX834" s="581"/>
      <c r="BY834" s="581"/>
      <c r="BZ834" s="581"/>
      <c r="CA834" s="581"/>
      <c r="CB834" s="581"/>
      <c r="CC834" s="581"/>
    </row>
    <row r="835" customFormat="false" ht="11.25" hidden="false" customHeight="true" outlineLevel="0" collapsed="false">
      <c r="A835" s="581"/>
      <c r="B835" s="581"/>
      <c r="C835" s="581"/>
      <c r="D835" s="581"/>
      <c r="E835" s="581"/>
      <c r="F835" s="581"/>
      <c r="G835" s="581"/>
      <c r="H835" s="581"/>
      <c r="I835" s="581"/>
      <c r="J835" s="581"/>
      <c r="K835" s="581"/>
      <c r="L835" s="581"/>
      <c r="M835" s="581"/>
      <c r="N835" s="581"/>
      <c r="O835" s="581"/>
      <c r="P835" s="581"/>
      <c r="Q835" s="581"/>
      <c r="R835" s="581"/>
      <c r="S835" s="581"/>
      <c r="T835" s="581"/>
      <c r="U835" s="581"/>
      <c r="V835" s="581"/>
      <c r="W835" s="581"/>
      <c r="X835" s="581"/>
      <c r="Y835" s="581"/>
      <c r="Z835" s="581"/>
      <c r="AA835" s="581"/>
      <c r="AB835" s="581"/>
      <c r="AC835" s="581"/>
      <c r="AD835" s="581"/>
      <c r="AE835" s="581"/>
      <c r="AF835" s="581"/>
      <c r="AG835" s="581"/>
      <c r="AH835" s="581"/>
      <c r="AI835" s="581"/>
      <c r="AJ835" s="581"/>
      <c r="AK835" s="581"/>
      <c r="AL835" s="581"/>
      <c r="AM835" s="581"/>
      <c r="AN835" s="581"/>
      <c r="AO835" s="581"/>
      <c r="AP835" s="581"/>
      <c r="AQ835" s="581"/>
      <c r="AR835" s="581"/>
      <c r="AS835" s="581"/>
      <c r="AT835" s="581"/>
      <c r="AU835" s="581"/>
      <c r="AV835" s="581"/>
      <c r="AW835" s="581"/>
      <c r="AX835" s="581"/>
      <c r="AY835" s="581"/>
      <c r="AZ835" s="581"/>
      <c r="BA835" s="581"/>
      <c r="BB835" s="581"/>
      <c r="BC835" s="581"/>
      <c r="BD835" s="581"/>
      <c r="BE835" s="581"/>
      <c r="BF835" s="581"/>
      <c r="BG835" s="581"/>
      <c r="BH835" s="581"/>
      <c r="BI835" s="581"/>
      <c r="BJ835" s="581"/>
      <c r="BK835" s="581"/>
      <c r="BL835" s="581"/>
      <c r="BM835" s="581"/>
      <c r="BN835" s="581"/>
      <c r="BO835" s="581"/>
      <c r="BP835" s="581"/>
      <c r="BQ835" s="581"/>
      <c r="BR835" s="581"/>
      <c r="BS835" s="581"/>
      <c r="BT835" s="581"/>
      <c r="BU835" s="581"/>
      <c r="BV835" s="581"/>
      <c r="BW835" s="581"/>
      <c r="BX835" s="581"/>
      <c r="BY835" s="581"/>
      <c r="BZ835" s="581"/>
      <c r="CA835" s="581"/>
      <c r="CB835" s="581"/>
      <c r="CC835" s="581"/>
    </row>
    <row r="836" customFormat="false" ht="11.25" hidden="false" customHeight="true" outlineLevel="0" collapsed="false">
      <c r="A836" s="581"/>
      <c r="B836" s="581"/>
      <c r="C836" s="581"/>
      <c r="D836" s="581"/>
      <c r="E836" s="581"/>
      <c r="F836" s="581"/>
      <c r="G836" s="581"/>
      <c r="H836" s="581"/>
      <c r="I836" s="581"/>
      <c r="J836" s="581"/>
      <c r="K836" s="581"/>
      <c r="L836" s="581"/>
      <c r="M836" s="581"/>
      <c r="N836" s="581"/>
      <c r="O836" s="581"/>
      <c r="P836" s="581"/>
      <c r="Q836" s="581"/>
      <c r="R836" s="581"/>
      <c r="S836" s="581"/>
      <c r="T836" s="581"/>
      <c r="U836" s="581"/>
      <c r="V836" s="581"/>
      <c r="W836" s="581"/>
      <c r="X836" s="581"/>
      <c r="Y836" s="581"/>
      <c r="Z836" s="581"/>
      <c r="AA836" s="581"/>
      <c r="AB836" s="581"/>
      <c r="AC836" s="581"/>
      <c r="AD836" s="581"/>
      <c r="AE836" s="581"/>
      <c r="AF836" s="581"/>
      <c r="AG836" s="581"/>
      <c r="AH836" s="581"/>
      <c r="AI836" s="581"/>
      <c r="AJ836" s="581"/>
      <c r="AK836" s="581"/>
      <c r="AL836" s="581"/>
      <c r="AM836" s="581"/>
      <c r="AN836" s="581"/>
      <c r="AO836" s="581"/>
      <c r="AP836" s="581"/>
      <c r="AQ836" s="581"/>
      <c r="AR836" s="581"/>
      <c r="AS836" s="581"/>
      <c r="AT836" s="581"/>
      <c r="AU836" s="581"/>
      <c r="AV836" s="581"/>
      <c r="AW836" s="581"/>
      <c r="AX836" s="581"/>
      <c r="AY836" s="581"/>
      <c r="AZ836" s="581"/>
      <c r="BA836" s="581"/>
      <c r="BB836" s="581"/>
      <c r="BC836" s="581"/>
      <c r="BD836" s="581"/>
      <c r="BE836" s="581"/>
      <c r="BF836" s="581"/>
      <c r="BG836" s="581"/>
      <c r="BH836" s="581"/>
      <c r="BI836" s="581"/>
      <c r="BJ836" s="581"/>
      <c r="BK836" s="581"/>
      <c r="BL836" s="581"/>
      <c r="BM836" s="581"/>
      <c r="BN836" s="581"/>
      <c r="BO836" s="581"/>
      <c r="BP836" s="581"/>
      <c r="BQ836" s="581"/>
      <c r="BR836" s="581"/>
      <c r="BS836" s="581"/>
      <c r="BT836" s="581"/>
      <c r="BU836" s="581"/>
      <c r="BV836" s="581"/>
      <c r="BW836" s="581"/>
      <c r="BX836" s="581"/>
      <c r="BY836" s="581"/>
      <c r="BZ836" s="581"/>
      <c r="CA836" s="581"/>
      <c r="CB836" s="581"/>
      <c r="CC836" s="581"/>
    </row>
    <row r="837" customFormat="false" ht="11.25" hidden="false" customHeight="true" outlineLevel="0" collapsed="false">
      <c r="A837" s="581"/>
      <c r="B837" s="581"/>
      <c r="C837" s="581"/>
      <c r="D837" s="581"/>
      <c r="E837" s="581"/>
      <c r="F837" s="581"/>
      <c r="G837" s="581"/>
      <c r="H837" s="581"/>
      <c r="I837" s="581"/>
      <c r="J837" s="581"/>
      <c r="K837" s="581"/>
      <c r="L837" s="581"/>
      <c r="M837" s="581"/>
      <c r="N837" s="581"/>
      <c r="O837" s="581"/>
      <c r="P837" s="581"/>
      <c r="Q837" s="581"/>
      <c r="R837" s="581"/>
      <c r="S837" s="581"/>
      <c r="T837" s="581"/>
      <c r="U837" s="581"/>
      <c r="V837" s="581"/>
      <c r="W837" s="581"/>
      <c r="X837" s="581"/>
      <c r="Y837" s="581"/>
      <c r="Z837" s="581"/>
      <c r="AA837" s="581"/>
      <c r="AB837" s="581"/>
      <c r="AC837" s="581"/>
      <c r="AD837" s="581"/>
      <c r="AE837" s="581"/>
      <c r="AF837" s="581"/>
      <c r="AG837" s="581"/>
      <c r="AH837" s="581"/>
      <c r="AI837" s="581"/>
      <c r="AJ837" s="581"/>
      <c r="AK837" s="581"/>
      <c r="AL837" s="581"/>
      <c r="AM837" s="581"/>
      <c r="AN837" s="581"/>
      <c r="AO837" s="581"/>
      <c r="AP837" s="581"/>
      <c r="AQ837" s="581"/>
      <c r="AR837" s="581"/>
      <c r="AS837" s="581"/>
      <c r="AT837" s="581"/>
      <c r="AU837" s="581"/>
      <c r="AV837" s="581"/>
      <c r="AW837" s="581"/>
      <c r="AX837" s="581"/>
      <c r="AY837" s="581"/>
      <c r="AZ837" s="581"/>
      <c r="BA837" s="581"/>
      <c r="BB837" s="581"/>
      <c r="BC837" s="581"/>
      <c r="BD837" s="581"/>
      <c r="BE837" s="581"/>
      <c r="BF837" s="581"/>
      <c r="BG837" s="581"/>
      <c r="BH837" s="581"/>
      <c r="BI837" s="581"/>
      <c r="BJ837" s="581"/>
      <c r="BK837" s="581"/>
      <c r="BL837" s="581"/>
      <c r="BM837" s="581"/>
      <c r="BN837" s="581"/>
      <c r="BO837" s="581"/>
      <c r="BP837" s="581"/>
      <c r="BQ837" s="581"/>
      <c r="BR837" s="581"/>
      <c r="BS837" s="581"/>
      <c r="BT837" s="581"/>
      <c r="BU837" s="581"/>
      <c r="BV837" s="581"/>
      <c r="BW837" s="581"/>
      <c r="BX837" s="581"/>
      <c r="BY837" s="581"/>
      <c r="BZ837" s="581"/>
      <c r="CA837" s="581"/>
      <c r="CB837" s="581"/>
      <c r="CC837" s="581"/>
    </row>
    <row r="838" customFormat="false" ht="11.25" hidden="false" customHeight="true" outlineLevel="0" collapsed="false">
      <c r="A838" s="581"/>
      <c r="B838" s="581"/>
      <c r="C838" s="581"/>
      <c r="D838" s="581"/>
      <c r="E838" s="581"/>
      <c r="F838" s="581"/>
      <c r="G838" s="581"/>
      <c r="H838" s="581"/>
      <c r="I838" s="581"/>
      <c r="J838" s="581"/>
      <c r="K838" s="581"/>
      <c r="L838" s="581"/>
      <c r="M838" s="581"/>
      <c r="N838" s="581"/>
      <c r="O838" s="581"/>
      <c r="P838" s="581"/>
      <c r="Q838" s="581"/>
      <c r="R838" s="581"/>
      <c r="S838" s="581"/>
      <c r="T838" s="581"/>
      <c r="U838" s="581"/>
      <c r="V838" s="581"/>
      <c r="W838" s="581"/>
      <c r="X838" s="581"/>
      <c r="Y838" s="581"/>
      <c r="Z838" s="581"/>
      <c r="AA838" s="581"/>
      <c r="AB838" s="581"/>
      <c r="AC838" s="581"/>
      <c r="AD838" s="581"/>
      <c r="AE838" s="581"/>
      <c r="AF838" s="581"/>
      <c r="AG838" s="581"/>
      <c r="AH838" s="581"/>
      <c r="AI838" s="581"/>
      <c r="AJ838" s="581"/>
      <c r="AK838" s="581"/>
      <c r="AL838" s="581"/>
      <c r="AM838" s="581"/>
      <c r="AN838" s="581"/>
      <c r="AO838" s="581"/>
      <c r="AP838" s="581"/>
      <c r="AQ838" s="581"/>
      <c r="AR838" s="581"/>
      <c r="AS838" s="581"/>
      <c r="AT838" s="581"/>
      <c r="AU838" s="581"/>
      <c r="AV838" s="581"/>
      <c r="AW838" s="581"/>
      <c r="AX838" s="581"/>
      <c r="AY838" s="581"/>
      <c r="AZ838" s="581"/>
      <c r="BA838" s="581"/>
      <c r="BB838" s="581"/>
      <c r="BC838" s="581"/>
      <c r="BD838" s="581"/>
      <c r="BE838" s="581"/>
      <c r="BF838" s="581"/>
      <c r="BG838" s="581"/>
      <c r="BH838" s="581"/>
      <c r="BI838" s="581"/>
      <c r="BJ838" s="581"/>
      <c r="BK838" s="581"/>
      <c r="BL838" s="581"/>
      <c r="BM838" s="581"/>
      <c r="BN838" s="581"/>
      <c r="BO838" s="581"/>
      <c r="BP838" s="581"/>
      <c r="BQ838" s="581"/>
      <c r="BR838" s="581"/>
      <c r="BS838" s="581"/>
      <c r="BT838" s="581"/>
      <c r="BU838" s="581"/>
      <c r="BV838" s="581"/>
      <c r="BW838" s="581"/>
      <c r="BX838" s="581"/>
      <c r="BY838" s="581"/>
      <c r="BZ838" s="581"/>
      <c r="CA838" s="581"/>
      <c r="CB838" s="581"/>
      <c r="CC838" s="581"/>
    </row>
    <row r="839" customFormat="false" ht="11.25" hidden="false" customHeight="true" outlineLevel="0" collapsed="false">
      <c r="A839" s="581"/>
      <c r="B839" s="581"/>
      <c r="C839" s="581"/>
      <c r="D839" s="581"/>
      <c r="E839" s="581"/>
      <c r="F839" s="581"/>
      <c r="G839" s="581"/>
      <c r="H839" s="581"/>
      <c r="I839" s="581"/>
      <c r="J839" s="581"/>
      <c r="K839" s="581"/>
      <c r="L839" s="581"/>
      <c r="M839" s="581"/>
      <c r="N839" s="581"/>
      <c r="O839" s="581"/>
      <c r="P839" s="581"/>
      <c r="Q839" s="581"/>
      <c r="R839" s="581"/>
      <c r="S839" s="581"/>
      <c r="T839" s="581"/>
      <c r="U839" s="581"/>
      <c r="V839" s="581"/>
      <c r="W839" s="581"/>
      <c r="X839" s="581"/>
      <c r="Y839" s="581"/>
      <c r="Z839" s="581"/>
      <c r="AA839" s="581"/>
      <c r="AB839" s="581"/>
      <c r="AC839" s="581"/>
      <c r="AD839" s="581"/>
      <c r="AE839" s="581"/>
      <c r="AF839" s="581"/>
      <c r="AG839" s="581"/>
      <c r="AH839" s="581"/>
      <c r="AI839" s="581"/>
      <c r="AJ839" s="581"/>
      <c r="AK839" s="581"/>
      <c r="AL839" s="581"/>
      <c r="AM839" s="581"/>
      <c r="AN839" s="581"/>
      <c r="AO839" s="581"/>
      <c r="AP839" s="581"/>
      <c r="AQ839" s="581"/>
      <c r="AR839" s="581"/>
      <c r="AS839" s="581"/>
      <c r="AT839" s="581"/>
      <c r="AU839" s="581"/>
      <c r="AV839" s="581"/>
      <c r="AW839" s="581"/>
      <c r="AX839" s="581"/>
      <c r="AY839" s="581"/>
      <c r="AZ839" s="581"/>
      <c r="BA839" s="581"/>
      <c r="BB839" s="581"/>
      <c r="BC839" s="581"/>
      <c r="BD839" s="581"/>
      <c r="BE839" s="581"/>
      <c r="BF839" s="581"/>
      <c r="BG839" s="581"/>
      <c r="BH839" s="581"/>
      <c r="BI839" s="581"/>
      <c r="BJ839" s="581"/>
      <c r="BK839" s="581"/>
      <c r="BL839" s="581"/>
      <c r="BM839" s="581"/>
      <c r="BN839" s="581"/>
      <c r="BO839" s="581"/>
      <c r="BP839" s="581"/>
      <c r="BQ839" s="581"/>
      <c r="BR839" s="581"/>
      <c r="BS839" s="581"/>
      <c r="BT839" s="581"/>
      <c r="BU839" s="581"/>
      <c r="BV839" s="581"/>
      <c r="BW839" s="581"/>
      <c r="BX839" s="581"/>
      <c r="BY839" s="581"/>
      <c r="BZ839" s="581"/>
      <c r="CA839" s="581"/>
      <c r="CB839" s="581"/>
      <c r="CC839" s="581"/>
    </row>
    <row r="840" customFormat="false" ht="11.25" hidden="false" customHeight="true" outlineLevel="0" collapsed="false">
      <c r="A840" s="581"/>
      <c r="B840" s="581"/>
      <c r="C840" s="581"/>
      <c r="D840" s="581"/>
      <c r="E840" s="581"/>
      <c r="F840" s="581"/>
      <c r="G840" s="581"/>
      <c r="H840" s="581"/>
      <c r="I840" s="581"/>
      <c r="J840" s="581"/>
      <c r="K840" s="581"/>
      <c r="L840" s="581"/>
      <c r="M840" s="581"/>
      <c r="N840" s="581"/>
      <c r="O840" s="581"/>
      <c r="P840" s="581"/>
      <c r="Q840" s="581"/>
      <c r="R840" s="581"/>
      <c r="S840" s="581"/>
      <c r="T840" s="581"/>
      <c r="U840" s="581"/>
      <c r="V840" s="581"/>
      <c r="W840" s="581"/>
      <c r="X840" s="581"/>
      <c r="Y840" s="581"/>
      <c r="Z840" s="581"/>
      <c r="AA840" s="581"/>
      <c r="AB840" s="581"/>
      <c r="AC840" s="581"/>
      <c r="AD840" s="581"/>
      <c r="AE840" s="581"/>
      <c r="AF840" s="581"/>
      <c r="AG840" s="581"/>
      <c r="AH840" s="581"/>
      <c r="AI840" s="581"/>
      <c r="AJ840" s="581"/>
      <c r="AK840" s="581"/>
      <c r="AL840" s="581"/>
      <c r="AM840" s="581"/>
      <c r="AN840" s="581"/>
      <c r="AO840" s="581"/>
      <c r="AP840" s="581"/>
      <c r="AQ840" s="581"/>
      <c r="AR840" s="581"/>
      <c r="AS840" s="581"/>
      <c r="AT840" s="581"/>
      <c r="AU840" s="581"/>
      <c r="AV840" s="581"/>
      <c r="AW840" s="581"/>
      <c r="AX840" s="581"/>
      <c r="AY840" s="581"/>
      <c r="AZ840" s="581"/>
      <c r="BA840" s="581"/>
      <c r="BB840" s="581"/>
      <c r="BC840" s="581"/>
      <c r="BD840" s="581"/>
      <c r="BE840" s="581"/>
      <c r="BF840" s="581"/>
      <c r="BG840" s="581"/>
      <c r="BH840" s="581"/>
      <c r="BI840" s="581"/>
      <c r="BJ840" s="581"/>
      <c r="BK840" s="581"/>
      <c r="BL840" s="581"/>
      <c r="BM840" s="581"/>
      <c r="BN840" s="581"/>
      <c r="BO840" s="581"/>
      <c r="BP840" s="581"/>
      <c r="BQ840" s="581"/>
      <c r="BR840" s="581"/>
      <c r="BS840" s="581"/>
      <c r="BT840" s="581"/>
      <c r="BU840" s="581"/>
      <c r="BV840" s="581"/>
      <c r="BW840" s="581"/>
      <c r="BX840" s="581"/>
      <c r="BY840" s="581"/>
      <c r="BZ840" s="581"/>
      <c r="CA840" s="581"/>
      <c r="CB840" s="581"/>
      <c r="CC840" s="581"/>
    </row>
    <row r="841" customFormat="false" ht="11.25" hidden="false" customHeight="true" outlineLevel="0" collapsed="false">
      <c r="A841" s="581"/>
      <c r="B841" s="581"/>
      <c r="C841" s="581"/>
      <c r="D841" s="581"/>
      <c r="E841" s="581"/>
      <c r="F841" s="581"/>
      <c r="G841" s="581"/>
      <c r="H841" s="581"/>
      <c r="I841" s="581"/>
      <c r="J841" s="581"/>
      <c r="K841" s="581"/>
      <c r="L841" s="581"/>
      <c r="M841" s="581"/>
      <c r="N841" s="581"/>
      <c r="O841" s="581"/>
      <c r="P841" s="581"/>
      <c r="Q841" s="581"/>
      <c r="R841" s="581"/>
      <c r="S841" s="581"/>
      <c r="T841" s="581"/>
      <c r="U841" s="581"/>
      <c r="V841" s="581"/>
      <c r="W841" s="581"/>
      <c r="X841" s="581"/>
      <c r="Y841" s="581"/>
      <c r="Z841" s="581"/>
      <c r="AA841" s="581"/>
      <c r="AB841" s="581"/>
      <c r="AC841" s="581"/>
      <c r="AD841" s="581"/>
      <c r="AE841" s="581"/>
      <c r="AF841" s="581"/>
      <c r="AG841" s="581"/>
      <c r="AH841" s="581"/>
      <c r="AI841" s="581"/>
      <c r="AJ841" s="581"/>
      <c r="AK841" s="581"/>
      <c r="AL841" s="581"/>
      <c r="AM841" s="581"/>
      <c r="AN841" s="581"/>
      <c r="AO841" s="581"/>
      <c r="AP841" s="581"/>
      <c r="AQ841" s="581"/>
      <c r="AR841" s="581"/>
      <c r="AS841" s="581"/>
      <c r="AT841" s="581"/>
      <c r="AU841" s="581"/>
      <c r="AV841" s="581"/>
      <c r="AW841" s="581"/>
      <c r="AX841" s="581"/>
      <c r="AY841" s="581"/>
      <c r="AZ841" s="581"/>
      <c r="BA841" s="581"/>
      <c r="BB841" s="581"/>
      <c r="BC841" s="581"/>
      <c r="BD841" s="581"/>
      <c r="BE841" s="581"/>
      <c r="BF841" s="581"/>
      <c r="BG841" s="581"/>
      <c r="BH841" s="581"/>
      <c r="BI841" s="581"/>
      <c r="BJ841" s="581"/>
      <c r="BK841" s="581"/>
      <c r="BL841" s="581"/>
      <c r="BM841" s="581"/>
      <c r="BN841" s="581"/>
      <c r="BO841" s="581"/>
      <c r="BP841" s="581"/>
      <c r="BQ841" s="581"/>
      <c r="BR841" s="581"/>
      <c r="BS841" s="581"/>
      <c r="BT841" s="581"/>
      <c r="BU841" s="581"/>
      <c r="BV841" s="581"/>
      <c r="BW841" s="581"/>
      <c r="BX841" s="581"/>
      <c r="BY841" s="581"/>
      <c r="BZ841" s="581"/>
      <c r="CA841" s="581"/>
      <c r="CB841" s="581"/>
      <c r="CC841" s="581"/>
    </row>
    <row r="842" customFormat="false" ht="11.25" hidden="false" customHeight="true" outlineLevel="0" collapsed="false">
      <c r="A842" s="581"/>
      <c r="B842" s="581"/>
      <c r="C842" s="581"/>
      <c r="D842" s="581"/>
      <c r="E842" s="581"/>
      <c r="F842" s="581"/>
      <c r="G842" s="581"/>
      <c r="H842" s="581"/>
      <c r="I842" s="581"/>
      <c r="J842" s="581"/>
      <c r="K842" s="581"/>
      <c r="L842" s="581"/>
      <c r="M842" s="581"/>
      <c r="N842" s="581"/>
      <c r="O842" s="581"/>
      <c r="P842" s="581"/>
      <c r="Q842" s="581"/>
      <c r="R842" s="581"/>
      <c r="S842" s="581"/>
      <c r="T842" s="581"/>
      <c r="U842" s="581"/>
      <c r="V842" s="581"/>
      <c r="W842" s="581"/>
      <c r="X842" s="581"/>
      <c r="Y842" s="581"/>
      <c r="Z842" s="581"/>
      <c r="AA842" s="581"/>
      <c r="AB842" s="581"/>
      <c r="AC842" s="581"/>
      <c r="AD842" s="581"/>
      <c r="AE842" s="581"/>
      <c r="AF842" s="581"/>
      <c r="AG842" s="581"/>
      <c r="AH842" s="581"/>
      <c r="AI842" s="581"/>
      <c r="AJ842" s="581"/>
      <c r="AK842" s="581"/>
      <c r="AL842" s="581"/>
      <c r="AM842" s="581"/>
      <c r="AN842" s="581"/>
      <c r="AO842" s="581"/>
      <c r="AP842" s="581"/>
      <c r="AQ842" s="581"/>
      <c r="AR842" s="581"/>
      <c r="AS842" s="581"/>
      <c r="AT842" s="581"/>
      <c r="AU842" s="581"/>
      <c r="AV842" s="581"/>
      <c r="AW842" s="581"/>
      <c r="AX842" s="581"/>
      <c r="AY842" s="581"/>
      <c r="AZ842" s="581"/>
      <c r="BA842" s="581"/>
      <c r="BB842" s="581"/>
      <c r="BC842" s="581"/>
      <c r="BD842" s="581"/>
      <c r="BE842" s="581"/>
      <c r="BF842" s="581"/>
      <c r="BG842" s="581"/>
      <c r="BH842" s="581"/>
      <c r="BI842" s="581"/>
      <c r="BJ842" s="581"/>
      <c r="BK842" s="581"/>
      <c r="BL842" s="581"/>
      <c r="BM842" s="581"/>
      <c r="BN842" s="581"/>
      <c r="BO842" s="581"/>
      <c r="BP842" s="581"/>
      <c r="BQ842" s="581"/>
      <c r="BR842" s="581"/>
      <c r="BS842" s="581"/>
      <c r="BT842" s="581"/>
      <c r="BU842" s="581"/>
      <c r="BV842" s="581"/>
      <c r="BW842" s="581"/>
      <c r="BX842" s="581"/>
      <c r="BY842" s="581"/>
      <c r="BZ842" s="581"/>
      <c r="CA842" s="581"/>
      <c r="CB842" s="581"/>
      <c r="CC842" s="581"/>
    </row>
    <row r="843" customFormat="false" ht="11.25" hidden="false" customHeight="true" outlineLevel="0" collapsed="false">
      <c r="A843" s="581"/>
      <c r="B843" s="581"/>
      <c r="C843" s="581"/>
      <c r="D843" s="581"/>
      <c r="E843" s="581"/>
      <c r="F843" s="581"/>
      <c r="G843" s="581"/>
      <c r="H843" s="581"/>
      <c r="I843" s="581"/>
      <c r="J843" s="581"/>
      <c r="K843" s="581"/>
      <c r="L843" s="581"/>
      <c r="M843" s="581"/>
      <c r="N843" s="581"/>
      <c r="O843" s="581"/>
      <c r="P843" s="581"/>
      <c r="Q843" s="581"/>
      <c r="R843" s="581"/>
      <c r="S843" s="581"/>
      <c r="T843" s="581"/>
      <c r="U843" s="581"/>
      <c r="V843" s="581"/>
      <c r="W843" s="581"/>
      <c r="X843" s="581"/>
      <c r="Y843" s="581"/>
      <c r="Z843" s="581"/>
      <c r="AA843" s="581"/>
      <c r="AB843" s="581"/>
      <c r="AC843" s="581"/>
      <c r="AD843" s="581"/>
      <c r="AE843" s="581"/>
      <c r="AF843" s="581"/>
      <c r="AG843" s="581"/>
      <c r="AH843" s="581"/>
      <c r="AI843" s="581"/>
      <c r="AJ843" s="581"/>
      <c r="AK843" s="581"/>
      <c r="AL843" s="581"/>
      <c r="AM843" s="581"/>
      <c r="AN843" s="581"/>
      <c r="AO843" s="581"/>
      <c r="AP843" s="581"/>
      <c r="AQ843" s="581"/>
      <c r="AR843" s="581"/>
      <c r="AS843" s="581"/>
      <c r="AT843" s="581"/>
      <c r="AU843" s="581"/>
      <c r="AV843" s="581"/>
      <c r="AW843" s="581"/>
      <c r="AX843" s="581"/>
      <c r="AY843" s="581"/>
      <c r="AZ843" s="581"/>
      <c r="BA843" s="581"/>
      <c r="BB843" s="581"/>
      <c r="BC843" s="581"/>
      <c r="BD843" s="581"/>
      <c r="BE843" s="581"/>
      <c r="BF843" s="581"/>
      <c r="BG843" s="581"/>
      <c r="BH843" s="581"/>
      <c r="BI843" s="581"/>
      <c r="BJ843" s="581"/>
      <c r="BK843" s="581"/>
      <c r="BL843" s="581"/>
      <c r="BM843" s="581"/>
      <c r="BN843" s="581"/>
      <c r="BO843" s="581"/>
      <c r="BP843" s="581"/>
      <c r="BQ843" s="581"/>
      <c r="BR843" s="581"/>
      <c r="BS843" s="581"/>
      <c r="BT843" s="581"/>
      <c r="BU843" s="581"/>
      <c r="BV843" s="581"/>
      <c r="BW843" s="581"/>
      <c r="BX843" s="581"/>
      <c r="BY843" s="581"/>
      <c r="BZ843" s="581"/>
      <c r="CA843" s="581"/>
      <c r="CB843" s="581"/>
      <c r="CC843" s="581"/>
    </row>
    <row r="844" customFormat="false" ht="11.25" hidden="false" customHeight="true" outlineLevel="0" collapsed="false">
      <c r="A844" s="581"/>
      <c r="B844" s="581"/>
      <c r="C844" s="581"/>
      <c r="D844" s="581"/>
      <c r="E844" s="581"/>
      <c r="F844" s="581"/>
      <c r="G844" s="581"/>
      <c r="H844" s="581"/>
      <c r="I844" s="581"/>
      <c r="J844" s="581"/>
      <c r="K844" s="581"/>
      <c r="L844" s="581"/>
      <c r="M844" s="581"/>
      <c r="N844" s="581"/>
      <c r="O844" s="581"/>
      <c r="P844" s="581"/>
      <c r="Q844" s="581"/>
      <c r="R844" s="581"/>
      <c r="S844" s="581"/>
      <c r="T844" s="581"/>
      <c r="U844" s="581"/>
      <c r="V844" s="581"/>
      <c r="W844" s="581"/>
      <c r="X844" s="581"/>
      <c r="Y844" s="581"/>
      <c r="Z844" s="581"/>
      <c r="AA844" s="581"/>
      <c r="AB844" s="581"/>
      <c r="AC844" s="581"/>
      <c r="AD844" s="581"/>
      <c r="AE844" s="581"/>
      <c r="AF844" s="581"/>
      <c r="AG844" s="581"/>
      <c r="AH844" s="581"/>
      <c r="AI844" s="581"/>
      <c r="AJ844" s="581"/>
      <c r="AK844" s="581"/>
      <c r="AL844" s="581"/>
      <c r="AM844" s="581"/>
      <c r="AN844" s="581"/>
      <c r="AO844" s="581"/>
      <c r="AP844" s="581"/>
      <c r="AQ844" s="581"/>
      <c r="AR844" s="581"/>
      <c r="AS844" s="581"/>
      <c r="AT844" s="581"/>
      <c r="AU844" s="581"/>
      <c r="AV844" s="581"/>
      <c r="AW844" s="581"/>
      <c r="AX844" s="581"/>
      <c r="AY844" s="581"/>
      <c r="AZ844" s="581"/>
      <c r="BA844" s="581"/>
      <c r="BB844" s="581"/>
      <c r="BC844" s="581"/>
      <c r="BD844" s="581"/>
      <c r="BE844" s="581"/>
      <c r="BF844" s="581"/>
      <c r="BG844" s="581"/>
      <c r="BH844" s="581"/>
      <c r="BI844" s="581"/>
      <c r="BJ844" s="581"/>
      <c r="BK844" s="581"/>
      <c r="BL844" s="581"/>
      <c r="BM844" s="581"/>
      <c r="BN844" s="581"/>
      <c r="BO844" s="581"/>
      <c r="BP844" s="581"/>
      <c r="BQ844" s="581"/>
      <c r="BR844" s="581"/>
      <c r="BS844" s="581"/>
      <c r="BT844" s="581"/>
      <c r="BU844" s="581"/>
      <c r="BV844" s="581"/>
      <c r="BW844" s="581"/>
      <c r="BX844" s="581"/>
      <c r="BY844" s="581"/>
      <c r="BZ844" s="581"/>
      <c r="CA844" s="581"/>
      <c r="CB844" s="581"/>
      <c r="CC844" s="581"/>
    </row>
    <row r="845" customFormat="false" ht="11.25" hidden="false" customHeight="true" outlineLevel="0" collapsed="false">
      <c r="A845" s="581"/>
      <c r="B845" s="581"/>
      <c r="C845" s="581"/>
      <c r="D845" s="581"/>
      <c r="E845" s="581"/>
      <c r="F845" s="581"/>
      <c r="G845" s="581"/>
      <c r="H845" s="581"/>
      <c r="I845" s="581"/>
      <c r="J845" s="581"/>
      <c r="K845" s="581"/>
      <c r="L845" s="581"/>
      <c r="M845" s="581"/>
      <c r="N845" s="581"/>
      <c r="O845" s="581"/>
      <c r="P845" s="581"/>
      <c r="Q845" s="581"/>
      <c r="R845" s="581"/>
      <c r="S845" s="581"/>
      <c r="T845" s="581"/>
      <c r="U845" s="581"/>
      <c r="V845" s="581"/>
      <c r="W845" s="581"/>
      <c r="X845" s="581"/>
      <c r="Y845" s="581"/>
      <c r="Z845" s="581"/>
      <c r="AA845" s="581"/>
      <c r="AB845" s="581"/>
      <c r="AC845" s="581"/>
      <c r="AD845" s="581"/>
      <c r="AE845" s="581"/>
      <c r="AF845" s="581"/>
      <c r="AG845" s="581"/>
      <c r="AH845" s="581"/>
      <c r="AI845" s="581"/>
      <c r="AJ845" s="581"/>
      <c r="AK845" s="581"/>
      <c r="AL845" s="581"/>
      <c r="AM845" s="581"/>
      <c r="AN845" s="581"/>
      <c r="AO845" s="581"/>
      <c r="AP845" s="581"/>
      <c r="AQ845" s="581"/>
      <c r="AR845" s="581"/>
      <c r="AS845" s="581"/>
      <c r="AT845" s="581"/>
      <c r="AU845" s="581"/>
      <c r="AV845" s="581"/>
      <c r="AW845" s="581"/>
      <c r="AX845" s="581"/>
      <c r="AY845" s="581"/>
      <c r="AZ845" s="581"/>
      <c r="BA845" s="581"/>
      <c r="BB845" s="581"/>
      <c r="BC845" s="581"/>
      <c r="BD845" s="581"/>
      <c r="BE845" s="581"/>
      <c r="BF845" s="581"/>
      <c r="BG845" s="581"/>
      <c r="BH845" s="581"/>
      <c r="BI845" s="581"/>
      <c r="BJ845" s="581"/>
      <c r="BK845" s="581"/>
      <c r="BL845" s="581"/>
      <c r="BM845" s="581"/>
      <c r="BN845" s="581"/>
      <c r="BO845" s="581"/>
      <c r="BP845" s="581"/>
      <c r="BQ845" s="581"/>
      <c r="BR845" s="581"/>
      <c r="BS845" s="581"/>
      <c r="BT845" s="581"/>
      <c r="BU845" s="581"/>
      <c r="BV845" s="581"/>
      <c r="BW845" s="581"/>
      <c r="BX845" s="581"/>
      <c r="BY845" s="581"/>
      <c r="BZ845" s="581"/>
      <c r="CA845" s="581"/>
      <c r="CB845" s="581"/>
      <c r="CC845" s="581"/>
    </row>
    <row r="846" customFormat="false" ht="11.25" hidden="false" customHeight="true" outlineLevel="0" collapsed="false">
      <c r="A846" s="581"/>
      <c r="B846" s="581"/>
      <c r="C846" s="581"/>
      <c r="D846" s="581"/>
      <c r="E846" s="581"/>
      <c r="F846" s="581"/>
      <c r="G846" s="581"/>
      <c r="H846" s="581"/>
      <c r="I846" s="581"/>
      <c r="J846" s="581"/>
      <c r="K846" s="581"/>
      <c r="L846" s="581"/>
      <c r="M846" s="581"/>
      <c r="N846" s="581"/>
      <c r="O846" s="581"/>
      <c r="P846" s="581"/>
      <c r="Q846" s="581"/>
      <c r="R846" s="581"/>
      <c r="S846" s="581"/>
      <c r="T846" s="581"/>
      <c r="U846" s="581"/>
      <c r="V846" s="581"/>
      <c r="W846" s="581"/>
      <c r="X846" s="581"/>
      <c r="Y846" s="581"/>
      <c r="Z846" s="581"/>
      <c r="AA846" s="581"/>
      <c r="AB846" s="581"/>
      <c r="AC846" s="581"/>
      <c r="AD846" s="581"/>
      <c r="AE846" s="581"/>
      <c r="AF846" s="581"/>
      <c r="AG846" s="581"/>
      <c r="AH846" s="581"/>
      <c r="AI846" s="581"/>
      <c r="AJ846" s="581"/>
      <c r="AK846" s="581"/>
      <c r="AL846" s="581"/>
      <c r="AM846" s="581"/>
      <c r="AN846" s="581"/>
      <c r="AO846" s="581"/>
      <c r="AP846" s="581"/>
      <c r="AQ846" s="581"/>
      <c r="AR846" s="581"/>
      <c r="AS846" s="581"/>
      <c r="AT846" s="581"/>
      <c r="AU846" s="581"/>
      <c r="AV846" s="581"/>
      <c r="AW846" s="581"/>
      <c r="AX846" s="581"/>
      <c r="AY846" s="581"/>
      <c r="AZ846" s="581"/>
      <c r="BA846" s="581"/>
      <c r="BB846" s="581"/>
      <c r="BC846" s="581"/>
      <c r="BD846" s="581"/>
      <c r="BE846" s="581"/>
      <c r="BF846" s="581"/>
      <c r="BG846" s="581"/>
      <c r="BH846" s="581"/>
      <c r="BI846" s="581"/>
      <c r="BJ846" s="581"/>
      <c r="BK846" s="581"/>
      <c r="BL846" s="581"/>
      <c r="BM846" s="581"/>
      <c r="BN846" s="581"/>
      <c r="BO846" s="581"/>
      <c r="BP846" s="581"/>
      <c r="BQ846" s="581"/>
      <c r="BR846" s="581"/>
      <c r="BS846" s="581"/>
      <c r="BT846" s="581"/>
      <c r="BU846" s="581"/>
      <c r="BV846" s="581"/>
      <c r="BW846" s="581"/>
      <c r="BX846" s="581"/>
      <c r="BY846" s="581"/>
      <c r="BZ846" s="581"/>
      <c r="CA846" s="581"/>
      <c r="CB846" s="581"/>
      <c r="CC846" s="581"/>
    </row>
    <row r="847" customFormat="false" ht="11.25" hidden="false" customHeight="true" outlineLevel="0" collapsed="false">
      <c r="A847" s="581"/>
      <c r="B847" s="581"/>
      <c r="C847" s="581"/>
      <c r="D847" s="581"/>
      <c r="E847" s="581"/>
      <c r="F847" s="581"/>
      <c r="G847" s="581"/>
      <c r="H847" s="581"/>
      <c r="I847" s="581"/>
      <c r="J847" s="581"/>
      <c r="K847" s="581"/>
      <c r="L847" s="581"/>
      <c r="M847" s="581"/>
      <c r="N847" s="581"/>
      <c r="O847" s="581"/>
      <c r="P847" s="581"/>
      <c r="Q847" s="581"/>
      <c r="R847" s="581"/>
      <c r="S847" s="581"/>
      <c r="T847" s="581"/>
      <c r="U847" s="581"/>
      <c r="V847" s="581"/>
      <c r="W847" s="581"/>
      <c r="X847" s="581"/>
      <c r="Y847" s="581"/>
      <c r="Z847" s="581"/>
      <c r="AA847" s="581"/>
      <c r="AB847" s="581"/>
      <c r="AC847" s="581"/>
      <c r="AD847" s="581"/>
      <c r="AE847" s="581"/>
      <c r="AF847" s="581"/>
      <c r="AG847" s="581"/>
      <c r="AH847" s="581"/>
      <c r="AI847" s="581"/>
      <c r="AJ847" s="581"/>
      <c r="AK847" s="581"/>
      <c r="AL847" s="581"/>
      <c r="AM847" s="581"/>
      <c r="AN847" s="581"/>
      <c r="AO847" s="581"/>
      <c r="AP847" s="581"/>
      <c r="AQ847" s="581"/>
      <c r="AR847" s="581"/>
      <c r="AS847" s="581"/>
      <c r="AT847" s="581"/>
      <c r="AU847" s="581"/>
      <c r="AV847" s="581"/>
      <c r="AW847" s="581"/>
      <c r="AX847" s="581"/>
      <c r="AY847" s="581"/>
      <c r="AZ847" s="581"/>
      <c r="BA847" s="581"/>
      <c r="BB847" s="581"/>
      <c r="BC847" s="581"/>
      <c r="BD847" s="581"/>
      <c r="BE847" s="581"/>
      <c r="BF847" s="581"/>
      <c r="BG847" s="581"/>
      <c r="BH847" s="581"/>
      <c r="BI847" s="581"/>
      <c r="BJ847" s="581"/>
      <c r="BK847" s="581"/>
      <c r="BL847" s="581"/>
      <c r="BM847" s="581"/>
      <c r="BN847" s="581"/>
      <c r="BO847" s="581"/>
      <c r="BP847" s="581"/>
      <c r="BQ847" s="581"/>
      <c r="BR847" s="581"/>
      <c r="BS847" s="581"/>
      <c r="BT847" s="581"/>
      <c r="BU847" s="581"/>
      <c r="BV847" s="581"/>
      <c r="BW847" s="581"/>
      <c r="BX847" s="581"/>
      <c r="BY847" s="581"/>
      <c r="BZ847" s="581"/>
      <c r="CA847" s="581"/>
      <c r="CB847" s="581"/>
      <c r="CC847" s="581"/>
    </row>
    <row r="848" customFormat="false" ht="11.25" hidden="false" customHeight="true" outlineLevel="0" collapsed="false">
      <c r="A848" s="581"/>
      <c r="B848" s="581"/>
      <c r="C848" s="581"/>
      <c r="D848" s="581"/>
      <c r="E848" s="581"/>
      <c r="F848" s="581"/>
      <c r="G848" s="581"/>
      <c r="H848" s="581"/>
      <c r="I848" s="581"/>
      <c r="J848" s="581"/>
      <c r="K848" s="581"/>
      <c r="L848" s="581"/>
      <c r="M848" s="581"/>
      <c r="N848" s="581"/>
      <c r="O848" s="581"/>
      <c r="P848" s="581"/>
      <c r="Q848" s="581"/>
      <c r="R848" s="581"/>
      <c r="S848" s="581"/>
      <c r="T848" s="581"/>
      <c r="U848" s="581"/>
      <c r="V848" s="581"/>
      <c r="W848" s="581"/>
      <c r="X848" s="581"/>
      <c r="Y848" s="581"/>
      <c r="Z848" s="581"/>
      <c r="AA848" s="581"/>
      <c r="AB848" s="581"/>
      <c r="AC848" s="581"/>
      <c r="AD848" s="581"/>
      <c r="AE848" s="581"/>
      <c r="AF848" s="581"/>
      <c r="AG848" s="581"/>
      <c r="AH848" s="581"/>
      <c r="AI848" s="581"/>
      <c r="AJ848" s="581"/>
      <c r="AK848" s="581"/>
      <c r="AL848" s="581"/>
      <c r="AM848" s="581"/>
      <c r="AN848" s="581"/>
      <c r="AO848" s="581"/>
      <c r="AP848" s="581"/>
      <c r="AQ848" s="581"/>
      <c r="AR848" s="581"/>
      <c r="AS848" s="581"/>
      <c r="AT848" s="581"/>
      <c r="AU848" s="581"/>
      <c r="AV848" s="581"/>
      <c r="AW848" s="581"/>
      <c r="AX848" s="581"/>
      <c r="AY848" s="581"/>
      <c r="AZ848" s="581"/>
      <c r="BA848" s="581"/>
      <c r="BB848" s="581"/>
      <c r="BC848" s="581"/>
      <c r="BD848" s="581"/>
      <c r="BE848" s="581"/>
      <c r="BF848" s="581"/>
      <c r="BG848" s="581"/>
      <c r="BH848" s="581"/>
      <c r="BI848" s="581"/>
      <c r="BJ848" s="581"/>
      <c r="BK848" s="581"/>
      <c r="BL848" s="581"/>
      <c r="BM848" s="581"/>
      <c r="BN848" s="581"/>
      <c r="BO848" s="581"/>
      <c r="BP848" s="581"/>
      <c r="BQ848" s="581"/>
      <c r="BR848" s="581"/>
      <c r="BS848" s="581"/>
      <c r="BT848" s="581"/>
      <c r="BU848" s="581"/>
      <c r="BV848" s="581"/>
      <c r="BW848" s="581"/>
      <c r="BX848" s="581"/>
      <c r="BY848" s="581"/>
      <c r="BZ848" s="581"/>
      <c r="CA848" s="581"/>
      <c r="CB848" s="581"/>
      <c r="CC848" s="581"/>
    </row>
    <row r="849" customFormat="false" ht="11.25" hidden="false" customHeight="true" outlineLevel="0" collapsed="false">
      <c r="A849" s="581"/>
      <c r="B849" s="581"/>
      <c r="C849" s="581"/>
      <c r="D849" s="581"/>
      <c r="E849" s="581"/>
      <c r="F849" s="581"/>
      <c r="G849" s="581"/>
      <c r="H849" s="581"/>
      <c r="I849" s="581"/>
      <c r="J849" s="581"/>
      <c r="K849" s="581"/>
      <c r="L849" s="581"/>
      <c r="M849" s="581"/>
      <c r="N849" s="581"/>
      <c r="O849" s="581"/>
      <c r="P849" s="581"/>
      <c r="Q849" s="581"/>
      <c r="R849" s="581"/>
      <c r="S849" s="581"/>
      <c r="T849" s="581"/>
      <c r="U849" s="581"/>
      <c r="V849" s="581"/>
      <c r="W849" s="581"/>
      <c r="X849" s="581"/>
      <c r="Y849" s="581"/>
      <c r="Z849" s="581"/>
      <c r="AA849" s="581"/>
      <c r="AB849" s="581"/>
      <c r="AC849" s="581"/>
      <c r="AD849" s="581"/>
      <c r="AE849" s="581"/>
      <c r="AF849" s="581"/>
      <c r="AG849" s="581"/>
      <c r="AH849" s="581"/>
      <c r="AI849" s="581"/>
      <c r="AJ849" s="581"/>
      <c r="AK849" s="581"/>
      <c r="AL849" s="581"/>
      <c r="AM849" s="581"/>
      <c r="AN849" s="581"/>
      <c r="AO849" s="581"/>
      <c r="AP849" s="581"/>
      <c r="AQ849" s="581"/>
      <c r="AR849" s="581"/>
      <c r="AS849" s="581"/>
      <c r="AT849" s="581"/>
      <c r="AU849" s="581"/>
      <c r="AV849" s="581"/>
      <c r="AW849" s="581"/>
      <c r="AX849" s="581"/>
      <c r="AY849" s="581"/>
      <c r="AZ849" s="581"/>
      <c r="BA849" s="581"/>
      <c r="BB849" s="581"/>
      <c r="BC849" s="581"/>
      <c r="BD849" s="581"/>
      <c r="BE849" s="581"/>
      <c r="BF849" s="581"/>
      <c r="BG849" s="581"/>
      <c r="BH849" s="581"/>
      <c r="BI849" s="581"/>
      <c r="BJ849" s="581"/>
      <c r="BK849" s="581"/>
      <c r="BL849" s="581"/>
      <c r="BM849" s="581"/>
      <c r="BN849" s="581"/>
      <c r="BO849" s="581"/>
      <c r="BP849" s="581"/>
      <c r="BQ849" s="581"/>
      <c r="BR849" s="581"/>
      <c r="BS849" s="581"/>
      <c r="BT849" s="581"/>
      <c r="BU849" s="581"/>
      <c r="BV849" s="581"/>
      <c r="BW849" s="581"/>
      <c r="BX849" s="581"/>
      <c r="BY849" s="581"/>
      <c r="BZ849" s="581"/>
      <c r="CA849" s="581"/>
      <c r="CB849" s="581"/>
      <c r="CC849" s="581"/>
    </row>
    <row r="850" customFormat="false" ht="11.25" hidden="false" customHeight="true" outlineLevel="0" collapsed="false">
      <c r="A850" s="581"/>
      <c r="B850" s="581"/>
      <c r="C850" s="581"/>
      <c r="D850" s="581"/>
      <c r="E850" s="581"/>
      <c r="F850" s="581"/>
      <c r="G850" s="581"/>
      <c r="H850" s="581"/>
      <c r="I850" s="581"/>
      <c r="J850" s="581"/>
      <c r="K850" s="581"/>
      <c r="L850" s="581"/>
      <c r="M850" s="581"/>
      <c r="N850" s="581"/>
      <c r="O850" s="581"/>
      <c r="P850" s="581"/>
      <c r="Q850" s="581"/>
      <c r="R850" s="581"/>
      <c r="S850" s="581"/>
      <c r="T850" s="581"/>
      <c r="U850" s="581"/>
      <c r="V850" s="581"/>
      <c r="W850" s="581"/>
      <c r="X850" s="581"/>
      <c r="Y850" s="581"/>
      <c r="Z850" s="581"/>
      <c r="AA850" s="581"/>
      <c r="AB850" s="581"/>
      <c r="AC850" s="581"/>
      <c r="AD850" s="581"/>
      <c r="AE850" s="581"/>
      <c r="AF850" s="581"/>
      <c r="AG850" s="581"/>
      <c r="AH850" s="581"/>
      <c r="AI850" s="581"/>
      <c r="AJ850" s="581"/>
      <c r="AK850" s="581"/>
      <c r="AL850" s="581"/>
      <c r="AM850" s="581"/>
      <c r="AN850" s="581"/>
      <c r="AO850" s="581"/>
      <c r="AP850" s="581"/>
      <c r="AQ850" s="581"/>
      <c r="AR850" s="581"/>
      <c r="AS850" s="581"/>
      <c r="AT850" s="581"/>
      <c r="AU850" s="581"/>
      <c r="AV850" s="581"/>
      <c r="AW850" s="581"/>
      <c r="AX850" s="581"/>
      <c r="AY850" s="581"/>
      <c r="AZ850" s="581"/>
      <c r="BA850" s="581"/>
      <c r="BB850" s="581"/>
      <c r="BC850" s="581"/>
      <c r="BD850" s="581"/>
      <c r="BE850" s="581"/>
      <c r="BF850" s="581"/>
      <c r="BG850" s="581"/>
      <c r="BH850" s="581"/>
      <c r="BI850" s="581"/>
      <c r="BJ850" s="581"/>
      <c r="BK850" s="581"/>
      <c r="BL850" s="581"/>
      <c r="BM850" s="581"/>
      <c r="BN850" s="581"/>
      <c r="BO850" s="581"/>
      <c r="BP850" s="581"/>
      <c r="BQ850" s="581"/>
      <c r="BR850" s="581"/>
      <c r="BS850" s="581"/>
      <c r="BT850" s="581"/>
      <c r="BU850" s="581"/>
      <c r="BV850" s="581"/>
      <c r="BW850" s="581"/>
      <c r="BX850" s="581"/>
      <c r="BY850" s="581"/>
      <c r="BZ850" s="581"/>
      <c r="CA850" s="581"/>
      <c r="CB850" s="581"/>
      <c r="CC850" s="581"/>
    </row>
    <row r="851" customFormat="false" ht="11.25" hidden="false" customHeight="true" outlineLevel="0" collapsed="false">
      <c r="A851" s="581"/>
      <c r="B851" s="581"/>
      <c r="C851" s="581"/>
      <c r="D851" s="581"/>
      <c r="E851" s="581"/>
      <c r="F851" s="581"/>
      <c r="G851" s="581"/>
      <c r="H851" s="581"/>
      <c r="I851" s="581"/>
      <c r="J851" s="581"/>
      <c r="K851" s="581"/>
      <c r="L851" s="581"/>
      <c r="M851" s="581"/>
      <c r="N851" s="581"/>
      <c r="O851" s="581"/>
      <c r="P851" s="581"/>
      <c r="Q851" s="581"/>
      <c r="R851" s="581"/>
      <c r="S851" s="581"/>
      <c r="T851" s="581"/>
      <c r="U851" s="581"/>
      <c r="V851" s="581"/>
      <c r="W851" s="581"/>
      <c r="X851" s="581"/>
      <c r="Y851" s="581"/>
      <c r="Z851" s="581"/>
      <c r="AA851" s="581"/>
      <c r="AB851" s="581"/>
      <c r="AC851" s="581"/>
      <c r="AD851" s="581"/>
      <c r="AE851" s="581"/>
      <c r="AF851" s="581"/>
      <c r="AG851" s="581"/>
      <c r="AH851" s="581"/>
      <c r="AI851" s="581"/>
      <c r="AJ851" s="581"/>
      <c r="AK851" s="581"/>
      <c r="AL851" s="581"/>
      <c r="AM851" s="581"/>
      <c r="AN851" s="581"/>
      <c r="AO851" s="581"/>
      <c r="AP851" s="581"/>
      <c r="AQ851" s="581"/>
      <c r="AR851" s="581"/>
      <c r="AS851" s="581"/>
      <c r="AT851" s="581"/>
      <c r="AU851" s="581"/>
      <c r="AV851" s="581"/>
      <c r="AW851" s="581"/>
      <c r="AX851" s="581"/>
      <c r="AY851" s="581"/>
      <c r="AZ851" s="581"/>
      <c r="BA851" s="581"/>
      <c r="BB851" s="581"/>
      <c r="BC851" s="581"/>
      <c r="BD851" s="581"/>
      <c r="BE851" s="581"/>
      <c r="BF851" s="581"/>
      <c r="BG851" s="581"/>
      <c r="BH851" s="581"/>
      <c r="BI851" s="581"/>
      <c r="BJ851" s="581"/>
      <c r="BK851" s="581"/>
      <c r="BL851" s="581"/>
      <c r="BM851" s="581"/>
      <c r="BN851" s="581"/>
      <c r="BO851" s="581"/>
      <c r="BP851" s="581"/>
      <c r="BQ851" s="581"/>
      <c r="BR851" s="581"/>
      <c r="BS851" s="581"/>
      <c r="BT851" s="581"/>
      <c r="BU851" s="581"/>
      <c r="BV851" s="581"/>
      <c r="BW851" s="581"/>
      <c r="BX851" s="581"/>
      <c r="BY851" s="581"/>
      <c r="BZ851" s="581"/>
      <c r="CA851" s="581"/>
      <c r="CB851" s="581"/>
      <c r="CC851" s="581"/>
    </row>
    <row r="852" customFormat="false" ht="11.25" hidden="false" customHeight="true" outlineLevel="0" collapsed="false">
      <c r="A852" s="581"/>
      <c r="B852" s="581"/>
      <c r="C852" s="581"/>
      <c r="D852" s="581"/>
      <c r="E852" s="581"/>
      <c r="F852" s="581"/>
      <c r="G852" s="581"/>
      <c r="H852" s="581"/>
      <c r="I852" s="581"/>
      <c r="J852" s="581"/>
      <c r="K852" s="581"/>
      <c r="L852" s="581"/>
      <c r="M852" s="581"/>
      <c r="N852" s="581"/>
      <c r="O852" s="581"/>
      <c r="P852" s="581"/>
      <c r="Q852" s="581"/>
      <c r="R852" s="581"/>
      <c r="S852" s="581"/>
      <c r="T852" s="581"/>
      <c r="U852" s="581"/>
      <c r="V852" s="581"/>
      <c r="W852" s="581"/>
      <c r="X852" s="581"/>
      <c r="Y852" s="581"/>
      <c r="Z852" s="581"/>
      <c r="AA852" s="581"/>
      <c r="AB852" s="581"/>
      <c r="AC852" s="581"/>
      <c r="AD852" s="581"/>
      <c r="AE852" s="581"/>
      <c r="AF852" s="581"/>
      <c r="AG852" s="581"/>
      <c r="AH852" s="581"/>
      <c r="AI852" s="581"/>
      <c r="AJ852" s="581"/>
      <c r="AK852" s="581"/>
      <c r="AL852" s="581"/>
      <c r="AM852" s="581"/>
      <c r="AN852" s="581"/>
      <c r="AO852" s="581"/>
      <c r="AP852" s="581"/>
      <c r="AQ852" s="581"/>
      <c r="AR852" s="581"/>
      <c r="AS852" s="581"/>
      <c r="AT852" s="581"/>
      <c r="AU852" s="581"/>
      <c r="AV852" s="581"/>
      <c r="AW852" s="581"/>
      <c r="AX852" s="581"/>
      <c r="AY852" s="581"/>
      <c r="AZ852" s="581"/>
      <c r="BA852" s="581"/>
      <c r="BB852" s="581"/>
      <c r="BC852" s="581"/>
      <c r="BD852" s="581"/>
      <c r="BE852" s="581"/>
      <c r="BF852" s="581"/>
      <c r="BG852" s="581"/>
      <c r="BH852" s="581"/>
      <c r="BI852" s="581"/>
      <c r="BJ852" s="581"/>
      <c r="BK852" s="581"/>
      <c r="BL852" s="581"/>
      <c r="BM852" s="581"/>
      <c r="BN852" s="581"/>
      <c r="BO852" s="581"/>
      <c r="BP852" s="581"/>
      <c r="BQ852" s="581"/>
      <c r="BR852" s="581"/>
      <c r="BS852" s="581"/>
      <c r="BT852" s="581"/>
      <c r="BU852" s="581"/>
      <c r="BV852" s="581"/>
      <c r="BW852" s="581"/>
      <c r="BX852" s="581"/>
      <c r="BY852" s="581"/>
      <c r="BZ852" s="581"/>
      <c r="CA852" s="581"/>
      <c r="CB852" s="581"/>
      <c r="CC852" s="581"/>
    </row>
    <row r="853" customFormat="false" ht="11.25" hidden="false" customHeight="true" outlineLevel="0" collapsed="false">
      <c r="A853" s="581"/>
      <c r="B853" s="581"/>
      <c r="C853" s="581"/>
      <c r="D853" s="581"/>
      <c r="E853" s="581"/>
      <c r="F853" s="581"/>
      <c r="G853" s="581"/>
      <c r="H853" s="581"/>
      <c r="I853" s="581"/>
      <c r="J853" s="581"/>
      <c r="K853" s="581"/>
      <c r="L853" s="581"/>
      <c r="M853" s="581"/>
      <c r="N853" s="581"/>
      <c r="O853" s="581"/>
      <c r="P853" s="581"/>
      <c r="Q853" s="581"/>
      <c r="R853" s="581"/>
      <c r="S853" s="581"/>
      <c r="T853" s="581"/>
      <c r="U853" s="581"/>
      <c r="V853" s="581"/>
      <c r="W853" s="581"/>
      <c r="X853" s="581"/>
      <c r="Y853" s="581"/>
      <c r="Z853" s="581"/>
      <c r="AA853" s="581"/>
      <c r="AB853" s="581"/>
      <c r="AC853" s="581"/>
      <c r="AD853" s="581"/>
      <c r="AE853" s="581"/>
      <c r="AF853" s="581"/>
      <c r="AG853" s="581"/>
      <c r="AH853" s="581"/>
      <c r="AI853" s="581"/>
      <c r="AJ853" s="581"/>
      <c r="AK853" s="581"/>
      <c r="AL853" s="581"/>
      <c r="AM853" s="581"/>
      <c r="AN853" s="581"/>
      <c r="AO853" s="581"/>
      <c r="AP853" s="581"/>
      <c r="AQ853" s="581"/>
      <c r="AR853" s="581"/>
      <c r="AS853" s="581"/>
      <c r="AT853" s="581"/>
      <c r="AU853" s="581"/>
      <c r="AV853" s="581"/>
      <c r="AW853" s="581"/>
      <c r="AX853" s="581"/>
      <c r="AY853" s="581"/>
      <c r="AZ853" s="581"/>
      <c r="BA853" s="581"/>
      <c r="BB853" s="581"/>
      <c r="BC853" s="581"/>
      <c r="BD853" s="581"/>
      <c r="BE853" s="581"/>
      <c r="BF853" s="581"/>
      <c r="BG853" s="581"/>
      <c r="BH853" s="581"/>
      <c r="BI853" s="581"/>
      <c r="BJ853" s="581"/>
      <c r="BK853" s="581"/>
      <c r="BL853" s="581"/>
      <c r="BM853" s="581"/>
      <c r="BN853" s="581"/>
      <c r="BO853" s="581"/>
      <c r="BP853" s="581"/>
      <c r="BQ853" s="581"/>
      <c r="BR853" s="581"/>
      <c r="BS853" s="581"/>
      <c r="BT853" s="581"/>
      <c r="BU853" s="581"/>
      <c r="BV853" s="581"/>
      <c r="BW853" s="581"/>
      <c r="BX853" s="581"/>
      <c r="BY853" s="581"/>
      <c r="BZ853" s="581"/>
      <c r="CA853" s="581"/>
      <c r="CB853" s="581"/>
      <c r="CC853" s="581"/>
    </row>
    <row r="854" customFormat="false" ht="11.25" hidden="false" customHeight="true" outlineLevel="0" collapsed="false">
      <c r="A854" s="581"/>
      <c r="B854" s="581"/>
      <c r="C854" s="581"/>
      <c r="D854" s="581"/>
      <c r="E854" s="581"/>
      <c r="F854" s="581"/>
      <c r="G854" s="581"/>
      <c r="H854" s="581"/>
      <c r="I854" s="581"/>
      <c r="J854" s="581"/>
      <c r="K854" s="581"/>
      <c r="L854" s="581"/>
      <c r="M854" s="581"/>
      <c r="N854" s="581"/>
      <c r="O854" s="581"/>
      <c r="P854" s="581"/>
      <c r="Q854" s="581"/>
      <c r="R854" s="581"/>
      <c r="S854" s="581"/>
      <c r="T854" s="581"/>
      <c r="U854" s="581"/>
      <c r="V854" s="581"/>
      <c r="W854" s="581"/>
      <c r="X854" s="581"/>
      <c r="Y854" s="581"/>
      <c r="Z854" s="581"/>
      <c r="AA854" s="581"/>
      <c r="AB854" s="581"/>
      <c r="AC854" s="581"/>
      <c r="AD854" s="581"/>
      <c r="AE854" s="581"/>
      <c r="AF854" s="581"/>
      <c r="AG854" s="581"/>
      <c r="AH854" s="581"/>
      <c r="AI854" s="581"/>
      <c r="AJ854" s="581"/>
      <c r="AK854" s="581"/>
      <c r="AL854" s="581"/>
      <c r="AM854" s="581"/>
      <c r="AN854" s="581"/>
      <c r="AO854" s="581"/>
      <c r="AP854" s="581"/>
      <c r="AQ854" s="581"/>
      <c r="AR854" s="581"/>
      <c r="AS854" s="581"/>
      <c r="AT854" s="581"/>
      <c r="AU854" s="581"/>
      <c r="AV854" s="581"/>
      <c r="AW854" s="581"/>
      <c r="AX854" s="581"/>
      <c r="AY854" s="581"/>
      <c r="AZ854" s="581"/>
      <c r="BA854" s="581"/>
      <c r="BB854" s="581"/>
      <c r="BC854" s="581"/>
      <c r="BD854" s="581"/>
      <c r="BE854" s="581"/>
      <c r="BF854" s="581"/>
      <c r="BG854" s="581"/>
      <c r="BH854" s="581"/>
      <c r="BI854" s="581"/>
      <c r="BJ854" s="581"/>
      <c r="BK854" s="581"/>
      <c r="BL854" s="581"/>
      <c r="BM854" s="581"/>
      <c r="BN854" s="581"/>
      <c r="BO854" s="581"/>
      <c r="BP854" s="581"/>
      <c r="BQ854" s="581"/>
      <c r="BR854" s="581"/>
      <c r="BS854" s="581"/>
      <c r="BT854" s="581"/>
      <c r="BU854" s="581"/>
      <c r="BV854" s="581"/>
      <c r="BW854" s="581"/>
      <c r="BX854" s="581"/>
      <c r="BY854" s="581"/>
      <c r="BZ854" s="581"/>
      <c r="CA854" s="581"/>
      <c r="CB854" s="581"/>
      <c r="CC854" s="581"/>
    </row>
    <row r="855" customFormat="false" ht="11.25" hidden="false" customHeight="true" outlineLevel="0" collapsed="false">
      <c r="A855" s="581"/>
      <c r="B855" s="581"/>
      <c r="C855" s="581"/>
      <c r="D855" s="581"/>
      <c r="E855" s="581"/>
      <c r="F855" s="581"/>
      <c r="G855" s="581"/>
      <c r="H855" s="581"/>
      <c r="I855" s="581"/>
      <c r="J855" s="581"/>
      <c r="K855" s="581"/>
      <c r="L855" s="581"/>
      <c r="M855" s="581"/>
      <c r="N855" s="581"/>
      <c r="O855" s="581"/>
      <c r="P855" s="581"/>
      <c r="Q855" s="581"/>
      <c r="R855" s="581"/>
      <c r="S855" s="581"/>
      <c r="T855" s="581"/>
      <c r="U855" s="581"/>
      <c r="V855" s="581"/>
      <c r="W855" s="581"/>
      <c r="X855" s="581"/>
      <c r="Y855" s="581"/>
      <c r="Z855" s="581"/>
      <c r="AA855" s="581"/>
      <c r="AB855" s="581"/>
      <c r="AC855" s="581"/>
      <c r="AD855" s="581"/>
      <c r="AE855" s="581"/>
      <c r="AF855" s="581"/>
      <c r="AG855" s="581"/>
      <c r="AH855" s="581"/>
      <c r="AI855" s="581"/>
      <c r="AJ855" s="581"/>
      <c r="AK855" s="581"/>
      <c r="AL855" s="581"/>
      <c r="AM855" s="581"/>
      <c r="AN855" s="581"/>
      <c r="AO855" s="581"/>
      <c r="AP855" s="581"/>
      <c r="AQ855" s="581"/>
      <c r="AR855" s="581"/>
      <c r="AS855" s="581"/>
      <c r="AT855" s="581"/>
      <c r="AU855" s="581"/>
      <c r="AV855" s="581"/>
      <c r="AW855" s="581"/>
      <c r="AX855" s="581"/>
      <c r="AY855" s="581"/>
      <c r="AZ855" s="581"/>
      <c r="BA855" s="581"/>
      <c r="BB855" s="581"/>
      <c r="BC855" s="581"/>
      <c r="BD855" s="581"/>
      <c r="BE855" s="581"/>
      <c r="BF855" s="581"/>
      <c r="BG855" s="581"/>
      <c r="BH855" s="581"/>
      <c r="BI855" s="581"/>
      <c r="BJ855" s="581"/>
      <c r="BK855" s="581"/>
      <c r="BL855" s="581"/>
      <c r="BM855" s="581"/>
      <c r="BN855" s="581"/>
      <c r="BO855" s="581"/>
      <c r="BP855" s="581"/>
      <c r="BQ855" s="581"/>
      <c r="BR855" s="581"/>
      <c r="BS855" s="581"/>
      <c r="BT855" s="581"/>
      <c r="BU855" s="581"/>
      <c r="BV855" s="581"/>
      <c r="BW855" s="581"/>
      <c r="BX855" s="581"/>
      <c r="BY855" s="581"/>
      <c r="BZ855" s="581"/>
      <c r="CA855" s="581"/>
      <c r="CB855" s="581"/>
      <c r="CC855" s="581"/>
    </row>
    <row r="856" customFormat="false" ht="11.25" hidden="false" customHeight="true" outlineLevel="0" collapsed="false">
      <c r="A856" s="581"/>
      <c r="B856" s="581"/>
      <c r="C856" s="581"/>
      <c r="D856" s="581"/>
      <c r="E856" s="581"/>
      <c r="F856" s="581"/>
      <c r="G856" s="581"/>
      <c r="H856" s="581"/>
      <c r="I856" s="581"/>
      <c r="J856" s="581"/>
      <c r="K856" s="581"/>
      <c r="L856" s="581"/>
      <c r="M856" s="581"/>
      <c r="N856" s="581"/>
      <c r="O856" s="581"/>
      <c r="P856" s="581"/>
      <c r="Q856" s="581"/>
      <c r="R856" s="581"/>
      <c r="S856" s="581"/>
      <c r="T856" s="581"/>
      <c r="U856" s="581"/>
      <c r="V856" s="581"/>
      <c r="W856" s="581"/>
      <c r="X856" s="581"/>
      <c r="Y856" s="581"/>
      <c r="Z856" s="581"/>
      <c r="AA856" s="581"/>
      <c r="AB856" s="581"/>
      <c r="AC856" s="581"/>
      <c r="AD856" s="581"/>
      <c r="AE856" s="581"/>
      <c r="AF856" s="581"/>
      <c r="AG856" s="581"/>
      <c r="AH856" s="581"/>
      <c r="AI856" s="581"/>
      <c r="AJ856" s="581"/>
      <c r="AK856" s="581"/>
      <c r="AL856" s="581"/>
      <c r="AM856" s="581"/>
      <c r="AN856" s="581"/>
      <c r="AO856" s="581"/>
      <c r="AP856" s="581"/>
      <c r="AQ856" s="581"/>
      <c r="AR856" s="581"/>
      <c r="AS856" s="581"/>
      <c r="AT856" s="581"/>
      <c r="AU856" s="581"/>
      <c r="AV856" s="581"/>
      <c r="AW856" s="581"/>
      <c r="AX856" s="581"/>
      <c r="AY856" s="581"/>
      <c r="AZ856" s="581"/>
      <c r="BA856" s="581"/>
      <c r="BB856" s="581"/>
      <c r="BC856" s="581"/>
      <c r="BD856" s="581"/>
      <c r="BE856" s="581"/>
      <c r="BF856" s="581"/>
      <c r="BG856" s="581"/>
      <c r="BH856" s="581"/>
      <c r="BI856" s="581"/>
      <c r="BJ856" s="581"/>
      <c r="BK856" s="581"/>
      <c r="BL856" s="581"/>
      <c r="BM856" s="581"/>
      <c r="BN856" s="581"/>
      <c r="BO856" s="581"/>
      <c r="BP856" s="581"/>
      <c r="BQ856" s="581"/>
      <c r="BR856" s="581"/>
      <c r="BS856" s="581"/>
      <c r="BT856" s="581"/>
      <c r="BU856" s="581"/>
      <c r="BV856" s="581"/>
      <c r="BW856" s="581"/>
      <c r="BX856" s="581"/>
      <c r="BY856" s="581"/>
      <c r="BZ856" s="581"/>
      <c r="CA856" s="581"/>
      <c r="CB856" s="581"/>
      <c r="CC856" s="581"/>
    </row>
    <row r="857" customFormat="false" ht="11.25" hidden="false" customHeight="true" outlineLevel="0" collapsed="false">
      <c r="A857" s="581"/>
      <c r="B857" s="581"/>
      <c r="C857" s="581"/>
      <c r="D857" s="581"/>
      <c r="E857" s="581"/>
      <c r="F857" s="581"/>
      <c r="G857" s="581"/>
      <c r="H857" s="581"/>
      <c r="I857" s="581"/>
      <c r="J857" s="581"/>
      <c r="K857" s="581"/>
      <c r="L857" s="581"/>
      <c r="M857" s="581"/>
      <c r="N857" s="581"/>
      <c r="O857" s="581"/>
      <c r="P857" s="581"/>
      <c r="Q857" s="581"/>
      <c r="R857" s="581"/>
      <c r="S857" s="581"/>
      <c r="T857" s="581"/>
      <c r="U857" s="581"/>
      <c r="V857" s="581"/>
      <c r="W857" s="581"/>
      <c r="X857" s="581"/>
      <c r="Y857" s="581"/>
      <c r="Z857" s="581"/>
      <c r="AA857" s="581"/>
      <c r="AB857" s="581"/>
      <c r="AC857" s="581"/>
      <c r="AD857" s="581"/>
      <c r="AE857" s="581"/>
      <c r="AF857" s="581"/>
      <c r="AG857" s="581"/>
      <c r="AH857" s="581"/>
      <c r="AI857" s="581"/>
      <c r="AJ857" s="581"/>
      <c r="AK857" s="581"/>
      <c r="AL857" s="581"/>
      <c r="AM857" s="581"/>
      <c r="AN857" s="581"/>
      <c r="AO857" s="581"/>
      <c r="AP857" s="581"/>
      <c r="AQ857" s="581"/>
      <c r="AR857" s="581"/>
      <c r="AS857" s="581"/>
      <c r="AT857" s="581"/>
      <c r="AU857" s="581"/>
      <c r="AV857" s="581"/>
      <c r="AW857" s="581"/>
      <c r="AX857" s="581"/>
      <c r="AY857" s="581"/>
      <c r="AZ857" s="581"/>
      <c r="BA857" s="581"/>
      <c r="BB857" s="581"/>
      <c r="BC857" s="581"/>
      <c r="BD857" s="581"/>
      <c r="BE857" s="581"/>
      <c r="BF857" s="581"/>
      <c r="BG857" s="581"/>
      <c r="BH857" s="581"/>
      <c r="BI857" s="581"/>
      <c r="BJ857" s="581"/>
      <c r="BK857" s="581"/>
      <c r="BL857" s="581"/>
      <c r="BM857" s="581"/>
      <c r="BN857" s="581"/>
      <c r="BO857" s="581"/>
      <c r="BP857" s="581"/>
      <c r="BQ857" s="581"/>
      <c r="BR857" s="581"/>
      <c r="BS857" s="581"/>
      <c r="BT857" s="581"/>
      <c r="BU857" s="581"/>
      <c r="BV857" s="581"/>
      <c r="BW857" s="581"/>
      <c r="BX857" s="581"/>
      <c r="BY857" s="581"/>
      <c r="BZ857" s="581"/>
      <c r="CA857" s="581"/>
      <c r="CB857" s="581"/>
      <c r="CC857" s="581"/>
    </row>
    <row r="858" customFormat="false" ht="11.25" hidden="false" customHeight="true" outlineLevel="0" collapsed="false">
      <c r="A858" s="581"/>
      <c r="B858" s="581"/>
      <c r="C858" s="581"/>
      <c r="D858" s="581"/>
      <c r="E858" s="581"/>
      <c r="F858" s="581"/>
      <c r="G858" s="581"/>
      <c r="H858" s="581"/>
      <c r="I858" s="581"/>
      <c r="J858" s="581"/>
      <c r="K858" s="581"/>
      <c r="L858" s="581"/>
      <c r="M858" s="581"/>
      <c r="N858" s="581"/>
      <c r="O858" s="581"/>
      <c r="P858" s="581"/>
      <c r="Q858" s="581"/>
      <c r="R858" s="581"/>
      <c r="S858" s="581"/>
      <c r="T858" s="581"/>
      <c r="U858" s="581"/>
      <c r="V858" s="581"/>
      <c r="W858" s="581"/>
      <c r="X858" s="581"/>
      <c r="Y858" s="581"/>
      <c r="Z858" s="581"/>
      <c r="AA858" s="581"/>
      <c r="AB858" s="581"/>
      <c r="AC858" s="581"/>
      <c r="AD858" s="581"/>
      <c r="AE858" s="581"/>
      <c r="AF858" s="581"/>
      <c r="AG858" s="581"/>
      <c r="AH858" s="581"/>
      <c r="AI858" s="581"/>
      <c r="AJ858" s="581"/>
      <c r="AK858" s="581"/>
      <c r="AL858" s="581"/>
      <c r="AM858" s="581"/>
      <c r="AN858" s="581"/>
      <c r="AO858" s="581"/>
      <c r="AP858" s="581"/>
      <c r="AQ858" s="581"/>
      <c r="AR858" s="581"/>
      <c r="AS858" s="581"/>
      <c r="AT858" s="581"/>
      <c r="AU858" s="581"/>
      <c r="AV858" s="581"/>
      <c r="AW858" s="581"/>
      <c r="AX858" s="581"/>
      <c r="AY858" s="581"/>
      <c r="AZ858" s="581"/>
      <c r="BA858" s="581"/>
      <c r="BB858" s="581"/>
      <c r="BC858" s="581"/>
      <c r="BD858" s="581"/>
      <c r="BE858" s="581"/>
      <c r="BF858" s="581"/>
      <c r="BG858" s="581"/>
      <c r="BH858" s="581"/>
      <c r="BI858" s="581"/>
      <c r="BJ858" s="581"/>
      <c r="BK858" s="581"/>
      <c r="BL858" s="581"/>
      <c r="BM858" s="581"/>
      <c r="BN858" s="581"/>
      <c r="BO858" s="581"/>
      <c r="BP858" s="581"/>
      <c r="BQ858" s="581"/>
      <c r="BR858" s="581"/>
      <c r="BS858" s="581"/>
      <c r="BT858" s="581"/>
      <c r="BU858" s="581"/>
      <c r="BV858" s="581"/>
      <c r="BW858" s="581"/>
      <c r="BX858" s="581"/>
      <c r="BY858" s="581"/>
      <c r="BZ858" s="581"/>
      <c r="CA858" s="581"/>
      <c r="CB858" s="581"/>
      <c r="CC858" s="581"/>
    </row>
    <row r="859" customFormat="false" ht="11.25" hidden="false" customHeight="true" outlineLevel="0" collapsed="false">
      <c r="A859" s="581"/>
      <c r="B859" s="581"/>
      <c r="C859" s="581"/>
      <c r="D859" s="581"/>
      <c r="E859" s="581"/>
      <c r="F859" s="581"/>
      <c r="G859" s="581"/>
      <c r="H859" s="581"/>
      <c r="I859" s="581"/>
      <c r="J859" s="581"/>
      <c r="K859" s="581"/>
      <c r="L859" s="581"/>
      <c r="M859" s="581"/>
      <c r="N859" s="581"/>
      <c r="O859" s="581"/>
      <c r="P859" s="581"/>
      <c r="Q859" s="581"/>
      <c r="R859" s="581"/>
      <c r="S859" s="581"/>
      <c r="T859" s="581"/>
      <c r="U859" s="581"/>
      <c r="V859" s="581"/>
      <c r="W859" s="581"/>
      <c r="X859" s="581"/>
      <c r="Y859" s="581"/>
      <c r="Z859" s="581"/>
      <c r="AA859" s="581"/>
      <c r="AB859" s="581"/>
      <c r="AC859" s="581"/>
      <c r="AD859" s="581"/>
      <c r="AE859" s="581"/>
      <c r="AF859" s="581"/>
      <c r="AG859" s="581"/>
      <c r="AH859" s="581"/>
      <c r="AI859" s="581"/>
      <c r="AJ859" s="581"/>
      <c r="AK859" s="581"/>
      <c r="AL859" s="581"/>
      <c r="AM859" s="581"/>
      <c r="AN859" s="581"/>
      <c r="AO859" s="581"/>
      <c r="AP859" s="581"/>
      <c r="AQ859" s="581"/>
      <c r="AR859" s="581"/>
      <c r="AS859" s="581"/>
      <c r="AT859" s="581"/>
      <c r="AU859" s="581"/>
      <c r="AV859" s="581"/>
      <c r="AW859" s="581"/>
      <c r="AX859" s="581"/>
      <c r="AY859" s="581"/>
      <c r="AZ859" s="581"/>
      <c r="BA859" s="581"/>
      <c r="BB859" s="581"/>
      <c r="BC859" s="581"/>
      <c r="BD859" s="581"/>
      <c r="BE859" s="581"/>
      <c r="BF859" s="581"/>
      <c r="BG859" s="581"/>
      <c r="BH859" s="581"/>
      <c r="BI859" s="581"/>
      <c r="BJ859" s="581"/>
      <c r="BK859" s="581"/>
      <c r="BL859" s="581"/>
      <c r="BM859" s="581"/>
      <c r="BN859" s="581"/>
      <c r="BO859" s="581"/>
      <c r="BP859" s="581"/>
      <c r="BQ859" s="581"/>
      <c r="BR859" s="581"/>
      <c r="BS859" s="581"/>
      <c r="BT859" s="581"/>
      <c r="BU859" s="581"/>
      <c r="BV859" s="581"/>
      <c r="BW859" s="581"/>
      <c r="BX859" s="581"/>
      <c r="BY859" s="581"/>
      <c r="BZ859" s="581"/>
      <c r="CA859" s="581"/>
      <c r="CB859" s="581"/>
      <c r="CC859" s="581"/>
    </row>
    <row r="860" customFormat="false" ht="11.25" hidden="false" customHeight="true" outlineLevel="0" collapsed="false">
      <c r="A860" s="581"/>
      <c r="B860" s="581"/>
      <c r="C860" s="581"/>
      <c r="D860" s="581"/>
      <c r="E860" s="581"/>
      <c r="F860" s="581"/>
      <c r="G860" s="581"/>
      <c r="H860" s="581"/>
      <c r="I860" s="581"/>
      <c r="J860" s="581"/>
      <c r="K860" s="581"/>
      <c r="L860" s="581"/>
      <c r="M860" s="581"/>
      <c r="N860" s="581"/>
      <c r="O860" s="581"/>
      <c r="P860" s="581"/>
      <c r="Q860" s="581"/>
      <c r="R860" s="581"/>
      <c r="S860" s="581"/>
      <c r="T860" s="581"/>
      <c r="U860" s="581"/>
      <c r="V860" s="581"/>
      <c r="W860" s="581"/>
      <c r="X860" s="581"/>
      <c r="Y860" s="581"/>
      <c r="Z860" s="581"/>
      <c r="AA860" s="581"/>
      <c r="AB860" s="581"/>
      <c r="AC860" s="581"/>
      <c r="AD860" s="581"/>
      <c r="AE860" s="581"/>
      <c r="AF860" s="581"/>
      <c r="AG860" s="581"/>
      <c r="AH860" s="581"/>
      <c r="AI860" s="581"/>
      <c r="AJ860" s="581"/>
      <c r="AK860" s="581"/>
      <c r="AL860" s="581"/>
      <c r="AM860" s="581"/>
      <c r="AN860" s="581"/>
      <c r="AO860" s="581"/>
      <c r="AP860" s="581"/>
      <c r="AQ860" s="581"/>
      <c r="AR860" s="581"/>
      <c r="AS860" s="581"/>
      <c r="AT860" s="581"/>
      <c r="AU860" s="581"/>
      <c r="AV860" s="581"/>
      <c r="AW860" s="581"/>
      <c r="AX860" s="581"/>
      <c r="AY860" s="581"/>
      <c r="AZ860" s="581"/>
      <c r="BA860" s="581"/>
      <c r="BB860" s="581"/>
      <c r="BC860" s="581"/>
      <c r="BD860" s="581"/>
      <c r="BE860" s="581"/>
      <c r="BF860" s="581"/>
      <c r="BG860" s="581"/>
      <c r="BH860" s="581"/>
      <c r="BI860" s="581"/>
      <c r="BJ860" s="581"/>
      <c r="BK860" s="581"/>
      <c r="BL860" s="581"/>
      <c r="BM860" s="581"/>
      <c r="BN860" s="581"/>
      <c r="BO860" s="581"/>
      <c r="BP860" s="581"/>
      <c r="BQ860" s="581"/>
      <c r="BR860" s="581"/>
      <c r="BS860" s="581"/>
      <c r="BT860" s="581"/>
      <c r="BU860" s="581"/>
      <c r="BV860" s="581"/>
      <c r="BW860" s="581"/>
      <c r="BX860" s="581"/>
      <c r="BY860" s="581"/>
      <c r="BZ860" s="581"/>
      <c r="CA860" s="581"/>
      <c r="CB860" s="581"/>
      <c r="CC860" s="581"/>
    </row>
    <row r="861" customFormat="false" ht="11.25" hidden="false" customHeight="true" outlineLevel="0" collapsed="false">
      <c r="A861" s="581"/>
      <c r="B861" s="581"/>
      <c r="C861" s="581"/>
      <c r="D861" s="581"/>
      <c r="E861" s="581"/>
      <c r="F861" s="581"/>
      <c r="G861" s="581"/>
      <c r="H861" s="581"/>
      <c r="I861" s="581"/>
      <c r="J861" s="581"/>
      <c r="K861" s="581"/>
      <c r="L861" s="581"/>
      <c r="M861" s="581"/>
      <c r="N861" s="581"/>
      <c r="O861" s="581"/>
      <c r="P861" s="581"/>
      <c r="Q861" s="581"/>
      <c r="R861" s="581"/>
      <c r="S861" s="581"/>
      <c r="T861" s="581"/>
      <c r="U861" s="581"/>
      <c r="V861" s="581"/>
      <c r="W861" s="581"/>
      <c r="X861" s="581"/>
      <c r="Y861" s="581"/>
      <c r="Z861" s="581"/>
      <c r="AA861" s="581"/>
      <c r="AB861" s="581"/>
      <c r="AC861" s="581"/>
      <c r="AD861" s="581"/>
      <c r="AE861" s="581"/>
      <c r="AF861" s="581"/>
      <c r="AG861" s="581"/>
      <c r="AH861" s="581"/>
      <c r="AI861" s="581"/>
      <c r="AJ861" s="581"/>
      <c r="AK861" s="581"/>
      <c r="AL861" s="581"/>
      <c r="AM861" s="581"/>
      <c r="AN861" s="581"/>
      <c r="AO861" s="581"/>
      <c r="AP861" s="581"/>
      <c r="AQ861" s="581"/>
      <c r="AR861" s="581"/>
      <c r="AS861" s="581"/>
      <c r="AT861" s="581"/>
      <c r="AU861" s="581"/>
      <c r="AV861" s="581"/>
      <c r="AW861" s="581"/>
      <c r="AX861" s="581"/>
      <c r="AY861" s="581"/>
      <c r="AZ861" s="581"/>
      <c r="BA861" s="581"/>
      <c r="BB861" s="581"/>
      <c r="BC861" s="581"/>
      <c r="BD861" s="581"/>
      <c r="BE861" s="581"/>
      <c r="BF861" s="581"/>
      <c r="BG861" s="581"/>
      <c r="BH861" s="581"/>
      <c r="BI861" s="581"/>
      <c r="BJ861" s="581"/>
      <c r="BK861" s="581"/>
      <c r="BL861" s="581"/>
      <c r="BM861" s="581"/>
      <c r="BN861" s="581"/>
      <c r="BO861" s="581"/>
      <c r="BP861" s="581"/>
      <c r="BQ861" s="581"/>
      <c r="BR861" s="581"/>
      <c r="BS861" s="581"/>
      <c r="BT861" s="581"/>
      <c r="BU861" s="581"/>
      <c r="BV861" s="581"/>
      <c r="BW861" s="581"/>
      <c r="BX861" s="581"/>
      <c r="BY861" s="581"/>
      <c r="BZ861" s="581"/>
      <c r="CA861" s="581"/>
      <c r="CB861" s="581"/>
      <c r="CC861" s="581"/>
    </row>
    <row r="862" customFormat="false" ht="11.25" hidden="false" customHeight="true" outlineLevel="0" collapsed="false">
      <c r="A862" s="581"/>
      <c r="B862" s="581"/>
      <c r="C862" s="581"/>
      <c r="D862" s="581"/>
      <c r="E862" s="581"/>
      <c r="F862" s="581"/>
      <c r="G862" s="581"/>
      <c r="H862" s="581"/>
      <c r="I862" s="581"/>
      <c r="J862" s="581"/>
      <c r="K862" s="581"/>
      <c r="L862" s="581"/>
      <c r="M862" s="581"/>
      <c r="N862" s="581"/>
      <c r="O862" s="581"/>
      <c r="P862" s="581"/>
      <c r="Q862" s="581"/>
      <c r="R862" s="581"/>
      <c r="S862" s="581"/>
      <c r="T862" s="581"/>
      <c r="U862" s="581"/>
      <c r="V862" s="581"/>
      <c r="W862" s="581"/>
      <c r="X862" s="581"/>
      <c r="Y862" s="581"/>
      <c r="Z862" s="581"/>
      <c r="AA862" s="581"/>
      <c r="AB862" s="581"/>
      <c r="AC862" s="581"/>
      <c r="AD862" s="581"/>
      <c r="AE862" s="581"/>
      <c r="AF862" s="581"/>
      <c r="AG862" s="581"/>
      <c r="AH862" s="581"/>
      <c r="AI862" s="581"/>
      <c r="AJ862" s="581"/>
      <c r="AK862" s="581"/>
      <c r="AL862" s="581"/>
      <c r="AM862" s="581"/>
      <c r="AN862" s="581"/>
      <c r="AO862" s="581"/>
      <c r="AP862" s="581"/>
      <c r="AQ862" s="581"/>
      <c r="AR862" s="581"/>
      <c r="AS862" s="581"/>
      <c r="AT862" s="581"/>
      <c r="AU862" s="581"/>
      <c r="AV862" s="581"/>
      <c r="AW862" s="581"/>
      <c r="AX862" s="581"/>
      <c r="AY862" s="581"/>
      <c r="AZ862" s="581"/>
      <c r="BA862" s="581"/>
      <c r="BB862" s="581"/>
      <c r="BC862" s="581"/>
      <c r="BD862" s="581"/>
      <c r="BE862" s="581"/>
      <c r="BF862" s="581"/>
      <c r="BG862" s="581"/>
      <c r="BH862" s="581"/>
      <c r="BI862" s="581"/>
      <c r="BJ862" s="581"/>
      <c r="BK862" s="581"/>
      <c r="BL862" s="581"/>
      <c r="BM862" s="581"/>
      <c r="BN862" s="581"/>
      <c r="BO862" s="581"/>
      <c r="BP862" s="581"/>
      <c r="BQ862" s="581"/>
      <c r="BR862" s="581"/>
      <c r="BS862" s="581"/>
      <c r="BT862" s="581"/>
      <c r="BU862" s="581"/>
      <c r="BV862" s="581"/>
      <c r="BW862" s="581"/>
      <c r="BX862" s="581"/>
      <c r="BY862" s="581"/>
      <c r="BZ862" s="581"/>
      <c r="CA862" s="581"/>
      <c r="CB862" s="581"/>
      <c r="CC862" s="581"/>
    </row>
    <row r="863" customFormat="false" ht="11.25" hidden="false" customHeight="true" outlineLevel="0" collapsed="false">
      <c r="A863" s="581"/>
      <c r="B863" s="581"/>
      <c r="C863" s="581"/>
      <c r="D863" s="581"/>
      <c r="E863" s="581"/>
      <c r="F863" s="581"/>
      <c r="G863" s="581"/>
      <c r="H863" s="581"/>
      <c r="I863" s="581"/>
      <c r="J863" s="581"/>
      <c r="K863" s="581"/>
      <c r="L863" s="581"/>
      <c r="M863" s="581"/>
      <c r="N863" s="581"/>
      <c r="O863" s="581"/>
      <c r="P863" s="581"/>
      <c r="Q863" s="581"/>
      <c r="R863" s="581"/>
      <c r="S863" s="581"/>
      <c r="T863" s="581"/>
      <c r="U863" s="581"/>
      <c r="V863" s="581"/>
      <c r="W863" s="581"/>
      <c r="X863" s="581"/>
      <c r="Y863" s="581"/>
      <c r="Z863" s="581"/>
      <c r="AA863" s="581"/>
      <c r="AB863" s="581"/>
      <c r="AC863" s="581"/>
      <c r="AD863" s="581"/>
      <c r="AE863" s="581"/>
      <c r="AF863" s="581"/>
      <c r="AG863" s="581"/>
      <c r="AH863" s="581"/>
      <c r="AI863" s="581"/>
      <c r="AJ863" s="581"/>
      <c r="AK863" s="581"/>
      <c r="AL863" s="581"/>
      <c r="AM863" s="581"/>
      <c r="AN863" s="581"/>
      <c r="AO863" s="581"/>
      <c r="AP863" s="581"/>
      <c r="AQ863" s="581"/>
      <c r="AR863" s="581"/>
      <c r="AS863" s="581"/>
      <c r="AT863" s="581"/>
      <c r="AU863" s="581"/>
      <c r="AV863" s="581"/>
      <c r="AW863" s="581"/>
      <c r="AX863" s="581"/>
      <c r="AY863" s="581"/>
      <c r="AZ863" s="581"/>
      <c r="BA863" s="581"/>
      <c r="BB863" s="581"/>
      <c r="BC863" s="581"/>
      <c r="BD863" s="581"/>
      <c r="BE863" s="581"/>
      <c r="BF863" s="581"/>
      <c r="BG863" s="581"/>
      <c r="BH863" s="581"/>
      <c r="BI863" s="581"/>
      <c r="BJ863" s="581"/>
      <c r="BK863" s="581"/>
      <c r="BL863" s="581"/>
      <c r="BM863" s="581"/>
      <c r="BN863" s="581"/>
      <c r="BO863" s="581"/>
      <c r="BP863" s="581"/>
      <c r="BQ863" s="581"/>
      <c r="BR863" s="581"/>
      <c r="BS863" s="581"/>
      <c r="BT863" s="581"/>
      <c r="BU863" s="581"/>
      <c r="BV863" s="581"/>
      <c r="BW863" s="581"/>
      <c r="BX863" s="581"/>
      <c r="BY863" s="581"/>
      <c r="BZ863" s="581"/>
      <c r="CA863" s="581"/>
      <c r="CB863" s="581"/>
      <c r="CC863" s="581"/>
    </row>
    <row r="864" customFormat="false" ht="11.25" hidden="false" customHeight="true" outlineLevel="0" collapsed="false">
      <c r="A864" s="581"/>
      <c r="B864" s="581"/>
      <c r="C864" s="581"/>
      <c r="D864" s="581"/>
      <c r="E864" s="581"/>
      <c r="F864" s="581"/>
      <c r="G864" s="581"/>
      <c r="H864" s="581"/>
      <c r="I864" s="581"/>
      <c r="J864" s="581"/>
      <c r="K864" s="581"/>
      <c r="L864" s="581"/>
      <c r="M864" s="581"/>
      <c r="N864" s="581"/>
      <c r="O864" s="581"/>
      <c r="P864" s="581"/>
      <c r="Q864" s="581"/>
      <c r="R864" s="581"/>
      <c r="S864" s="581"/>
      <c r="T864" s="581"/>
      <c r="U864" s="581"/>
      <c r="V864" s="581"/>
      <c r="W864" s="581"/>
      <c r="X864" s="581"/>
      <c r="Y864" s="581"/>
      <c r="Z864" s="581"/>
      <c r="AA864" s="581"/>
      <c r="AB864" s="581"/>
      <c r="AC864" s="581"/>
      <c r="AD864" s="581"/>
      <c r="AE864" s="581"/>
      <c r="AF864" s="581"/>
      <c r="AG864" s="581"/>
      <c r="AH864" s="581"/>
      <c r="AI864" s="581"/>
      <c r="AJ864" s="581"/>
      <c r="AK864" s="581"/>
      <c r="AL864" s="581"/>
      <c r="AM864" s="581"/>
      <c r="AN864" s="581"/>
      <c r="AO864" s="581"/>
      <c r="AP864" s="581"/>
      <c r="AQ864" s="581"/>
      <c r="AR864" s="581"/>
      <c r="AS864" s="581"/>
      <c r="AT864" s="581"/>
      <c r="AU864" s="581"/>
      <c r="AV864" s="581"/>
      <c r="AW864" s="581"/>
      <c r="AX864" s="581"/>
      <c r="AY864" s="581"/>
      <c r="AZ864" s="581"/>
      <c r="BA864" s="581"/>
      <c r="BB864" s="581"/>
      <c r="BC864" s="581"/>
      <c r="BD864" s="581"/>
      <c r="BE864" s="581"/>
      <c r="BF864" s="581"/>
      <c r="BG864" s="581"/>
      <c r="BH864" s="581"/>
      <c r="BI864" s="581"/>
      <c r="BJ864" s="581"/>
      <c r="BK864" s="581"/>
      <c r="BL864" s="581"/>
      <c r="BM864" s="581"/>
      <c r="BN864" s="581"/>
      <c r="BO864" s="581"/>
      <c r="BP864" s="581"/>
      <c r="BQ864" s="581"/>
      <c r="BR864" s="581"/>
      <c r="BS864" s="581"/>
      <c r="BT864" s="581"/>
      <c r="BU864" s="581"/>
      <c r="BV864" s="581"/>
      <c r="BW864" s="581"/>
      <c r="BX864" s="581"/>
      <c r="BY864" s="581"/>
      <c r="BZ864" s="581"/>
      <c r="CA864" s="581"/>
      <c r="CB864" s="581"/>
      <c r="CC864" s="581"/>
    </row>
    <row r="865" customFormat="false" ht="11.25" hidden="false" customHeight="true" outlineLevel="0" collapsed="false">
      <c r="A865" s="581"/>
      <c r="B865" s="581"/>
      <c r="C865" s="581"/>
      <c r="D865" s="581"/>
      <c r="E865" s="581"/>
      <c r="F865" s="581"/>
      <c r="G865" s="581"/>
      <c r="H865" s="581"/>
      <c r="I865" s="581"/>
      <c r="J865" s="581"/>
      <c r="K865" s="581"/>
      <c r="L865" s="581"/>
      <c r="M865" s="581"/>
      <c r="N865" s="581"/>
      <c r="O865" s="581"/>
      <c r="P865" s="581"/>
      <c r="Q865" s="581"/>
      <c r="R865" s="581"/>
      <c r="S865" s="581"/>
      <c r="T865" s="581"/>
      <c r="U865" s="581"/>
      <c r="V865" s="581"/>
      <c r="W865" s="581"/>
      <c r="X865" s="581"/>
      <c r="Y865" s="581"/>
      <c r="Z865" s="581"/>
      <c r="AA865" s="581"/>
      <c r="AB865" s="581"/>
      <c r="AC865" s="581"/>
      <c r="AD865" s="581"/>
      <c r="AE865" s="581"/>
      <c r="AF865" s="581"/>
      <c r="AG865" s="581"/>
      <c r="AH865" s="581"/>
      <c r="AI865" s="581"/>
      <c r="AJ865" s="581"/>
      <c r="AK865" s="581"/>
      <c r="AL865" s="581"/>
      <c r="AM865" s="581"/>
      <c r="AN865" s="581"/>
      <c r="AO865" s="581"/>
      <c r="AP865" s="581"/>
      <c r="AQ865" s="581"/>
      <c r="AR865" s="581"/>
      <c r="AS865" s="581"/>
      <c r="AT865" s="581"/>
      <c r="AU865" s="581"/>
      <c r="AV865" s="581"/>
      <c r="AW865" s="581"/>
      <c r="AX865" s="581"/>
      <c r="AY865" s="581"/>
      <c r="AZ865" s="581"/>
      <c r="BA865" s="581"/>
      <c r="BB865" s="581"/>
      <c r="BC865" s="581"/>
      <c r="BD865" s="581"/>
      <c r="BE865" s="581"/>
      <c r="BF865" s="581"/>
      <c r="BG865" s="581"/>
      <c r="BH865" s="581"/>
      <c r="BI865" s="581"/>
      <c r="BJ865" s="581"/>
      <c r="BK865" s="581"/>
      <c r="BL865" s="581"/>
      <c r="BM865" s="581"/>
      <c r="BN865" s="581"/>
      <c r="BO865" s="581"/>
      <c r="BP865" s="581"/>
      <c r="BQ865" s="581"/>
      <c r="BR865" s="581"/>
      <c r="BS865" s="581"/>
      <c r="BT865" s="581"/>
      <c r="BU865" s="581"/>
      <c r="BV865" s="581"/>
      <c r="BW865" s="581"/>
      <c r="BX865" s="581"/>
      <c r="BY865" s="581"/>
      <c r="BZ865" s="581"/>
      <c r="CA865" s="581"/>
      <c r="CB865" s="581"/>
      <c r="CC865" s="581"/>
    </row>
    <row r="866" customFormat="false" ht="11.25" hidden="false" customHeight="true" outlineLevel="0" collapsed="false">
      <c r="A866" s="581"/>
      <c r="B866" s="581"/>
      <c r="C866" s="581"/>
      <c r="D866" s="581"/>
      <c r="E866" s="581"/>
      <c r="F866" s="581"/>
      <c r="G866" s="581"/>
      <c r="H866" s="581"/>
      <c r="I866" s="581"/>
      <c r="J866" s="581"/>
      <c r="K866" s="581"/>
      <c r="L866" s="581"/>
      <c r="M866" s="581"/>
      <c r="N866" s="581"/>
      <c r="O866" s="581"/>
      <c r="P866" s="581"/>
      <c r="Q866" s="581"/>
      <c r="R866" s="581"/>
      <c r="S866" s="581"/>
      <c r="T866" s="581"/>
      <c r="U866" s="581"/>
      <c r="V866" s="581"/>
      <c r="W866" s="581"/>
      <c r="X866" s="581"/>
      <c r="Y866" s="581"/>
      <c r="Z866" s="581"/>
      <c r="AA866" s="581"/>
      <c r="AB866" s="581"/>
      <c r="AC866" s="581"/>
      <c r="AD866" s="581"/>
      <c r="AE866" s="581"/>
      <c r="AF866" s="581"/>
      <c r="AG866" s="581"/>
      <c r="AH866" s="581"/>
      <c r="AI866" s="581"/>
      <c r="AJ866" s="581"/>
      <c r="AK866" s="581"/>
      <c r="AL866" s="581"/>
      <c r="AM866" s="581"/>
      <c r="AN866" s="581"/>
      <c r="AO866" s="581"/>
      <c r="AP866" s="581"/>
      <c r="AQ866" s="581"/>
      <c r="AR866" s="581"/>
      <c r="AS866" s="581"/>
      <c r="AT866" s="581"/>
      <c r="AU866" s="581"/>
      <c r="AV866" s="581"/>
      <c r="AW866" s="581"/>
      <c r="AX866" s="581"/>
      <c r="AY866" s="581"/>
      <c r="AZ866" s="581"/>
      <c r="BA866" s="581"/>
      <c r="BB866" s="581"/>
      <c r="BC866" s="581"/>
      <c r="BD866" s="581"/>
      <c r="BE866" s="581"/>
      <c r="BF866" s="581"/>
      <c r="BG866" s="581"/>
      <c r="BH866" s="581"/>
      <c r="BI866" s="581"/>
      <c r="BJ866" s="581"/>
      <c r="BK866" s="581"/>
      <c r="BL866" s="581"/>
      <c r="BM866" s="581"/>
      <c r="BN866" s="581"/>
      <c r="BO866" s="581"/>
      <c r="BP866" s="581"/>
      <c r="BQ866" s="581"/>
      <c r="BR866" s="581"/>
      <c r="BS866" s="581"/>
      <c r="BT866" s="581"/>
      <c r="BU866" s="581"/>
      <c r="BV866" s="581"/>
      <c r="BW866" s="581"/>
      <c r="BX866" s="581"/>
      <c r="BY866" s="581"/>
      <c r="BZ866" s="581"/>
      <c r="CA866" s="581"/>
      <c r="CB866" s="581"/>
      <c r="CC866" s="581"/>
    </row>
    <row r="867" customFormat="false" ht="11.25" hidden="false" customHeight="true" outlineLevel="0" collapsed="false">
      <c r="A867" s="581"/>
      <c r="B867" s="581"/>
      <c r="C867" s="581"/>
      <c r="D867" s="581"/>
      <c r="E867" s="581"/>
      <c r="F867" s="581"/>
      <c r="G867" s="581"/>
      <c r="H867" s="581"/>
      <c r="I867" s="581"/>
      <c r="J867" s="581"/>
      <c r="K867" s="581"/>
      <c r="L867" s="581"/>
      <c r="M867" s="581"/>
      <c r="N867" s="581"/>
      <c r="O867" s="581"/>
      <c r="P867" s="581"/>
      <c r="Q867" s="581"/>
      <c r="R867" s="581"/>
      <c r="S867" s="581"/>
      <c r="T867" s="581"/>
      <c r="U867" s="581"/>
      <c r="V867" s="581"/>
      <c r="W867" s="581"/>
      <c r="X867" s="581"/>
      <c r="Y867" s="581"/>
      <c r="Z867" s="581"/>
      <c r="AA867" s="581"/>
      <c r="AB867" s="581"/>
      <c r="AC867" s="581"/>
      <c r="AD867" s="581"/>
      <c r="AE867" s="581"/>
      <c r="AF867" s="581"/>
      <c r="AG867" s="581"/>
      <c r="AH867" s="581"/>
      <c r="AI867" s="581"/>
      <c r="AJ867" s="581"/>
      <c r="AK867" s="581"/>
      <c r="AL867" s="581"/>
      <c r="AM867" s="581"/>
      <c r="AN867" s="581"/>
      <c r="AO867" s="581"/>
      <c r="AP867" s="581"/>
      <c r="AQ867" s="581"/>
      <c r="AR867" s="581"/>
      <c r="AS867" s="581"/>
      <c r="AT867" s="581"/>
      <c r="AU867" s="581"/>
      <c r="AV867" s="581"/>
      <c r="AW867" s="581"/>
      <c r="AX867" s="581"/>
      <c r="AY867" s="581"/>
      <c r="AZ867" s="581"/>
      <c r="BA867" s="581"/>
      <c r="BB867" s="581"/>
      <c r="BC867" s="581"/>
      <c r="BD867" s="581"/>
      <c r="BE867" s="581"/>
      <c r="BF867" s="581"/>
      <c r="BG867" s="581"/>
      <c r="BH867" s="581"/>
      <c r="BI867" s="581"/>
      <c r="BJ867" s="581"/>
      <c r="BK867" s="581"/>
      <c r="BL867" s="581"/>
      <c r="BM867" s="581"/>
      <c r="BN867" s="581"/>
      <c r="BO867" s="581"/>
      <c r="BP867" s="581"/>
      <c r="BQ867" s="581"/>
      <c r="BR867" s="581"/>
      <c r="BS867" s="581"/>
      <c r="BT867" s="581"/>
      <c r="BU867" s="581"/>
      <c r="BV867" s="581"/>
      <c r="BW867" s="581"/>
      <c r="BX867" s="581"/>
      <c r="BY867" s="581"/>
      <c r="BZ867" s="581"/>
      <c r="CA867" s="581"/>
      <c r="CB867" s="581"/>
      <c r="CC867" s="581"/>
    </row>
    <row r="868" customFormat="false" ht="11.25" hidden="false" customHeight="true" outlineLevel="0" collapsed="false">
      <c r="A868" s="581"/>
      <c r="B868" s="581"/>
      <c r="C868" s="581"/>
      <c r="D868" s="581"/>
      <c r="E868" s="581"/>
      <c r="F868" s="581"/>
      <c r="G868" s="581"/>
      <c r="H868" s="581"/>
      <c r="I868" s="581"/>
      <c r="J868" s="581"/>
      <c r="K868" s="581"/>
      <c r="L868" s="581"/>
      <c r="M868" s="581"/>
      <c r="N868" s="581"/>
      <c r="O868" s="581"/>
      <c r="P868" s="581"/>
      <c r="Q868" s="581"/>
      <c r="R868" s="581"/>
      <c r="S868" s="581"/>
      <c r="T868" s="581"/>
      <c r="U868" s="581"/>
      <c r="V868" s="581"/>
      <c r="W868" s="581"/>
      <c r="X868" s="581"/>
      <c r="Y868" s="581"/>
      <c r="Z868" s="581"/>
      <c r="AA868" s="581"/>
      <c r="AB868" s="581"/>
      <c r="AC868" s="581"/>
      <c r="AD868" s="581"/>
      <c r="AE868" s="581"/>
      <c r="AF868" s="581"/>
      <c r="AG868" s="581"/>
      <c r="AH868" s="581"/>
      <c r="AI868" s="581"/>
      <c r="AJ868" s="581"/>
      <c r="AK868" s="581"/>
      <c r="AL868" s="581"/>
      <c r="AM868" s="581"/>
      <c r="AN868" s="581"/>
      <c r="AO868" s="581"/>
      <c r="AP868" s="581"/>
      <c r="AQ868" s="581"/>
      <c r="AR868" s="581"/>
      <c r="AS868" s="581"/>
      <c r="AT868" s="581"/>
      <c r="AU868" s="581"/>
      <c r="AV868" s="581"/>
      <c r="AW868" s="581"/>
      <c r="AX868" s="581"/>
      <c r="AY868" s="581"/>
      <c r="AZ868" s="581"/>
      <c r="BA868" s="581"/>
      <c r="BB868" s="581"/>
      <c r="BC868" s="581"/>
      <c r="BD868" s="581"/>
      <c r="BE868" s="581"/>
      <c r="BF868" s="581"/>
      <c r="BG868" s="581"/>
      <c r="BH868" s="581"/>
      <c r="BI868" s="581"/>
      <c r="BJ868" s="581"/>
      <c r="BK868" s="581"/>
      <c r="BL868" s="581"/>
      <c r="BM868" s="581"/>
      <c r="BN868" s="581"/>
      <c r="BO868" s="581"/>
      <c r="BP868" s="581"/>
      <c r="BQ868" s="581"/>
      <c r="BR868" s="581"/>
      <c r="BS868" s="581"/>
      <c r="BT868" s="581"/>
      <c r="BU868" s="581"/>
      <c r="BV868" s="581"/>
      <c r="BW868" s="581"/>
      <c r="BX868" s="581"/>
      <c r="BY868" s="581"/>
      <c r="BZ868" s="581"/>
      <c r="CA868" s="581"/>
      <c r="CB868" s="581"/>
      <c r="CC868" s="581"/>
    </row>
    <row r="869" customFormat="false" ht="11.25" hidden="false" customHeight="true" outlineLevel="0" collapsed="false">
      <c r="A869" s="581"/>
      <c r="B869" s="581"/>
      <c r="C869" s="581"/>
      <c r="D869" s="581"/>
      <c r="E869" s="581"/>
      <c r="F869" s="581"/>
      <c r="G869" s="581"/>
      <c r="H869" s="581"/>
      <c r="I869" s="581"/>
      <c r="J869" s="581"/>
      <c r="K869" s="581"/>
      <c r="L869" s="581"/>
      <c r="M869" s="581"/>
      <c r="N869" s="581"/>
      <c r="O869" s="581"/>
      <c r="P869" s="581"/>
      <c r="Q869" s="581"/>
      <c r="R869" s="581"/>
      <c r="S869" s="581"/>
      <c r="T869" s="581"/>
      <c r="U869" s="581"/>
      <c r="V869" s="581"/>
      <c r="W869" s="581"/>
      <c r="X869" s="581"/>
      <c r="Y869" s="581"/>
      <c r="Z869" s="581"/>
      <c r="AA869" s="581"/>
      <c r="AB869" s="581"/>
      <c r="AC869" s="581"/>
      <c r="AD869" s="581"/>
      <c r="AE869" s="581"/>
      <c r="AF869" s="581"/>
      <c r="AG869" s="581"/>
      <c r="AH869" s="581"/>
      <c r="AI869" s="581"/>
      <c r="AJ869" s="581"/>
      <c r="AK869" s="581"/>
      <c r="AL869" s="581"/>
      <c r="AM869" s="581"/>
      <c r="AN869" s="581"/>
      <c r="AO869" s="581"/>
      <c r="AP869" s="581"/>
      <c r="AQ869" s="581"/>
      <c r="AR869" s="581"/>
      <c r="AS869" s="581"/>
      <c r="AT869" s="581"/>
      <c r="AU869" s="581"/>
      <c r="AV869" s="581"/>
      <c r="AW869" s="581"/>
      <c r="AX869" s="581"/>
      <c r="AY869" s="581"/>
      <c r="AZ869" s="581"/>
      <c r="BA869" s="581"/>
      <c r="BB869" s="581"/>
      <c r="BC869" s="581"/>
      <c r="BD869" s="581"/>
      <c r="BE869" s="581"/>
      <c r="BF869" s="581"/>
      <c r="BG869" s="581"/>
      <c r="BH869" s="581"/>
      <c r="BI869" s="581"/>
      <c r="BJ869" s="581"/>
      <c r="BK869" s="581"/>
      <c r="BL869" s="581"/>
      <c r="BM869" s="581"/>
      <c r="BN869" s="581"/>
      <c r="BO869" s="581"/>
      <c r="BP869" s="581"/>
      <c r="BQ869" s="581"/>
      <c r="BR869" s="581"/>
      <c r="BS869" s="581"/>
      <c r="BT869" s="581"/>
      <c r="BU869" s="581"/>
      <c r="BV869" s="581"/>
      <c r="BW869" s="581"/>
      <c r="BX869" s="581"/>
      <c r="BY869" s="581"/>
      <c r="BZ869" s="581"/>
      <c r="CA869" s="581"/>
      <c r="CB869" s="581"/>
      <c r="CC869" s="581"/>
    </row>
    <row r="870" customFormat="false" ht="11.25" hidden="false" customHeight="true" outlineLevel="0" collapsed="false">
      <c r="A870" s="581"/>
      <c r="B870" s="581"/>
      <c r="C870" s="581"/>
      <c r="D870" s="581"/>
      <c r="E870" s="581"/>
      <c r="F870" s="581"/>
      <c r="G870" s="581"/>
      <c r="H870" s="581"/>
      <c r="I870" s="581"/>
      <c r="J870" s="581"/>
      <c r="K870" s="581"/>
      <c r="L870" s="581"/>
      <c r="M870" s="581"/>
      <c r="N870" s="581"/>
      <c r="O870" s="581"/>
      <c r="P870" s="581"/>
      <c r="Q870" s="581"/>
      <c r="R870" s="581"/>
      <c r="S870" s="581"/>
      <c r="T870" s="581"/>
      <c r="U870" s="581"/>
      <c r="V870" s="581"/>
      <c r="W870" s="581"/>
      <c r="X870" s="581"/>
      <c r="Y870" s="581"/>
      <c r="Z870" s="581"/>
      <c r="AA870" s="581"/>
      <c r="AB870" s="581"/>
      <c r="AC870" s="581"/>
      <c r="AD870" s="581"/>
      <c r="AE870" s="581"/>
      <c r="AF870" s="581"/>
      <c r="AG870" s="581"/>
      <c r="AH870" s="581"/>
      <c r="AI870" s="581"/>
      <c r="AJ870" s="581"/>
      <c r="AK870" s="581"/>
      <c r="AL870" s="581"/>
      <c r="AM870" s="581"/>
      <c r="AN870" s="581"/>
      <c r="AO870" s="581"/>
      <c r="AP870" s="581"/>
      <c r="AQ870" s="581"/>
      <c r="AR870" s="581"/>
      <c r="AS870" s="581"/>
      <c r="AT870" s="581"/>
      <c r="AU870" s="581"/>
      <c r="AV870" s="581"/>
      <c r="AW870" s="581"/>
      <c r="AX870" s="581"/>
      <c r="AY870" s="581"/>
      <c r="AZ870" s="581"/>
      <c r="BA870" s="581"/>
      <c r="BB870" s="581"/>
      <c r="BC870" s="581"/>
      <c r="BD870" s="581"/>
      <c r="BE870" s="581"/>
      <c r="BF870" s="581"/>
      <c r="BG870" s="581"/>
      <c r="BH870" s="581"/>
      <c r="BI870" s="581"/>
      <c r="BJ870" s="581"/>
      <c r="BK870" s="581"/>
      <c r="BL870" s="581"/>
      <c r="BM870" s="581"/>
      <c r="BN870" s="581"/>
      <c r="BO870" s="581"/>
      <c r="BP870" s="581"/>
      <c r="BQ870" s="581"/>
      <c r="BR870" s="581"/>
      <c r="BS870" s="581"/>
      <c r="BT870" s="581"/>
      <c r="BU870" s="581"/>
      <c r="BV870" s="581"/>
      <c r="BW870" s="581"/>
      <c r="BX870" s="581"/>
      <c r="BY870" s="581"/>
      <c r="BZ870" s="581"/>
      <c r="CA870" s="581"/>
      <c r="CB870" s="581"/>
      <c r="CC870" s="581"/>
    </row>
    <row r="871" customFormat="false" ht="11.25" hidden="false" customHeight="true" outlineLevel="0" collapsed="false">
      <c r="A871" s="581"/>
      <c r="B871" s="581"/>
      <c r="C871" s="581"/>
      <c r="D871" s="581"/>
      <c r="E871" s="581"/>
      <c r="F871" s="581"/>
      <c r="G871" s="581"/>
      <c r="H871" s="581"/>
      <c r="I871" s="581"/>
      <c r="J871" s="581"/>
      <c r="K871" s="581"/>
      <c r="L871" s="581"/>
      <c r="M871" s="581"/>
      <c r="N871" s="581"/>
      <c r="O871" s="581"/>
      <c r="P871" s="581"/>
      <c r="Q871" s="581"/>
      <c r="R871" s="581"/>
      <c r="S871" s="581"/>
      <c r="T871" s="581"/>
      <c r="U871" s="581"/>
      <c r="V871" s="581"/>
      <c r="W871" s="581"/>
      <c r="X871" s="581"/>
      <c r="Y871" s="581"/>
      <c r="Z871" s="581"/>
      <c r="AA871" s="581"/>
      <c r="AB871" s="581"/>
      <c r="AC871" s="581"/>
      <c r="AD871" s="581"/>
      <c r="AE871" s="581"/>
      <c r="AF871" s="581"/>
      <c r="AG871" s="581"/>
      <c r="AH871" s="581"/>
      <c r="AI871" s="581"/>
      <c r="AJ871" s="581"/>
      <c r="AK871" s="581"/>
      <c r="AL871" s="581"/>
      <c r="AM871" s="581"/>
      <c r="AN871" s="581"/>
      <c r="AO871" s="581"/>
      <c r="AP871" s="581"/>
      <c r="AQ871" s="581"/>
      <c r="AR871" s="581"/>
      <c r="AS871" s="581"/>
      <c r="AT871" s="581"/>
      <c r="AU871" s="581"/>
      <c r="AV871" s="581"/>
      <c r="AW871" s="581"/>
      <c r="AX871" s="581"/>
      <c r="AY871" s="581"/>
      <c r="AZ871" s="581"/>
      <c r="BA871" s="581"/>
      <c r="BB871" s="581"/>
      <c r="BC871" s="581"/>
      <c r="BD871" s="581"/>
      <c r="BE871" s="581"/>
      <c r="BF871" s="581"/>
      <c r="BG871" s="581"/>
      <c r="BH871" s="581"/>
      <c r="BI871" s="581"/>
      <c r="BJ871" s="581"/>
      <c r="BK871" s="581"/>
      <c r="BL871" s="581"/>
      <c r="BM871" s="581"/>
      <c r="BN871" s="581"/>
      <c r="BO871" s="581"/>
      <c r="BP871" s="581"/>
      <c r="BQ871" s="581"/>
      <c r="BR871" s="581"/>
      <c r="BS871" s="581"/>
      <c r="BT871" s="581"/>
      <c r="BU871" s="581"/>
      <c r="BV871" s="581"/>
      <c r="BW871" s="581"/>
      <c r="BX871" s="581"/>
      <c r="BY871" s="581"/>
      <c r="BZ871" s="581"/>
      <c r="CA871" s="581"/>
      <c r="CB871" s="581"/>
      <c r="CC871" s="581"/>
    </row>
    <row r="872" customFormat="false" ht="11.25" hidden="false" customHeight="true" outlineLevel="0" collapsed="false">
      <c r="A872" s="581"/>
      <c r="B872" s="581"/>
      <c r="C872" s="581"/>
      <c r="D872" s="581"/>
      <c r="E872" s="581"/>
      <c r="F872" s="581"/>
      <c r="G872" s="581"/>
      <c r="H872" s="581"/>
      <c r="I872" s="581"/>
      <c r="J872" s="581"/>
      <c r="K872" s="581"/>
      <c r="L872" s="581"/>
      <c r="M872" s="581"/>
      <c r="N872" s="581"/>
      <c r="O872" s="581"/>
      <c r="P872" s="581"/>
      <c r="Q872" s="581"/>
      <c r="R872" s="581"/>
      <c r="S872" s="581"/>
      <c r="T872" s="581"/>
      <c r="U872" s="581"/>
      <c r="V872" s="581"/>
      <c r="W872" s="581"/>
      <c r="X872" s="581"/>
      <c r="Y872" s="581"/>
      <c r="Z872" s="581"/>
      <c r="AA872" s="581"/>
      <c r="AB872" s="581"/>
      <c r="AC872" s="581"/>
      <c r="AD872" s="581"/>
      <c r="AE872" s="581"/>
      <c r="AF872" s="581"/>
      <c r="AG872" s="581"/>
      <c r="AH872" s="581"/>
      <c r="AI872" s="581"/>
      <c r="AJ872" s="581"/>
      <c r="AK872" s="581"/>
      <c r="AL872" s="581"/>
      <c r="AM872" s="581"/>
      <c r="AN872" s="581"/>
      <c r="AO872" s="581"/>
      <c r="AP872" s="581"/>
      <c r="AQ872" s="581"/>
      <c r="AR872" s="581"/>
      <c r="AS872" s="581"/>
      <c r="AT872" s="581"/>
      <c r="AU872" s="581"/>
      <c r="AV872" s="581"/>
      <c r="AW872" s="581"/>
      <c r="AX872" s="581"/>
      <c r="AY872" s="581"/>
      <c r="AZ872" s="581"/>
      <c r="BA872" s="581"/>
      <c r="BB872" s="581"/>
      <c r="BC872" s="581"/>
      <c r="BD872" s="581"/>
      <c r="BE872" s="581"/>
      <c r="BF872" s="581"/>
      <c r="BG872" s="581"/>
      <c r="BH872" s="581"/>
      <c r="BI872" s="581"/>
      <c r="BJ872" s="581"/>
      <c r="BK872" s="581"/>
      <c r="BL872" s="581"/>
      <c r="BM872" s="581"/>
      <c r="BN872" s="581"/>
      <c r="BO872" s="581"/>
      <c r="BP872" s="581"/>
      <c r="BQ872" s="581"/>
      <c r="BR872" s="581"/>
      <c r="BS872" s="581"/>
      <c r="BT872" s="581"/>
      <c r="BU872" s="581"/>
      <c r="BV872" s="581"/>
      <c r="BW872" s="581"/>
      <c r="BX872" s="581"/>
      <c r="BY872" s="581"/>
      <c r="BZ872" s="581"/>
      <c r="CA872" s="581"/>
      <c r="CB872" s="581"/>
      <c r="CC872" s="581"/>
    </row>
    <row r="873" customFormat="false" ht="11.25" hidden="false" customHeight="true" outlineLevel="0" collapsed="false">
      <c r="A873" s="581"/>
      <c r="B873" s="581"/>
      <c r="C873" s="581"/>
      <c r="D873" s="581"/>
      <c r="E873" s="581"/>
      <c r="F873" s="581"/>
      <c r="G873" s="581"/>
      <c r="H873" s="581"/>
      <c r="I873" s="581"/>
      <c r="J873" s="581"/>
      <c r="K873" s="581"/>
      <c r="L873" s="581"/>
      <c r="M873" s="581"/>
      <c r="N873" s="581"/>
      <c r="O873" s="581"/>
      <c r="P873" s="581"/>
      <c r="Q873" s="581"/>
      <c r="R873" s="581"/>
      <c r="S873" s="581"/>
      <c r="T873" s="581"/>
      <c r="U873" s="581"/>
      <c r="V873" s="581"/>
      <c r="W873" s="581"/>
      <c r="X873" s="581"/>
      <c r="Y873" s="581"/>
      <c r="Z873" s="581"/>
      <c r="AA873" s="581"/>
      <c r="AB873" s="581"/>
      <c r="AC873" s="581"/>
      <c r="AD873" s="581"/>
      <c r="AE873" s="581"/>
      <c r="AF873" s="581"/>
      <c r="AG873" s="581"/>
      <c r="AH873" s="581"/>
      <c r="AI873" s="581"/>
      <c r="AJ873" s="581"/>
      <c r="AK873" s="581"/>
      <c r="AL873" s="581"/>
      <c r="AM873" s="581"/>
      <c r="AN873" s="581"/>
      <c r="AO873" s="581"/>
      <c r="AP873" s="581"/>
      <c r="AQ873" s="581"/>
      <c r="AR873" s="581"/>
      <c r="AS873" s="581"/>
      <c r="AT873" s="581"/>
      <c r="AU873" s="581"/>
      <c r="AV873" s="581"/>
      <c r="AW873" s="581"/>
      <c r="AX873" s="581"/>
      <c r="AY873" s="581"/>
      <c r="AZ873" s="581"/>
      <c r="BA873" s="581"/>
      <c r="BB873" s="581"/>
      <c r="BC873" s="581"/>
      <c r="BD873" s="581"/>
      <c r="BE873" s="581"/>
      <c r="BF873" s="581"/>
      <c r="BG873" s="581"/>
      <c r="BH873" s="581"/>
      <c r="BI873" s="581"/>
      <c r="BJ873" s="581"/>
      <c r="BK873" s="581"/>
      <c r="BL873" s="581"/>
      <c r="BM873" s="581"/>
      <c r="BN873" s="581"/>
      <c r="BO873" s="581"/>
      <c r="BP873" s="581"/>
      <c r="BQ873" s="581"/>
      <c r="BR873" s="581"/>
      <c r="BS873" s="581"/>
      <c r="BT873" s="581"/>
      <c r="BU873" s="581"/>
      <c r="BV873" s="581"/>
      <c r="BW873" s="581"/>
      <c r="BX873" s="581"/>
      <c r="BY873" s="581"/>
      <c r="BZ873" s="581"/>
      <c r="CA873" s="581"/>
      <c r="CB873" s="581"/>
      <c r="CC873" s="581"/>
    </row>
    <row r="874" customFormat="false" ht="11.25" hidden="false" customHeight="true" outlineLevel="0" collapsed="false">
      <c r="A874" s="581"/>
      <c r="B874" s="581"/>
      <c r="C874" s="581"/>
      <c r="D874" s="581"/>
      <c r="E874" s="581"/>
      <c r="F874" s="581"/>
      <c r="G874" s="581"/>
      <c r="H874" s="581"/>
      <c r="I874" s="581"/>
      <c r="J874" s="581"/>
      <c r="K874" s="581"/>
      <c r="L874" s="581"/>
      <c r="M874" s="581"/>
      <c r="N874" s="581"/>
      <c r="O874" s="581"/>
      <c r="P874" s="581"/>
      <c r="Q874" s="581"/>
      <c r="R874" s="581"/>
      <c r="S874" s="581"/>
      <c r="T874" s="581"/>
      <c r="U874" s="581"/>
      <c r="V874" s="581"/>
      <c r="W874" s="581"/>
      <c r="X874" s="581"/>
      <c r="Y874" s="581"/>
      <c r="Z874" s="581"/>
      <c r="AA874" s="581"/>
      <c r="AB874" s="581"/>
      <c r="AC874" s="581"/>
      <c r="AD874" s="581"/>
      <c r="AE874" s="581"/>
      <c r="AF874" s="581"/>
      <c r="AG874" s="581"/>
      <c r="AH874" s="581"/>
      <c r="AI874" s="581"/>
      <c r="AJ874" s="581"/>
      <c r="AK874" s="581"/>
      <c r="AL874" s="581"/>
      <c r="AM874" s="581"/>
      <c r="AN874" s="581"/>
      <c r="AO874" s="581"/>
      <c r="AP874" s="581"/>
      <c r="AQ874" s="581"/>
      <c r="AR874" s="581"/>
      <c r="AS874" s="581"/>
      <c r="AT874" s="581"/>
      <c r="AU874" s="581"/>
      <c r="AV874" s="581"/>
      <c r="AW874" s="581"/>
      <c r="AX874" s="581"/>
      <c r="AY874" s="581"/>
      <c r="AZ874" s="581"/>
      <c r="BA874" s="581"/>
      <c r="BB874" s="581"/>
      <c r="BC874" s="581"/>
      <c r="BD874" s="581"/>
      <c r="BE874" s="581"/>
      <c r="BF874" s="581"/>
      <c r="BG874" s="581"/>
      <c r="BH874" s="581"/>
      <c r="BI874" s="581"/>
      <c r="BJ874" s="581"/>
      <c r="BK874" s="581"/>
      <c r="BL874" s="581"/>
      <c r="BM874" s="581"/>
      <c r="BN874" s="581"/>
      <c r="BO874" s="581"/>
      <c r="BP874" s="581"/>
      <c r="BQ874" s="581"/>
      <c r="BR874" s="581"/>
      <c r="BS874" s="581"/>
      <c r="BT874" s="581"/>
      <c r="BU874" s="581"/>
      <c r="BV874" s="581"/>
      <c r="BW874" s="581"/>
      <c r="BX874" s="581"/>
      <c r="BY874" s="581"/>
      <c r="BZ874" s="581"/>
      <c r="CA874" s="581"/>
      <c r="CB874" s="581"/>
      <c r="CC874" s="581"/>
    </row>
    <row r="875" customFormat="false" ht="11.25" hidden="false" customHeight="true" outlineLevel="0" collapsed="false">
      <c r="A875" s="581"/>
      <c r="B875" s="581"/>
      <c r="C875" s="581"/>
      <c r="D875" s="581"/>
      <c r="E875" s="581"/>
      <c r="F875" s="581"/>
      <c r="G875" s="581"/>
      <c r="H875" s="581"/>
      <c r="I875" s="581"/>
      <c r="J875" s="581"/>
      <c r="K875" s="581"/>
      <c r="L875" s="581"/>
      <c r="M875" s="581"/>
      <c r="N875" s="581"/>
      <c r="O875" s="581"/>
      <c r="P875" s="581"/>
      <c r="Q875" s="581"/>
      <c r="R875" s="581"/>
      <c r="S875" s="581"/>
      <c r="T875" s="581"/>
      <c r="U875" s="581"/>
      <c r="V875" s="581"/>
      <c r="W875" s="581"/>
      <c r="X875" s="581"/>
      <c r="Y875" s="581"/>
      <c r="Z875" s="581"/>
      <c r="AA875" s="581"/>
      <c r="AB875" s="581"/>
      <c r="AC875" s="581"/>
      <c r="AD875" s="581"/>
      <c r="AE875" s="581"/>
      <c r="AF875" s="581"/>
      <c r="AG875" s="581"/>
      <c r="AH875" s="581"/>
      <c r="AI875" s="581"/>
      <c r="AJ875" s="581"/>
      <c r="AK875" s="581"/>
      <c r="AL875" s="581"/>
      <c r="AM875" s="581"/>
      <c r="AN875" s="581"/>
      <c r="AO875" s="581"/>
      <c r="AP875" s="581"/>
      <c r="AQ875" s="581"/>
      <c r="AR875" s="581"/>
      <c r="AS875" s="581"/>
      <c r="AT875" s="581"/>
      <c r="AU875" s="581"/>
      <c r="AV875" s="581"/>
      <c r="AW875" s="581"/>
      <c r="AX875" s="581"/>
      <c r="AY875" s="581"/>
      <c r="AZ875" s="581"/>
      <c r="BA875" s="581"/>
      <c r="BB875" s="581"/>
      <c r="BC875" s="581"/>
      <c r="BD875" s="581"/>
      <c r="BE875" s="581"/>
      <c r="BF875" s="581"/>
      <c r="BG875" s="581"/>
      <c r="BH875" s="581"/>
      <c r="BI875" s="581"/>
      <c r="BJ875" s="581"/>
      <c r="BK875" s="581"/>
      <c r="BL875" s="581"/>
      <c r="BM875" s="581"/>
      <c r="BN875" s="581"/>
      <c r="BO875" s="581"/>
      <c r="BP875" s="581"/>
      <c r="BQ875" s="581"/>
      <c r="BR875" s="581"/>
      <c r="BS875" s="581"/>
      <c r="BT875" s="581"/>
      <c r="BU875" s="581"/>
      <c r="BV875" s="581"/>
      <c r="BW875" s="581"/>
      <c r="BX875" s="581"/>
      <c r="BY875" s="581"/>
      <c r="BZ875" s="581"/>
      <c r="CA875" s="581"/>
      <c r="CB875" s="581"/>
      <c r="CC875" s="581"/>
    </row>
    <row r="876" customFormat="false" ht="11.25" hidden="false" customHeight="true" outlineLevel="0" collapsed="false">
      <c r="A876" s="581"/>
      <c r="B876" s="581"/>
      <c r="C876" s="581"/>
      <c r="D876" s="581"/>
      <c r="E876" s="581"/>
      <c r="F876" s="581"/>
      <c r="G876" s="581"/>
      <c r="H876" s="581"/>
      <c r="I876" s="581"/>
      <c r="J876" s="581"/>
      <c r="K876" s="581"/>
      <c r="L876" s="581"/>
      <c r="M876" s="581"/>
      <c r="N876" s="581"/>
      <c r="O876" s="581"/>
      <c r="P876" s="581"/>
      <c r="Q876" s="581"/>
      <c r="R876" s="581"/>
      <c r="S876" s="581"/>
      <c r="T876" s="581"/>
      <c r="U876" s="581"/>
      <c r="V876" s="581"/>
      <c r="W876" s="581"/>
      <c r="X876" s="581"/>
      <c r="Y876" s="581"/>
      <c r="Z876" s="581"/>
      <c r="AA876" s="581"/>
      <c r="AB876" s="581"/>
      <c r="AC876" s="581"/>
      <c r="AD876" s="581"/>
      <c r="AE876" s="581"/>
      <c r="AF876" s="581"/>
      <c r="AG876" s="581"/>
      <c r="AH876" s="581"/>
      <c r="AI876" s="581"/>
      <c r="AJ876" s="581"/>
      <c r="AK876" s="581"/>
      <c r="AL876" s="581"/>
      <c r="AM876" s="581"/>
      <c r="AN876" s="581"/>
      <c r="AO876" s="581"/>
      <c r="AP876" s="581"/>
      <c r="AQ876" s="581"/>
      <c r="AR876" s="581"/>
      <c r="AS876" s="581"/>
      <c r="AT876" s="581"/>
      <c r="AU876" s="581"/>
      <c r="AV876" s="581"/>
      <c r="AW876" s="581"/>
      <c r="AX876" s="581"/>
      <c r="AY876" s="581"/>
      <c r="AZ876" s="581"/>
      <c r="BA876" s="581"/>
      <c r="BB876" s="581"/>
      <c r="BC876" s="581"/>
      <c r="BD876" s="581"/>
      <c r="BE876" s="581"/>
      <c r="BF876" s="581"/>
      <c r="BG876" s="581"/>
      <c r="BH876" s="581"/>
      <c r="BI876" s="581"/>
      <c r="BJ876" s="581"/>
      <c r="BK876" s="581"/>
      <c r="BL876" s="581"/>
      <c r="BM876" s="581"/>
      <c r="BN876" s="581"/>
      <c r="BO876" s="581"/>
      <c r="BP876" s="581"/>
      <c r="BQ876" s="581"/>
      <c r="BR876" s="581"/>
      <c r="BS876" s="581"/>
      <c r="BT876" s="581"/>
      <c r="BU876" s="581"/>
      <c r="BV876" s="581"/>
      <c r="BW876" s="581"/>
      <c r="BX876" s="581"/>
      <c r="BY876" s="581"/>
      <c r="BZ876" s="581"/>
      <c r="CA876" s="581"/>
      <c r="CB876" s="581"/>
      <c r="CC876" s="581"/>
    </row>
    <row r="877" customFormat="false" ht="11.25" hidden="false" customHeight="true" outlineLevel="0" collapsed="false">
      <c r="A877" s="581"/>
      <c r="B877" s="581"/>
      <c r="C877" s="581"/>
      <c r="D877" s="581"/>
      <c r="E877" s="581"/>
      <c r="F877" s="581"/>
      <c r="G877" s="581"/>
      <c r="H877" s="581"/>
      <c r="I877" s="581"/>
      <c r="J877" s="581"/>
      <c r="K877" s="581"/>
      <c r="L877" s="581"/>
      <c r="M877" s="581"/>
      <c r="N877" s="581"/>
      <c r="O877" s="581"/>
      <c r="P877" s="581"/>
      <c r="Q877" s="581"/>
      <c r="R877" s="581"/>
      <c r="S877" s="581"/>
      <c r="T877" s="581"/>
      <c r="U877" s="581"/>
      <c r="V877" s="581"/>
      <c r="W877" s="581"/>
      <c r="X877" s="581"/>
      <c r="Y877" s="581"/>
      <c r="Z877" s="581"/>
      <c r="AA877" s="581"/>
      <c r="AB877" s="581"/>
      <c r="AC877" s="581"/>
      <c r="AD877" s="581"/>
      <c r="AE877" s="581"/>
      <c r="AF877" s="581"/>
      <c r="AG877" s="581"/>
      <c r="AH877" s="581"/>
      <c r="AI877" s="581"/>
      <c r="AJ877" s="581"/>
      <c r="AK877" s="581"/>
      <c r="AL877" s="581"/>
      <c r="AM877" s="581"/>
      <c r="AN877" s="581"/>
      <c r="AO877" s="581"/>
      <c r="AP877" s="581"/>
      <c r="AQ877" s="581"/>
      <c r="AR877" s="581"/>
      <c r="AS877" s="581"/>
      <c r="AT877" s="581"/>
      <c r="AU877" s="581"/>
      <c r="AV877" s="581"/>
      <c r="AW877" s="581"/>
      <c r="AX877" s="581"/>
      <c r="AY877" s="581"/>
      <c r="AZ877" s="581"/>
      <c r="BA877" s="581"/>
      <c r="BB877" s="581"/>
      <c r="BC877" s="581"/>
      <c r="BD877" s="581"/>
      <c r="BE877" s="581"/>
      <c r="BF877" s="581"/>
      <c r="BG877" s="581"/>
      <c r="BH877" s="581"/>
      <c r="BI877" s="581"/>
      <c r="BJ877" s="581"/>
      <c r="BK877" s="581"/>
      <c r="BL877" s="581"/>
      <c r="BM877" s="581"/>
      <c r="BN877" s="581"/>
      <c r="BO877" s="581"/>
      <c r="BP877" s="581"/>
      <c r="BQ877" s="581"/>
      <c r="BR877" s="581"/>
      <c r="BS877" s="581"/>
      <c r="BT877" s="581"/>
      <c r="BU877" s="581"/>
      <c r="BV877" s="581"/>
      <c r="BW877" s="581"/>
      <c r="BX877" s="581"/>
      <c r="BY877" s="581"/>
      <c r="BZ877" s="581"/>
      <c r="CA877" s="581"/>
      <c r="CB877" s="581"/>
      <c r="CC877" s="581"/>
    </row>
    <row r="878" customFormat="false" ht="11.25" hidden="false" customHeight="true" outlineLevel="0" collapsed="false">
      <c r="A878" s="581"/>
      <c r="B878" s="581"/>
      <c r="C878" s="581"/>
      <c r="D878" s="581"/>
      <c r="E878" s="581"/>
      <c r="F878" s="581"/>
      <c r="G878" s="581"/>
      <c r="H878" s="581"/>
      <c r="I878" s="581"/>
      <c r="J878" s="581"/>
      <c r="K878" s="581"/>
      <c r="L878" s="581"/>
      <c r="M878" s="581"/>
      <c r="N878" s="581"/>
      <c r="O878" s="581"/>
      <c r="P878" s="581"/>
      <c r="Q878" s="581"/>
      <c r="R878" s="581"/>
      <c r="S878" s="581"/>
      <c r="T878" s="581"/>
      <c r="U878" s="581"/>
      <c r="V878" s="581"/>
      <c r="W878" s="581"/>
      <c r="X878" s="581"/>
      <c r="Y878" s="581"/>
      <c r="Z878" s="581"/>
      <c r="AA878" s="581"/>
      <c r="AB878" s="581"/>
      <c r="AC878" s="581"/>
      <c r="AD878" s="581"/>
      <c r="AE878" s="581"/>
      <c r="AF878" s="581"/>
      <c r="AG878" s="581"/>
      <c r="AH878" s="581"/>
      <c r="AI878" s="581"/>
      <c r="AJ878" s="581"/>
      <c r="AK878" s="581"/>
      <c r="AL878" s="581"/>
      <c r="AM878" s="581"/>
      <c r="AN878" s="581"/>
      <c r="AO878" s="581"/>
      <c r="AP878" s="581"/>
      <c r="AQ878" s="581"/>
      <c r="AR878" s="581"/>
      <c r="AS878" s="581"/>
      <c r="AT878" s="581"/>
      <c r="AU878" s="581"/>
      <c r="AV878" s="581"/>
      <c r="AW878" s="581"/>
      <c r="AX878" s="581"/>
      <c r="AY878" s="581"/>
      <c r="AZ878" s="581"/>
      <c r="BA878" s="581"/>
      <c r="BB878" s="581"/>
      <c r="BC878" s="581"/>
      <c r="BD878" s="581"/>
      <c r="BE878" s="581"/>
      <c r="BF878" s="581"/>
      <c r="BG878" s="581"/>
      <c r="BH878" s="581"/>
      <c r="BI878" s="581"/>
      <c r="BJ878" s="581"/>
      <c r="BK878" s="581"/>
      <c r="BL878" s="581"/>
      <c r="BM878" s="581"/>
      <c r="BN878" s="581"/>
      <c r="BO878" s="581"/>
      <c r="BP878" s="581"/>
      <c r="BQ878" s="581"/>
      <c r="BR878" s="581"/>
      <c r="BS878" s="581"/>
      <c r="BT878" s="581"/>
      <c r="BU878" s="581"/>
      <c r="BV878" s="581"/>
      <c r="BW878" s="581"/>
      <c r="BX878" s="581"/>
      <c r="BY878" s="581"/>
      <c r="BZ878" s="581"/>
      <c r="CA878" s="581"/>
      <c r="CB878" s="581"/>
      <c r="CC878" s="581"/>
    </row>
    <row r="879" customFormat="false" ht="11.25" hidden="false" customHeight="true" outlineLevel="0" collapsed="false">
      <c r="A879" s="581"/>
      <c r="B879" s="581"/>
      <c r="C879" s="581"/>
      <c r="D879" s="581"/>
      <c r="E879" s="581"/>
      <c r="F879" s="581"/>
      <c r="G879" s="581"/>
      <c r="H879" s="581"/>
      <c r="I879" s="581"/>
      <c r="J879" s="581"/>
      <c r="K879" s="581"/>
      <c r="L879" s="581"/>
      <c r="M879" s="581"/>
      <c r="N879" s="581"/>
      <c r="O879" s="581"/>
      <c r="P879" s="581"/>
      <c r="Q879" s="581"/>
      <c r="R879" s="581"/>
      <c r="S879" s="581"/>
      <c r="T879" s="581"/>
      <c r="U879" s="581"/>
      <c r="V879" s="581"/>
      <c r="W879" s="581"/>
      <c r="X879" s="581"/>
      <c r="Y879" s="581"/>
      <c r="Z879" s="581"/>
      <c r="AA879" s="581"/>
      <c r="AB879" s="581"/>
      <c r="AC879" s="581"/>
      <c r="AD879" s="581"/>
      <c r="AE879" s="581"/>
      <c r="AF879" s="581"/>
      <c r="AG879" s="581"/>
      <c r="AH879" s="581"/>
      <c r="AI879" s="581"/>
      <c r="AJ879" s="581"/>
      <c r="AK879" s="581"/>
      <c r="AL879" s="581"/>
      <c r="AM879" s="581"/>
      <c r="AN879" s="581"/>
      <c r="AO879" s="581"/>
      <c r="AP879" s="581"/>
      <c r="AQ879" s="581"/>
      <c r="AR879" s="581"/>
      <c r="AS879" s="581"/>
      <c r="AT879" s="581"/>
      <c r="AU879" s="581"/>
      <c r="AV879" s="581"/>
      <c r="AW879" s="581"/>
      <c r="AX879" s="581"/>
      <c r="AY879" s="581"/>
      <c r="AZ879" s="581"/>
      <c r="BA879" s="581"/>
      <c r="BB879" s="581"/>
      <c r="BC879" s="581"/>
      <c r="BD879" s="581"/>
      <c r="BE879" s="581"/>
      <c r="BF879" s="581"/>
      <c r="BG879" s="581"/>
      <c r="BH879" s="581"/>
      <c r="BI879" s="581"/>
      <c r="BJ879" s="581"/>
      <c r="BK879" s="581"/>
      <c r="BL879" s="581"/>
      <c r="BM879" s="581"/>
      <c r="BN879" s="581"/>
      <c r="BO879" s="581"/>
      <c r="BP879" s="581"/>
      <c r="BQ879" s="581"/>
      <c r="BR879" s="581"/>
      <c r="BS879" s="581"/>
      <c r="BT879" s="581"/>
      <c r="BU879" s="581"/>
      <c r="BV879" s="581"/>
      <c r="BW879" s="581"/>
      <c r="BX879" s="581"/>
      <c r="BY879" s="581"/>
      <c r="BZ879" s="581"/>
      <c r="CA879" s="581"/>
      <c r="CB879" s="581"/>
      <c r="CC879" s="581"/>
    </row>
    <row r="880" customFormat="false" ht="11.25" hidden="false" customHeight="true" outlineLevel="0" collapsed="false">
      <c r="A880" s="581"/>
      <c r="B880" s="581"/>
      <c r="C880" s="581"/>
      <c r="D880" s="581"/>
      <c r="E880" s="581"/>
      <c r="F880" s="581"/>
      <c r="G880" s="581"/>
      <c r="H880" s="581"/>
      <c r="I880" s="581"/>
      <c r="J880" s="581"/>
      <c r="K880" s="581"/>
      <c r="L880" s="581"/>
      <c r="M880" s="581"/>
      <c r="N880" s="581"/>
      <c r="O880" s="581"/>
      <c r="P880" s="581"/>
      <c r="Q880" s="581"/>
      <c r="R880" s="581"/>
      <c r="S880" s="581"/>
      <c r="T880" s="581"/>
      <c r="U880" s="581"/>
      <c r="V880" s="581"/>
      <c r="W880" s="581"/>
      <c r="X880" s="581"/>
      <c r="Y880" s="581"/>
      <c r="Z880" s="581"/>
      <c r="AA880" s="581"/>
      <c r="AB880" s="581"/>
      <c r="AC880" s="581"/>
      <c r="AD880" s="581"/>
      <c r="AE880" s="581"/>
      <c r="AF880" s="581"/>
      <c r="AG880" s="581"/>
      <c r="AH880" s="581"/>
      <c r="AI880" s="581"/>
      <c r="AJ880" s="581"/>
      <c r="AK880" s="581"/>
      <c r="AL880" s="581"/>
      <c r="AM880" s="581"/>
      <c r="AN880" s="581"/>
      <c r="AO880" s="581"/>
      <c r="AP880" s="581"/>
      <c r="AQ880" s="581"/>
      <c r="AR880" s="581"/>
      <c r="AS880" s="581"/>
      <c r="AT880" s="581"/>
      <c r="AU880" s="581"/>
      <c r="AV880" s="581"/>
      <c r="AW880" s="581"/>
      <c r="AX880" s="581"/>
      <c r="AY880" s="581"/>
      <c r="AZ880" s="581"/>
      <c r="BA880" s="581"/>
      <c r="BB880" s="581"/>
      <c r="BC880" s="581"/>
      <c r="BD880" s="581"/>
      <c r="BE880" s="581"/>
      <c r="BF880" s="581"/>
      <c r="BG880" s="581"/>
      <c r="BH880" s="581"/>
      <c r="BI880" s="581"/>
      <c r="BJ880" s="581"/>
      <c r="BK880" s="581"/>
      <c r="BL880" s="581"/>
      <c r="BM880" s="581"/>
      <c r="BN880" s="581"/>
      <c r="BO880" s="581"/>
      <c r="BP880" s="581"/>
      <c r="BQ880" s="581"/>
      <c r="BR880" s="581"/>
      <c r="BS880" s="581"/>
      <c r="BT880" s="581"/>
      <c r="BU880" s="581"/>
      <c r="BV880" s="581"/>
      <c r="BW880" s="581"/>
      <c r="BX880" s="581"/>
      <c r="BY880" s="581"/>
      <c r="BZ880" s="581"/>
      <c r="CA880" s="581"/>
      <c r="CB880" s="581"/>
      <c r="CC880" s="581"/>
    </row>
    <row r="881" customFormat="false" ht="11.25" hidden="false" customHeight="true" outlineLevel="0" collapsed="false">
      <c r="A881" s="581"/>
      <c r="B881" s="581"/>
      <c r="C881" s="581"/>
      <c r="D881" s="581"/>
      <c r="E881" s="581"/>
      <c r="F881" s="581"/>
      <c r="G881" s="581"/>
      <c r="H881" s="581"/>
      <c r="I881" s="581"/>
      <c r="J881" s="581"/>
      <c r="K881" s="581"/>
      <c r="L881" s="581"/>
      <c r="M881" s="581"/>
      <c r="N881" s="581"/>
      <c r="O881" s="581"/>
      <c r="P881" s="581"/>
      <c r="Q881" s="581"/>
      <c r="R881" s="581"/>
      <c r="S881" s="581"/>
      <c r="T881" s="581"/>
      <c r="U881" s="581"/>
      <c r="V881" s="581"/>
      <c r="W881" s="581"/>
      <c r="X881" s="581"/>
      <c r="Y881" s="581"/>
      <c r="Z881" s="581"/>
      <c r="AA881" s="581"/>
      <c r="AB881" s="581"/>
      <c r="AC881" s="581"/>
      <c r="AD881" s="581"/>
      <c r="AE881" s="581"/>
      <c r="AF881" s="581"/>
      <c r="AG881" s="581"/>
      <c r="AH881" s="581"/>
      <c r="AI881" s="581"/>
      <c r="AJ881" s="581"/>
      <c r="AK881" s="581"/>
      <c r="AL881" s="581"/>
      <c r="AM881" s="581"/>
      <c r="AN881" s="581"/>
      <c r="AO881" s="581"/>
      <c r="AP881" s="581"/>
      <c r="AQ881" s="581"/>
      <c r="AR881" s="581"/>
      <c r="AS881" s="581"/>
      <c r="AT881" s="581"/>
      <c r="AU881" s="581"/>
      <c r="AV881" s="581"/>
      <c r="AW881" s="581"/>
      <c r="AX881" s="581"/>
      <c r="AY881" s="581"/>
      <c r="AZ881" s="581"/>
      <c r="BA881" s="581"/>
      <c r="BB881" s="581"/>
      <c r="BC881" s="581"/>
      <c r="BD881" s="581"/>
      <c r="BE881" s="581"/>
      <c r="BF881" s="581"/>
      <c r="BG881" s="581"/>
      <c r="BH881" s="581"/>
      <c r="BI881" s="581"/>
      <c r="BJ881" s="581"/>
      <c r="BK881" s="581"/>
      <c r="BL881" s="581"/>
      <c r="BM881" s="581"/>
      <c r="BN881" s="581"/>
      <c r="BO881" s="581"/>
      <c r="BP881" s="581"/>
      <c r="BQ881" s="581"/>
      <c r="BR881" s="581"/>
      <c r="BS881" s="581"/>
      <c r="BT881" s="581"/>
      <c r="BU881" s="581"/>
      <c r="BV881" s="581"/>
      <c r="BW881" s="581"/>
      <c r="BX881" s="581"/>
      <c r="BY881" s="581"/>
      <c r="BZ881" s="581"/>
      <c r="CA881" s="581"/>
      <c r="CB881" s="581"/>
      <c r="CC881" s="581"/>
    </row>
    <row r="882" customFormat="false" ht="11.25" hidden="false" customHeight="true" outlineLevel="0" collapsed="false">
      <c r="A882" s="581"/>
      <c r="B882" s="581"/>
      <c r="C882" s="581"/>
      <c r="D882" s="581"/>
      <c r="E882" s="581"/>
      <c r="F882" s="581"/>
      <c r="G882" s="581"/>
      <c r="H882" s="581"/>
      <c r="I882" s="581"/>
      <c r="J882" s="581"/>
      <c r="K882" s="581"/>
      <c r="L882" s="581"/>
      <c r="M882" s="581"/>
      <c r="N882" s="581"/>
      <c r="O882" s="581"/>
      <c r="P882" s="581"/>
      <c r="Q882" s="581"/>
      <c r="R882" s="581"/>
      <c r="S882" s="581"/>
      <c r="T882" s="581"/>
      <c r="U882" s="581"/>
      <c r="V882" s="581"/>
      <c r="W882" s="581"/>
      <c r="X882" s="581"/>
      <c r="Y882" s="581"/>
      <c r="Z882" s="581"/>
      <c r="AA882" s="581"/>
      <c r="AB882" s="581"/>
      <c r="AC882" s="581"/>
      <c r="AD882" s="581"/>
      <c r="AE882" s="581"/>
      <c r="AF882" s="581"/>
      <c r="AG882" s="581"/>
      <c r="AH882" s="581"/>
      <c r="AI882" s="581"/>
      <c r="AJ882" s="581"/>
      <c r="AK882" s="581"/>
      <c r="AL882" s="581"/>
      <c r="AM882" s="581"/>
      <c r="AN882" s="581"/>
      <c r="AO882" s="581"/>
      <c r="AP882" s="581"/>
      <c r="AQ882" s="581"/>
      <c r="AR882" s="581"/>
      <c r="AS882" s="581"/>
      <c r="AT882" s="581"/>
      <c r="AU882" s="581"/>
      <c r="AV882" s="581"/>
      <c r="AW882" s="581"/>
      <c r="AX882" s="581"/>
      <c r="AY882" s="581"/>
      <c r="AZ882" s="581"/>
      <c r="BA882" s="581"/>
      <c r="BB882" s="581"/>
      <c r="BC882" s="581"/>
      <c r="BD882" s="581"/>
      <c r="BE882" s="581"/>
      <c r="BF882" s="581"/>
      <c r="BG882" s="581"/>
      <c r="BH882" s="581"/>
      <c r="BI882" s="581"/>
      <c r="BJ882" s="581"/>
      <c r="BK882" s="581"/>
      <c r="BL882" s="581"/>
      <c r="BM882" s="581"/>
      <c r="BN882" s="581"/>
      <c r="BO882" s="581"/>
      <c r="BP882" s="581"/>
      <c r="BQ882" s="581"/>
      <c r="BR882" s="581"/>
      <c r="BS882" s="581"/>
      <c r="BT882" s="581"/>
      <c r="BU882" s="581"/>
      <c r="BV882" s="581"/>
      <c r="BW882" s="581"/>
      <c r="BX882" s="581"/>
      <c r="BY882" s="581"/>
      <c r="BZ882" s="581"/>
      <c r="CA882" s="581"/>
      <c r="CB882" s="581"/>
      <c r="CC882" s="581"/>
    </row>
    <row r="883" customFormat="false" ht="11.25" hidden="false" customHeight="true" outlineLevel="0" collapsed="false">
      <c r="A883" s="581"/>
      <c r="B883" s="581"/>
      <c r="C883" s="581"/>
      <c r="D883" s="581"/>
      <c r="E883" s="581"/>
      <c r="F883" s="581"/>
      <c r="G883" s="581"/>
      <c r="H883" s="581"/>
      <c r="I883" s="581"/>
      <c r="J883" s="581"/>
      <c r="K883" s="581"/>
      <c r="L883" s="581"/>
      <c r="M883" s="581"/>
      <c r="N883" s="581"/>
      <c r="O883" s="581"/>
      <c r="P883" s="581"/>
      <c r="Q883" s="581"/>
      <c r="R883" s="581"/>
      <c r="S883" s="581"/>
      <c r="T883" s="581"/>
      <c r="U883" s="581"/>
      <c r="V883" s="581"/>
      <c r="W883" s="581"/>
      <c r="X883" s="581"/>
      <c r="Y883" s="581"/>
      <c r="Z883" s="581"/>
      <c r="AA883" s="581"/>
      <c r="AB883" s="581"/>
      <c r="AC883" s="581"/>
      <c r="AD883" s="581"/>
      <c r="AE883" s="581"/>
      <c r="AF883" s="581"/>
      <c r="AG883" s="581"/>
      <c r="AH883" s="581"/>
      <c r="AI883" s="581"/>
      <c r="AJ883" s="581"/>
      <c r="AK883" s="581"/>
      <c r="AL883" s="581"/>
      <c r="AM883" s="581"/>
      <c r="AN883" s="581"/>
      <c r="AO883" s="581"/>
      <c r="AP883" s="581"/>
      <c r="AQ883" s="581"/>
      <c r="AR883" s="581"/>
      <c r="AS883" s="581"/>
      <c r="AT883" s="581"/>
      <c r="AU883" s="581"/>
      <c r="AV883" s="581"/>
      <c r="AW883" s="581"/>
      <c r="AX883" s="581"/>
      <c r="AY883" s="581"/>
      <c r="AZ883" s="581"/>
      <c r="BA883" s="581"/>
      <c r="BB883" s="581"/>
      <c r="BC883" s="581"/>
      <c r="BD883" s="581"/>
      <c r="BE883" s="581"/>
      <c r="BF883" s="581"/>
      <c r="BG883" s="581"/>
      <c r="BH883" s="581"/>
      <c r="BI883" s="581"/>
      <c r="BJ883" s="581"/>
      <c r="BK883" s="581"/>
      <c r="BL883" s="581"/>
      <c r="BM883" s="581"/>
      <c r="BN883" s="581"/>
      <c r="BO883" s="581"/>
      <c r="BP883" s="581"/>
      <c r="BQ883" s="581"/>
      <c r="BR883" s="581"/>
      <c r="BS883" s="581"/>
      <c r="BT883" s="581"/>
      <c r="BU883" s="581"/>
      <c r="BV883" s="581"/>
      <c r="BW883" s="581"/>
      <c r="BX883" s="581"/>
      <c r="BY883" s="581"/>
      <c r="BZ883" s="581"/>
      <c r="CA883" s="581"/>
      <c r="CB883" s="581"/>
      <c r="CC883" s="581"/>
    </row>
    <row r="884" customFormat="false" ht="11.25" hidden="false" customHeight="true" outlineLevel="0" collapsed="false">
      <c r="A884" s="581"/>
      <c r="B884" s="581"/>
      <c r="C884" s="581"/>
      <c r="D884" s="581"/>
      <c r="E884" s="581"/>
      <c r="F884" s="581"/>
      <c r="G884" s="581"/>
      <c r="H884" s="581"/>
      <c r="I884" s="581"/>
      <c r="J884" s="581"/>
      <c r="K884" s="581"/>
      <c r="L884" s="581"/>
      <c r="M884" s="581"/>
      <c r="N884" s="581"/>
      <c r="O884" s="581"/>
      <c r="P884" s="581"/>
      <c r="Q884" s="581"/>
      <c r="R884" s="581"/>
      <c r="S884" s="581"/>
      <c r="T884" s="581"/>
      <c r="U884" s="581"/>
      <c r="V884" s="581"/>
      <c r="W884" s="581"/>
      <c r="X884" s="581"/>
      <c r="Y884" s="581"/>
      <c r="Z884" s="581"/>
      <c r="AA884" s="581"/>
      <c r="AB884" s="581"/>
      <c r="AC884" s="581"/>
      <c r="AD884" s="581"/>
      <c r="AE884" s="581"/>
      <c r="AF884" s="581"/>
      <c r="AG884" s="581"/>
      <c r="AH884" s="581"/>
      <c r="AI884" s="581"/>
      <c r="AJ884" s="581"/>
      <c r="AK884" s="581"/>
      <c r="AL884" s="581"/>
      <c r="AM884" s="581"/>
      <c r="AN884" s="581"/>
      <c r="AO884" s="581"/>
      <c r="AP884" s="581"/>
      <c r="AQ884" s="581"/>
      <c r="AR884" s="581"/>
      <c r="AS884" s="581"/>
      <c r="AT884" s="581"/>
      <c r="AU884" s="581"/>
      <c r="AV884" s="581"/>
      <c r="AW884" s="581"/>
      <c r="AX884" s="581"/>
      <c r="AY884" s="581"/>
      <c r="AZ884" s="581"/>
      <c r="BA884" s="581"/>
      <c r="BB884" s="581"/>
      <c r="BC884" s="581"/>
      <c r="BD884" s="581"/>
      <c r="BE884" s="581"/>
      <c r="BF884" s="581"/>
      <c r="BG884" s="581"/>
      <c r="BH884" s="581"/>
      <c r="BI884" s="581"/>
      <c r="BJ884" s="581"/>
      <c r="BK884" s="581"/>
      <c r="BL884" s="581"/>
      <c r="BM884" s="581"/>
      <c r="BN884" s="581"/>
      <c r="BO884" s="581"/>
      <c r="BP884" s="581"/>
      <c r="BQ884" s="581"/>
      <c r="BR884" s="581"/>
      <c r="BS884" s="581"/>
      <c r="BT884" s="581"/>
      <c r="BU884" s="581"/>
      <c r="BV884" s="581"/>
      <c r="BW884" s="581"/>
      <c r="BX884" s="581"/>
      <c r="BY884" s="581"/>
      <c r="BZ884" s="581"/>
      <c r="CA884" s="581"/>
      <c r="CB884" s="581"/>
      <c r="CC884" s="581"/>
    </row>
    <row r="885" customFormat="false" ht="11.25" hidden="false" customHeight="true" outlineLevel="0" collapsed="false">
      <c r="A885" s="581"/>
      <c r="B885" s="581"/>
      <c r="C885" s="581"/>
      <c r="D885" s="581"/>
      <c r="E885" s="581"/>
      <c r="F885" s="581"/>
      <c r="G885" s="581"/>
      <c r="H885" s="581"/>
      <c r="I885" s="581"/>
      <c r="J885" s="581"/>
      <c r="K885" s="581"/>
      <c r="L885" s="581"/>
      <c r="M885" s="581"/>
      <c r="N885" s="581"/>
      <c r="O885" s="581"/>
      <c r="P885" s="581"/>
      <c r="Q885" s="581"/>
      <c r="R885" s="581"/>
      <c r="S885" s="581"/>
      <c r="T885" s="581"/>
      <c r="U885" s="581"/>
      <c r="V885" s="581"/>
      <c r="W885" s="581"/>
      <c r="X885" s="581"/>
      <c r="Y885" s="581"/>
      <c r="Z885" s="581"/>
      <c r="AA885" s="581"/>
      <c r="AB885" s="581"/>
      <c r="AC885" s="581"/>
      <c r="AD885" s="581"/>
      <c r="AE885" s="581"/>
      <c r="AF885" s="581"/>
      <c r="AG885" s="581"/>
      <c r="AH885" s="581"/>
      <c r="AI885" s="581"/>
      <c r="AJ885" s="581"/>
      <c r="AK885" s="581"/>
      <c r="AL885" s="581"/>
      <c r="AM885" s="581"/>
      <c r="AN885" s="581"/>
      <c r="AO885" s="581"/>
      <c r="AP885" s="581"/>
      <c r="AQ885" s="581"/>
      <c r="AR885" s="581"/>
      <c r="AS885" s="581"/>
      <c r="AT885" s="581"/>
      <c r="AU885" s="581"/>
      <c r="AV885" s="581"/>
      <c r="AW885" s="581"/>
      <c r="AX885" s="581"/>
      <c r="AY885" s="581"/>
      <c r="AZ885" s="581"/>
      <c r="BA885" s="581"/>
      <c r="BB885" s="581"/>
      <c r="BC885" s="581"/>
      <c r="BD885" s="581"/>
      <c r="BE885" s="581"/>
      <c r="BF885" s="581"/>
      <c r="BG885" s="581"/>
      <c r="BH885" s="581"/>
      <c r="BI885" s="581"/>
      <c r="BJ885" s="581"/>
      <c r="BK885" s="581"/>
      <c r="BL885" s="581"/>
      <c r="BM885" s="581"/>
      <c r="BN885" s="581"/>
      <c r="BO885" s="581"/>
      <c r="BP885" s="581"/>
      <c r="BQ885" s="581"/>
      <c r="BR885" s="581"/>
      <c r="BS885" s="581"/>
      <c r="BT885" s="581"/>
      <c r="BU885" s="581"/>
      <c r="BV885" s="581"/>
      <c r="BW885" s="581"/>
      <c r="BX885" s="581"/>
      <c r="BY885" s="581"/>
      <c r="BZ885" s="581"/>
      <c r="CA885" s="581"/>
      <c r="CB885" s="581"/>
      <c r="CC885" s="581"/>
    </row>
    <row r="886" customFormat="false" ht="11.25" hidden="false" customHeight="true" outlineLevel="0" collapsed="false">
      <c r="A886" s="581"/>
      <c r="B886" s="581"/>
      <c r="C886" s="581"/>
      <c r="D886" s="581"/>
      <c r="E886" s="581"/>
      <c r="F886" s="581"/>
      <c r="G886" s="581"/>
      <c r="H886" s="581"/>
      <c r="I886" s="581"/>
      <c r="J886" s="581"/>
      <c r="K886" s="581"/>
      <c r="L886" s="581"/>
      <c r="M886" s="581"/>
      <c r="N886" s="581"/>
      <c r="O886" s="581"/>
      <c r="P886" s="581"/>
      <c r="Q886" s="581"/>
      <c r="R886" s="581"/>
      <c r="S886" s="581"/>
      <c r="T886" s="581"/>
      <c r="U886" s="581"/>
      <c r="V886" s="581"/>
      <c r="W886" s="581"/>
      <c r="X886" s="581"/>
      <c r="Y886" s="581"/>
      <c r="Z886" s="581"/>
      <c r="AA886" s="581"/>
      <c r="AB886" s="581"/>
      <c r="AC886" s="581"/>
      <c r="AD886" s="581"/>
      <c r="AE886" s="581"/>
      <c r="AF886" s="581"/>
      <c r="AG886" s="581"/>
      <c r="AH886" s="581"/>
      <c r="AI886" s="581"/>
      <c r="AJ886" s="581"/>
      <c r="AK886" s="581"/>
      <c r="AL886" s="581"/>
      <c r="AM886" s="581"/>
      <c r="AN886" s="581"/>
      <c r="AO886" s="581"/>
      <c r="AP886" s="581"/>
      <c r="AQ886" s="581"/>
      <c r="AR886" s="581"/>
      <c r="AS886" s="581"/>
      <c r="AT886" s="581"/>
      <c r="AU886" s="581"/>
      <c r="AV886" s="581"/>
      <c r="AW886" s="581"/>
      <c r="AX886" s="581"/>
      <c r="AY886" s="581"/>
      <c r="AZ886" s="581"/>
      <c r="BA886" s="581"/>
      <c r="BB886" s="581"/>
      <c r="BC886" s="581"/>
      <c r="BD886" s="581"/>
      <c r="BE886" s="581"/>
      <c r="BF886" s="581"/>
      <c r="BG886" s="581"/>
      <c r="BH886" s="581"/>
      <c r="BI886" s="581"/>
      <c r="BJ886" s="581"/>
      <c r="BK886" s="581"/>
      <c r="BL886" s="581"/>
      <c r="BM886" s="581"/>
      <c r="BN886" s="581"/>
      <c r="BO886" s="581"/>
      <c r="BP886" s="581"/>
      <c r="BQ886" s="581"/>
      <c r="BR886" s="581"/>
      <c r="BS886" s="581"/>
      <c r="BT886" s="581"/>
      <c r="BU886" s="581"/>
      <c r="BV886" s="581"/>
      <c r="BW886" s="581"/>
      <c r="BX886" s="581"/>
      <c r="BY886" s="581"/>
      <c r="BZ886" s="581"/>
      <c r="CA886" s="581"/>
      <c r="CB886" s="581"/>
      <c r="CC886" s="581"/>
    </row>
    <row r="887" customFormat="false" ht="11.25" hidden="false" customHeight="true" outlineLevel="0" collapsed="false">
      <c r="A887" s="581"/>
      <c r="B887" s="581"/>
      <c r="C887" s="581"/>
      <c r="D887" s="581"/>
      <c r="E887" s="581"/>
      <c r="F887" s="581"/>
      <c r="G887" s="581"/>
      <c r="H887" s="581"/>
      <c r="I887" s="581"/>
      <c r="J887" s="581"/>
      <c r="K887" s="581"/>
      <c r="L887" s="581"/>
      <c r="M887" s="581"/>
      <c r="N887" s="581"/>
      <c r="O887" s="581"/>
      <c r="P887" s="581"/>
      <c r="Q887" s="581"/>
      <c r="R887" s="581"/>
      <c r="S887" s="581"/>
      <c r="T887" s="581"/>
      <c r="U887" s="581"/>
      <c r="V887" s="581"/>
      <c r="W887" s="581"/>
      <c r="X887" s="581"/>
      <c r="Y887" s="581"/>
      <c r="Z887" s="581"/>
      <c r="AA887" s="581"/>
      <c r="AB887" s="581"/>
      <c r="AC887" s="581"/>
      <c r="AD887" s="581"/>
      <c r="AE887" s="581"/>
      <c r="AF887" s="581"/>
      <c r="AG887" s="581"/>
      <c r="AH887" s="581"/>
      <c r="AI887" s="581"/>
      <c r="AJ887" s="581"/>
      <c r="AK887" s="581"/>
      <c r="AL887" s="581"/>
      <c r="AM887" s="581"/>
      <c r="AN887" s="581"/>
      <c r="AO887" s="581"/>
      <c r="AP887" s="581"/>
      <c r="AQ887" s="581"/>
      <c r="AR887" s="581"/>
      <c r="AS887" s="581"/>
      <c r="AT887" s="581"/>
      <c r="AU887" s="581"/>
      <c r="AV887" s="581"/>
      <c r="AW887" s="581"/>
      <c r="AX887" s="581"/>
      <c r="AY887" s="581"/>
      <c r="AZ887" s="581"/>
      <c r="BA887" s="581"/>
      <c r="BB887" s="581"/>
      <c r="BC887" s="581"/>
      <c r="BD887" s="581"/>
      <c r="BE887" s="581"/>
      <c r="BF887" s="581"/>
      <c r="BG887" s="581"/>
      <c r="BH887" s="581"/>
      <c r="BI887" s="581"/>
      <c r="BJ887" s="581"/>
      <c r="BK887" s="581"/>
      <c r="BL887" s="581"/>
      <c r="BM887" s="581"/>
      <c r="BN887" s="581"/>
      <c r="BO887" s="581"/>
      <c r="BP887" s="581"/>
      <c r="BQ887" s="581"/>
      <c r="BR887" s="581"/>
      <c r="BS887" s="581"/>
      <c r="BT887" s="581"/>
      <c r="BU887" s="581"/>
      <c r="BV887" s="581"/>
      <c r="BW887" s="581"/>
      <c r="BX887" s="581"/>
      <c r="BY887" s="581"/>
      <c r="BZ887" s="581"/>
      <c r="CA887" s="581"/>
      <c r="CB887" s="581"/>
      <c r="CC887" s="581"/>
    </row>
    <row r="888" customFormat="false" ht="11.25" hidden="false" customHeight="true" outlineLevel="0" collapsed="false">
      <c r="A888" s="581"/>
      <c r="B888" s="581"/>
      <c r="C888" s="581"/>
      <c r="D888" s="581"/>
      <c r="E888" s="581"/>
      <c r="F888" s="581"/>
      <c r="G888" s="581"/>
      <c r="H888" s="581"/>
      <c r="I888" s="581"/>
      <c r="J888" s="581"/>
      <c r="K888" s="581"/>
      <c r="L888" s="581"/>
      <c r="M888" s="581"/>
      <c r="N888" s="581"/>
      <c r="O888" s="581"/>
      <c r="P888" s="581"/>
      <c r="Q888" s="581"/>
      <c r="R888" s="581"/>
      <c r="S888" s="581"/>
      <c r="T888" s="581"/>
      <c r="U888" s="581"/>
      <c r="V888" s="581"/>
      <c r="W888" s="581"/>
      <c r="X888" s="581"/>
      <c r="Y888" s="581"/>
      <c r="Z888" s="581"/>
      <c r="AA888" s="581"/>
      <c r="AB888" s="581"/>
      <c r="AC888" s="581"/>
      <c r="AD888" s="581"/>
      <c r="AE888" s="581"/>
      <c r="AF888" s="581"/>
      <c r="AG888" s="581"/>
      <c r="AH888" s="581"/>
      <c r="AI888" s="581"/>
      <c r="AJ888" s="581"/>
      <c r="AK888" s="581"/>
      <c r="AL888" s="581"/>
      <c r="AM888" s="581"/>
      <c r="AN888" s="581"/>
      <c r="AO888" s="581"/>
      <c r="AP888" s="581"/>
      <c r="AQ888" s="581"/>
      <c r="AR888" s="581"/>
      <c r="AS888" s="581"/>
      <c r="AT888" s="581"/>
      <c r="AU888" s="581"/>
      <c r="AV888" s="581"/>
      <c r="AW888" s="581"/>
      <c r="AX888" s="581"/>
      <c r="AY888" s="581"/>
      <c r="AZ888" s="581"/>
      <c r="BA888" s="581"/>
      <c r="BB888" s="581"/>
      <c r="BC888" s="581"/>
      <c r="BD888" s="581"/>
      <c r="BE888" s="581"/>
      <c r="BF888" s="581"/>
      <c r="BG888" s="581"/>
      <c r="BH888" s="581"/>
      <c r="BI888" s="581"/>
      <c r="BJ888" s="581"/>
      <c r="BK888" s="581"/>
      <c r="BL888" s="581"/>
      <c r="BM888" s="581"/>
      <c r="BN888" s="581"/>
      <c r="BO888" s="581"/>
      <c r="BP888" s="581"/>
      <c r="BQ888" s="581"/>
      <c r="BR888" s="581"/>
      <c r="BS888" s="581"/>
      <c r="BT888" s="581"/>
      <c r="BU888" s="581"/>
      <c r="BV888" s="581"/>
      <c r="BW888" s="581"/>
      <c r="BX888" s="581"/>
      <c r="BY888" s="581"/>
      <c r="BZ888" s="581"/>
      <c r="CA888" s="581"/>
      <c r="CB888" s="581"/>
      <c r="CC888" s="581"/>
    </row>
    <row r="889" customFormat="false" ht="11.25" hidden="false" customHeight="true" outlineLevel="0" collapsed="false">
      <c r="A889" s="581"/>
      <c r="B889" s="581"/>
      <c r="C889" s="581"/>
      <c r="D889" s="581"/>
      <c r="E889" s="581"/>
      <c r="F889" s="581"/>
      <c r="G889" s="581"/>
      <c r="H889" s="581"/>
      <c r="I889" s="581"/>
      <c r="J889" s="581"/>
      <c r="K889" s="581"/>
      <c r="L889" s="581"/>
      <c r="M889" s="581"/>
      <c r="N889" s="581"/>
      <c r="O889" s="581"/>
      <c r="P889" s="581"/>
      <c r="Q889" s="581"/>
      <c r="R889" s="581"/>
      <c r="S889" s="581"/>
      <c r="T889" s="581"/>
      <c r="U889" s="581"/>
      <c r="V889" s="581"/>
      <c r="W889" s="581"/>
      <c r="X889" s="581"/>
      <c r="Y889" s="581"/>
      <c r="Z889" s="581"/>
      <c r="AA889" s="581"/>
      <c r="AB889" s="581"/>
      <c r="AC889" s="581"/>
      <c r="AD889" s="581"/>
      <c r="AE889" s="581"/>
      <c r="AF889" s="581"/>
      <c r="AG889" s="581"/>
      <c r="AH889" s="581"/>
      <c r="AI889" s="581"/>
      <c r="AJ889" s="581"/>
      <c r="AK889" s="581"/>
      <c r="AL889" s="581"/>
      <c r="AM889" s="581"/>
      <c r="AN889" s="581"/>
      <c r="AO889" s="581"/>
      <c r="AP889" s="581"/>
      <c r="AQ889" s="581"/>
      <c r="AR889" s="581"/>
      <c r="AS889" s="581"/>
      <c r="AT889" s="581"/>
      <c r="AU889" s="581"/>
      <c r="AV889" s="581"/>
      <c r="AW889" s="581"/>
      <c r="AX889" s="581"/>
      <c r="AY889" s="581"/>
      <c r="AZ889" s="581"/>
      <c r="BA889" s="581"/>
      <c r="BB889" s="581"/>
      <c r="BC889" s="581"/>
      <c r="BD889" s="581"/>
      <c r="BE889" s="581"/>
      <c r="BF889" s="581"/>
      <c r="BG889" s="581"/>
      <c r="BH889" s="581"/>
      <c r="BI889" s="581"/>
      <c r="BJ889" s="581"/>
      <c r="BK889" s="581"/>
      <c r="BL889" s="581"/>
      <c r="BM889" s="581"/>
      <c r="BN889" s="581"/>
      <c r="BO889" s="581"/>
      <c r="BP889" s="581"/>
      <c r="BQ889" s="581"/>
      <c r="BR889" s="581"/>
      <c r="BS889" s="581"/>
      <c r="BT889" s="581"/>
      <c r="BU889" s="581"/>
      <c r="BV889" s="581"/>
      <c r="BW889" s="581"/>
      <c r="BX889" s="581"/>
      <c r="BY889" s="581"/>
      <c r="BZ889" s="581"/>
      <c r="CA889" s="581"/>
      <c r="CB889" s="581"/>
      <c r="CC889" s="581"/>
    </row>
    <row r="890" customFormat="false" ht="11.25" hidden="false" customHeight="true" outlineLevel="0" collapsed="false">
      <c r="A890" s="581"/>
      <c r="B890" s="581"/>
      <c r="C890" s="581"/>
      <c r="D890" s="581"/>
      <c r="E890" s="581"/>
      <c r="F890" s="581"/>
      <c r="G890" s="581"/>
      <c r="H890" s="581"/>
      <c r="I890" s="581"/>
      <c r="J890" s="581"/>
      <c r="K890" s="581"/>
      <c r="L890" s="581"/>
      <c r="M890" s="581"/>
      <c r="N890" s="581"/>
      <c r="O890" s="581"/>
      <c r="P890" s="581"/>
      <c r="Q890" s="581"/>
      <c r="R890" s="581"/>
      <c r="S890" s="581"/>
      <c r="T890" s="581"/>
      <c r="U890" s="581"/>
      <c r="V890" s="581"/>
      <c r="W890" s="581"/>
      <c r="X890" s="581"/>
      <c r="Y890" s="581"/>
      <c r="Z890" s="581"/>
      <c r="AA890" s="581"/>
      <c r="AB890" s="581"/>
      <c r="AC890" s="581"/>
      <c r="AD890" s="581"/>
      <c r="AE890" s="581"/>
      <c r="AF890" s="581"/>
      <c r="AG890" s="581"/>
      <c r="AH890" s="581"/>
      <c r="AI890" s="581"/>
      <c r="AJ890" s="581"/>
      <c r="AK890" s="581"/>
      <c r="AL890" s="581"/>
      <c r="AM890" s="581"/>
      <c r="AN890" s="581"/>
      <c r="AO890" s="581"/>
      <c r="AP890" s="581"/>
      <c r="AQ890" s="581"/>
      <c r="AR890" s="581"/>
      <c r="AS890" s="581"/>
      <c r="AT890" s="581"/>
      <c r="AU890" s="581"/>
      <c r="AV890" s="581"/>
      <c r="AW890" s="581"/>
      <c r="AX890" s="581"/>
      <c r="AY890" s="581"/>
      <c r="AZ890" s="581"/>
      <c r="BA890" s="581"/>
      <c r="BB890" s="581"/>
      <c r="BC890" s="581"/>
      <c r="BD890" s="581"/>
      <c r="BE890" s="581"/>
      <c r="BF890" s="581"/>
      <c r="BG890" s="581"/>
      <c r="BH890" s="581"/>
      <c r="BI890" s="581"/>
      <c r="BJ890" s="581"/>
      <c r="BK890" s="581"/>
      <c r="BL890" s="581"/>
      <c r="BM890" s="581"/>
      <c r="BN890" s="581"/>
      <c r="BO890" s="581"/>
      <c r="BP890" s="581"/>
      <c r="BQ890" s="581"/>
      <c r="BR890" s="581"/>
      <c r="BS890" s="581"/>
      <c r="BT890" s="581"/>
      <c r="BU890" s="581"/>
      <c r="BV890" s="581"/>
      <c r="BW890" s="581"/>
      <c r="BX890" s="581"/>
      <c r="BY890" s="581"/>
      <c r="BZ890" s="581"/>
      <c r="CA890" s="581"/>
      <c r="CB890" s="581"/>
      <c r="CC890" s="581"/>
    </row>
    <row r="891" customFormat="false" ht="11.25" hidden="false" customHeight="true" outlineLevel="0" collapsed="false">
      <c r="A891" s="581"/>
      <c r="B891" s="581"/>
      <c r="C891" s="581"/>
      <c r="D891" s="581"/>
      <c r="E891" s="581"/>
      <c r="F891" s="581"/>
      <c r="G891" s="581"/>
      <c r="H891" s="581"/>
      <c r="I891" s="581"/>
      <c r="J891" s="581"/>
      <c r="K891" s="581"/>
      <c r="L891" s="581"/>
      <c r="M891" s="581"/>
      <c r="N891" s="581"/>
      <c r="O891" s="581"/>
      <c r="P891" s="581"/>
      <c r="Q891" s="581"/>
      <c r="R891" s="581"/>
      <c r="S891" s="581"/>
      <c r="T891" s="581"/>
      <c r="U891" s="581"/>
      <c r="V891" s="581"/>
      <c r="W891" s="581"/>
      <c r="X891" s="581"/>
      <c r="Y891" s="581"/>
      <c r="Z891" s="581"/>
      <c r="AA891" s="581"/>
      <c r="AB891" s="581"/>
      <c r="AC891" s="581"/>
      <c r="AD891" s="581"/>
      <c r="AE891" s="581"/>
      <c r="AF891" s="581"/>
      <c r="AG891" s="581"/>
      <c r="AH891" s="581"/>
      <c r="AI891" s="581"/>
      <c r="AJ891" s="581"/>
      <c r="AK891" s="581"/>
      <c r="AL891" s="581"/>
      <c r="AM891" s="581"/>
      <c r="AN891" s="581"/>
      <c r="AO891" s="581"/>
      <c r="AP891" s="581"/>
      <c r="AQ891" s="581"/>
      <c r="AR891" s="581"/>
      <c r="AS891" s="581"/>
      <c r="AT891" s="581"/>
      <c r="AU891" s="581"/>
      <c r="AV891" s="581"/>
      <c r="AW891" s="581"/>
      <c r="AX891" s="581"/>
      <c r="AY891" s="581"/>
      <c r="AZ891" s="581"/>
      <c r="BA891" s="581"/>
      <c r="BB891" s="581"/>
      <c r="BC891" s="581"/>
      <c r="BD891" s="581"/>
      <c r="BE891" s="581"/>
      <c r="BF891" s="581"/>
      <c r="BG891" s="581"/>
      <c r="BH891" s="581"/>
      <c r="BI891" s="581"/>
      <c r="BJ891" s="581"/>
      <c r="BK891" s="581"/>
      <c r="BL891" s="581"/>
      <c r="BM891" s="581"/>
      <c r="BN891" s="581"/>
      <c r="BO891" s="581"/>
      <c r="BP891" s="581"/>
      <c r="BQ891" s="581"/>
      <c r="BR891" s="581"/>
      <c r="BS891" s="581"/>
      <c r="BT891" s="581"/>
      <c r="BU891" s="581"/>
      <c r="BV891" s="581"/>
      <c r="BW891" s="581"/>
      <c r="BX891" s="581"/>
      <c r="BY891" s="581"/>
      <c r="BZ891" s="581"/>
      <c r="CA891" s="581"/>
      <c r="CB891" s="581"/>
      <c r="CC891" s="581"/>
    </row>
    <row r="892" customFormat="false" ht="11.25" hidden="false" customHeight="true" outlineLevel="0" collapsed="false">
      <c r="A892" s="581"/>
      <c r="B892" s="581"/>
      <c r="C892" s="581"/>
      <c r="D892" s="581"/>
      <c r="E892" s="581"/>
      <c r="F892" s="581"/>
      <c r="G892" s="581"/>
      <c r="H892" s="581"/>
      <c r="I892" s="581"/>
      <c r="J892" s="581"/>
      <c r="K892" s="581"/>
      <c r="L892" s="581"/>
      <c r="M892" s="581"/>
      <c r="N892" s="581"/>
      <c r="O892" s="581"/>
      <c r="P892" s="581"/>
      <c r="Q892" s="581"/>
      <c r="R892" s="581"/>
      <c r="S892" s="581"/>
      <c r="T892" s="581"/>
      <c r="U892" s="581"/>
      <c r="V892" s="581"/>
      <c r="W892" s="581"/>
      <c r="X892" s="581"/>
      <c r="Y892" s="581"/>
      <c r="Z892" s="581"/>
      <c r="AA892" s="581"/>
      <c r="AB892" s="581"/>
      <c r="AC892" s="581"/>
      <c r="AD892" s="581"/>
      <c r="AE892" s="581"/>
      <c r="AF892" s="581"/>
      <c r="AG892" s="581"/>
      <c r="AH892" s="581"/>
      <c r="AI892" s="581"/>
      <c r="AJ892" s="581"/>
      <c r="AK892" s="581"/>
      <c r="AL892" s="581"/>
      <c r="AM892" s="581"/>
      <c r="AN892" s="581"/>
      <c r="AO892" s="581"/>
      <c r="AP892" s="581"/>
      <c r="AQ892" s="581"/>
      <c r="AR892" s="581"/>
      <c r="AS892" s="581"/>
      <c r="AT892" s="581"/>
      <c r="AU892" s="581"/>
      <c r="AV892" s="581"/>
      <c r="AW892" s="581"/>
      <c r="AX892" s="581"/>
      <c r="AY892" s="581"/>
      <c r="AZ892" s="581"/>
      <c r="BA892" s="581"/>
      <c r="BB892" s="581"/>
      <c r="BC892" s="581"/>
      <c r="BD892" s="581"/>
      <c r="BE892" s="581"/>
      <c r="BF892" s="581"/>
      <c r="BG892" s="581"/>
      <c r="BH892" s="581"/>
      <c r="BI892" s="581"/>
      <c r="BJ892" s="581"/>
      <c r="BK892" s="581"/>
      <c r="BL892" s="581"/>
      <c r="BM892" s="581"/>
      <c r="BN892" s="581"/>
      <c r="BO892" s="581"/>
      <c r="BP892" s="581"/>
      <c r="BQ892" s="581"/>
      <c r="BR892" s="581"/>
      <c r="BS892" s="581"/>
      <c r="BT892" s="581"/>
      <c r="BU892" s="581"/>
      <c r="BV892" s="581"/>
      <c r="BW892" s="581"/>
      <c r="BX892" s="581"/>
      <c r="BY892" s="581"/>
      <c r="BZ892" s="581"/>
      <c r="CA892" s="581"/>
      <c r="CB892" s="581"/>
      <c r="CC892" s="581"/>
    </row>
    <row r="893" customFormat="false" ht="11.25" hidden="false" customHeight="true" outlineLevel="0" collapsed="false">
      <c r="A893" s="581"/>
      <c r="B893" s="581"/>
      <c r="C893" s="581"/>
      <c r="D893" s="581"/>
      <c r="E893" s="581"/>
      <c r="F893" s="581"/>
      <c r="G893" s="581"/>
      <c r="H893" s="581"/>
      <c r="I893" s="581"/>
      <c r="J893" s="581"/>
      <c r="K893" s="581"/>
      <c r="L893" s="581"/>
      <c r="M893" s="581"/>
      <c r="N893" s="581"/>
      <c r="O893" s="581"/>
      <c r="P893" s="581"/>
      <c r="Q893" s="581"/>
      <c r="R893" s="581"/>
      <c r="S893" s="581"/>
      <c r="T893" s="581"/>
      <c r="U893" s="581"/>
      <c r="V893" s="581"/>
      <c r="W893" s="581"/>
      <c r="X893" s="581"/>
      <c r="Y893" s="581"/>
      <c r="Z893" s="581"/>
      <c r="AA893" s="581"/>
      <c r="AB893" s="581"/>
      <c r="AC893" s="581"/>
      <c r="AD893" s="581"/>
      <c r="AE893" s="581"/>
      <c r="AF893" s="581"/>
      <c r="AG893" s="581"/>
      <c r="AH893" s="581"/>
      <c r="AI893" s="581"/>
      <c r="AJ893" s="581"/>
      <c r="AK893" s="581"/>
      <c r="AL893" s="581"/>
      <c r="AM893" s="581"/>
      <c r="AN893" s="581"/>
      <c r="AO893" s="581"/>
      <c r="AP893" s="581"/>
      <c r="AQ893" s="581"/>
      <c r="AR893" s="581"/>
      <c r="AS893" s="581"/>
      <c r="AT893" s="581"/>
      <c r="AU893" s="581"/>
      <c r="AV893" s="581"/>
      <c r="AW893" s="581"/>
      <c r="AX893" s="581"/>
      <c r="AY893" s="581"/>
      <c r="AZ893" s="581"/>
      <c r="BA893" s="581"/>
      <c r="BB893" s="581"/>
      <c r="BC893" s="581"/>
      <c r="BD893" s="581"/>
      <c r="BE893" s="581"/>
      <c r="BF893" s="581"/>
      <c r="BG893" s="581"/>
      <c r="BH893" s="581"/>
      <c r="BI893" s="581"/>
      <c r="BJ893" s="581"/>
      <c r="BK893" s="581"/>
      <c r="BL893" s="581"/>
      <c r="BM893" s="581"/>
      <c r="BN893" s="581"/>
      <c r="BO893" s="581"/>
      <c r="BP893" s="581"/>
      <c r="BQ893" s="581"/>
      <c r="BR893" s="581"/>
      <c r="BS893" s="581"/>
      <c r="BT893" s="581"/>
      <c r="BU893" s="581"/>
      <c r="BV893" s="581"/>
      <c r="BW893" s="581"/>
      <c r="BX893" s="581"/>
      <c r="BY893" s="581"/>
      <c r="BZ893" s="581"/>
      <c r="CA893" s="581"/>
      <c r="CB893" s="581"/>
      <c r="CC893" s="581"/>
    </row>
    <row r="894" customFormat="false" ht="11.25" hidden="false" customHeight="true" outlineLevel="0" collapsed="false">
      <c r="A894" s="581"/>
      <c r="B894" s="581"/>
      <c r="C894" s="581"/>
      <c r="D894" s="581"/>
      <c r="E894" s="581"/>
      <c r="F894" s="581"/>
      <c r="G894" s="581"/>
      <c r="H894" s="581"/>
      <c r="I894" s="581"/>
      <c r="J894" s="581"/>
      <c r="K894" s="581"/>
      <c r="L894" s="581"/>
      <c r="M894" s="581"/>
      <c r="N894" s="581"/>
      <c r="O894" s="581"/>
      <c r="P894" s="581"/>
      <c r="Q894" s="581"/>
      <c r="R894" s="581"/>
      <c r="S894" s="581"/>
      <c r="T894" s="581"/>
      <c r="U894" s="581"/>
      <c r="V894" s="581"/>
      <c r="W894" s="581"/>
      <c r="X894" s="581"/>
      <c r="Y894" s="581"/>
      <c r="Z894" s="581"/>
      <c r="AA894" s="581"/>
      <c r="AB894" s="581"/>
      <c r="AC894" s="581"/>
      <c r="AD894" s="581"/>
      <c r="AE894" s="581"/>
      <c r="AF894" s="581"/>
      <c r="AG894" s="581"/>
      <c r="AH894" s="581"/>
      <c r="AI894" s="581"/>
      <c r="AJ894" s="581"/>
      <c r="AK894" s="581"/>
      <c r="AL894" s="581"/>
      <c r="AM894" s="581"/>
      <c r="AN894" s="581"/>
      <c r="AO894" s="581"/>
      <c r="AP894" s="581"/>
      <c r="AQ894" s="581"/>
      <c r="AR894" s="581"/>
      <c r="AS894" s="581"/>
      <c r="AT894" s="581"/>
      <c r="AU894" s="581"/>
      <c r="AV894" s="581"/>
      <c r="AW894" s="581"/>
      <c r="AX894" s="581"/>
      <c r="AY894" s="581"/>
      <c r="AZ894" s="581"/>
      <c r="BA894" s="581"/>
      <c r="BB894" s="581"/>
      <c r="BC894" s="581"/>
      <c r="BD894" s="581"/>
      <c r="BE894" s="581"/>
      <c r="BF894" s="581"/>
      <c r="BG894" s="581"/>
      <c r="BH894" s="581"/>
      <c r="BI894" s="581"/>
      <c r="BJ894" s="581"/>
      <c r="BK894" s="581"/>
      <c r="BL894" s="581"/>
      <c r="BM894" s="581"/>
      <c r="BN894" s="581"/>
      <c r="BO894" s="581"/>
      <c r="BP894" s="581"/>
      <c r="BQ894" s="581"/>
      <c r="BR894" s="581"/>
      <c r="BS894" s="581"/>
      <c r="BT894" s="581"/>
      <c r="BU894" s="581"/>
      <c r="BV894" s="581"/>
      <c r="BW894" s="581"/>
      <c r="BX894" s="581"/>
      <c r="BY894" s="581"/>
      <c r="BZ894" s="581"/>
      <c r="CA894" s="581"/>
      <c r="CB894" s="581"/>
      <c r="CC894" s="581"/>
    </row>
    <row r="895" customFormat="false" ht="11.25" hidden="false" customHeight="true" outlineLevel="0" collapsed="false">
      <c r="A895" s="581"/>
      <c r="B895" s="581"/>
      <c r="C895" s="581"/>
      <c r="D895" s="581"/>
      <c r="E895" s="581"/>
      <c r="F895" s="581"/>
      <c r="G895" s="581"/>
      <c r="H895" s="581"/>
      <c r="I895" s="581"/>
      <c r="J895" s="581"/>
      <c r="K895" s="581"/>
      <c r="L895" s="581"/>
      <c r="M895" s="581"/>
      <c r="N895" s="581"/>
      <c r="O895" s="581"/>
      <c r="P895" s="581"/>
      <c r="Q895" s="581"/>
      <c r="R895" s="581"/>
      <c r="S895" s="581"/>
      <c r="T895" s="581"/>
      <c r="U895" s="581"/>
      <c r="V895" s="581"/>
      <c r="W895" s="581"/>
      <c r="X895" s="581"/>
      <c r="Y895" s="581"/>
      <c r="Z895" s="581"/>
      <c r="AA895" s="581"/>
      <c r="AB895" s="581"/>
      <c r="AC895" s="581"/>
      <c r="AD895" s="581"/>
      <c r="AE895" s="581"/>
      <c r="AF895" s="581"/>
      <c r="AG895" s="581"/>
      <c r="AH895" s="581"/>
      <c r="AI895" s="581"/>
      <c r="AJ895" s="581"/>
      <c r="AK895" s="581"/>
      <c r="AL895" s="581"/>
      <c r="AM895" s="581"/>
      <c r="AN895" s="581"/>
      <c r="AO895" s="581"/>
      <c r="AP895" s="581"/>
      <c r="AQ895" s="581"/>
      <c r="AR895" s="581"/>
      <c r="AS895" s="581"/>
      <c r="AT895" s="581"/>
      <c r="AU895" s="581"/>
      <c r="AV895" s="581"/>
      <c r="AW895" s="581"/>
      <c r="AX895" s="581"/>
      <c r="AY895" s="581"/>
      <c r="AZ895" s="581"/>
      <c r="BA895" s="581"/>
      <c r="BB895" s="581"/>
      <c r="BC895" s="581"/>
      <c r="BD895" s="581"/>
      <c r="BE895" s="581"/>
      <c r="BF895" s="581"/>
      <c r="BG895" s="581"/>
      <c r="BH895" s="581"/>
      <c r="BI895" s="581"/>
      <c r="BJ895" s="581"/>
      <c r="BK895" s="581"/>
      <c r="BL895" s="581"/>
      <c r="BM895" s="581"/>
      <c r="BN895" s="581"/>
      <c r="BO895" s="581"/>
      <c r="BP895" s="581"/>
      <c r="BQ895" s="581"/>
      <c r="BR895" s="581"/>
      <c r="BS895" s="581"/>
      <c r="BT895" s="581"/>
      <c r="BU895" s="581"/>
      <c r="BV895" s="581"/>
      <c r="BW895" s="581"/>
      <c r="BX895" s="581"/>
      <c r="BY895" s="581"/>
      <c r="BZ895" s="581"/>
      <c r="CA895" s="581"/>
      <c r="CB895" s="581"/>
      <c r="CC895" s="581"/>
    </row>
    <row r="896" customFormat="false" ht="11.25" hidden="false" customHeight="true" outlineLevel="0" collapsed="false">
      <c r="A896" s="581"/>
      <c r="B896" s="581"/>
      <c r="C896" s="581"/>
      <c r="D896" s="581"/>
      <c r="E896" s="581"/>
      <c r="F896" s="581"/>
      <c r="G896" s="581"/>
      <c r="H896" s="581"/>
      <c r="I896" s="581"/>
      <c r="J896" s="581"/>
      <c r="K896" s="581"/>
      <c r="L896" s="581"/>
      <c r="M896" s="581"/>
      <c r="N896" s="581"/>
      <c r="O896" s="581"/>
      <c r="P896" s="581"/>
      <c r="Q896" s="581"/>
      <c r="R896" s="581"/>
      <c r="S896" s="581"/>
      <c r="T896" s="581"/>
      <c r="U896" s="581"/>
      <c r="V896" s="581"/>
      <c r="W896" s="581"/>
      <c r="X896" s="581"/>
      <c r="Y896" s="581"/>
      <c r="Z896" s="581"/>
      <c r="AA896" s="581"/>
      <c r="AB896" s="581"/>
      <c r="AC896" s="581"/>
      <c r="AD896" s="581"/>
      <c r="AE896" s="581"/>
      <c r="AF896" s="581"/>
      <c r="AG896" s="581"/>
      <c r="AH896" s="581"/>
      <c r="AI896" s="581"/>
      <c r="AJ896" s="581"/>
      <c r="AK896" s="581"/>
      <c r="AL896" s="581"/>
      <c r="AM896" s="581"/>
      <c r="AN896" s="581"/>
      <c r="AO896" s="581"/>
      <c r="AP896" s="581"/>
      <c r="AQ896" s="581"/>
      <c r="AR896" s="581"/>
      <c r="AS896" s="581"/>
      <c r="AT896" s="581"/>
      <c r="AU896" s="581"/>
      <c r="AV896" s="581"/>
      <c r="AW896" s="581"/>
      <c r="AX896" s="581"/>
      <c r="AY896" s="581"/>
      <c r="AZ896" s="581"/>
      <c r="BA896" s="581"/>
      <c r="BB896" s="581"/>
      <c r="BC896" s="581"/>
      <c r="BD896" s="581"/>
      <c r="BE896" s="581"/>
      <c r="BF896" s="581"/>
      <c r="BG896" s="581"/>
      <c r="BH896" s="581"/>
      <c r="BI896" s="581"/>
      <c r="BJ896" s="581"/>
      <c r="BK896" s="581"/>
      <c r="BL896" s="581"/>
      <c r="BM896" s="581"/>
      <c r="BN896" s="581"/>
      <c r="BO896" s="581"/>
      <c r="BP896" s="581"/>
      <c r="BQ896" s="581"/>
      <c r="BR896" s="581"/>
      <c r="BS896" s="581"/>
      <c r="BT896" s="581"/>
      <c r="BU896" s="581"/>
      <c r="BV896" s="581"/>
      <c r="BW896" s="581"/>
      <c r="BX896" s="581"/>
      <c r="BY896" s="581"/>
      <c r="BZ896" s="581"/>
      <c r="CA896" s="581"/>
      <c r="CB896" s="581"/>
      <c r="CC896" s="581"/>
    </row>
    <row r="897" customFormat="false" ht="11.25" hidden="false" customHeight="true" outlineLevel="0" collapsed="false">
      <c r="A897" s="581"/>
      <c r="B897" s="581"/>
      <c r="C897" s="581"/>
      <c r="D897" s="581"/>
      <c r="E897" s="581"/>
      <c r="F897" s="581"/>
      <c r="G897" s="581"/>
      <c r="H897" s="581"/>
      <c r="I897" s="581"/>
      <c r="J897" s="581"/>
      <c r="K897" s="581"/>
      <c r="L897" s="581"/>
      <c r="M897" s="581"/>
      <c r="N897" s="581"/>
      <c r="O897" s="581"/>
      <c r="P897" s="581"/>
      <c r="Q897" s="581"/>
      <c r="R897" s="581"/>
      <c r="S897" s="581"/>
      <c r="T897" s="581"/>
      <c r="U897" s="581"/>
      <c r="V897" s="581"/>
      <c r="W897" s="581"/>
      <c r="X897" s="581"/>
      <c r="Y897" s="581"/>
      <c r="Z897" s="581"/>
      <c r="AA897" s="581"/>
      <c r="AB897" s="581"/>
      <c r="AC897" s="581"/>
      <c r="AD897" s="581"/>
      <c r="AE897" s="581"/>
      <c r="AF897" s="581"/>
      <c r="AG897" s="581"/>
      <c r="AH897" s="581"/>
      <c r="AI897" s="581"/>
      <c r="AJ897" s="581"/>
      <c r="AK897" s="581"/>
      <c r="AL897" s="581"/>
      <c r="AM897" s="581"/>
      <c r="AN897" s="581"/>
      <c r="AO897" s="581"/>
      <c r="AP897" s="581"/>
      <c r="AQ897" s="581"/>
      <c r="AR897" s="581"/>
      <c r="AS897" s="581"/>
      <c r="AT897" s="581"/>
      <c r="AU897" s="581"/>
      <c r="AV897" s="581"/>
      <c r="AW897" s="581"/>
      <c r="AX897" s="581"/>
      <c r="AY897" s="581"/>
      <c r="AZ897" s="581"/>
      <c r="BA897" s="581"/>
      <c r="BB897" s="581"/>
      <c r="BC897" s="581"/>
      <c r="BD897" s="581"/>
      <c r="BE897" s="581"/>
      <c r="BF897" s="581"/>
      <c r="BG897" s="581"/>
      <c r="BH897" s="581"/>
      <c r="BI897" s="581"/>
      <c r="BJ897" s="581"/>
      <c r="BK897" s="581"/>
      <c r="BL897" s="581"/>
      <c r="BM897" s="581"/>
      <c r="BN897" s="581"/>
      <c r="BO897" s="581"/>
      <c r="BP897" s="581"/>
      <c r="BQ897" s="581"/>
      <c r="BR897" s="581"/>
      <c r="BS897" s="581"/>
      <c r="BT897" s="581"/>
      <c r="BU897" s="581"/>
      <c r="BV897" s="581"/>
      <c r="BW897" s="581"/>
      <c r="BX897" s="581"/>
      <c r="BY897" s="581"/>
      <c r="BZ897" s="581"/>
      <c r="CA897" s="581"/>
      <c r="CB897" s="581"/>
      <c r="CC897" s="581"/>
    </row>
    <row r="898" customFormat="false" ht="11.25" hidden="false" customHeight="true" outlineLevel="0" collapsed="false">
      <c r="A898" s="581"/>
      <c r="B898" s="581"/>
      <c r="C898" s="581"/>
      <c r="D898" s="581"/>
      <c r="E898" s="581"/>
      <c r="F898" s="581"/>
      <c r="G898" s="581"/>
      <c r="H898" s="581"/>
      <c r="I898" s="581"/>
      <c r="J898" s="581"/>
      <c r="K898" s="581"/>
      <c r="L898" s="581"/>
      <c r="M898" s="581"/>
      <c r="N898" s="581"/>
      <c r="O898" s="581"/>
      <c r="P898" s="581"/>
      <c r="Q898" s="581"/>
      <c r="R898" s="581"/>
      <c r="S898" s="581"/>
      <c r="T898" s="581"/>
      <c r="U898" s="581"/>
      <c r="V898" s="581"/>
      <c r="W898" s="581"/>
      <c r="X898" s="581"/>
      <c r="Y898" s="581"/>
      <c r="Z898" s="581"/>
      <c r="AA898" s="581"/>
      <c r="AB898" s="581"/>
      <c r="AC898" s="581"/>
      <c r="AD898" s="581"/>
      <c r="AE898" s="581"/>
      <c r="AF898" s="581"/>
      <c r="AG898" s="581"/>
      <c r="AH898" s="581"/>
      <c r="AI898" s="581"/>
      <c r="AJ898" s="581"/>
      <c r="AK898" s="581"/>
      <c r="AL898" s="581"/>
      <c r="AM898" s="581"/>
      <c r="AN898" s="581"/>
      <c r="AO898" s="581"/>
      <c r="AP898" s="581"/>
      <c r="AQ898" s="581"/>
      <c r="AR898" s="581"/>
      <c r="AS898" s="581"/>
      <c r="AT898" s="581"/>
      <c r="AU898" s="581"/>
      <c r="AV898" s="581"/>
      <c r="AW898" s="581"/>
      <c r="AX898" s="581"/>
      <c r="AY898" s="581"/>
      <c r="AZ898" s="581"/>
      <c r="BA898" s="581"/>
      <c r="BB898" s="581"/>
      <c r="BC898" s="581"/>
      <c r="BD898" s="581"/>
      <c r="BE898" s="581"/>
      <c r="BF898" s="581"/>
      <c r="BG898" s="581"/>
      <c r="BH898" s="581"/>
      <c r="BI898" s="581"/>
      <c r="BJ898" s="581"/>
      <c r="BK898" s="581"/>
      <c r="BL898" s="581"/>
      <c r="BM898" s="581"/>
      <c r="BN898" s="581"/>
      <c r="BO898" s="581"/>
      <c r="BP898" s="581"/>
      <c r="BQ898" s="581"/>
      <c r="BR898" s="581"/>
      <c r="BS898" s="581"/>
      <c r="BT898" s="581"/>
      <c r="BU898" s="581"/>
      <c r="BV898" s="581"/>
      <c r="BW898" s="581"/>
      <c r="BX898" s="581"/>
      <c r="BY898" s="581"/>
      <c r="BZ898" s="581"/>
      <c r="CA898" s="581"/>
      <c r="CB898" s="581"/>
      <c r="CC898" s="581"/>
    </row>
    <row r="899" customFormat="false" ht="11.25" hidden="false" customHeight="true" outlineLevel="0" collapsed="false">
      <c r="A899" s="581"/>
      <c r="B899" s="581"/>
      <c r="C899" s="581"/>
      <c r="D899" s="581"/>
      <c r="E899" s="581"/>
      <c r="F899" s="581"/>
      <c r="G899" s="581"/>
      <c r="H899" s="581"/>
      <c r="I899" s="581"/>
      <c r="J899" s="581"/>
      <c r="K899" s="581"/>
      <c r="L899" s="581"/>
      <c r="M899" s="581"/>
      <c r="N899" s="581"/>
      <c r="O899" s="581"/>
      <c r="P899" s="581"/>
      <c r="Q899" s="581"/>
      <c r="R899" s="581"/>
      <c r="S899" s="581"/>
      <c r="T899" s="581"/>
      <c r="U899" s="581"/>
      <c r="V899" s="581"/>
      <c r="W899" s="581"/>
      <c r="X899" s="581"/>
      <c r="Y899" s="581"/>
      <c r="Z899" s="581"/>
      <c r="AA899" s="581"/>
      <c r="AB899" s="581"/>
      <c r="AC899" s="581"/>
      <c r="AD899" s="581"/>
      <c r="AE899" s="581"/>
      <c r="AF899" s="581"/>
      <c r="AG899" s="581"/>
      <c r="AH899" s="581"/>
      <c r="AI899" s="581"/>
      <c r="AJ899" s="581"/>
      <c r="AK899" s="581"/>
      <c r="AL899" s="581"/>
      <c r="AM899" s="581"/>
      <c r="AN899" s="581"/>
      <c r="AO899" s="581"/>
      <c r="AP899" s="581"/>
      <c r="AQ899" s="581"/>
      <c r="AR899" s="581"/>
      <c r="AS899" s="581"/>
      <c r="AT899" s="581"/>
      <c r="AU899" s="581"/>
      <c r="AV899" s="581"/>
      <c r="AW899" s="581"/>
      <c r="AX899" s="581"/>
      <c r="AY899" s="581"/>
      <c r="AZ899" s="581"/>
      <c r="BA899" s="581"/>
      <c r="BB899" s="581"/>
      <c r="BC899" s="581"/>
      <c r="BD899" s="581"/>
      <c r="BE899" s="581"/>
      <c r="BF899" s="581"/>
      <c r="BG899" s="581"/>
      <c r="BH899" s="581"/>
      <c r="BI899" s="581"/>
      <c r="BJ899" s="581"/>
      <c r="BK899" s="581"/>
      <c r="BL899" s="581"/>
      <c r="BM899" s="581"/>
      <c r="BN899" s="581"/>
      <c r="BO899" s="581"/>
      <c r="BP899" s="581"/>
      <c r="BQ899" s="581"/>
      <c r="BR899" s="581"/>
      <c r="BS899" s="581"/>
      <c r="BT899" s="581"/>
      <c r="BU899" s="581"/>
      <c r="BV899" s="581"/>
      <c r="BW899" s="581"/>
      <c r="BX899" s="581"/>
      <c r="BY899" s="581"/>
      <c r="BZ899" s="581"/>
      <c r="CA899" s="581"/>
      <c r="CB899" s="581"/>
      <c r="CC899" s="581"/>
    </row>
    <row r="900" customFormat="false" ht="11.25" hidden="false" customHeight="true" outlineLevel="0" collapsed="false">
      <c r="A900" s="581"/>
      <c r="B900" s="581"/>
      <c r="C900" s="581"/>
      <c r="D900" s="581"/>
      <c r="E900" s="581"/>
      <c r="F900" s="581"/>
      <c r="G900" s="581"/>
      <c r="H900" s="581"/>
      <c r="I900" s="581"/>
      <c r="J900" s="581"/>
      <c r="K900" s="581"/>
      <c r="L900" s="581"/>
      <c r="M900" s="581"/>
      <c r="N900" s="581"/>
      <c r="O900" s="581"/>
      <c r="P900" s="581"/>
      <c r="Q900" s="581"/>
      <c r="R900" s="581"/>
      <c r="S900" s="581"/>
      <c r="T900" s="581"/>
      <c r="U900" s="581"/>
      <c r="V900" s="581"/>
      <c r="W900" s="581"/>
      <c r="X900" s="581"/>
      <c r="Y900" s="581"/>
      <c r="Z900" s="581"/>
      <c r="AA900" s="581"/>
      <c r="AB900" s="581"/>
      <c r="AC900" s="581"/>
      <c r="AD900" s="581"/>
      <c r="AE900" s="581"/>
      <c r="AF900" s="581"/>
      <c r="AG900" s="581"/>
      <c r="AH900" s="581"/>
      <c r="AI900" s="581"/>
      <c r="AJ900" s="581"/>
      <c r="AK900" s="581"/>
      <c r="AL900" s="581"/>
      <c r="AM900" s="581"/>
      <c r="AN900" s="581"/>
      <c r="AO900" s="581"/>
      <c r="AP900" s="581"/>
      <c r="AQ900" s="581"/>
      <c r="AR900" s="581"/>
      <c r="AS900" s="581"/>
      <c r="AT900" s="581"/>
      <c r="AU900" s="581"/>
      <c r="AV900" s="581"/>
      <c r="AW900" s="581"/>
      <c r="AX900" s="581"/>
      <c r="AY900" s="581"/>
      <c r="AZ900" s="581"/>
      <c r="BA900" s="581"/>
      <c r="BB900" s="581"/>
      <c r="BC900" s="581"/>
      <c r="BD900" s="581"/>
      <c r="BE900" s="581"/>
      <c r="BF900" s="581"/>
      <c r="BG900" s="581"/>
      <c r="BH900" s="581"/>
      <c r="BI900" s="581"/>
      <c r="BJ900" s="581"/>
      <c r="BK900" s="581"/>
      <c r="BL900" s="581"/>
      <c r="BM900" s="581"/>
      <c r="BN900" s="581"/>
      <c r="BO900" s="581"/>
      <c r="BP900" s="581"/>
      <c r="BQ900" s="581"/>
      <c r="BR900" s="581"/>
      <c r="BS900" s="581"/>
      <c r="BT900" s="581"/>
      <c r="BU900" s="581"/>
      <c r="BV900" s="581"/>
      <c r="BW900" s="581"/>
      <c r="BX900" s="581"/>
      <c r="BY900" s="581"/>
      <c r="BZ900" s="581"/>
      <c r="CA900" s="581"/>
      <c r="CB900" s="581"/>
      <c r="CC900" s="581"/>
    </row>
    <row r="901" customFormat="false" ht="11.25" hidden="false" customHeight="true" outlineLevel="0" collapsed="false">
      <c r="A901" s="581"/>
      <c r="B901" s="581"/>
      <c r="C901" s="581"/>
      <c r="D901" s="581"/>
      <c r="E901" s="581"/>
      <c r="F901" s="581"/>
      <c r="G901" s="581"/>
      <c r="H901" s="581"/>
      <c r="I901" s="581"/>
      <c r="J901" s="581"/>
      <c r="K901" s="581"/>
      <c r="L901" s="581"/>
      <c r="M901" s="581"/>
      <c r="N901" s="581"/>
      <c r="O901" s="581"/>
      <c r="P901" s="581"/>
      <c r="Q901" s="581"/>
      <c r="R901" s="581"/>
      <c r="S901" s="581"/>
      <c r="T901" s="581"/>
      <c r="U901" s="581"/>
      <c r="V901" s="581"/>
      <c r="W901" s="581"/>
      <c r="X901" s="581"/>
      <c r="Y901" s="581"/>
      <c r="Z901" s="581"/>
      <c r="AA901" s="581"/>
      <c r="AB901" s="581"/>
      <c r="AC901" s="581"/>
      <c r="AD901" s="581"/>
      <c r="AE901" s="581"/>
      <c r="AF901" s="581"/>
      <c r="AG901" s="581"/>
      <c r="AH901" s="581"/>
      <c r="AI901" s="581"/>
      <c r="AJ901" s="581"/>
      <c r="AK901" s="581"/>
      <c r="AL901" s="581"/>
      <c r="AM901" s="581"/>
      <c r="AN901" s="581"/>
      <c r="AO901" s="581"/>
      <c r="AP901" s="581"/>
      <c r="AQ901" s="581"/>
      <c r="AR901" s="581"/>
      <c r="AS901" s="581"/>
      <c r="AT901" s="581"/>
      <c r="AU901" s="581"/>
      <c r="AV901" s="581"/>
      <c r="AW901" s="581"/>
      <c r="AX901" s="581"/>
      <c r="AY901" s="581"/>
      <c r="AZ901" s="581"/>
      <c r="BA901" s="581"/>
      <c r="BB901" s="581"/>
      <c r="BC901" s="581"/>
      <c r="BD901" s="581"/>
      <c r="BE901" s="581"/>
      <c r="BF901" s="581"/>
      <c r="BG901" s="581"/>
      <c r="BH901" s="581"/>
      <c r="BI901" s="581"/>
      <c r="BJ901" s="581"/>
      <c r="BK901" s="581"/>
      <c r="BL901" s="581"/>
      <c r="BM901" s="581"/>
      <c r="BN901" s="581"/>
      <c r="BO901" s="581"/>
      <c r="BP901" s="581"/>
      <c r="BQ901" s="581"/>
      <c r="BR901" s="581"/>
      <c r="BS901" s="581"/>
      <c r="BT901" s="581"/>
      <c r="BU901" s="581"/>
      <c r="BV901" s="581"/>
      <c r="BW901" s="581"/>
      <c r="BX901" s="581"/>
      <c r="BY901" s="581"/>
      <c r="BZ901" s="581"/>
      <c r="CA901" s="581"/>
      <c r="CB901" s="581"/>
      <c r="CC901" s="581"/>
    </row>
    <row r="902" customFormat="false" ht="11.25" hidden="false" customHeight="true" outlineLevel="0" collapsed="false">
      <c r="A902" s="581"/>
      <c r="B902" s="581"/>
      <c r="C902" s="581"/>
      <c r="D902" s="581"/>
      <c r="E902" s="581"/>
      <c r="F902" s="581"/>
      <c r="G902" s="581"/>
      <c r="H902" s="581"/>
      <c r="I902" s="581"/>
      <c r="J902" s="581"/>
      <c r="K902" s="581"/>
      <c r="L902" s="581"/>
      <c r="M902" s="581"/>
      <c r="N902" s="581"/>
      <c r="O902" s="581"/>
      <c r="P902" s="581"/>
      <c r="Q902" s="581"/>
      <c r="R902" s="581"/>
      <c r="S902" s="581"/>
      <c r="T902" s="581"/>
      <c r="U902" s="581"/>
      <c r="V902" s="581"/>
      <c r="W902" s="581"/>
      <c r="X902" s="581"/>
      <c r="Y902" s="581"/>
      <c r="Z902" s="581"/>
      <c r="AA902" s="581"/>
      <c r="AB902" s="581"/>
      <c r="AC902" s="581"/>
      <c r="AD902" s="581"/>
      <c r="AE902" s="581"/>
      <c r="AF902" s="581"/>
      <c r="AG902" s="581"/>
      <c r="AH902" s="581"/>
      <c r="AI902" s="581"/>
      <c r="AJ902" s="581"/>
      <c r="AK902" s="581"/>
      <c r="AL902" s="581"/>
      <c r="AM902" s="581"/>
      <c r="AN902" s="581"/>
      <c r="AO902" s="581"/>
      <c r="AP902" s="581"/>
      <c r="AQ902" s="581"/>
      <c r="AR902" s="581"/>
      <c r="AS902" s="581"/>
      <c r="AT902" s="581"/>
      <c r="AU902" s="581"/>
      <c r="AV902" s="581"/>
      <c r="AW902" s="581"/>
      <c r="AX902" s="581"/>
      <c r="AY902" s="581"/>
      <c r="AZ902" s="581"/>
      <c r="BA902" s="581"/>
      <c r="BB902" s="581"/>
      <c r="BC902" s="581"/>
      <c r="BD902" s="581"/>
      <c r="BE902" s="581"/>
      <c r="BF902" s="581"/>
      <c r="BG902" s="581"/>
      <c r="BH902" s="581"/>
      <c r="BI902" s="581"/>
      <c r="BJ902" s="581"/>
      <c r="BK902" s="581"/>
      <c r="BL902" s="581"/>
      <c r="BM902" s="581"/>
      <c r="BN902" s="581"/>
      <c r="BO902" s="581"/>
      <c r="BP902" s="581"/>
      <c r="BQ902" s="581"/>
      <c r="BR902" s="581"/>
      <c r="BS902" s="581"/>
      <c r="BT902" s="581"/>
      <c r="BU902" s="581"/>
      <c r="BV902" s="581"/>
      <c r="BW902" s="581"/>
      <c r="BX902" s="581"/>
      <c r="BY902" s="581"/>
      <c r="BZ902" s="581"/>
      <c r="CA902" s="581"/>
      <c r="CB902" s="581"/>
      <c r="CC902" s="581"/>
    </row>
    <row r="903" customFormat="false" ht="11.25" hidden="false" customHeight="true" outlineLevel="0" collapsed="false">
      <c r="A903" s="581"/>
      <c r="B903" s="581"/>
      <c r="C903" s="581"/>
      <c r="D903" s="581"/>
      <c r="E903" s="581"/>
      <c r="F903" s="581"/>
      <c r="G903" s="581"/>
      <c r="H903" s="581"/>
      <c r="I903" s="581"/>
      <c r="J903" s="581"/>
      <c r="K903" s="581"/>
      <c r="L903" s="581"/>
      <c r="M903" s="581"/>
      <c r="N903" s="581"/>
      <c r="O903" s="581"/>
      <c r="P903" s="581"/>
      <c r="Q903" s="581"/>
      <c r="R903" s="581"/>
      <c r="S903" s="581"/>
      <c r="T903" s="581"/>
      <c r="U903" s="581"/>
      <c r="V903" s="581"/>
      <c r="W903" s="581"/>
      <c r="X903" s="581"/>
      <c r="Y903" s="581"/>
      <c r="Z903" s="581"/>
      <c r="AA903" s="581"/>
      <c r="AB903" s="581"/>
      <c r="AC903" s="581"/>
      <c r="AD903" s="581"/>
      <c r="AE903" s="581"/>
      <c r="AF903" s="581"/>
      <c r="AG903" s="581"/>
      <c r="AH903" s="581"/>
      <c r="AI903" s="581"/>
      <c r="AJ903" s="581"/>
      <c r="AK903" s="581"/>
      <c r="AL903" s="581"/>
      <c r="AM903" s="581"/>
      <c r="AN903" s="581"/>
      <c r="AO903" s="581"/>
      <c r="AP903" s="581"/>
      <c r="AQ903" s="581"/>
      <c r="AR903" s="581"/>
      <c r="AS903" s="581"/>
      <c r="AT903" s="581"/>
      <c r="AU903" s="581"/>
      <c r="AV903" s="581"/>
      <c r="AW903" s="581"/>
      <c r="AX903" s="581"/>
      <c r="AY903" s="581"/>
      <c r="AZ903" s="581"/>
      <c r="BA903" s="581"/>
      <c r="BB903" s="581"/>
      <c r="BC903" s="581"/>
      <c r="BD903" s="581"/>
      <c r="BE903" s="581"/>
      <c r="BF903" s="581"/>
      <c r="BG903" s="581"/>
      <c r="BH903" s="581"/>
      <c r="BI903" s="581"/>
      <c r="BJ903" s="581"/>
      <c r="BK903" s="581"/>
      <c r="BL903" s="581"/>
      <c r="BM903" s="581"/>
      <c r="BN903" s="581"/>
      <c r="BO903" s="581"/>
      <c r="BP903" s="581"/>
      <c r="BQ903" s="581"/>
      <c r="BR903" s="581"/>
      <c r="BS903" s="581"/>
      <c r="BT903" s="581"/>
      <c r="BU903" s="581"/>
      <c r="BV903" s="581"/>
      <c r="BW903" s="581"/>
      <c r="BX903" s="581"/>
      <c r="BY903" s="581"/>
      <c r="BZ903" s="581"/>
      <c r="CA903" s="581"/>
      <c r="CB903" s="581"/>
      <c r="CC903" s="581"/>
    </row>
    <row r="904" customFormat="false" ht="11.25" hidden="false" customHeight="true" outlineLevel="0" collapsed="false">
      <c r="A904" s="581"/>
      <c r="B904" s="581"/>
      <c r="C904" s="581"/>
      <c r="D904" s="581"/>
      <c r="E904" s="581"/>
      <c r="F904" s="581"/>
      <c r="G904" s="581"/>
      <c r="H904" s="581"/>
      <c r="I904" s="581"/>
      <c r="J904" s="581"/>
      <c r="K904" s="581"/>
      <c r="L904" s="581"/>
      <c r="M904" s="581"/>
      <c r="N904" s="581"/>
      <c r="O904" s="581"/>
      <c r="P904" s="581"/>
      <c r="Q904" s="581"/>
      <c r="R904" s="581"/>
      <c r="S904" s="581"/>
      <c r="T904" s="581"/>
      <c r="U904" s="581"/>
      <c r="V904" s="581"/>
      <c r="W904" s="581"/>
      <c r="X904" s="581"/>
      <c r="Y904" s="581"/>
      <c r="Z904" s="581"/>
      <c r="AA904" s="581"/>
      <c r="AB904" s="581"/>
      <c r="AC904" s="581"/>
      <c r="AD904" s="581"/>
      <c r="AE904" s="581"/>
      <c r="AF904" s="581"/>
      <c r="AG904" s="581"/>
      <c r="AH904" s="581"/>
      <c r="AI904" s="581"/>
      <c r="AJ904" s="581"/>
      <c r="AK904" s="581"/>
      <c r="AL904" s="581"/>
      <c r="AM904" s="581"/>
      <c r="AN904" s="581"/>
      <c r="AO904" s="581"/>
      <c r="AP904" s="581"/>
      <c r="AQ904" s="581"/>
      <c r="AR904" s="581"/>
      <c r="AS904" s="581"/>
      <c r="AT904" s="581"/>
      <c r="AU904" s="581"/>
      <c r="AV904" s="581"/>
      <c r="AW904" s="581"/>
      <c r="AX904" s="581"/>
      <c r="AY904" s="581"/>
      <c r="AZ904" s="581"/>
      <c r="BA904" s="581"/>
      <c r="BB904" s="581"/>
      <c r="BC904" s="581"/>
      <c r="BD904" s="581"/>
      <c r="BE904" s="581"/>
      <c r="BF904" s="581"/>
      <c r="BG904" s="581"/>
      <c r="BH904" s="581"/>
      <c r="BI904" s="581"/>
      <c r="BJ904" s="581"/>
      <c r="BK904" s="581"/>
      <c r="BL904" s="581"/>
      <c r="BM904" s="581"/>
      <c r="BN904" s="581"/>
      <c r="BO904" s="581"/>
      <c r="BP904" s="581"/>
      <c r="BQ904" s="581"/>
      <c r="BR904" s="581"/>
      <c r="BS904" s="581"/>
      <c r="BT904" s="581"/>
      <c r="BU904" s="581"/>
      <c r="BV904" s="581"/>
      <c r="BW904" s="581"/>
      <c r="BX904" s="581"/>
      <c r="BY904" s="581"/>
      <c r="BZ904" s="581"/>
      <c r="CA904" s="581"/>
      <c r="CB904" s="581"/>
      <c r="CC904" s="581"/>
    </row>
    <row r="905" customFormat="false" ht="11.25" hidden="false" customHeight="true" outlineLevel="0" collapsed="false">
      <c r="A905" s="581"/>
      <c r="B905" s="581"/>
      <c r="C905" s="581"/>
      <c r="D905" s="581"/>
      <c r="E905" s="581"/>
      <c r="F905" s="581"/>
      <c r="G905" s="581"/>
      <c r="H905" s="581"/>
      <c r="I905" s="581"/>
      <c r="J905" s="581"/>
      <c r="K905" s="581"/>
      <c r="L905" s="581"/>
      <c r="M905" s="581"/>
      <c r="N905" s="581"/>
      <c r="O905" s="581"/>
      <c r="P905" s="581"/>
      <c r="Q905" s="581"/>
      <c r="R905" s="581"/>
      <c r="S905" s="581"/>
      <c r="T905" s="581"/>
      <c r="U905" s="581"/>
      <c r="V905" s="581"/>
      <c r="W905" s="581"/>
      <c r="X905" s="581"/>
      <c r="Y905" s="581"/>
      <c r="Z905" s="581"/>
      <c r="AA905" s="581"/>
      <c r="AB905" s="581"/>
      <c r="AC905" s="581"/>
      <c r="AD905" s="581"/>
      <c r="AE905" s="581"/>
      <c r="AF905" s="581"/>
      <c r="AG905" s="581"/>
      <c r="AH905" s="581"/>
      <c r="AI905" s="581"/>
      <c r="AJ905" s="581"/>
      <c r="AK905" s="581"/>
      <c r="AL905" s="581"/>
      <c r="AM905" s="581"/>
      <c r="AN905" s="581"/>
      <c r="AO905" s="581"/>
      <c r="AP905" s="581"/>
      <c r="AQ905" s="581"/>
      <c r="AR905" s="581"/>
      <c r="AS905" s="581"/>
      <c r="AT905" s="581"/>
      <c r="AU905" s="581"/>
      <c r="AV905" s="581"/>
      <c r="AW905" s="581"/>
      <c r="AX905" s="581"/>
      <c r="AY905" s="581"/>
      <c r="AZ905" s="581"/>
      <c r="BA905" s="581"/>
      <c r="BB905" s="581"/>
      <c r="BC905" s="581"/>
      <c r="BD905" s="581"/>
      <c r="BE905" s="581"/>
      <c r="BF905" s="581"/>
      <c r="BG905" s="581"/>
      <c r="BH905" s="581"/>
      <c r="BI905" s="581"/>
      <c r="BJ905" s="581"/>
      <c r="BK905" s="581"/>
      <c r="BL905" s="581"/>
      <c r="BM905" s="581"/>
      <c r="BN905" s="581"/>
      <c r="BO905" s="581"/>
      <c r="BP905" s="581"/>
      <c r="BQ905" s="581"/>
      <c r="BR905" s="581"/>
      <c r="BS905" s="581"/>
      <c r="BT905" s="581"/>
      <c r="BU905" s="581"/>
      <c r="BV905" s="581"/>
      <c r="BW905" s="581"/>
      <c r="BX905" s="581"/>
      <c r="BY905" s="581"/>
      <c r="BZ905" s="581"/>
      <c r="CA905" s="581"/>
      <c r="CB905" s="581"/>
      <c r="CC905" s="581"/>
    </row>
    <row r="906" customFormat="false" ht="11.25" hidden="false" customHeight="true" outlineLevel="0" collapsed="false">
      <c r="A906" s="581"/>
      <c r="B906" s="581"/>
      <c r="C906" s="581"/>
      <c r="D906" s="581"/>
      <c r="E906" s="581"/>
      <c r="F906" s="581"/>
      <c r="G906" s="581"/>
      <c r="H906" s="581"/>
      <c r="I906" s="581"/>
      <c r="J906" s="581"/>
      <c r="K906" s="581"/>
      <c r="L906" s="581"/>
      <c r="M906" s="581"/>
      <c r="N906" s="581"/>
      <c r="O906" s="581"/>
      <c r="P906" s="581"/>
      <c r="Q906" s="581"/>
      <c r="R906" s="581"/>
      <c r="S906" s="581"/>
      <c r="T906" s="581"/>
      <c r="U906" s="581"/>
      <c r="V906" s="581"/>
      <c r="W906" s="581"/>
      <c r="X906" s="581"/>
      <c r="Y906" s="581"/>
      <c r="Z906" s="581"/>
      <c r="AA906" s="581"/>
      <c r="AB906" s="581"/>
      <c r="AC906" s="581"/>
      <c r="AD906" s="581"/>
      <c r="AE906" s="581"/>
      <c r="AF906" s="581"/>
      <c r="AG906" s="581"/>
      <c r="AH906" s="581"/>
      <c r="AI906" s="581"/>
      <c r="AJ906" s="581"/>
      <c r="AK906" s="581"/>
      <c r="AL906" s="581"/>
      <c r="AM906" s="581"/>
      <c r="AN906" s="581"/>
      <c r="AO906" s="581"/>
      <c r="AP906" s="581"/>
      <c r="AQ906" s="581"/>
      <c r="AR906" s="581"/>
      <c r="AS906" s="581"/>
      <c r="AT906" s="581"/>
      <c r="AU906" s="581"/>
      <c r="AV906" s="581"/>
      <c r="AW906" s="581"/>
      <c r="AX906" s="581"/>
      <c r="AY906" s="581"/>
      <c r="AZ906" s="581"/>
      <c r="BA906" s="581"/>
      <c r="BB906" s="581"/>
      <c r="BC906" s="581"/>
      <c r="BD906" s="581"/>
      <c r="BE906" s="581"/>
      <c r="BF906" s="581"/>
      <c r="BG906" s="581"/>
      <c r="BH906" s="581"/>
      <c r="BI906" s="581"/>
      <c r="BJ906" s="581"/>
      <c r="BK906" s="581"/>
      <c r="BL906" s="581"/>
      <c r="BM906" s="581"/>
      <c r="BN906" s="581"/>
      <c r="BO906" s="581"/>
      <c r="BP906" s="581"/>
      <c r="BQ906" s="581"/>
      <c r="BR906" s="581"/>
      <c r="BS906" s="581"/>
      <c r="BT906" s="581"/>
      <c r="BU906" s="581"/>
      <c r="BV906" s="581"/>
      <c r="BW906" s="581"/>
      <c r="BX906" s="581"/>
      <c r="BY906" s="581"/>
      <c r="BZ906" s="581"/>
      <c r="CA906" s="581"/>
      <c r="CB906" s="581"/>
      <c r="CC906" s="581"/>
    </row>
    <row r="907" customFormat="false" ht="11.25" hidden="false" customHeight="true" outlineLevel="0" collapsed="false">
      <c r="A907" s="581"/>
      <c r="B907" s="581"/>
      <c r="C907" s="581"/>
      <c r="D907" s="581"/>
      <c r="E907" s="581"/>
      <c r="F907" s="581"/>
      <c r="G907" s="581"/>
      <c r="H907" s="581"/>
      <c r="I907" s="581"/>
      <c r="J907" s="581"/>
      <c r="K907" s="581"/>
      <c r="L907" s="581"/>
      <c r="M907" s="581"/>
      <c r="N907" s="581"/>
      <c r="O907" s="581"/>
      <c r="P907" s="581"/>
      <c r="Q907" s="581"/>
      <c r="R907" s="581"/>
      <c r="S907" s="581"/>
      <c r="T907" s="581"/>
      <c r="U907" s="581"/>
      <c r="V907" s="581"/>
      <c r="W907" s="581"/>
      <c r="X907" s="581"/>
      <c r="Y907" s="581"/>
      <c r="Z907" s="581"/>
      <c r="AA907" s="581"/>
      <c r="AB907" s="581"/>
      <c r="AC907" s="581"/>
      <c r="AD907" s="581"/>
      <c r="AE907" s="581"/>
      <c r="AF907" s="581"/>
      <c r="AG907" s="581"/>
      <c r="AH907" s="581"/>
      <c r="AI907" s="581"/>
      <c r="AJ907" s="581"/>
      <c r="AK907" s="581"/>
      <c r="AL907" s="581"/>
      <c r="AM907" s="581"/>
      <c r="AN907" s="581"/>
      <c r="AO907" s="581"/>
      <c r="AP907" s="581"/>
      <c r="AQ907" s="581"/>
      <c r="AR907" s="581"/>
      <c r="AS907" s="581"/>
      <c r="AT907" s="581"/>
      <c r="AU907" s="581"/>
      <c r="AV907" s="581"/>
      <c r="AW907" s="581"/>
      <c r="AX907" s="581"/>
      <c r="AY907" s="581"/>
      <c r="AZ907" s="581"/>
      <c r="BA907" s="581"/>
      <c r="BB907" s="581"/>
      <c r="BC907" s="581"/>
      <c r="BD907" s="581"/>
      <c r="BE907" s="581"/>
      <c r="BF907" s="581"/>
      <c r="BG907" s="581"/>
      <c r="BH907" s="581"/>
      <c r="BI907" s="581"/>
      <c r="BJ907" s="581"/>
      <c r="BK907" s="581"/>
      <c r="BL907" s="581"/>
      <c r="BM907" s="581"/>
      <c r="BN907" s="581"/>
      <c r="BO907" s="581"/>
      <c r="BP907" s="581"/>
      <c r="BQ907" s="581"/>
      <c r="BR907" s="581"/>
      <c r="BS907" s="581"/>
      <c r="BT907" s="581"/>
      <c r="BU907" s="581"/>
      <c r="BV907" s="581"/>
      <c r="BW907" s="581"/>
      <c r="BX907" s="581"/>
      <c r="BY907" s="581"/>
      <c r="BZ907" s="581"/>
      <c r="CA907" s="581"/>
      <c r="CB907" s="581"/>
      <c r="CC907" s="581"/>
    </row>
    <row r="908" customFormat="false" ht="11.25" hidden="false" customHeight="true" outlineLevel="0" collapsed="false">
      <c r="A908" s="581"/>
      <c r="B908" s="581"/>
      <c r="C908" s="581"/>
      <c r="D908" s="581"/>
      <c r="E908" s="581"/>
      <c r="F908" s="581"/>
      <c r="G908" s="581"/>
      <c r="H908" s="581"/>
      <c r="I908" s="581"/>
      <c r="J908" s="581"/>
      <c r="K908" s="581"/>
      <c r="L908" s="581"/>
      <c r="M908" s="581"/>
      <c r="N908" s="581"/>
      <c r="O908" s="581"/>
      <c r="P908" s="581"/>
      <c r="Q908" s="581"/>
      <c r="R908" s="581"/>
      <c r="S908" s="581"/>
      <c r="T908" s="581"/>
      <c r="U908" s="581"/>
      <c r="V908" s="581"/>
      <c r="W908" s="581"/>
      <c r="X908" s="581"/>
      <c r="Y908" s="581"/>
      <c r="Z908" s="581"/>
      <c r="AA908" s="581"/>
      <c r="AB908" s="581"/>
      <c r="AC908" s="581"/>
      <c r="AD908" s="581"/>
      <c r="AE908" s="581"/>
      <c r="AF908" s="581"/>
      <c r="AG908" s="581"/>
      <c r="AH908" s="581"/>
      <c r="AI908" s="581"/>
      <c r="AJ908" s="581"/>
      <c r="AK908" s="581"/>
      <c r="AL908" s="581"/>
      <c r="AM908" s="581"/>
      <c r="AN908" s="581"/>
      <c r="AO908" s="581"/>
      <c r="AP908" s="581"/>
      <c r="AQ908" s="581"/>
      <c r="AR908" s="581"/>
      <c r="AS908" s="581"/>
      <c r="AT908" s="581"/>
      <c r="AU908" s="581"/>
      <c r="AV908" s="581"/>
      <c r="AW908" s="581"/>
      <c r="AX908" s="581"/>
      <c r="AY908" s="581"/>
      <c r="AZ908" s="581"/>
      <c r="BA908" s="581"/>
      <c r="BB908" s="581"/>
      <c r="BC908" s="581"/>
      <c r="BD908" s="581"/>
      <c r="BE908" s="581"/>
      <c r="BF908" s="581"/>
      <c r="BG908" s="581"/>
      <c r="BH908" s="581"/>
      <c r="BI908" s="581"/>
      <c r="BJ908" s="581"/>
      <c r="BK908" s="581"/>
      <c r="BL908" s="581"/>
      <c r="BM908" s="581"/>
      <c r="BN908" s="581"/>
      <c r="BO908" s="581"/>
      <c r="BP908" s="581"/>
      <c r="BQ908" s="581"/>
      <c r="BR908" s="581"/>
      <c r="BS908" s="581"/>
      <c r="BT908" s="581"/>
      <c r="BU908" s="581"/>
      <c r="BV908" s="581"/>
      <c r="BW908" s="581"/>
      <c r="BX908" s="581"/>
      <c r="BY908" s="581"/>
      <c r="BZ908" s="581"/>
      <c r="CA908" s="581"/>
      <c r="CB908" s="581"/>
      <c r="CC908" s="581"/>
    </row>
    <row r="909" customFormat="false" ht="11.25" hidden="false" customHeight="true" outlineLevel="0" collapsed="false">
      <c r="A909" s="581"/>
      <c r="B909" s="581"/>
      <c r="C909" s="581"/>
      <c r="D909" s="581"/>
      <c r="E909" s="581"/>
      <c r="F909" s="581"/>
      <c r="G909" s="581"/>
      <c r="H909" s="581"/>
      <c r="I909" s="581"/>
      <c r="J909" s="581"/>
      <c r="K909" s="581"/>
      <c r="L909" s="581"/>
      <c r="M909" s="581"/>
      <c r="N909" s="581"/>
      <c r="O909" s="581"/>
      <c r="P909" s="581"/>
      <c r="Q909" s="581"/>
      <c r="R909" s="581"/>
      <c r="S909" s="581"/>
      <c r="T909" s="581"/>
      <c r="U909" s="581"/>
      <c r="V909" s="581"/>
      <c r="W909" s="581"/>
      <c r="X909" s="581"/>
      <c r="Y909" s="581"/>
      <c r="Z909" s="581"/>
      <c r="AA909" s="581"/>
      <c r="AB909" s="581"/>
      <c r="AC909" s="581"/>
      <c r="AD909" s="581"/>
      <c r="AE909" s="581"/>
      <c r="AF909" s="581"/>
      <c r="AG909" s="581"/>
      <c r="AH909" s="581"/>
      <c r="AI909" s="581"/>
      <c r="AJ909" s="581"/>
      <c r="AK909" s="581"/>
      <c r="AL909" s="581"/>
      <c r="AM909" s="581"/>
      <c r="AN909" s="581"/>
      <c r="AO909" s="581"/>
      <c r="AP909" s="581"/>
      <c r="AQ909" s="581"/>
      <c r="AR909" s="581"/>
      <c r="AS909" s="581"/>
      <c r="AT909" s="581"/>
      <c r="AU909" s="581"/>
      <c r="AV909" s="581"/>
      <c r="AW909" s="581"/>
      <c r="AX909" s="581"/>
      <c r="AY909" s="581"/>
      <c r="AZ909" s="581"/>
      <c r="BA909" s="581"/>
      <c r="BB909" s="581"/>
      <c r="BC909" s="581"/>
      <c r="BD909" s="581"/>
      <c r="BE909" s="581"/>
      <c r="BF909" s="581"/>
      <c r="BG909" s="581"/>
      <c r="BH909" s="581"/>
      <c r="BI909" s="581"/>
      <c r="BJ909" s="581"/>
      <c r="BK909" s="581"/>
      <c r="BL909" s="581"/>
      <c r="BM909" s="581"/>
      <c r="BN909" s="581"/>
      <c r="BO909" s="581"/>
      <c r="BP909" s="581"/>
      <c r="BQ909" s="581"/>
      <c r="BR909" s="581"/>
      <c r="BS909" s="581"/>
      <c r="BT909" s="581"/>
      <c r="BU909" s="581"/>
      <c r="BV909" s="581"/>
      <c r="BW909" s="581"/>
      <c r="BX909" s="581"/>
      <c r="BY909" s="581"/>
      <c r="BZ909" s="581"/>
      <c r="CA909" s="581"/>
      <c r="CB909" s="581"/>
      <c r="CC909" s="581"/>
    </row>
    <row r="910" customFormat="false" ht="11.25" hidden="false" customHeight="true" outlineLevel="0" collapsed="false">
      <c r="A910" s="581"/>
      <c r="B910" s="581"/>
      <c r="C910" s="581"/>
      <c r="D910" s="581"/>
      <c r="E910" s="581"/>
      <c r="F910" s="581"/>
      <c r="G910" s="581"/>
      <c r="H910" s="581"/>
      <c r="I910" s="581"/>
      <c r="J910" s="581"/>
      <c r="K910" s="581"/>
      <c r="L910" s="581"/>
      <c r="M910" s="581"/>
      <c r="N910" s="581"/>
      <c r="O910" s="581"/>
      <c r="P910" s="581"/>
      <c r="Q910" s="581"/>
      <c r="R910" s="581"/>
      <c r="S910" s="581"/>
      <c r="T910" s="581"/>
      <c r="U910" s="581"/>
      <c r="V910" s="581"/>
      <c r="W910" s="581"/>
      <c r="X910" s="581"/>
      <c r="Y910" s="581"/>
      <c r="Z910" s="581"/>
      <c r="AA910" s="581"/>
      <c r="AB910" s="581"/>
      <c r="AC910" s="581"/>
      <c r="AD910" s="581"/>
      <c r="AE910" s="581"/>
      <c r="AF910" s="581"/>
      <c r="AG910" s="581"/>
      <c r="AH910" s="581"/>
      <c r="AI910" s="581"/>
      <c r="AJ910" s="581"/>
      <c r="AK910" s="581"/>
      <c r="AL910" s="581"/>
      <c r="AM910" s="581"/>
      <c r="AN910" s="581"/>
      <c r="AO910" s="581"/>
      <c r="AP910" s="581"/>
      <c r="AQ910" s="581"/>
      <c r="AR910" s="581"/>
      <c r="AS910" s="581"/>
      <c r="AT910" s="581"/>
      <c r="AU910" s="581"/>
      <c r="AV910" s="581"/>
      <c r="AW910" s="581"/>
      <c r="AX910" s="581"/>
      <c r="AY910" s="581"/>
      <c r="AZ910" s="581"/>
      <c r="BA910" s="581"/>
      <c r="BB910" s="581"/>
      <c r="BC910" s="581"/>
      <c r="BD910" s="581"/>
      <c r="BE910" s="581"/>
      <c r="BF910" s="581"/>
      <c r="BG910" s="581"/>
      <c r="BH910" s="581"/>
      <c r="BI910" s="581"/>
      <c r="BJ910" s="581"/>
      <c r="BK910" s="581"/>
      <c r="BL910" s="581"/>
      <c r="BM910" s="581"/>
      <c r="BN910" s="581"/>
      <c r="BO910" s="581"/>
      <c r="BP910" s="581"/>
      <c r="BQ910" s="581"/>
      <c r="BR910" s="581"/>
      <c r="BS910" s="581"/>
      <c r="BT910" s="581"/>
      <c r="BU910" s="581"/>
      <c r="BV910" s="581"/>
      <c r="BW910" s="581"/>
      <c r="BX910" s="581"/>
      <c r="BY910" s="581"/>
      <c r="BZ910" s="581"/>
      <c r="CA910" s="581"/>
      <c r="CB910" s="581"/>
      <c r="CC910" s="581"/>
    </row>
    <row r="911" customFormat="false" ht="11.25" hidden="false" customHeight="true" outlineLevel="0" collapsed="false">
      <c r="A911" s="581"/>
      <c r="B911" s="581"/>
      <c r="C911" s="581"/>
      <c r="D911" s="581"/>
      <c r="E911" s="581"/>
      <c r="F911" s="581"/>
      <c r="G911" s="581"/>
      <c r="H911" s="581"/>
      <c r="I911" s="581"/>
      <c r="J911" s="581"/>
      <c r="K911" s="581"/>
      <c r="L911" s="581"/>
      <c r="M911" s="581"/>
      <c r="N911" s="581"/>
      <c r="O911" s="581"/>
      <c r="P911" s="581"/>
      <c r="Q911" s="581"/>
      <c r="R911" s="581"/>
      <c r="S911" s="581"/>
      <c r="T911" s="581"/>
      <c r="U911" s="581"/>
      <c r="V911" s="581"/>
      <c r="W911" s="581"/>
      <c r="X911" s="581"/>
      <c r="Y911" s="581"/>
      <c r="Z911" s="581"/>
      <c r="AA911" s="581"/>
      <c r="AB911" s="581"/>
      <c r="AC911" s="581"/>
      <c r="AD911" s="581"/>
      <c r="AE911" s="581"/>
      <c r="AF911" s="581"/>
      <c r="AG911" s="581"/>
      <c r="AH911" s="581"/>
      <c r="AI911" s="581"/>
      <c r="AJ911" s="581"/>
      <c r="AK911" s="581"/>
      <c r="AL911" s="581"/>
      <c r="AM911" s="581"/>
      <c r="AN911" s="581"/>
      <c r="AO911" s="581"/>
      <c r="AP911" s="581"/>
      <c r="AQ911" s="581"/>
      <c r="AR911" s="581"/>
      <c r="AS911" s="581"/>
      <c r="AT911" s="581"/>
      <c r="AU911" s="581"/>
      <c r="AV911" s="581"/>
      <c r="AW911" s="581"/>
      <c r="AX911" s="581"/>
      <c r="AY911" s="581"/>
      <c r="AZ911" s="581"/>
      <c r="BA911" s="581"/>
      <c r="BB911" s="581"/>
      <c r="BC911" s="581"/>
      <c r="BD911" s="581"/>
      <c r="BE911" s="581"/>
      <c r="BF911" s="581"/>
      <c r="BG911" s="581"/>
      <c r="BH911" s="581"/>
      <c r="BI911" s="581"/>
      <c r="BJ911" s="581"/>
      <c r="BK911" s="581"/>
      <c r="BL911" s="581"/>
      <c r="BM911" s="581"/>
      <c r="BN911" s="581"/>
      <c r="BO911" s="581"/>
      <c r="BP911" s="581"/>
      <c r="BQ911" s="581"/>
      <c r="BR911" s="581"/>
      <c r="BS911" s="581"/>
      <c r="BT911" s="581"/>
      <c r="BU911" s="581"/>
      <c r="BV911" s="581"/>
      <c r="BW911" s="581"/>
      <c r="BX911" s="581"/>
      <c r="BY911" s="581"/>
      <c r="BZ911" s="581"/>
      <c r="CA911" s="581"/>
      <c r="CB911" s="581"/>
      <c r="CC911" s="581"/>
    </row>
    <row r="912" customFormat="false" ht="11.25" hidden="false" customHeight="true" outlineLevel="0" collapsed="false">
      <c r="A912" s="581"/>
      <c r="B912" s="581"/>
      <c r="C912" s="581"/>
      <c r="D912" s="581"/>
      <c r="E912" s="581"/>
      <c r="F912" s="581"/>
      <c r="G912" s="581"/>
      <c r="H912" s="581"/>
      <c r="I912" s="581"/>
      <c r="J912" s="581"/>
      <c r="K912" s="581"/>
      <c r="L912" s="581"/>
      <c r="M912" s="581"/>
      <c r="N912" s="581"/>
      <c r="O912" s="581"/>
      <c r="P912" s="581"/>
      <c r="Q912" s="581"/>
      <c r="R912" s="581"/>
      <c r="S912" s="581"/>
      <c r="T912" s="581"/>
      <c r="U912" s="581"/>
      <c r="V912" s="581"/>
      <c r="W912" s="581"/>
      <c r="X912" s="581"/>
      <c r="Y912" s="581"/>
      <c r="Z912" s="581"/>
      <c r="AA912" s="581"/>
      <c r="AB912" s="581"/>
      <c r="AC912" s="581"/>
      <c r="AD912" s="581"/>
      <c r="AE912" s="581"/>
      <c r="AF912" s="581"/>
      <c r="AG912" s="581"/>
      <c r="AH912" s="581"/>
      <c r="AI912" s="581"/>
      <c r="AJ912" s="581"/>
      <c r="AK912" s="581"/>
      <c r="AL912" s="581"/>
      <c r="AM912" s="581"/>
      <c r="AN912" s="581"/>
      <c r="AO912" s="581"/>
      <c r="AP912" s="581"/>
      <c r="AQ912" s="581"/>
      <c r="AR912" s="581"/>
      <c r="AS912" s="581"/>
      <c r="AT912" s="581"/>
      <c r="AU912" s="581"/>
      <c r="AV912" s="581"/>
      <c r="AW912" s="581"/>
      <c r="AX912" s="581"/>
      <c r="AY912" s="581"/>
      <c r="AZ912" s="581"/>
      <c r="BA912" s="581"/>
      <c r="BB912" s="581"/>
      <c r="BC912" s="581"/>
      <c r="BD912" s="581"/>
      <c r="BE912" s="581"/>
      <c r="BF912" s="581"/>
      <c r="BG912" s="581"/>
      <c r="BH912" s="581"/>
      <c r="BI912" s="581"/>
      <c r="BJ912" s="581"/>
      <c r="BK912" s="581"/>
      <c r="BL912" s="581"/>
      <c r="BM912" s="581"/>
      <c r="BN912" s="581"/>
      <c r="BO912" s="581"/>
      <c r="BP912" s="581"/>
      <c r="BQ912" s="581"/>
      <c r="BR912" s="581"/>
      <c r="BS912" s="581"/>
      <c r="BT912" s="581"/>
      <c r="BU912" s="581"/>
      <c r="BV912" s="581"/>
      <c r="BW912" s="581"/>
      <c r="BX912" s="581"/>
      <c r="BY912" s="581"/>
      <c r="BZ912" s="581"/>
      <c r="CA912" s="581"/>
      <c r="CB912" s="581"/>
      <c r="CC912" s="581"/>
    </row>
    <row r="913" customFormat="false" ht="11.25" hidden="false" customHeight="true" outlineLevel="0" collapsed="false">
      <c r="A913" s="581"/>
      <c r="B913" s="581"/>
      <c r="C913" s="581"/>
      <c r="D913" s="581"/>
      <c r="E913" s="581"/>
      <c r="F913" s="581"/>
      <c r="G913" s="581"/>
      <c r="H913" s="581"/>
      <c r="I913" s="581"/>
      <c r="J913" s="581"/>
      <c r="K913" s="581"/>
      <c r="L913" s="581"/>
      <c r="M913" s="581"/>
      <c r="N913" s="581"/>
      <c r="O913" s="581"/>
      <c r="P913" s="581"/>
      <c r="Q913" s="581"/>
      <c r="R913" s="581"/>
      <c r="S913" s="581"/>
      <c r="T913" s="581"/>
      <c r="U913" s="581"/>
      <c r="V913" s="581"/>
      <c r="W913" s="581"/>
      <c r="X913" s="581"/>
      <c r="Y913" s="581"/>
      <c r="Z913" s="581"/>
      <c r="AA913" s="581"/>
      <c r="AB913" s="581"/>
      <c r="AC913" s="581"/>
      <c r="AD913" s="581"/>
      <c r="AE913" s="581"/>
      <c r="AF913" s="581"/>
      <c r="AG913" s="581"/>
      <c r="AH913" s="581"/>
      <c r="AI913" s="581"/>
      <c r="AJ913" s="581"/>
      <c r="AK913" s="581"/>
      <c r="AL913" s="581"/>
      <c r="AM913" s="581"/>
      <c r="AN913" s="581"/>
      <c r="AO913" s="581"/>
      <c r="AP913" s="581"/>
      <c r="AQ913" s="581"/>
      <c r="AR913" s="581"/>
      <c r="AS913" s="581"/>
      <c r="AT913" s="581"/>
      <c r="AU913" s="581"/>
      <c r="AV913" s="581"/>
      <c r="AW913" s="581"/>
      <c r="AX913" s="581"/>
      <c r="AY913" s="581"/>
      <c r="AZ913" s="581"/>
      <c r="BA913" s="581"/>
      <c r="BB913" s="581"/>
      <c r="BC913" s="581"/>
      <c r="BD913" s="581"/>
      <c r="BE913" s="581"/>
      <c r="BF913" s="581"/>
      <c r="BG913" s="581"/>
      <c r="BH913" s="581"/>
      <c r="BI913" s="581"/>
      <c r="BJ913" s="581"/>
      <c r="BK913" s="581"/>
      <c r="BL913" s="581"/>
      <c r="BM913" s="581"/>
      <c r="BN913" s="581"/>
      <c r="BO913" s="581"/>
      <c r="BP913" s="581"/>
      <c r="BQ913" s="581"/>
      <c r="BR913" s="581"/>
      <c r="BS913" s="581"/>
      <c r="BT913" s="581"/>
      <c r="BU913" s="581"/>
      <c r="BV913" s="581"/>
      <c r="BW913" s="581"/>
      <c r="BX913" s="581"/>
      <c r="BY913" s="581"/>
      <c r="BZ913" s="581"/>
      <c r="CA913" s="581"/>
      <c r="CB913" s="581"/>
      <c r="CC913" s="581"/>
    </row>
    <row r="914" customFormat="false" ht="11.25" hidden="false" customHeight="true" outlineLevel="0" collapsed="false">
      <c r="A914" s="581"/>
      <c r="B914" s="581"/>
      <c r="C914" s="581"/>
      <c r="D914" s="581"/>
      <c r="E914" s="581"/>
      <c r="F914" s="581"/>
      <c r="G914" s="581"/>
      <c r="H914" s="581"/>
      <c r="I914" s="581"/>
      <c r="J914" s="581"/>
      <c r="K914" s="581"/>
      <c r="L914" s="581"/>
      <c r="M914" s="581"/>
      <c r="N914" s="581"/>
      <c r="O914" s="581"/>
      <c r="P914" s="581"/>
      <c r="Q914" s="581"/>
      <c r="R914" s="581"/>
      <c r="S914" s="581"/>
      <c r="T914" s="581"/>
      <c r="U914" s="581"/>
      <c r="V914" s="581"/>
      <c r="W914" s="581"/>
      <c r="X914" s="581"/>
      <c r="Y914" s="581"/>
      <c r="Z914" s="581"/>
      <c r="AA914" s="581"/>
      <c r="AB914" s="581"/>
      <c r="AC914" s="581"/>
      <c r="AD914" s="581"/>
      <c r="AE914" s="581"/>
      <c r="AF914" s="581"/>
      <c r="AG914" s="581"/>
      <c r="AH914" s="581"/>
      <c r="AI914" s="581"/>
      <c r="AJ914" s="581"/>
      <c r="AK914" s="581"/>
      <c r="AL914" s="581"/>
      <c r="AM914" s="581"/>
      <c r="AN914" s="581"/>
      <c r="AO914" s="581"/>
      <c r="AP914" s="581"/>
      <c r="AQ914" s="581"/>
      <c r="AR914" s="581"/>
      <c r="AS914" s="581"/>
      <c r="AT914" s="581"/>
      <c r="AU914" s="581"/>
      <c r="AV914" s="581"/>
      <c r="AW914" s="581"/>
      <c r="AX914" s="581"/>
      <c r="AY914" s="581"/>
      <c r="AZ914" s="581"/>
      <c r="BA914" s="581"/>
      <c r="BB914" s="581"/>
      <c r="BC914" s="581"/>
      <c r="BD914" s="581"/>
      <c r="BE914" s="581"/>
      <c r="BF914" s="581"/>
      <c r="BG914" s="581"/>
      <c r="BH914" s="581"/>
      <c r="BI914" s="581"/>
      <c r="BJ914" s="581"/>
      <c r="BK914" s="581"/>
      <c r="BL914" s="581"/>
      <c r="BM914" s="581"/>
      <c r="BN914" s="581"/>
      <c r="BO914" s="581"/>
      <c r="BP914" s="581"/>
      <c r="BQ914" s="581"/>
      <c r="BR914" s="581"/>
      <c r="BS914" s="581"/>
      <c r="BT914" s="581"/>
      <c r="BU914" s="581"/>
      <c r="BV914" s="581"/>
      <c r="BW914" s="581"/>
      <c r="BX914" s="581"/>
      <c r="BY914" s="581"/>
      <c r="BZ914" s="581"/>
      <c r="CA914" s="581"/>
      <c r="CB914" s="581"/>
      <c r="CC914" s="581"/>
    </row>
    <row r="915" customFormat="false" ht="11.25" hidden="false" customHeight="true" outlineLevel="0" collapsed="false">
      <c r="A915" s="581"/>
      <c r="B915" s="581"/>
      <c r="C915" s="581"/>
      <c r="D915" s="581"/>
      <c r="E915" s="581"/>
      <c r="F915" s="581"/>
      <c r="G915" s="581"/>
      <c r="H915" s="581"/>
      <c r="I915" s="581"/>
      <c r="J915" s="581"/>
      <c r="K915" s="581"/>
      <c r="L915" s="581"/>
      <c r="M915" s="581"/>
      <c r="N915" s="581"/>
      <c r="O915" s="581"/>
      <c r="P915" s="581"/>
      <c r="Q915" s="581"/>
      <c r="R915" s="581"/>
      <c r="S915" s="581"/>
      <c r="T915" s="581"/>
      <c r="U915" s="581"/>
      <c r="V915" s="581"/>
      <c r="W915" s="581"/>
      <c r="X915" s="581"/>
      <c r="Y915" s="581"/>
      <c r="Z915" s="581"/>
      <c r="AA915" s="581"/>
      <c r="AB915" s="581"/>
      <c r="AC915" s="581"/>
      <c r="AD915" s="581"/>
      <c r="AE915" s="581"/>
      <c r="AF915" s="581"/>
      <c r="AG915" s="581"/>
      <c r="AH915" s="581"/>
      <c r="AI915" s="581"/>
      <c r="AJ915" s="581"/>
      <c r="AK915" s="581"/>
      <c r="AL915" s="581"/>
      <c r="AM915" s="581"/>
      <c r="AN915" s="581"/>
      <c r="AO915" s="581"/>
      <c r="AP915" s="581"/>
      <c r="AQ915" s="581"/>
      <c r="AR915" s="581"/>
      <c r="AS915" s="581"/>
      <c r="AT915" s="581"/>
      <c r="AU915" s="581"/>
      <c r="AV915" s="581"/>
      <c r="AW915" s="581"/>
      <c r="AX915" s="581"/>
      <c r="AY915" s="581"/>
      <c r="AZ915" s="581"/>
      <c r="BA915" s="581"/>
      <c r="BB915" s="581"/>
      <c r="BC915" s="581"/>
      <c r="BD915" s="581"/>
      <c r="BE915" s="581"/>
      <c r="BF915" s="581"/>
      <c r="BG915" s="581"/>
      <c r="BH915" s="581"/>
      <c r="BI915" s="581"/>
      <c r="BJ915" s="581"/>
      <c r="BK915" s="581"/>
      <c r="BL915" s="581"/>
      <c r="BM915" s="581"/>
      <c r="BN915" s="581"/>
      <c r="BO915" s="581"/>
      <c r="BP915" s="581"/>
      <c r="BQ915" s="581"/>
      <c r="BR915" s="581"/>
      <c r="BS915" s="581"/>
      <c r="BT915" s="581"/>
      <c r="BU915" s="581"/>
      <c r="BV915" s="581"/>
      <c r="BW915" s="581"/>
      <c r="BX915" s="581"/>
      <c r="BY915" s="581"/>
      <c r="BZ915" s="581"/>
      <c r="CA915" s="581"/>
      <c r="CB915" s="581"/>
      <c r="CC915" s="581"/>
    </row>
    <row r="916" customFormat="false" ht="11.25" hidden="false" customHeight="true" outlineLevel="0" collapsed="false">
      <c r="A916" s="581"/>
      <c r="B916" s="581"/>
      <c r="C916" s="581"/>
      <c r="D916" s="581"/>
      <c r="E916" s="581"/>
      <c r="F916" s="581"/>
      <c r="G916" s="581"/>
      <c r="H916" s="581"/>
      <c r="I916" s="581"/>
      <c r="J916" s="581"/>
      <c r="K916" s="581"/>
      <c r="L916" s="581"/>
      <c r="M916" s="581"/>
      <c r="N916" s="581"/>
      <c r="O916" s="581"/>
      <c r="P916" s="581"/>
      <c r="Q916" s="581"/>
      <c r="R916" s="581"/>
      <c r="S916" s="581"/>
      <c r="T916" s="581"/>
      <c r="U916" s="581"/>
      <c r="V916" s="581"/>
      <c r="W916" s="581"/>
      <c r="X916" s="581"/>
      <c r="Y916" s="581"/>
      <c r="Z916" s="581"/>
      <c r="AA916" s="581"/>
      <c r="AB916" s="581"/>
      <c r="AC916" s="581"/>
      <c r="AD916" s="581"/>
      <c r="AE916" s="581"/>
      <c r="AF916" s="581"/>
      <c r="AG916" s="581"/>
      <c r="AH916" s="581"/>
      <c r="AI916" s="581"/>
      <c r="AJ916" s="581"/>
      <c r="AK916" s="581"/>
      <c r="AL916" s="581"/>
      <c r="AM916" s="581"/>
      <c r="AN916" s="581"/>
      <c r="AO916" s="581"/>
      <c r="AP916" s="581"/>
      <c r="AQ916" s="581"/>
      <c r="AR916" s="581"/>
      <c r="AS916" s="581"/>
      <c r="AT916" s="581"/>
      <c r="AU916" s="581"/>
      <c r="AV916" s="581"/>
      <c r="AW916" s="581"/>
      <c r="AX916" s="581"/>
      <c r="AY916" s="581"/>
      <c r="AZ916" s="581"/>
      <c r="BA916" s="581"/>
      <c r="BB916" s="581"/>
      <c r="BC916" s="581"/>
      <c r="BD916" s="581"/>
      <c r="BE916" s="581"/>
      <c r="BF916" s="581"/>
      <c r="BG916" s="581"/>
      <c r="BH916" s="581"/>
      <c r="BI916" s="581"/>
      <c r="BJ916" s="581"/>
      <c r="BK916" s="581"/>
      <c r="BL916" s="581"/>
      <c r="BM916" s="581"/>
      <c r="BN916" s="581"/>
      <c r="BO916" s="581"/>
      <c r="BP916" s="581"/>
      <c r="BQ916" s="581"/>
      <c r="BR916" s="581"/>
      <c r="BS916" s="581"/>
      <c r="BT916" s="581"/>
      <c r="BU916" s="581"/>
      <c r="BV916" s="581"/>
      <c r="BW916" s="581"/>
      <c r="BX916" s="581"/>
      <c r="BY916" s="581"/>
      <c r="BZ916" s="581"/>
      <c r="CA916" s="581"/>
      <c r="CB916" s="581"/>
      <c r="CC916" s="581"/>
    </row>
    <row r="917" customFormat="false" ht="11.25" hidden="false" customHeight="true" outlineLevel="0" collapsed="false">
      <c r="A917" s="581"/>
      <c r="B917" s="581"/>
      <c r="C917" s="581"/>
      <c r="D917" s="581"/>
      <c r="E917" s="581"/>
      <c r="F917" s="581"/>
      <c r="G917" s="581"/>
      <c r="H917" s="581"/>
      <c r="I917" s="581"/>
      <c r="J917" s="581"/>
      <c r="K917" s="581"/>
      <c r="L917" s="581"/>
      <c r="M917" s="581"/>
      <c r="N917" s="581"/>
      <c r="O917" s="581"/>
      <c r="P917" s="581"/>
      <c r="Q917" s="581"/>
      <c r="R917" s="581"/>
      <c r="S917" s="581"/>
      <c r="T917" s="581"/>
      <c r="U917" s="581"/>
      <c r="V917" s="581"/>
      <c r="W917" s="581"/>
      <c r="X917" s="581"/>
      <c r="Y917" s="581"/>
      <c r="Z917" s="581"/>
      <c r="AA917" s="581"/>
      <c r="AB917" s="581"/>
      <c r="AC917" s="581"/>
      <c r="AD917" s="581"/>
      <c r="AE917" s="581"/>
      <c r="AF917" s="581"/>
      <c r="AG917" s="581"/>
      <c r="AH917" s="581"/>
      <c r="AI917" s="581"/>
      <c r="AJ917" s="581"/>
      <c r="AK917" s="581"/>
      <c r="AL917" s="581"/>
      <c r="AM917" s="581"/>
      <c r="AN917" s="581"/>
      <c r="AO917" s="581"/>
      <c r="AP917" s="581"/>
      <c r="AQ917" s="581"/>
      <c r="AR917" s="581"/>
      <c r="AS917" s="581"/>
      <c r="AT917" s="581"/>
      <c r="AU917" s="581"/>
      <c r="AV917" s="581"/>
      <c r="AW917" s="581"/>
      <c r="AX917" s="581"/>
      <c r="AY917" s="581"/>
      <c r="AZ917" s="581"/>
      <c r="BA917" s="581"/>
      <c r="BB917" s="581"/>
      <c r="BC917" s="581"/>
      <c r="BD917" s="581"/>
      <c r="BE917" s="581"/>
      <c r="BF917" s="581"/>
      <c r="BG917" s="581"/>
      <c r="BH917" s="581"/>
      <c r="BI917" s="581"/>
      <c r="BJ917" s="581"/>
      <c r="BK917" s="581"/>
      <c r="BL917" s="581"/>
      <c r="BM917" s="581"/>
      <c r="BN917" s="581"/>
      <c r="BO917" s="581"/>
      <c r="BP917" s="581"/>
      <c r="BQ917" s="581"/>
      <c r="BR917" s="581"/>
      <c r="BS917" s="581"/>
      <c r="BT917" s="581"/>
      <c r="BU917" s="581"/>
      <c r="BV917" s="581"/>
      <c r="BW917" s="581"/>
      <c r="BX917" s="581"/>
      <c r="BY917" s="581"/>
      <c r="BZ917" s="581"/>
      <c r="CA917" s="581"/>
      <c r="CB917" s="581"/>
      <c r="CC917" s="581"/>
    </row>
    <row r="918" customFormat="false" ht="11.25" hidden="false" customHeight="true" outlineLevel="0" collapsed="false">
      <c r="A918" s="581"/>
      <c r="B918" s="581"/>
      <c r="C918" s="581"/>
      <c r="D918" s="581"/>
      <c r="E918" s="581"/>
      <c r="F918" s="581"/>
      <c r="G918" s="581"/>
      <c r="H918" s="581"/>
      <c r="I918" s="581"/>
      <c r="J918" s="581"/>
      <c r="K918" s="581"/>
      <c r="L918" s="581"/>
      <c r="M918" s="581"/>
      <c r="N918" s="581"/>
      <c r="O918" s="581"/>
      <c r="P918" s="581"/>
      <c r="Q918" s="581"/>
      <c r="R918" s="581"/>
      <c r="S918" s="581"/>
      <c r="T918" s="581"/>
      <c r="U918" s="581"/>
      <c r="V918" s="581"/>
      <c r="W918" s="581"/>
      <c r="X918" s="581"/>
      <c r="Y918" s="581"/>
      <c r="Z918" s="581"/>
      <c r="AA918" s="581"/>
      <c r="AB918" s="581"/>
      <c r="AC918" s="581"/>
      <c r="AD918" s="581"/>
      <c r="AE918" s="581"/>
      <c r="AF918" s="581"/>
      <c r="AG918" s="581"/>
      <c r="AH918" s="581"/>
      <c r="AI918" s="581"/>
      <c r="AJ918" s="581"/>
      <c r="AK918" s="581"/>
      <c r="AL918" s="581"/>
      <c r="AM918" s="581"/>
      <c r="AN918" s="581"/>
      <c r="AO918" s="581"/>
      <c r="AP918" s="581"/>
      <c r="AQ918" s="581"/>
      <c r="AR918" s="581"/>
      <c r="AS918" s="581"/>
      <c r="AT918" s="581"/>
      <c r="AU918" s="581"/>
      <c r="AV918" s="581"/>
      <c r="AW918" s="581"/>
      <c r="AX918" s="581"/>
      <c r="AY918" s="581"/>
      <c r="AZ918" s="581"/>
      <c r="BA918" s="581"/>
      <c r="BB918" s="581"/>
      <c r="BC918" s="581"/>
      <c r="BD918" s="581"/>
      <c r="BE918" s="581"/>
      <c r="BF918" s="581"/>
      <c r="BG918" s="581"/>
      <c r="BH918" s="581"/>
      <c r="BI918" s="581"/>
      <c r="BJ918" s="581"/>
      <c r="BK918" s="581"/>
      <c r="BL918" s="581"/>
      <c r="BM918" s="581"/>
      <c r="BN918" s="581"/>
      <c r="BO918" s="581"/>
      <c r="BP918" s="581"/>
      <c r="BQ918" s="581"/>
      <c r="BR918" s="581"/>
      <c r="BS918" s="581"/>
      <c r="BT918" s="581"/>
      <c r="BU918" s="581"/>
      <c r="BV918" s="581"/>
      <c r="BW918" s="581"/>
      <c r="BX918" s="581"/>
      <c r="BY918" s="581"/>
      <c r="BZ918" s="581"/>
      <c r="CA918" s="581"/>
      <c r="CB918" s="581"/>
      <c r="CC918" s="581"/>
    </row>
    <row r="919" customFormat="false" ht="11.25" hidden="false" customHeight="true" outlineLevel="0" collapsed="false">
      <c r="A919" s="581"/>
      <c r="B919" s="581"/>
      <c r="C919" s="581"/>
      <c r="D919" s="581"/>
      <c r="E919" s="581"/>
      <c r="F919" s="581"/>
      <c r="G919" s="581"/>
      <c r="H919" s="581"/>
      <c r="I919" s="581"/>
      <c r="J919" s="581"/>
      <c r="K919" s="581"/>
      <c r="L919" s="581"/>
      <c r="M919" s="581"/>
      <c r="N919" s="581"/>
      <c r="O919" s="581"/>
      <c r="P919" s="581"/>
      <c r="Q919" s="581"/>
      <c r="R919" s="581"/>
      <c r="S919" s="581"/>
      <c r="T919" s="581"/>
      <c r="U919" s="581"/>
      <c r="V919" s="581"/>
      <c r="W919" s="581"/>
      <c r="X919" s="581"/>
      <c r="Y919" s="581"/>
      <c r="Z919" s="581"/>
      <c r="AA919" s="581"/>
      <c r="AB919" s="581"/>
      <c r="AC919" s="581"/>
      <c r="AD919" s="581"/>
      <c r="AE919" s="581"/>
      <c r="AF919" s="581"/>
      <c r="AG919" s="581"/>
      <c r="AH919" s="581"/>
      <c r="AI919" s="581"/>
      <c r="AJ919" s="581"/>
      <c r="AK919" s="581"/>
      <c r="AL919" s="581"/>
      <c r="AM919" s="581"/>
      <c r="AN919" s="581"/>
      <c r="AO919" s="581"/>
      <c r="AP919" s="581"/>
      <c r="AQ919" s="581"/>
      <c r="AR919" s="581"/>
      <c r="AS919" s="581"/>
      <c r="AT919" s="581"/>
      <c r="AU919" s="581"/>
      <c r="AV919" s="581"/>
      <c r="AW919" s="581"/>
      <c r="AX919" s="581"/>
      <c r="AY919" s="581"/>
      <c r="AZ919" s="581"/>
      <c r="BA919" s="581"/>
      <c r="BB919" s="581"/>
      <c r="BC919" s="581"/>
      <c r="BD919" s="581"/>
      <c r="BE919" s="581"/>
      <c r="BF919" s="581"/>
      <c r="BG919" s="581"/>
      <c r="BH919" s="581"/>
      <c r="BI919" s="581"/>
      <c r="BJ919" s="581"/>
      <c r="BK919" s="581"/>
      <c r="BL919" s="581"/>
      <c r="BM919" s="581"/>
      <c r="BN919" s="581"/>
      <c r="BO919" s="581"/>
      <c r="BP919" s="581"/>
      <c r="BQ919" s="581"/>
      <c r="BR919" s="581"/>
      <c r="BS919" s="581"/>
      <c r="BT919" s="581"/>
      <c r="BU919" s="581"/>
      <c r="BV919" s="581"/>
      <c r="BW919" s="581"/>
      <c r="BX919" s="581"/>
      <c r="BY919" s="581"/>
      <c r="BZ919" s="581"/>
      <c r="CA919" s="581"/>
      <c r="CB919" s="581"/>
      <c r="CC919" s="581"/>
    </row>
    <row r="920" customFormat="false" ht="11.25" hidden="false" customHeight="true" outlineLevel="0" collapsed="false">
      <c r="A920" s="581"/>
      <c r="B920" s="581"/>
      <c r="C920" s="581"/>
      <c r="D920" s="581"/>
      <c r="E920" s="581"/>
      <c r="F920" s="581"/>
      <c r="G920" s="581"/>
      <c r="H920" s="581"/>
      <c r="I920" s="581"/>
      <c r="J920" s="581"/>
      <c r="K920" s="581"/>
      <c r="L920" s="581"/>
      <c r="M920" s="581"/>
      <c r="N920" s="581"/>
      <c r="O920" s="581"/>
      <c r="P920" s="581"/>
      <c r="Q920" s="581"/>
      <c r="R920" s="581"/>
      <c r="S920" s="581"/>
      <c r="T920" s="581"/>
      <c r="U920" s="581"/>
      <c r="V920" s="581"/>
      <c r="W920" s="581"/>
      <c r="X920" s="581"/>
      <c r="Y920" s="581"/>
      <c r="Z920" s="581"/>
      <c r="AA920" s="581"/>
      <c r="AB920" s="581"/>
      <c r="AC920" s="581"/>
      <c r="AD920" s="581"/>
      <c r="AE920" s="581"/>
      <c r="AF920" s="581"/>
      <c r="AG920" s="581"/>
      <c r="AH920" s="581"/>
      <c r="AI920" s="581"/>
      <c r="AJ920" s="581"/>
      <c r="AK920" s="581"/>
      <c r="AL920" s="581"/>
      <c r="AM920" s="581"/>
      <c r="AN920" s="581"/>
      <c r="AO920" s="581"/>
      <c r="AP920" s="581"/>
      <c r="AQ920" s="581"/>
      <c r="AR920" s="581"/>
      <c r="AS920" s="581"/>
      <c r="AT920" s="581"/>
      <c r="AU920" s="581"/>
      <c r="AV920" s="581"/>
      <c r="AW920" s="581"/>
      <c r="AX920" s="581"/>
      <c r="AY920" s="581"/>
      <c r="AZ920" s="581"/>
      <c r="BA920" s="581"/>
      <c r="BB920" s="581"/>
      <c r="BC920" s="581"/>
      <c r="BD920" s="581"/>
      <c r="BE920" s="581"/>
      <c r="BF920" s="581"/>
      <c r="BG920" s="581"/>
      <c r="BH920" s="581"/>
      <c r="BI920" s="581"/>
      <c r="BJ920" s="581"/>
      <c r="BK920" s="581"/>
      <c r="BL920" s="581"/>
      <c r="BM920" s="581"/>
      <c r="BN920" s="581"/>
      <c r="BO920" s="581"/>
      <c r="BP920" s="581"/>
      <c r="BQ920" s="581"/>
      <c r="BR920" s="581"/>
      <c r="BS920" s="581"/>
      <c r="BT920" s="581"/>
      <c r="BU920" s="581"/>
      <c r="BV920" s="581"/>
      <c r="BW920" s="581"/>
      <c r="BX920" s="581"/>
      <c r="BY920" s="581"/>
      <c r="BZ920" s="581"/>
      <c r="CA920" s="581"/>
      <c r="CB920" s="581"/>
      <c r="CC920" s="581"/>
    </row>
    <row r="921" customFormat="false" ht="11.25" hidden="false" customHeight="true" outlineLevel="0" collapsed="false">
      <c r="A921" s="581"/>
      <c r="B921" s="581"/>
      <c r="C921" s="581"/>
      <c r="D921" s="581"/>
      <c r="E921" s="581"/>
      <c r="F921" s="581"/>
      <c r="G921" s="581"/>
      <c r="H921" s="581"/>
      <c r="I921" s="581"/>
      <c r="J921" s="581"/>
      <c r="K921" s="581"/>
      <c r="L921" s="581"/>
      <c r="M921" s="581"/>
      <c r="N921" s="581"/>
      <c r="O921" s="581"/>
      <c r="P921" s="581"/>
      <c r="Q921" s="581"/>
      <c r="R921" s="581"/>
      <c r="S921" s="581"/>
      <c r="T921" s="581"/>
      <c r="U921" s="581"/>
      <c r="V921" s="581"/>
      <c r="W921" s="581"/>
      <c r="X921" s="581"/>
      <c r="Y921" s="581"/>
      <c r="Z921" s="581"/>
      <c r="AA921" s="581"/>
      <c r="AB921" s="581"/>
      <c r="AC921" s="581"/>
      <c r="AD921" s="581"/>
      <c r="AE921" s="581"/>
      <c r="AF921" s="581"/>
      <c r="AG921" s="581"/>
      <c r="AH921" s="581"/>
      <c r="AI921" s="581"/>
      <c r="AJ921" s="581"/>
      <c r="AK921" s="581"/>
      <c r="AL921" s="581"/>
      <c r="AM921" s="581"/>
      <c r="AN921" s="581"/>
      <c r="AO921" s="581"/>
      <c r="AP921" s="581"/>
      <c r="AQ921" s="581"/>
      <c r="AR921" s="581"/>
      <c r="AS921" s="581"/>
      <c r="AT921" s="581"/>
      <c r="AU921" s="581"/>
      <c r="AV921" s="581"/>
      <c r="AW921" s="581"/>
      <c r="AX921" s="581"/>
      <c r="AY921" s="581"/>
      <c r="AZ921" s="581"/>
      <c r="BA921" s="581"/>
      <c r="BB921" s="581"/>
      <c r="BC921" s="581"/>
      <c r="BD921" s="581"/>
      <c r="BE921" s="581"/>
      <c r="BF921" s="581"/>
      <c r="BG921" s="581"/>
      <c r="BH921" s="581"/>
      <c r="BI921" s="581"/>
      <c r="BJ921" s="581"/>
      <c r="BK921" s="581"/>
      <c r="BL921" s="581"/>
      <c r="BM921" s="581"/>
      <c r="BN921" s="581"/>
      <c r="BO921" s="581"/>
      <c r="BP921" s="581"/>
      <c r="BQ921" s="581"/>
      <c r="BR921" s="581"/>
      <c r="BS921" s="581"/>
      <c r="BT921" s="581"/>
      <c r="BU921" s="581"/>
      <c r="BV921" s="581"/>
      <c r="BW921" s="581"/>
      <c r="BX921" s="581"/>
      <c r="BY921" s="581"/>
      <c r="BZ921" s="581"/>
      <c r="CA921" s="581"/>
      <c r="CB921" s="581"/>
      <c r="CC921" s="581"/>
    </row>
    <row r="922" customFormat="false" ht="11.25" hidden="false" customHeight="true" outlineLevel="0" collapsed="false">
      <c r="A922" s="581"/>
      <c r="B922" s="581"/>
      <c r="C922" s="581"/>
      <c r="D922" s="581"/>
      <c r="E922" s="581"/>
      <c r="F922" s="581"/>
      <c r="G922" s="581"/>
      <c r="H922" s="581"/>
      <c r="I922" s="581"/>
      <c r="J922" s="581"/>
      <c r="K922" s="581"/>
      <c r="L922" s="581"/>
      <c r="M922" s="581"/>
      <c r="N922" s="581"/>
      <c r="O922" s="581"/>
      <c r="P922" s="581"/>
      <c r="Q922" s="581"/>
      <c r="R922" s="581"/>
      <c r="S922" s="581"/>
      <c r="T922" s="581"/>
      <c r="U922" s="581"/>
      <c r="V922" s="581"/>
      <c r="W922" s="581"/>
      <c r="X922" s="581"/>
      <c r="Y922" s="581"/>
      <c r="Z922" s="581"/>
      <c r="AA922" s="581"/>
      <c r="AB922" s="581"/>
      <c r="AC922" s="581"/>
      <c r="AD922" s="581"/>
      <c r="AE922" s="581"/>
      <c r="AF922" s="581"/>
      <c r="AG922" s="581"/>
      <c r="AH922" s="581"/>
      <c r="AI922" s="581"/>
      <c r="AJ922" s="581"/>
      <c r="AK922" s="581"/>
      <c r="AL922" s="581"/>
      <c r="AM922" s="581"/>
      <c r="AN922" s="581"/>
      <c r="AO922" s="581"/>
      <c r="AP922" s="581"/>
      <c r="AQ922" s="581"/>
      <c r="AR922" s="581"/>
      <c r="AS922" s="581"/>
      <c r="AT922" s="581"/>
      <c r="AU922" s="581"/>
      <c r="AV922" s="581"/>
      <c r="AW922" s="581"/>
      <c r="AX922" s="581"/>
      <c r="AY922" s="581"/>
      <c r="AZ922" s="581"/>
      <c r="BA922" s="581"/>
      <c r="BB922" s="581"/>
      <c r="BC922" s="581"/>
      <c r="BD922" s="581"/>
      <c r="BE922" s="581"/>
      <c r="BF922" s="581"/>
      <c r="BG922" s="581"/>
      <c r="BH922" s="581"/>
      <c r="BI922" s="581"/>
      <c r="BJ922" s="581"/>
      <c r="BK922" s="581"/>
      <c r="BL922" s="581"/>
      <c r="BM922" s="581"/>
      <c r="BN922" s="581"/>
      <c r="BO922" s="581"/>
      <c r="BP922" s="581"/>
      <c r="BQ922" s="581"/>
      <c r="BR922" s="581"/>
      <c r="BS922" s="581"/>
      <c r="BT922" s="581"/>
      <c r="BU922" s="581"/>
      <c r="BV922" s="581"/>
      <c r="BW922" s="581"/>
      <c r="BX922" s="581"/>
      <c r="BY922" s="581"/>
      <c r="BZ922" s="581"/>
      <c r="CA922" s="581"/>
      <c r="CB922" s="581"/>
      <c r="CC922" s="581"/>
    </row>
    <row r="923" customFormat="false" ht="11.25" hidden="false" customHeight="true" outlineLevel="0" collapsed="false">
      <c r="A923" s="581"/>
      <c r="B923" s="581"/>
      <c r="C923" s="581"/>
      <c r="D923" s="581"/>
      <c r="E923" s="581"/>
      <c r="F923" s="581"/>
      <c r="G923" s="581"/>
      <c r="H923" s="581"/>
      <c r="I923" s="581"/>
      <c r="J923" s="581"/>
      <c r="K923" s="581"/>
      <c r="L923" s="581"/>
      <c r="M923" s="581"/>
      <c r="N923" s="581"/>
      <c r="O923" s="581"/>
      <c r="P923" s="581"/>
      <c r="Q923" s="581"/>
      <c r="R923" s="581"/>
      <c r="S923" s="581"/>
      <c r="T923" s="581"/>
      <c r="U923" s="581"/>
      <c r="V923" s="581"/>
      <c r="W923" s="581"/>
      <c r="X923" s="581"/>
      <c r="Y923" s="581"/>
      <c r="Z923" s="581"/>
      <c r="AA923" s="581"/>
      <c r="AB923" s="581"/>
      <c r="AC923" s="581"/>
      <c r="AD923" s="581"/>
      <c r="AE923" s="581"/>
      <c r="AF923" s="581"/>
      <c r="AG923" s="581"/>
      <c r="AH923" s="581"/>
      <c r="AI923" s="581"/>
      <c r="AJ923" s="581"/>
      <c r="AK923" s="581"/>
      <c r="AL923" s="581"/>
      <c r="AM923" s="581"/>
      <c r="AN923" s="581"/>
      <c r="AO923" s="581"/>
      <c r="AP923" s="581"/>
      <c r="AQ923" s="581"/>
      <c r="AR923" s="581"/>
      <c r="AS923" s="581"/>
      <c r="AT923" s="581"/>
      <c r="AU923" s="581"/>
      <c r="AV923" s="581"/>
      <c r="AW923" s="581"/>
      <c r="AX923" s="581"/>
      <c r="AY923" s="581"/>
      <c r="AZ923" s="581"/>
      <c r="BA923" s="581"/>
      <c r="BB923" s="581"/>
      <c r="BC923" s="581"/>
      <c r="BD923" s="581"/>
      <c r="BE923" s="581"/>
      <c r="BF923" s="581"/>
      <c r="BG923" s="581"/>
      <c r="BH923" s="581"/>
      <c r="BI923" s="581"/>
      <c r="BJ923" s="581"/>
      <c r="BK923" s="581"/>
      <c r="BL923" s="581"/>
      <c r="BM923" s="581"/>
      <c r="BN923" s="581"/>
      <c r="BO923" s="581"/>
      <c r="BP923" s="581"/>
      <c r="BQ923" s="581"/>
      <c r="BR923" s="581"/>
      <c r="BS923" s="581"/>
      <c r="BT923" s="581"/>
      <c r="BU923" s="581"/>
      <c r="BV923" s="581"/>
      <c r="BW923" s="581"/>
      <c r="BX923" s="581"/>
      <c r="BY923" s="581"/>
      <c r="BZ923" s="581"/>
      <c r="CA923" s="581"/>
      <c r="CB923" s="581"/>
      <c r="CC923" s="581"/>
    </row>
    <row r="924" customFormat="false" ht="11.25" hidden="false" customHeight="true" outlineLevel="0" collapsed="false">
      <c r="A924" s="581"/>
      <c r="B924" s="581"/>
      <c r="C924" s="581"/>
      <c r="D924" s="581"/>
      <c r="E924" s="581"/>
      <c r="F924" s="581"/>
      <c r="G924" s="581"/>
      <c r="H924" s="581"/>
      <c r="I924" s="581"/>
      <c r="J924" s="581"/>
      <c r="K924" s="581"/>
      <c r="L924" s="581"/>
      <c r="M924" s="581"/>
      <c r="N924" s="581"/>
      <c r="O924" s="581"/>
      <c r="P924" s="581"/>
      <c r="Q924" s="581"/>
      <c r="R924" s="581"/>
      <c r="S924" s="581"/>
      <c r="T924" s="581"/>
      <c r="U924" s="581"/>
      <c r="V924" s="581"/>
      <c r="W924" s="581"/>
      <c r="X924" s="581"/>
      <c r="Y924" s="581"/>
      <c r="Z924" s="581"/>
      <c r="AA924" s="581"/>
      <c r="AB924" s="581"/>
      <c r="AC924" s="581"/>
      <c r="AD924" s="581"/>
      <c r="AE924" s="581"/>
      <c r="AF924" s="581"/>
      <c r="AG924" s="581"/>
      <c r="AH924" s="581"/>
      <c r="AI924" s="581"/>
      <c r="AJ924" s="581"/>
      <c r="AK924" s="581"/>
      <c r="AL924" s="581"/>
      <c r="AM924" s="581"/>
      <c r="AN924" s="581"/>
      <c r="AO924" s="581"/>
      <c r="AP924" s="581"/>
      <c r="AQ924" s="581"/>
      <c r="AR924" s="581"/>
      <c r="AS924" s="581"/>
      <c r="AT924" s="581"/>
      <c r="AU924" s="581"/>
      <c r="AV924" s="581"/>
      <c r="AW924" s="581"/>
      <c r="AX924" s="581"/>
      <c r="AY924" s="581"/>
      <c r="AZ924" s="581"/>
      <c r="BA924" s="581"/>
      <c r="BB924" s="581"/>
      <c r="BC924" s="581"/>
      <c r="BD924" s="581"/>
      <c r="BE924" s="581"/>
      <c r="BF924" s="581"/>
      <c r="BG924" s="581"/>
      <c r="BH924" s="581"/>
      <c r="BI924" s="581"/>
      <c r="BJ924" s="581"/>
      <c r="BK924" s="581"/>
      <c r="BL924" s="581"/>
      <c r="BM924" s="581"/>
      <c r="BN924" s="581"/>
      <c r="BO924" s="581"/>
      <c r="BP924" s="581"/>
      <c r="BQ924" s="581"/>
      <c r="BR924" s="581"/>
      <c r="BS924" s="581"/>
      <c r="BT924" s="581"/>
      <c r="BU924" s="581"/>
      <c r="BV924" s="581"/>
      <c r="BW924" s="581"/>
      <c r="BX924" s="581"/>
      <c r="BY924" s="581"/>
      <c r="BZ924" s="581"/>
      <c r="CA924" s="581"/>
      <c r="CB924" s="581"/>
      <c r="CC924" s="581"/>
    </row>
    <row r="925" customFormat="false" ht="11.25" hidden="false" customHeight="true" outlineLevel="0" collapsed="false">
      <c r="A925" s="581"/>
      <c r="B925" s="581"/>
      <c r="C925" s="581"/>
      <c r="D925" s="581"/>
      <c r="E925" s="581"/>
      <c r="F925" s="581"/>
      <c r="G925" s="581"/>
      <c r="H925" s="581"/>
      <c r="I925" s="581"/>
      <c r="J925" s="581"/>
      <c r="K925" s="581"/>
      <c r="L925" s="581"/>
      <c r="M925" s="581"/>
      <c r="N925" s="581"/>
      <c r="O925" s="581"/>
      <c r="P925" s="581"/>
      <c r="Q925" s="581"/>
      <c r="R925" s="581"/>
      <c r="S925" s="581"/>
      <c r="T925" s="581"/>
      <c r="U925" s="581"/>
      <c r="V925" s="581"/>
      <c r="W925" s="581"/>
      <c r="X925" s="581"/>
      <c r="Y925" s="581"/>
      <c r="Z925" s="581"/>
      <c r="AA925" s="581"/>
      <c r="AB925" s="581"/>
      <c r="AC925" s="581"/>
      <c r="AD925" s="581"/>
      <c r="AE925" s="581"/>
      <c r="AF925" s="581"/>
      <c r="AG925" s="581"/>
      <c r="AH925" s="581"/>
      <c r="AI925" s="581"/>
      <c r="AJ925" s="581"/>
      <c r="AK925" s="581"/>
      <c r="AL925" s="581"/>
      <c r="AM925" s="581"/>
      <c r="AN925" s="581"/>
      <c r="AO925" s="581"/>
      <c r="AP925" s="581"/>
      <c r="AQ925" s="581"/>
      <c r="AR925" s="581"/>
      <c r="AS925" s="581"/>
      <c r="AT925" s="581"/>
      <c r="AU925" s="581"/>
      <c r="AV925" s="581"/>
      <c r="AW925" s="581"/>
      <c r="AX925" s="581"/>
      <c r="AY925" s="581"/>
      <c r="AZ925" s="581"/>
      <c r="BA925" s="581"/>
      <c r="BB925" s="581"/>
      <c r="BC925" s="581"/>
      <c r="BD925" s="581"/>
      <c r="BE925" s="581"/>
      <c r="BF925" s="581"/>
      <c r="BG925" s="581"/>
      <c r="BH925" s="581"/>
      <c r="BI925" s="581"/>
      <c r="BJ925" s="581"/>
      <c r="BK925" s="581"/>
      <c r="BL925" s="581"/>
      <c r="BM925" s="581"/>
      <c r="BN925" s="581"/>
      <c r="BO925" s="581"/>
      <c r="BP925" s="581"/>
      <c r="BQ925" s="581"/>
      <c r="BR925" s="581"/>
      <c r="BS925" s="581"/>
      <c r="BT925" s="581"/>
      <c r="BU925" s="581"/>
      <c r="BV925" s="581"/>
      <c r="BW925" s="581"/>
      <c r="BX925" s="581"/>
      <c r="BY925" s="581"/>
      <c r="BZ925" s="581"/>
      <c r="CA925" s="581"/>
      <c r="CB925" s="581"/>
      <c r="CC925" s="581"/>
    </row>
    <row r="926" customFormat="false" ht="11.25" hidden="false" customHeight="true" outlineLevel="0" collapsed="false">
      <c r="A926" s="581"/>
      <c r="B926" s="581"/>
      <c r="C926" s="581"/>
      <c r="D926" s="581"/>
      <c r="E926" s="581"/>
      <c r="F926" s="581"/>
      <c r="G926" s="581"/>
      <c r="H926" s="581"/>
      <c r="I926" s="581"/>
      <c r="J926" s="581"/>
      <c r="K926" s="581"/>
      <c r="L926" s="581"/>
      <c r="M926" s="581"/>
      <c r="N926" s="581"/>
      <c r="O926" s="581"/>
      <c r="P926" s="581"/>
      <c r="Q926" s="581"/>
      <c r="R926" s="581"/>
      <c r="S926" s="581"/>
      <c r="T926" s="581"/>
      <c r="U926" s="581"/>
      <c r="V926" s="581"/>
      <c r="W926" s="581"/>
      <c r="X926" s="581"/>
      <c r="Y926" s="581"/>
      <c r="Z926" s="581"/>
      <c r="AA926" s="581"/>
      <c r="AB926" s="581"/>
      <c r="AC926" s="581"/>
      <c r="AD926" s="581"/>
      <c r="AE926" s="581"/>
      <c r="AF926" s="581"/>
      <c r="AG926" s="581"/>
      <c r="AH926" s="581"/>
      <c r="AI926" s="581"/>
      <c r="AJ926" s="581"/>
      <c r="AK926" s="581"/>
      <c r="AL926" s="581"/>
      <c r="AM926" s="581"/>
      <c r="AN926" s="581"/>
      <c r="AO926" s="581"/>
      <c r="AP926" s="581"/>
      <c r="AQ926" s="581"/>
      <c r="AR926" s="581"/>
      <c r="AS926" s="581"/>
      <c r="AT926" s="581"/>
      <c r="AU926" s="581"/>
      <c r="AV926" s="581"/>
      <c r="AW926" s="581"/>
      <c r="AX926" s="581"/>
      <c r="AY926" s="581"/>
      <c r="AZ926" s="581"/>
      <c r="BA926" s="581"/>
      <c r="BB926" s="581"/>
      <c r="BC926" s="581"/>
      <c r="BD926" s="581"/>
      <c r="BE926" s="581"/>
      <c r="BF926" s="581"/>
      <c r="BG926" s="581"/>
      <c r="BH926" s="581"/>
      <c r="BI926" s="581"/>
      <c r="BJ926" s="581"/>
      <c r="BK926" s="581"/>
      <c r="BL926" s="581"/>
      <c r="BM926" s="581"/>
      <c r="BN926" s="581"/>
      <c r="BO926" s="581"/>
      <c r="BP926" s="581"/>
      <c r="BQ926" s="581"/>
      <c r="BR926" s="581"/>
      <c r="BS926" s="581"/>
      <c r="BT926" s="581"/>
      <c r="BU926" s="581"/>
      <c r="BV926" s="581"/>
      <c r="BW926" s="581"/>
      <c r="BX926" s="581"/>
      <c r="BY926" s="581"/>
      <c r="BZ926" s="581"/>
      <c r="CA926" s="581"/>
      <c r="CB926" s="581"/>
      <c r="CC926" s="581"/>
    </row>
    <row r="927" customFormat="false" ht="11.25" hidden="false" customHeight="true" outlineLevel="0" collapsed="false">
      <c r="A927" s="581"/>
      <c r="B927" s="581"/>
      <c r="C927" s="581"/>
      <c r="D927" s="581"/>
      <c r="E927" s="581"/>
      <c r="F927" s="581"/>
      <c r="G927" s="581"/>
      <c r="H927" s="581"/>
      <c r="I927" s="581"/>
      <c r="J927" s="581"/>
      <c r="K927" s="581"/>
      <c r="L927" s="581"/>
      <c r="M927" s="581"/>
      <c r="N927" s="581"/>
      <c r="O927" s="581"/>
      <c r="P927" s="581"/>
      <c r="Q927" s="581"/>
      <c r="R927" s="581"/>
      <c r="S927" s="581"/>
      <c r="T927" s="581"/>
      <c r="U927" s="581"/>
      <c r="V927" s="581"/>
      <c r="W927" s="581"/>
      <c r="X927" s="581"/>
      <c r="Y927" s="581"/>
      <c r="Z927" s="581"/>
      <c r="AA927" s="581"/>
      <c r="AB927" s="581"/>
      <c r="AC927" s="581"/>
      <c r="AD927" s="581"/>
      <c r="AE927" s="581"/>
      <c r="AF927" s="581"/>
      <c r="AG927" s="581"/>
      <c r="AH927" s="581"/>
      <c r="AI927" s="581"/>
      <c r="AJ927" s="581"/>
      <c r="AK927" s="581"/>
      <c r="AL927" s="581"/>
      <c r="AM927" s="581"/>
      <c r="AN927" s="581"/>
      <c r="AO927" s="581"/>
      <c r="AP927" s="581"/>
      <c r="AQ927" s="581"/>
      <c r="AR927" s="581"/>
      <c r="AS927" s="581"/>
      <c r="AT927" s="581"/>
      <c r="AU927" s="581"/>
      <c r="AV927" s="581"/>
      <c r="AW927" s="581"/>
      <c r="AX927" s="581"/>
      <c r="AY927" s="581"/>
      <c r="AZ927" s="581"/>
      <c r="BA927" s="581"/>
      <c r="BB927" s="581"/>
      <c r="BC927" s="581"/>
      <c r="BD927" s="581"/>
      <c r="BE927" s="581"/>
      <c r="BF927" s="581"/>
      <c r="BG927" s="581"/>
      <c r="BH927" s="581"/>
      <c r="BI927" s="581"/>
      <c r="BJ927" s="581"/>
      <c r="BK927" s="581"/>
      <c r="BL927" s="581"/>
      <c r="BM927" s="581"/>
      <c r="BN927" s="581"/>
      <c r="BO927" s="581"/>
      <c r="BP927" s="581"/>
      <c r="BQ927" s="581"/>
      <c r="BR927" s="581"/>
      <c r="BS927" s="581"/>
      <c r="BT927" s="581"/>
      <c r="BU927" s="581"/>
      <c r="BV927" s="581"/>
      <c r="BW927" s="581"/>
      <c r="BX927" s="581"/>
      <c r="BY927" s="581"/>
      <c r="BZ927" s="581"/>
      <c r="CA927" s="581"/>
      <c r="CB927" s="581"/>
      <c r="CC927" s="581"/>
    </row>
    <row r="928" customFormat="false" ht="11.25" hidden="false" customHeight="true" outlineLevel="0" collapsed="false">
      <c r="A928" s="581"/>
      <c r="B928" s="581"/>
      <c r="C928" s="581"/>
      <c r="D928" s="581"/>
      <c r="E928" s="581"/>
      <c r="F928" s="581"/>
      <c r="G928" s="581"/>
      <c r="H928" s="581"/>
      <c r="I928" s="581"/>
      <c r="J928" s="581"/>
      <c r="K928" s="581"/>
      <c r="L928" s="581"/>
      <c r="M928" s="581"/>
      <c r="N928" s="581"/>
      <c r="O928" s="581"/>
      <c r="P928" s="581"/>
      <c r="Q928" s="581"/>
      <c r="R928" s="581"/>
      <c r="S928" s="581"/>
      <c r="T928" s="581"/>
      <c r="U928" s="581"/>
      <c r="V928" s="581"/>
      <c r="W928" s="581"/>
      <c r="X928" s="581"/>
      <c r="Y928" s="581"/>
      <c r="Z928" s="581"/>
      <c r="AA928" s="581"/>
      <c r="AB928" s="581"/>
      <c r="AC928" s="581"/>
      <c r="AD928" s="581"/>
      <c r="AE928" s="581"/>
      <c r="AF928" s="581"/>
      <c r="AG928" s="581"/>
      <c r="AH928" s="581"/>
      <c r="AI928" s="581"/>
      <c r="AJ928" s="581"/>
      <c r="AK928" s="581"/>
      <c r="AL928" s="581"/>
      <c r="AM928" s="581"/>
      <c r="AN928" s="581"/>
      <c r="AO928" s="581"/>
      <c r="AP928" s="581"/>
      <c r="AQ928" s="581"/>
      <c r="AR928" s="581"/>
      <c r="AS928" s="581"/>
      <c r="AT928" s="581"/>
      <c r="AU928" s="581"/>
      <c r="AV928" s="581"/>
      <c r="AW928" s="581"/>
      <c r="AX928" s="581"/>
      <c r="AY928" s="581"/>
      <c r="AZ928" s="581"/>
      <c r="BA928" s="581"/>
      <c r="BB928" s="581"/>
      <c r="BC928" s="581"/>
      <c r="BD928" s="581"/>
      <c r="BE928" s="581"/>
      <c r="BF928" s="581"/>
      <c r="BG928" s="581"/>
      <c r="BH928" s="581"/>
      <c r="BI928" s="581"/>
      <c r="BJ928" s="581"/>
      <c r="BK928" s="581"/>
      <c r="BL928" s="581"/>
      <c r="BM928" s="581"/>
      <c r="BN928" s="581"/>
      <c r="BO928" s="581"/>
      <c r="BP928" s="581"/>
      <c r="BQ928" s="581"/>
      <c r="BR928" s="581"/>
      <c r="BS928" s="581"/>
      <c r="BT928" s="581"/>
      <c r="BU928" s="581"/>
      <c r="BV928" s="581"/>
      <c r="BW928" s="581"/>
      <c r="BX928" s="581"/>
      <c r="BY928" s="581"/>
      <c r="BZ928" s="581"/>
      <c r="CA928" s="581"/>
      <c r="CB928" s="581"/>
      <c r="CC928" s="581"/>
    </row>
    <row r="929" customFormat="false" ht="11.25" hidden="false" customHeight="true" outlineLevel="0" collapsed="false">
      <c r="A929" s="581"/>
      <c r="B929" s="581"/>
      <c r="C929" s="581"/>
      <c r="D929" s="581"/>
      <c r="E929" s="581"/>
      <c r="F929" s="581"/>
      <c r="G929" s="581"/>
      <c r="H929" s="581"/>
      <c r="I929" s="581"/>
      <c r="J929" s="581"/>
      <c r="K929" s="581"/>
      <c r="L929" s="581"/>
      <c r="M929" s="581"/>
      <c r="N929" s="581"/>
      <c r="O929" s="581"/>
      <c r="P929" s="581"/>
      <c r="Q929" s="581"/>
      <c r="R929" s="581"/>
      <c r="S929" s="581"/>
      <c r="T929" s="581"/>
      <c r="U929" s="581"/>
      <c r="V929" s="581"/>
      <c r="W929" s="581"/>
      <c r="X929" s="581"/>
      <c r="Y929" s="581"/>
      <c r="Z929" s="581"/>
      <c r="AA929" s="581"/>
      <c r="AB929" s="581"/>
      <c r="AC929" s="581"/>
      <c r="AD929" s="581"/>
      <c r="AE929" s="581"/>
      <c r="AF929" s="581"/>
      <c r="AG929" s="581"/>
      <c r="AH929" s="581"/>
      <c r="AI929" s="581"/>
      <c r="AJ929" s="581"/>
      <c r="AK929" s="581"/>
      <c r="AL929" s="581"/>
      <c r="AM929" s="581"/>
      <c r="AN929" s="581"/>
      <c r="AO929" s="581"/>
      <c r="AP929" s="581"/>
      <c r="AQ929" s="581"/>
      <c r="AR929" s="581"/>
      <c r="AS929" s="581"/>
      <c r="AT929" s="581"/>
      <c r="AU929" s="581"/>
      <c r="AV929" s="581"/>
      <c r="AW929" s="581"/>
      <c r="AX929" s="581"/>
      <c r="AY929" s="581"/>
      <c r="AZ929" s="581"/>
      <c r="BA929" s="581"/>
      <c r="BB929" s="581"/>
      <c r="BC929" s="581"/>
      <c r="BD929" s="581"/>
      <c r="BE929" s="581"/>
      <c r="BF929" s="581"/>
      <c r="BG929" s="581"/>
      <c r="BH929" s="581"/>
      <c r="BI929" s="581"/>
      <c r="BJ929" s="581"/>
      <c r="BK929" s="581"/>
      <c r="BL929" s="581"/>
      <c r="BM929" s="581"/>
      <c r="BN929" s="581"/>
      <c r="BO929" s="581"/>
      <c r="BP929" s="581"/>
      <c r="BQ929" s="581"/>
      <c r="BR929" s="581"/>
      <c r="BS929" s="581"/>
      <c r="BT929" s="581"/>
      <c r="BU929" s="581"/>
      <c r="BV929" s="581"/>
      <c r="BW929" s="581"/>
      <c r="BX929" s="581"/>
      <c r="BY929" s="581"/>
      <c r="BZ929" s="581"/>
      <c r="CA929" s="581"/>
      <c r="CB929" s="581"/>
      <c r="CC929" s="581"/>
    </row>
    <row r="930" customFormat="false" ht="11.25" hidden="false" customHeight="true" outlineLevel="0" collapsed="false">
      <c r="A930" s="581"/>
      <c r="B930" s="581"/>
      <c r="C930" s="581"/>
      <c r="D930" s="581"/>
      <c r="E930" s="581"/>
      <c r="F930" s="581"/>
      <c r="G930" s="581"/>
      <c r="H930" s="581"/>
      <c r="I930" s="581"/>
      <c r="J930" s="581"/>
      <c r="K930" s="581"/>
      <c r="L930" s="581"/>
      <c r="M930" s="581"/>
      <c r="N930" s="581"/>
      <c r="O930" s="581"/>
      <c r="P930" s="581"/>
      <c r="Q930" s="581"/>
      <c r="R930" s="581"/>
      <c r="S930" s="581"/>
      <c r="T930" s="581"/>
      <c r="U930" s="581"/>
      <c r="V930" s="581"/>
      <c r="W930" s="581"/>
      <c r="X930" s="581"/>
      <c r="Y930" s="581"/>
      <c r="Z930" s="581"/>
      <c r="AA930" s="581"/>
      <c r="AB930" s="581"/>
      <c r="AC930" s="581"/>
      <c r="AD930" s="581"/>
      <c r="AE930" s="581"/>
      <c r="AF930" s="581"/>
      <c r="AG930" s="581"/>
      <c r="AH930" s="581"/>
      <c r="AI930" s="581"/>
      <c r="AJ930" s="581"/>
      <c r="AK930" s="581"/>
      <c r="AL930" s="581"/>
      <c r="AM930" s="581"/>
      <c r="AN930" s="581"/>
      <c r="AO930" s="581"/>
      <c r="AP930" s="581"/>
      <c r="AQ930" s="581"/>
      <c r="AR930" s="581"/>
      <c r="AS930" s="581"/>
      <c r="AT930" s="581"/>
      <c r="AU930" s="581"/>
      <c r="AV930" s="581"/>
      <c r="AW930" s="581"/>
      <c r="AX930" s="581"/>
      <c r="AY930" s="581"/>
      <c r="AZ930" s="581"/>
      <c r="BA930" s="581"/>
      <c r="BB930" s="581"/>
      <c r="BC930" s="581"/>
      <c r="BD930" s="581"/>
      <c r="BE930" s="581"/>
      <c r="BF930" s="581"/>
      <c r="BG930" s="581"/>
      <c r="BH930" s="581"/>
      <c r="BI930" s="581"/>
      <c r="BJ930" s="581"/>
      <c r="BK930" s="581"/>
      <c r="BL930" s="581"/>
      <c r="BM930" s="581"/>
      <c r="BN930" s="581"/>
      <c r="BO930" s="581"/>
      <c r="BP930" s="581"/>
      <c r="BQ930" s="581"/>
      <c r="BR930" s="581"/>
      <c r="BS930" s="581"/>
      <c r="BT930" s="581"/>
      <c r="BU930" s="581"/>
      <c r="BV930" s="581"/>
      <c r="BW930" s="581"/>
      <c r="BX930" s="581"/>
      <c r="BY930" s="581"/>
      <c r="BZ930" s="581"/>
      <c r="CA930" s="581"/>
      <c r="CB930" s="581"/>
      <c r="CC930" s="581"/>
    </row>
    <row r="931" customFormat="false" ht="11.25" hidden="false" customHeight="true" outlineLevel="0" collapsed="false">
      <c r="A931" s="581"/>
      <c r="B931" s="581"/>
      <c r="C931" s="581"/>
      <c r="D931" s="581"/>
      <c r="E931" s="581"/>
      <c r="F931" s="581"/>
      <c r="G931" s="581"/>
      <c r="H931" s="581"/>
      <c r="I931" s="581"/>
      <c r="J931" s="581"/>
      <c r="K931" s="581"/>
      <c r="L931" s="581"/>
      <c r="M931" s="581"/>
      <c r="N931" s="581"/>
      <c r="O931" s="581"/>
      <c r="P931" s="581"/>
      <c r="Q931" s="581"/>
      <c r="R931" s="581"/>
      <c r="S931" s="581"/>
      <c r="T931" s="581"/>
      <c r="U931" s="581"/>
      <c r="V931" s="581"/>
      <c r="W931" s="581"/>
      <c r="X931" s="581"/>
      <c r="Y931" s="581"/>
      <c r="Z931" s="581"/>
      <c r="AA931" s="581"/>
      <c r="AB931" s="581"/>
      <c r="AC931" s="581"/>
      <c r="AD931" s="581"/>
      <c r="AE931" s="581"/>
      <c r="AF931" s="581"/>
      <c r="AG931" s="581"/>
      <c r="AH931" s="581"/>
      <c r="AI931" s="581"/>
      <c r="AJ931" s="581"/>
      <c r="AK931" s="581"/>
      <c r="AL931" s="581"/>
      <c r="AM931" s="581"/>
      <c r="AN931" s="581"/>
      <c r="AO931" s="581"/>
      <c r="AP931" s="581"/>
      <c r="AQ931" s="581"/>
      <c r="AR931" s="581"/>
      <c r="AS931" s="581"/>
      <c r="AT931" s="581"/>
      <c r="AU931" s="581"/>
      <c r="AV931" s="581"/>
      <c r="AW931" s="581"/>
      <c r="AX931" s="581"/>
      <c r="AY931" s="581"/>
      <c r="AZ931" s="581"/>
      <c r="BA931" s="581"/>
      <c r="BB931" s="581"/>
      <c r="BC931" s="581"/>
      <c r="BD931" s="581"/>
      <c r="BE931" s="581"/>
      <c r="BF931" s="581"/>
      <c r="BG931" s="581"/>
      <c r="BH931" s="581"/>
      <c r="BI931" s="581"/>
      <c r="BJ931" s="581"/>
      <c r="BK931" s="581"/>
      <c r="BL931" s="581"/>
      <c r="BM931" s="581"/>
      <c r="BN931" s="581"/>
      <c r="BO931" s="581"/>
      <c r="BP931" s="581"/>
      <c r="BQ931" s="581"/>
      <c r="BR931" s="581"/>
      <c r="BS931" s="581"/>
      <c r="BT931" s="581"/>
      <c r="BU931" s="581"/>
      <c r="BV931" s="581"/>
      <c r="BW931" s="581"/>
      <c r="BX931" s="581"/>
      <c r="BY931" s="581"/>
      <c r="BZ931" s="581"/>
      <c r="CA931" s="581"/>
      <c r="CB931" s="581"/>
      <c r="CC931" s="581"/>
    </row>
    <row r="932" customFormat="false" ht="11.25" hidden="false" customHeight="true" outlineLevel="0" collapsed="false">
      <c r="A932" s="581"/>
      <c r="B932" s="581"/>
      <c r="C932" s="581"/>
      <c r="D932" s="581"/>
      <c r="E932" s="581"/>
      <c r="F932" s="581"/>
      <c r="G932" s="581"/>
      <c r="H932" s="581"/>
      <c r="I932" s="581"/>
      <c r="J932" s="581"/>
      <c r="K932" s="581"/>
      <c r="L932" s="581"/>
      <c r="M932" s="581"/>
      <c r="N932" s="581"/>
      <c r="O932" s="581"/>
      <c r="P932" s="581"/>
      <c r="Q932" s="581"/>
      <c r="R932" s="581"/>
      <c r="S932" s="581"/>
      <c r="T932" s="581"/>
      <c r="U932" s="581"/>
      <c r="V932" s="581"/>
      <c r="W932" s="581"/>
      <c r="X932" s="581"/>
      <c r="Y932" s="581"/>
      <c r="Z932" s="581"/>
      <c r="AA932" s="581"/>
      <c r="AB932" s="581"/>
      <c r="AC932" s="581"/>
      <c r="AD932" s="581"/>
      <c r="AE932" s="581"/>
      <c r="AF932" s="581"/>
      <c r="AG932" s="581"/>
      <c r="AH932" s="581"/>
      <c r="AI932" s="581"/>
      <c r="AJ932" s="581"/>
      <c r="AK932" s="581"/>
      <c r="AL932" s="581"/>
      <c r="AM932" s="581"/>
      <c r="AN932" s="581"/>
      <c r="AO932" s="581"/>
      <c r="AP932" s="581"/>
      <c r="AQ932" s="581"/>
      <c r="AR932" s="581"/>
      <c r="AS932" s="581"/>
      <c r="AT932" s="581"/>
      <c r="AU932" s="581"/>
      <c r="AV932" s="581"/>
      <c r="AW932" s="581"/>
      <c r="AX932" s="581"/>
      <c r="AY932" s="581"/>
      <c r="AZ932" s="581"/>
      <c r="BA932" s="581"/>
      <c r="BB932" s="581"/>
      <c r="BC932" s="581"/>
      <c r="BD932" s="581"/>
      <c r="BE932" s="581"/>
      <c r="BF932" s="581"/>
      <c r="BG932" s="581"/>
      <c r="BH932" s="581"/>
      <c r="BI932" s="581"/>
      <c r="BJ932" s="581"/>
      <c r="BK932" s="581"/>
      <c r="BL932" s="581"/>
      <c r="BM932" s="581"/>
      <c r="BN932" s="581"/>
      <c r="BO932" s="581"/>
      <c r="BP932" s="581"/>
      <c r="BQ932" s="581"/>
      <c r="BR932" s="581"/>
      <c r="BS932" s="581"/>
      <c r="BT932" s="581"/>
      <c r="BU932" s="581"/>
      <c r="BV932" s="581"/>
      <c r="BW932" s="581"/>
      <c r="BX932" s="581"/>
      <c r="BY932" s="581"/>
      <c r="BZ932" s="581"/>
      <c r="CA932" s="581"/>
      <c r="CB932" s="581"/>
      <c r="CC932" s="581"/>
    </row>
    <row r="933" customFormat="false" ht="11.25" hidden="false" customHeight="true" outlineLevel="0" collapsed="false">
      <c r="A933" s="581"/>
      <c r="B933" s="581"/>
      <c r="C933" s="581"/>
      <c r="D933" s="581"/>
      <c r="E933" s="581"/>
      <c r="F933" s="581"/>
      <c r="G933" s="581"/>
      <c r="H933" s="581"/>
      <c r="I933" s="581"/>
      <c r="J933" s="581"/>
      <c r="K933" s="581"/>
      <c r="L933" s="581"/>
      <c r="M933" s="581"/>
      <c r="N933" s="581"/>
      <c r="O933" s="581"/>
      <c r="P933" s="581"/>
      <c r="Q933" s="581"/>
      <c r="R933" s="581"/>
      <c r="S933" s="581"/>
      <c r="T933" s="581"/>
      <c r="U933" s="581"/>
      <c r="V933" s="581"/>
      <c r="W933" s="581"/>
      <c r="X933" s="581"/>
      <c r="Y933" s="581"/>
      <c r="Z933" s="581"/>
      <c r="AA933" s="581"/>
      <c r="AB933" s="581"/>
      <c r="AC933" s="581"/>
      <c r="AD933" s="581"/>
      <c r="AE933" s="581"/>
      <c r="AF933" s="581"/>
      <c r="AG933" s="581"/>
      <c r="AH933" s="581"/>
      <c r="AI933" s="581"/>
      <c r="AJ933" s="581"/>
      <c r="AK933" s="581"/>
      <c r="AL933" s="581"/>
      <c r="AM933" s="581"/>
      <c r="AN933" s="581"/>
      <c r="AO933" s="581"/>
      <c r="AP933" s="581"/>
      <c r="AQ933" s="581"/>
      <c r="AR933" s="581"/>
      <c r="AS933" s="581"/>
      <c r="AT933" s="581"/>
      <c r="AU933" s="581"/>
      <c r="AV933" s="581"/>
      <c r="AW933" s="581"/>
      <c r="AX933" s="581"/>
      <c r="AY933" s="581"/>
      <c r="AZ933" s="581"/>
      <c r="BA933" s="581"/>
      <c r="BB933" s="581"/>
      <c r="BC933" s="581"/>
      <c r="BD933" s="581"/>
      <c r="BE933" s="581"/>
      <c r="BF933" s="581"/>
      <c r="BG933" s="581"/>
      <c r="BH933" s="581"/>
      <c r="BI933" s="581"/>
      <c r="BJ933" s="581"/>
      <c r="BK933" s="581"/>
      <c r="BL933" s="581"/>
      <c r="BM933" s="581"/>
      <c r="BN933" s="581"/>
      <c r="BO933" s="581"/>
      <c r="BP933" s="581"/>
      <c r="BQ933" s="581"/>
      <c r="BR933" s="581"/>
      <c r="BS933" s="581"/>
      <c r="BT933" s="581"/>
      <c r="BU933" s="581"/>
      <c r="BV933" s="581"/>
      <c r="BW933" s="581"/>
      <c r="BX933" s="581"/>
      <c r="BY933" s="581"/>
      <c r="BZ933" s="581"/>
      <c r="CA933" s="581"/>
      <c r="CB933" s="581"/>
      <c r="CC933" s="581"/>
    </row>
    <row r="934" customFormat="false" ht="11.25" hidden="false" customHeight="true" outlineLevel="0" collapsed="false">
      <c r="A934" s="581"/>
      <c r="B934" s="581"/>
      <c r="C934" s="581"/>
      <c r="D934" s="581"/>
      <c r="E934" s="581"/>
      <c r="F934" s="581"/>
      <c r="G934" s="581"/>
      <c r="H934" s="581"/>
      <c r="I934" s="581"/>
      <c r="J934" s="581"/>
      <c r="K934" s="581"/>
      <c r="L934" s="581"/>
      <c r="M934" s="581"/>
      <c r="N934" s="581"/>
      <c r="O934" s="581"/>
      <c r="P934" s="581"/>
      <c r="Q934" s="581"/>
      <c r="R934" s="581"/>
      <c r="S934" s="581"/>
      <c r="T934" s="581"/>
      <c r="U934" s="581"/>
      <c r="V934" s="581"/>
      <c r="W934" s="581"/>
      <c r="X934" s="581"/>
      <c r="Y934" s="581"/>
      <c r="Z934" s="581"/>
      <c r="AA934" s="581"/>
      <c r="AB934" s="581"/>
      <c r="AC934" s="581"/>
      <c r="AD934" s="581"/>
      <c r="AE934" s="581"/>
      <c r="AF934" s="581"/>
      <c r="AG934" s="581"/>
      <c r="AH934" s="581"/>
      <c r="AI934" s="581"/>
      <c r="AJ934" s="581"/>
      <c r="AK934" s="581"/>
      <c r="AL934" s="581"/>
      <c r="AM934" s="581"/>
      <c r="AN934" s="581"/>
      <c r="AO934" s="581"/>
      <c r="AP934" s="581"/>
      <c r="AQ934" s="581"/>
      <c r="AR934" s="581"/>
      <c r="AS934" s="581"/>
      <c r="AT934" s="581"/>
      <c r="AU934" s="581"/>
      <c r="AV934" s="581"/>
      <c r="AW934" s="581"/>
      <c r="AX934" s="581"/>
      <c r="AY934" s="581"/>
      <c r="AZ934" s="581"/>
      <c r="BA934" s="581"/>
      <c r="BB934" s="581"/>
      <c r="BC934" s="581"/>
      <c r="BD934" s="581"/>
      <c r="BE934" s="581"/>
      <c r="BF934" s="581"/>
      <c r="BG934" s="581"/>
      <c r="BH934" s="581"/>
      <c r="BI934" s="581"/>
      <c r="BJ934" s="581"/>
      <c r="BK934" s="581"/>
      <c r="BL934" s="581"/>
      <c r="BM934" s="581"/>
      <c r="BN934" s="581"/>
      <c r="BO934" s="581"/>
      <c r="BP934" s="581"/>
      <c r="BQ934" s="581"/>
      <c r="BR934" s="581"/>
      <c r="BS934" s="581"/>
      <c r="BT934" s="581"/>
      <c r="BU934" s="581"/>
      <c r="BV934" s="581"/>
      <c r="BW934" s="581"/>
      <c r="BX934" s="581"/>
      <c r="BY934" s="581"/>
      <c r="BZ934" s="581"/>
      <c r="CA934" s="581"/>
      <c r="CB934" s="581"/>
      <c r="CC934" s="581"/>
    </row>
    <row r="935" customFormat="false" ht="11.25" hidden="false" customHeight="true" outlineLevel="0" collapsed="false">
      <c r="A935" s="581"/>
      <c r="B935" s="581"/>
      <c r="C935" s="581"/>
      <c r="D935" s="581"/>
      <c r="E935" s="581"/>
      <c r="F935" s="581"/>
      <c r="G935" s="581"/>
      <c r="H935" s="581"/>
      <c r="I935" s="581"/>
      <c r="J935" s="581"/>
      <c r="K935" s="581"/>
      <c r="L935" s="581"/>
      <c r="M935" s="581"/>
      <c r="N935" s="581"/>
      <c r="O935" s="581"/>
      <c r="P935" s="581"/>
      <c r="Q935" s="581"/>
      <c r="R935" s="581"/>
      <c r="S935" s="581"/>
      <c r="T935" s="581"/>
      <c r="U935" s="581"/>
      <c r="V935" s="581"/>
      <c r="W935" s="581"/>
      <c r="X935" s="581"/>
      <c r="Y935" s="581"/>
      <c r="Z935" s="581"/>
      <c r="AA935" s="581"/>
      <c r="AB935" s="581"/>
      <c r="AC935" s="581"/>
      <c r="AD935" s="581"/>
      <c r="AE935" s="581"/>
      <c r="AF935" s="581"/>
      <c r="AG935" s="581"/>
      <c r="AH935" s="581"/>
      <c r="AI935" s="581"/>
      <c r="AJ935" s="581"/>
      <c r="AK935" s="581"/>
      <c r="AL935" s="581"/>
      <c r="AM935" s="581"/>
      <c r="AN935" s="581"/>
      <c r="AO935" s="581"/>
      <c r="AP935" s="581"/>
      <c r="AQ935" s="581"/>
      <c r="AR935" s="581"/>
      <c r="AS935" s="581"/>
      <c r="AT935" s="581"/>
      <c r="AU935" s="581"/>
      <c r="AV935" s="581"/>
      <c r="AW935" s="581"/>
      <c r="AX935" s="581"/>
      <c r="AY935" s="581"/>
      <c r="AZ935" s="581"/>
      <c r="BA935" s="581"/>
      <c r="BB935" s="581"/>
      <c r="BC935" s="581"/>
      <c r="BD935" s="581"/>
      <c r="BE935" s="581"/>
      <c r="BF935" s="581"/>
      <c r="BG935" s="581"/>
      <c r="BH935" s="581"/>
      <c r="BI935" s="581"/>
      <c r="BJ935" s="581"/>
      <c r="BK935" s="581"/>
      <c r="BL935" s="581"/>
      <c r="BM935" s="581"/>
      <c r="BN935" s="581"/>
      <c r="BO935" s="581"/>
      <c r="BP935" s="581"/>
      <c r="BQ935" s="581"/>
      <c r="BR935" s="581"/>
      <c r="BS935" s="581"/>
      <c r="BT935" s="581"/>
      <c r="BU935" s="581"/>
      <c r="BV935" s="581"/>
      <c r="BW935" s="581"/>
      <c r="BX935" s="581"/>
      <c r="BY935" s="581"/>
      <c r="BZ935" s="581"/>
      <c r="CA935" s="581"/>
      <c r="CB935" s="581"/>
      <c r="CC935" s="581"/>
    </row>
    <row r="936" customFormat="false" ht="11.25" hidden="false" customHeight="true" outlineLevel="0" collapsed="false">
      <c r="A936" s="581"/>
      <c r="B936" s="581"/>
      <c r="C936" s="581"/>
      <c r="D936" s="581"/>
      <c r="E936" s="581"/>
      <c r="F936" s="581"/>
      <c r="G936" s="581"/>
      <c r="H936" s="581"/>
      <c r="I936" s="581"/>
      <c r="J936" s="581"/>
      <c r="K936" s="581"/>
      <c r="L936" s="581"/>
      <c r="M936" s="581"/>
      <c r="N936" s="581"/>
      <c r="O936" s="581"/>
      <c r="P936" s="581"/>
      <c r="Q936" s="581"/>
      <c r="R936" s="581"/>
      <c r="S936" s="581"/>
      <c r="T936" s="581"/>
      <c r="U936" s="581"/>
      <c r="V936" s="581"/>
      <c r="W936" s="581"/>
      <c r="X936" s="581"/>
      <c r="Y936" s="581"/>
      <c r="Z936" s="581"/>
      <c r="AA936" s="581"/>
      <c r="AB936" s="581"/>
      <c r="AC936" s="581"/>
      <c r="AD936" s="581"/>
      <c r="AE936" s="581"/>
      <c r="AF936" s="581"/>
      <c r="AG936" s="581"/>
      <c r="AH936" s="581"/>
      <c r="AI936" s="581"/>
      <c r="AJ936" s="581"/>
      <c r="AK936" s="581"/>
      <c r="AL936" s="581"/>
      <c r="AM936" s="581"/>
      <c r="AN936" s="581"/>
      <c r="AO936" s="581"/>
      <c r="AP936" s="581"/>
      <c r="AQ936" s="581"/>
      <c r="AR936" s="581"/>
      <c r="AS936" s="581"/>
      <c r="AT936" s="581"/>
      <c r="AU936" s="581"/>
      <c r="AV936" s="581"/>
      <c r="AW936" s="581"/>
      <c r="AX936" s="581"/>
      <c r="AY936" s="581"/>
      <c r="AZ936" s="581"/>
      <c r="BA936" s="581"/>
      <c r="BB936" s="581"/>
      <c r="BC936" s="581"/>
      <c r="BD936" s="581"/>
      <c r="BE936" s="581"/>
      <c r="BF936" s="581"/>
      <c r="BG936" s="581"/>
      <c r="BH936" s="581"/>
      <c r="BI936" s="581"/>
      <c r="BJ936" s="581"/>
      <c r="BK936" s="581"/>
      <c r="BL936" s="581"/>
      <c r="BM936" s="581"/>
      <c r="BN936" s="581"/>
      <c r="BO936" s="581"/>
      <c r="BP936" s="581"/>
      <c r="BQ936" s="581"/>
      <c r="BR936" s="581"/>
      <c r="BS936" s="581"/>
      <c r="BT936" s="581"/>
      <c r="BU936" s="581"/>
      <c r="BV936" s="581"/>
      <c r="BW936" s="581"/>
      <c r="BX936" s="581"/>
      <c r="BY936" s="581"/>
      <c r="BZ936" s="581"/>
      <c r="CA936" s="581"/>
      <c r="CB936" s="581"/>
      <c r="CC936" s="581"/>
    </row>
    <row r="937" customFormat="false" ht="11.25" hidden="false" customHeight="true" outlineLevel="0" collapsed="false">
      <c r="A937" s="581"/>
      <c r="B937" s="581"/>
      <c r="C937" s="581"/>
      <c r="D937" s="581"/>
      <c r="E937" s="581"/>
      <c r="F937" s="581"/>
      <c r="G937" s="581"/>
      <c r="H937" s="581"/>
      <c r="I937" s="581"/>
      <c r="J937" s="581"/>
      <c r="K937" s="581"/>
      <c r="L937" s="581"/>
      <c r="M937" s="581"/>
      <c r="N937" s="581"/>
      <c r="O937" s="581"/>
      <c r="P937" s="581"/>
      <c r="Q937" s="581"/>
      <c r="R937" s="581"/>
      <c r="S937" s="581"/>
      <c r="T937" s="581"/>
      <c r="U937" s="581"/>
      <c r="V937" s="581"/>
      <c r="W937" s="581"/>
      <c r="X937" s="581"/>
      <c r="Y937" s="581"/>
      <c r="Z937" s="581"/>
      <c r="AA937" s="581"/>
      <c r="AB937" s="581"/>
      <c r="AC937" s="581"/>
      <c r="AD937" s="581"/>
      <c r="AE937" s="581"/>
      <c r="AF937" s="581"/>
      <c r="AG937" s="581"/>
      <c r="AH937" s="581"/>
      <c r="AI937" s="581"/>
      <c r="AJ937" s="581"/>
      <c r="AK937" s="581"/>
      <c r="AL937" s="581"/>
      <c r="AM937" s="581"/>
      <c r="AN937" s="581"/>
      <c r="AO937" s="581"/>
      <c r="AP937" s="581"/>
      <c r="AQ937" s="581"/>
      <c r="AR937" s="581"/>
      <c r="AS937" s="581"/>
      <c r="AT937" s="581"/>
      <c r="AU937" s="581"/>
      <c r="AV937" s="581"/>
      <c r="AW937" s="581"/>
      <c r="AX937" s="581"/>
      <c r="AY937" s="581"/>
      <c r="AZ937" s="581"/>
      <c r="BA937" s="581"/>
      <c r="BB937" s="581"/>
      <c r="BC937" s="581"/>
      <c r="BD937" s="581"/>
      <c r="BE937" s="581"/>
      <c r="BF937" s="581"/>
      <c r="BG937" s="581"/>
      <c r="BH937" s="581"/>
      <c r="BI937" s="581"/>
      <c r="BJ937" s="581"/>
      <c r="BK937" s="581"/>
      <c r="BL937" s="581"/>
      <c r="BM937" s="581"/>
      <c r="BN937" s="581"/>
      <c r="BO937" s="581"/>
      <c r="BP937" s="581"/>
      <c r="BQ937" s="581"/>
      <c r="BR937" s="581"/>
      <c r="BS937" s="581"/>
      <c r="BT937" s="581"/>
      <c r="BU937" s="581"/>
      <c r="BV937" s="581"/>
      <c r="BW937" s="581"/>
      <c r="BX937" s="581"/>
      <c r="BY937" s="581"/>
      <c r="BZ937" s="581"/>
      <c r="CA937" s="581"/>
      <c r="CB937" s="581"/>
      <c r="CC937" s="581"/>
    </row>
    <row r="938" customFormat="false" ht="11.25" hidden="false" customHeight="true" outlineLevel="0" collapsed="false">
      <c r="A938" s="581"/>
      <c r="B938" s="581"/>
      <c r="C938" s="581"/>
      <c r="D938" s="581"/>
      <c r="E938" s="581"/>
      <c r="F938" s="581"/>
      <c r="G938" s="581"/>
      <c r="H938" s="581"/>
      <c r="I938" s="581"/>
      <c r="J938" s="581"/>
      <c r="K938" s="581"/>
      <c r="L938" s="581"/>
      <c r="M938" s="581"/>
      <c r="N938" s="581"/>
      <c r="O938" s="581"/>
      <c r="P938" s="581"/>
      <c r="Q938" s="581"/>
      <c r="R938" s="581"/>
      <c r="S938" s="581"/>
      <c r="T938" s="581"/>
      <c r="U938" s="581"/>
      <c r="V938" s="581"/>
      <c r="W938" s="581"/>
      <c r="X938" s="581"/>
      <c r="Y938" s="581"/>
      <c r="Z938" s="581"/>
      <c r="AA938" s="581"/>
      <c r="AB938" s="581"/>
      <c r="AC938" s="581"/>
      <c r="AD938" s="581"/>
      <c r="AE938" s="581"/>
      <c r="AF938" s="581"/>
      <c r="AG938" s="581"/>
      <c r="AH938" s="581"/>
      <c r="AI938" s="581"/>
      <c r="AJ938" s="581"/>
      <c r="AK938" s="581"/>
      <c r="AL938" s="581"/>
      <c r="AM938" s="581"/>
      <c r="AN938" s="581"/>
      <c r="AO938" s="581"/>
      <c r="AP938" s="581"/>
      <c r="AQ938" s="581"/>
      <c r="AR938" s="581"/>
      <c r="AS938" s="581"/>
      <c r="AT938" s="581"/>
      <c r="AU938" s="581"/>
      <c r="AV938" s="581"/>
      <c r="AW938" s="581"/>
      <c r="AX938" s="581"/>
      <c r="AY938" s="581"/>
      <c r="AZ938" s="581"/>
      <c r="BA938" s="581"/>
      <c r="BB938" s="581"/>
      <c r="BC938" s="581"/>
      <c r="BD938" s="581"/>
      <c r="BE938" s="581"/>
      <c r="BF938" s="581"/>
      <c r="BG938" s="581"/>
      <c r="BH938" s="581"/>
      <c r="BI938" s="581"/>
      <c r="BJ938" s="581"/>
      <c r="BK938" s="581"/>
      <c r="BL938" s="581"/>
      <c r="BM938" s="581"/>
      <c r="BN938" s="581"/>
      <c r="BO938" s="581"/>
      <c r="BP938" s="581"/>
      <c r="BQ938" s="581"/>
      <c r="BR938" s="581"/>
      <c r="BS938" s="581"/>
      <c r="BT938" s="581"/>
      <c r="BU938" s="581"/>
      <c r="BV938" s="581"/>
      <c r="BW938" s="581"/>
      <c r="BX938" s="581"/>
      <c r="BY938" s="581"/>
      <c r="BZ938" s="581"/>
      <c r="CA938" s="581"/>
      <c r="CB938" s="581"/>
      <c r="CC938" s="581"/>
    </row>
    <row r="939" customFormat="false" ht="11.25" hidden="false" customHeight="true" outlineLevel="0" collapsed="false">
      <c r="A939" s="581"/>
      <c r="B939" s="581"/>
      <c r="C939" s="581"/>
      <c r="D939" s="581"/>
      <c r="E939" s="581"/>
      <c r="F939" s="581"/>
      <c r="G939" s="581"/>
      <c r="H939" s="581"/>
      <c r="I939" s="581"/>
      <c r="J939" s="581"/>
      <c r="K939" s="581"/>
      <c r="L939" s="581"/>
      <c r="M939" s="581"/>
      <c r="N939" s="581"/>
      <c r="O939" s="581"/>
      <c r="P939" s="581"/>
      <c r="Q939" s="581"/>
      <c r="R939" s="581"/>
      <c r="S939" s="581"/>
      <c r="T939" s="581"/>
      <c r="U939" s="581"/>
      <c r="V939" s="581"/>
      <c r="W939" s="581"/>
      <c r="X939" s="581"/>
      <c r="Y939" s="581"/>
      <c r="Z939" s="581"/>
      <c r="AA939" s="581"/>
      <c r="AB939" s="581"/>
      <c r="AC939" s="581"/>
      <c r="AD939" s="581"/>
      <c r="AE939" s="581"/>
      <c r="AF939" s="581"/>
      <c r="AG939" s="581"/>
      <c r="AH939" s="581"/>
      <c r="AI939" s="581"/>
      <c r="AJ939" s="581"/>
      <c r="AK939" s="581"/>
      <c r="AL939" s="581"/>
      <c r="AM939" s="581"/>
      <c r="AN939" s="581"/>
      <c r="AO939" s="581"/>
      <c r="AP939" s="581"/>
      <c r="AQ939" s="581"/>
      <c r="AR939" s="581"/>
      <c r="AS939" s="581"/>
      <c r="AT939" s="581"/>
      <c r="AU939" s="581"/>
      <c r="AV939" s="581"/>
      <c r="AW939" s="581"/>
      <c r="AX939" s="581"/>
      <c r="AY939" s="581"/>
      <c r="AZ939" s="581"/>
      <c r="BA939" s="581"/>
      <c r="BB939" s="581"/>
      <c r="BC939" s="581"/>
      <c r="BD939" s="581"/>
      <c r="BE939" s="581"/>
      <c r="BF939" s="581"/>
      <c r="BG939" s="581"/>
      <c r="BH939" s="581"/>
      <c r="BI939" s="581"/>
      <c r="BJ939" s="581"/>
      <c r="BK939" s="581"/>
      <c r="BL939" s="581"/>
      <c r="BM939" s="581"/>
      <c r="BN939" s="581"/>
      <c r="BO939" s="581"/>
      <c r="BP939" s="581"/>
      <c r="BQ939" s="581"/>
      <c r="BR939" s="581"/>
      <c r="BS939" s="581"/>
      <c r="BT939" s="581"/>
      <c r="BU939" s="581"/>
      <c r="BV939" s="581"/>
      <c r="BW939" s="581"/>
      <c r="BX939" s="581"/>
      <c r="BY939" s="581"/>
      <c r="BZ939" s="581"/>
      <c r="CA939" s="581"/>
      <c r="CB939" s="581"/>
      <c r="CC939" s="581"/>
    </row>
    <row r="940" customFormat="false" ht="11.25" hidden="false" customHeight="true" outlineLevel="0" collapsed="false">
      <c r="A940" s="581"/>
      <c r="B940" s="581"/>
      <c r="C940" s="581"/>
      <c r="D940" s="581"/>
      <c r="E940" s="581"/>
      <c r="F940" s="581"/>
      <c r="G940" s="581"/>
      <c r="H940" s="581"/>
      <c r="I940" s="581"/>
      <c r="J940" s="581"/>
      <c r="K940" s="581"/>
      <c r="L940" s="581"/>
      <c r="M940" s="581"/>
      <c r="N940" s="581"/>
      <c r="O940" s="581"/>
      <c r="P940" s="581"/>
      <c r="Q940" s="581"/>
      <c r="R940" s="581"/>
      <c r="S940" s="581"/>
      <c r="T940" s="581"/>
      <c r="U940" s="581"/>
      <c r="V940" s="581"/>
      <c r="W940" s="581"/>
      <c r="X940" s="581"/>
      <c r="Y940" s="581"/>
      <c r="Z940" s="581"/>
      <c r="AA940" s="581"/>
      <c r="AB940" s="581"/>
      <c r="AC940" s="581"/>
      <c r="AD940" s="581"/>
      <c r="AE940" s="581"/>
      <c r="AF940" s="581"/>
      <c r="AG940" s="581"/>
      <c r="AH940" s="581"/>
      <c r="AI940" s="581"/>
      <c r="AJ940" s="581"/>
      <c r="AK940" s="581"/>
      <c r="AL940" s="581"/>
      <c r="AM940" s="581"/>
      <c r="AN940" s="581"/>
      <c r="AO940" s="581"/>
      <c r="AP940" s="581"/>
      <c r="AQ940" s="581"/>
      <c r="AR940" s="581"/>
      <c r="AS940" s="581"/>
      <c r="AT940" s="581"/>
      <c r="AU940" s="581"/>
      <c r="AV940" s="581"/>
      <c r="AW940" s="581"/>
      <c r="AX940" s="581"/>
      <c r="AY940" s="581"/>
      <c r="AZ940" s="581"/>
      <c r="BA940" s="581"/>
      <c r="BB940" s="581"/>
      <c r="BC940" s="581"/>
      <c r="BD940" s="581"/>
      <c r="BE940" s="581"/>
      <c r="BF940" s="581"/>
      <c r="BG940" s="581"/>
      <c r="BH940" s="581"/>
      <c r="BI940" s="581"/>
      <c r="BJ940" s="581"/>
      <c r="BK940" s="581"/>
      <c r="BL940" s="581"/>
      <c r="BM940" s="581"/>
      <c r="BN940" s="581"/>
      <c r="BO940" s="581"/>
      <c r="BP940" s="581"/>
      <c r="BQ940" s="581"/>
      <c r="BR940" s="581"/>
      <c r="BS940" s="581"/>
      <c r="BT940" s="581"/>
      <c r="BU940" s="581"/>
      <c r="BV940" s="581"/>
      <c r="BW940" s="581"/>
      <c r="BX940" s="581"/>
      <c r="BY940" s="581"/>
      <c r="BZ940" s="581"/>
      <c r="CA940" s="581"/>
      <c r="CB940" s="581"/>
      <c r="CC940" s="581"/>
    </row>
    <row r="941" customFormat="false" ht="11.25" hidden="false" customHeight="true" outlineLevel="0" collapsed="false">
      <c r="A941" s="581"/>
      <c r="B941" s="581"/>
      <c r="C941" s="581"/>
      <c r="D941" s="581"/>
      <c r="E941" s="581"/>
      <c r="F941" s="581"/>
      <c r="G941" s="581"/>
      <c r="H941" s="581"/>
      <c r="I941" s="581"/>
      <c r="J941" s="581"/>
      <c r="K941" s="581"/>
      <c r="L941" s="581"/>
      <c r="M941" s="581"/>
      <c r="N941" s="581"/>
      <c r="O941" s="581"/>
      <c r="P941" s="581"/>
      <c r="Q941" s="581"/>
      <c r="R941" s="581"/>
      <c r="S941" s="581"/>
      <c r="T941" s="581"/>
      <c r="U941" s="581"/>
      <c r="V941" s="581"/>
      <c r="W941" s="581"/>
      <c r="X941" s="581"/>
      <c r="Y941" s="581"/>
      <c r="Z941" s="581"/>
      <c r="AA941" s="581"/>
      <c r="AB941" s="581"/>
      <c r="AC941" s="581"/>
      <c r="AD941" s="581"/>
      <c r="AE941" s="581"/>
      <c r="AF941" s="581"/>
      <c r="AG941" s="581"/>
      <c r="AH941" s="581"/>
      <c r="AI941" s="581"/>
      <c r="AJ941" s="581"/>
      <c r="AK941" s="581"/>
      <c r="AL941" s="581"/>
      <c r="AM941" s="581"/>
      <c r="AN941" s="581"/>
      <c r="AO941" s="581"/>
      <c r="AP941" s="581"/>
      <c r="AQ941" s="581"/>
      <c r="AR941" s="581"/>
      <c r="AS941" s="581"/>
      <c r="AT941" s="581"/>
      <c r="AU941" s="581"/>
      <c r="AV941" s="581"/>
      <c r="AW941" s="581"/>
      <c r="AX941" s="581"/>
      <c r="AY941" s="581"/>
      <c r="AZ941" s="581"/>
      <c r="BA941" s="581"/>
      <c r="BB941" s="581"/>
      <c r="BC941" s="581"/>
      <c r="BD941" s="581"/>
      <c r="BE941" s="581"/>
      <c r="BF941" s="581"/>
      <c r="BG941" s="581"/>
      <c r="BH941" s="581"/>
      <c r="BI941" s="581"/>
      <c r="BJ941" s="581"/>
      <c r="BK941" s="581"/>
      <c r="BL941" s="581"/>
      <c r="BM941" s="581"/>
      <c r="BN941" s="581"/>
      <c r="BO941" s="581"/>
      <c r="BP941" s="581"/>
      <c r="BQ941" s="581"/>
      <c r="BR941" s="581"/>
      <c r="BS941" s="581"/>
      <c r="BT941" s="581"/>
      <c r="BU941" s="581"/>
      <c r="BV941" s="581"/>
      <c r="BW941" s="581"/>
      <c r="BX941" s="581"/>
      <c r="BY941" s="581"/>
      <c r="BZ941" s="581"/>
      <c r="CA941" s="581"/>
      <c r="CB941" s="581"/>
      <c r="CC941" s="581"/>
    </row>
    <row r="942" customFormat="false" ht="11.25" hidden="false" customHeight="true" outlineLevel="0" collapsed="false">
      <c r="A942" s="581"/>
      <c r="B942" s="581"/>
      <c r="C942" s="581"/>
      <c r="D942" s="581"/>
      <c r="E942" s="581"/>
      <c r="F942" s="581"/>
      <c r="G942" s="581"/>
      <c r="H942" s="581"/>
      <c r="I942" s="581"/>
      <c r="J942" s="581"/>
      <c r="K942" s="581"/>
      <c r="L942" s="581"/>
      <c r="M942" s="581"/>
      <c r="N942" s="581"/>
      <c r="O942" s="581"/>
      <c r="P942" s="581"/>
      <c r="Q942" s="581"/>
      <c r="R942" s="581"/>
      <c r="S942" s="581"/>
      <c r="T942" s="581"/>
      <c r="U942" s="581"/>
      <c r="V942" s="581"/>
      <c r="W942" s="581"/>
      <c r="X942" s="581"/>
      <c r="Y942" s="581"/>
      <c r="Z942" s="581"/>
      <c r="AA942" s="581"/>
      <c r="AB942" s="581"/>
      <c r="AC942" s="581"/>
      <c r="AD942" s="581"/>
      <c r="AE942" s="581"/>
      <c r="AF942" s="581"/>
      <c r="AG942" s="581"/>
      <c r="AH942" s="581"/>
      <c r="AI942" s="581"/>
      <c r="AJ942" s="581"/>
      <c r="AK942" s="581"/>
      <c r="AL942" s="581"/>
      <c r="AM942" s="581"/>
      <c r="AN942" s="581"/>
      <c r="AO942" s="581"/>
      <c r="AP942" s="581"/>
      <c r="AQ942" s="581"/>
      <c r="AR942" s="581"/>
      <c r="AS942" s="581"/>
      <c r="AT942" s="581"/>
      <c r="AU942" s="581"/>
      <c r="AV942" s="581"/>
      <c r="AW942" s="581"/>
      <c r="AX942" s="581"/>
      <c r="AY942" s="581"/>
      <c r="AZ942" s="581"/>
      <c r="BA942" s="581"/>
      <c r="BB942" s="581"/>
      <c r="BC942" s="581"/>
      <c r="BD942" s="581"/>
      <c r="BE942" s="581"/>
      <c r="BF942" s="581"/>
      <c r="BG942" s="581"/>
      <c r="BH942" s="581"/>
      <c r="BI942" s="581"/>
      <c r="BJ942" s="581"/>
      <c r="BK942" s="581"/>
      <c r="BL942" s="581"/>
      <c r="BM942" s="581"/>
      <c r="BN942" s="581"/>
      <c r="BO942" s="581"/>
      <c r="BP942" s="581"/>
      <c r="BQ942" s="581"/>
      <c r="BR942" s="581"/>
      <c r="BS942" s="581"/>
      <c r="BT942" s="581"/>
      <c r="BU942" s="581"/>
      <c r="BV942" s="581"/>
      <c r="BW942" s="581"/>
      <c r="BX942" s="581"/>
      <c r="BY942" s="581"/>
      <c r="BZ942" s="581"/>
      <c r="CA942" s="581"/>
      <c r="CB942" s="581"/>
      <c r="CC942" s="581"/>
    </row>
    <row r="943" customFormat="false" ht="11.25" hidden="false" customHeight="true" outlineLevel="0" collapsed="false">
      <c r="A943" s="581"/>
      <c r="B943" s="581"/>
      <c r="C943" s="581"/>
      <c r="D943" s="581"/>
      <c r="E943" s="581"/>
      <c r="F943" s="581"/>
      <c r="G943" s="581"/>
      <c r="H943" s="581"/>
      <c r="I943" s="581"/>
      <c r="J943" s="581"/>
      <c r="K943" s="581"/>
      <c r="L943" s="581"/>
      <c r="M943" s="581"/>
      <c r="N943" s="581"/>
      <c r="O943" s="581"/>
      <c r="P943" s="581"/>
      <c r="Q943" s="581"/>
      <c r="R943" s="581"/>
      <c r="S943" s="581"/>
      <c r="T943" s="581"/>
      <c r="U943" s="581"/>
      <c r="V943" s="581"/>
      <c r="W943" s="581"/>
      <c r="X943" s="581"/>
      <c r="Y943" s="581"/>
      <c r="Z943" s="581"/>
      <c r="AA943" s="581"/>
      <c r="AB943" s="581"/>
      <c r="AC943" s="581"/>
      <c r="AD943" s="581"/>
      <c r="AE943" s="581"/>
      <c r="AF943" s="581"/>
      <c r="AG943" s="581"/>
      <c r="AH943" s="581"/>
      <c r="AI943" s="581"/>
      <c r="AJ943" s="581"/>
      <c r="AK943" s="581"/>
      <c r="AL943" s="581"/>
      <c r="AM943" s="581"/>
      <c r="AN943" s="581"/>
      <c r="AO943" s="581"/>
      <c r="AP943" s="581"/>
      <c r="AQ943" s="581"/>
      <c r="AR943" s="581"/>
      <c r="AS943" s="581"/>
      <c r="AT943" s="581"/>
      <c r="AU943" s="581"/>
      <c r="AV943" s="581"/>
      <c r="AW943" s="581"/>
      <c r="AX943" s="581"/>
      <c r="AY943" s="581"/>
      <c r="AZ943" s="581"/>
      <c r="BA943" s="581"/>
      <c r="BB943" s="581"/>
      <c r="BC943" s="581"/>
      <c r="BD943" s="581"/>
      <c r="BE943" s="581"/>
      <c r="BF943" s="581"/>
      <c r="BG943" s="581"/>
      <c r="BH943" s="581"/>
      <c r="BI943" s="581"/>
      <c r="BJ943" s="581"/>
      <c r="BK943" s="581"/>
      <c r="BL943" s="581"/>
      <c r="BM943" s="581"/>
      <c r="BN943" s="581"/>
      <c r="BO943" s="581"/>
      <c r="BP943" s="581"/>
      <c r="BQ943" s="581"/>
      <c r="BR943" s="581"/>
      <c r="BS943" s="581"/>
      <c r="BT943" s="581"/>
      <c r="BU943" s="581"/>
      <c r="BV943" s="581"/>
      <c r="BW943" s="581"/>
      <c r="BX943" s="581"/>
      <c r="BY943" s="581"/>
      <c r="BZ943" s="581"/>
      <c r="CA943" s="581"/>
      <c r="CB943" s="581"/>
      <c r="CC943" s="581"/>
    </row>
    <row r="944" customFormat="false" ht="11.25" hidden="false" customHeight="true" outlineLevel="0" collapsed="false">
      <c r="A944" s="581"/>
      <c r="B944" s="581"/>
      <c r="C944" s="581"/>
      <c r="D944" s="581"/>
      <c r="E944" s="581"/>
      <c r="F944" s="581"/>
      <c r="G944" s="581"/>
      <c r="H944" s="581"/>
      <c r="I944" s="581"/>
      <c r="J944" s="581"/>
      <c r="K944" s="581"/>
      <c r="L944" s="581"/>
      <c r="M944" s="581"/>
      <c r="N944" s="581"/>
      <c r="O944" s="581"/>
      <c r="P944" s="581"/>
      <c r="Q944" s="581"/>
      <c r="R944" s="581"/>
      <c r="S944" s="581"/>
      <c r="T944" s="581"/>
      <c r="U944" s="581"/>
      <c r="V944" s="581"/>
      <c r="W944" s="581"/>
      <c r="X944" s="581"/>
      <c r="Y944" s="581"/>
      <c r="Z944" s="581"/>
      <c r="AA944" s="581"/>
      <c r="AB944" s="581"/>
      <c r="AC944" s="581"/>
      <c r="AD944" s="581"/>
      <c r="AE944" s="581"/>
      <c r="AF944" s="581"/>
      <c r="AG944" s="581"/>
      <c r="AH944" s="581"/>
      <c r="AI944" s="581"/>
      <c r="AJ944" s="581"/>
      <c r="AK944" s="581"/>
      <c r="AL944" s="581"/>
      <c r="AM944" s="581"/>
      <c r="AN944" s="581"/>
      <c r="AO944" s="581"/>
      <c r="AP944" s="581"/>
      <c r="AQ944" s="581"/>
      <c r="AR944" s="581"/>
      <c r="AS944" s="581"/>
      <c r="AT944" s="581"/>
      <c r="AU944" s="581"/>
      <c r="AV944" s="581"/>
      <c r="AW944" s="581"/>
      <c r="AX944" s="581"/>
      <c r="AY944" s="581"/>
      <c r="AZ944" s="581"/>
      <c r="BA944" s="581"/>
      <c r="BB944" s="581"/>
      <c r="BC944" s="581"/>
      <c r="BD944" s="581"/>
      <c r="BE944" s="581"/>
      <c r="BF944" s="581"/>
      <c r="BG944" s="581"/>
      <c r="BH944" s="581"/>
      <c r="BI944" s="581"/>
      <c r="BJ944" s="581"/>
      <c r="BK944" s="581"/>
      <c r="BL944" s="581"/>
      <c r="BM944" s="581"/>
      <c r="BN944" s="581"/>
      <c r="BO944" s="581"/>
      <c r="BP944" s="581"/>
      <c r="BQ944" s="581"/>
      <c r="BR944" s="581"/>
      <c r="BS944" s="581"/>
      <c r="BT944" s="581"/>
      <c r="BU944" s="581"/>
      <c r="BV944" s="581"/>
      <c r="BW944" s="581"/>
      <c r="BX944" s="581"/>
      <c r="BY944" s="581"/>
      <c r="BZ944" s="581"/>
      <c r="CA944" s="581"/>
      <c r="CB944" s="581"/>
      <c r="CC944" s="581"/>
    </row>
    <row r="945" customFormat="false" ht="11.25" hidden="false" customHeight="true" outlineLevel="0" collapsed="false">
      <c r="A945" s="581"/>
      <c r="B945" s="581"/>
      <c r="C945" s="581"/>
      <c r="D945" s="581"/>
      <c r="E945" s="581"/>
      <c r="F945" s="581"/>
      <c r="G945" s="581"/>
      <c r="H945" s="581"/>
      <c r="I945" s="581"/>
      <c r="J945" s="581"/>
      <c r="K945" s="581"/>
      <c r="L945" s="581"/>
      <c r="M945" s="581"/>
      <c r="N945" s="581"/>
      <c r="O945" s="581"/>
      <c r="P945" s="581"/>
      <c r="Q945" s="581"/>
      <c r="R945" s="581"/>
      <c r="S945" s="581"/>
      <c r="T945" s="581"/>
      <c r="U945" s="581"/>
      <c r="V945" s="581"/>
      <c r="W945" s="581"/>
      <c r="X945" s="581"/>
      <c r="Y945" s="581"/>
      <c r="Z945" s="581"/>
      <c r="AA945" s="581"/>
      <c r="AB945" s="581"/>
      <c r="AC945" s="581"/>
      <c r="AD945" s="581"/>
      <c r="AE945" s="581"/>
      <c r="AF945" s="581"/>
      <c r="AG945" s="581"/>
      <c r="AH945" s="581"/>
      <c r="AI945" s="581"/>
      <c r="AJ945" s="581"/>
      <c r="AK945" s="581"/>
      <c r="AL945" s="581"/>
      <c r="AM945" s="581"/>
      <c r="AN945" s="581"/>
      <c r="AO945" s="581"/>
      <c r="AP945" s="581"/>
      <c r="AQ945" s="581"/>
      <c r="AR945" s="581"/>
      <c r="AS945" s="581"/>
      <c r="AT945" s="581"/>
      <c r="AU945" s="581"/>
      <c r="AV945" s="581"/>
      <c r="AW945" s="581"/>
      <c r="AX945" s="581"/>
      <c r="AY945" s="581"/>
      <c r="AZ945" s="581"/>
      <c r="BA945" s="581"/>
      <c r="BB945" s="581"/>
      <c r="BC945" s="581"/>
      <c r="BD945" s="581"/>
      <c r="BE945" s="581"/>
      <c r="BF945" s="581"/>
      <c r="BG945" s="581"/>
      <c r="BH945" s="581"/>
      <c r="BI945" s="581"/>
      <c r="BJ945" s="581"/>
      <c r="BK945" s="581"/>
      <c r="BL945" s="581"/>
      <c r="BM945" s="581"/>
      <c r="BN945" s="581"/>
      <c r="BO945" s="581"/>
      <c r="BP945" s="581"/>
      <c r="BQ945" s="581"/>
      <c r="BR945" s="581"/>
      <c r="BS945" s="581"/>
      <c r="BT945" s="581"/>
      <c r="BU945" s="581"/>
      <c r="BV945" s="581"/>
      <c r="BW945" s="581"/>
      <c r="BX945" s="581"/>
      <c r="BY945" s="581"/>
      <c r="BZ945" s="581"/>
      <c r="CA945" s="581"/>
      <c r="CB945" s="581"/>
      <c r="CC945" s="581"/>
    </row>
    <row r="946" customFormat="false" ht="11.25" hidden="false" customHeight="true" outlineLevel="0" collapsed="false">
      <c r="A946" s="581"/>
      <c r="B946" s="581"/>
      <c r="C946" s="581"/>
      <c r="D946" s="581"/>
      <c r="E946" s="581"/>
      <c r="F946" s="581"/>
      <c r="G946" s="581"/>
      <c r="H946" s="581"/>
      <c r="I946" s="581"/>
      <c r="J946" s="581"/>
      <c r="K946" s="581"/>
      <c r="L946" s="581"/>
      <c r="M946" s="581"/>
      <c r="N946" s="581"/>
      <c r="O946" s="581"/>
      <c r="P946" s="581"/>
      <c r="Q946" s="581"/>
      <c r="R946" s="581"/>
      <c r="S946" s="581"/>
      <c r="T946" s="581"/>
      <c r="U946" s="581"/>
      <c r="V946" s="581"/>
      <c r="W946" s="581"/>
      <c r="X946" s="581"/>
      <c r="Y946" s="581"/>
      <c r="Z946" s="581"/>
      <c r="AA946" s="581"/>
      <c r="AB946" s="581"/>
      <c r="AC946" s="581"/>
      <c r="AD946" s="581"/>
      <c r="AE946" s="581"/>
      <c r="AF946" s="581"/>
      <c r="AG946" s="581"/>
      <c r="AH946" s="581"/>
      <c r="AI946" s="581"/>
      <c r="AJ946" s="581"/>
      <c r="AK946" s="581"/>
      <c r="AL946" s="581"/>
      <c r="AM946" s="581"/>
      <c r="AN946" s="581"/>
      <c r="AO946" s="581"/>
      <c r="AP946" s="581"/>
      <c r="AQ946" s="581"/>
      <c r="AR946" s="581"/>
      <c r="AS946" s="581"/>
      <c r="AT946" s="581"/>
      <c r="AU946" s="581"/>
      <c r="AV946" s="581"/>
      <c r="AW946" s="581"/>
      <c r="AX946" s="581"/>
      <c r="AY946" s="581"/>
      <c r="AZ946" s="581"/>
      <c r="BA946" s="581"/>
      <c r="BB946" s="581"/>
      <c r="BC946" s="581"/>
      <c r="BD946" s="581"/>
      <c r="BE946" s="581"/>
      <c r="BF946" s="581"/>
      <c r="BG946" s="581"/>
      <c r="BH946" s="581"/>
      <c r="BI946" s="581"/>
      <c r="BJ946" s="581"/>
      <c r="BK946" s="581"/>
      <c r="BL946" s="581"/>
      <c r="BM946" s="581"/>
      <c r="BN946" s="581"/>
      <c r="BO946" s="581"/>
      <c r="BP946" s="581"/>
      <c r="BQ946" s="581"/>
      <c r="BR946" s="581"/>
      <c r="BS946" s="581"/>
      <c r="BT946" s="581"/>
      <c r="BU946" s="581"/>
      <c r="BV946" s="581"/>
      <c r="BW946" s="581"/>
      <c r="BX946" s="581"/>
      <c r="BY946" s="581"/>
      <c r="BZ946" s="581"/>
      <c r="CA946" s="581"/>
      <c r="CB946" s="581"/>
      <c r="CC946" s="581"/>
    </row>
    <row r="947" customFormat="false" ht="11.25" hidden="false" customHeight="true" outlineLevel="0" collapsed="false">
      <c r="A947" s="581"/>
      <c r="B947" s="581"/>
      <c r="C947" s="581"/>
      <c r="D947" s="581"/>
      <c r="E947" s="581"/>
      <c r="F947" s="581"/>
      <c r="G947" s="581"/>
      <c r="H947" s="581"/>
      <c r="I947" s="581"/>
      <c r="J947" s="581"/>
      <c r="K947" s="581"/>
      <c r="L947" s="581"/>
      <c r="M947" s="581"/>
      <c r="N947" s="581"/>
      <c r="O947" s="581"/>
      <c r="P947" s="581"/>
      <c r="Q947" s="581"/>
      <c r="R947" s="581"/>
      <c r="S947" s="581"/>
      <c r="T947" s="581"/>
      <c r="U947" s="581"/>
      <c r="V947" s="581"/>
      <c r="W947" s="581"/>
      <c r="X947" s="581"/>
      <c r="Y947" s="581"/>
      <c r="Z947" s="581"/>
      <c r="AA947" s="581"/>
      <c r="AB947" s="581"/>
      <c r="AC947" s="581"/>
      <c r="AD947" s="581"/>
      <c r="AE947" s="581"/>
      <c r="AF947" s="581"/>
      <c r="AG947" s="581"/>
      <c r="AH947" s="581"/>
      <c r="AI947" s="581"/>
      <c r="AJ947" s="581"/>
      <c r="AK947" s="581"/>
      <c r="AL947" s="581"/>
      <c r="AM947" s="581"/>
      <c r="AN947" s="581"/>
      <c r="AO947" s="581"/>
      <c r="AP947" s="581"/>
      <c r="AQ947" s="581"/>
      <c r="AR947" s="581"/>
      <c r="AS947" s="581"/>
      <c r="AT947" s="581"/>
      <c r="AU947" s="581"/>
      <c r="AV947" s="581"/>
      <c r="AW947" s="581"/>
      <c r="AX947" s="581"/>
      <c r="AY947" s="581"/>
      <c r="AZ947" s="581"/>
      <c r="BA947" s="581"/>
      <c r="BB947" s="581"/>
      <c r="BC947" s="581"/>
      <c r="BD947" s="581"/>
      <c r="BE947" s="581"/>
      <c r="BF947" s="581"/>
      <c r="BG947" s="581"/>
      <c r="BH947" s="581"/>
      <c r="BI947" s="581"/>
      <c r="BJ947" s="581"/>
      <c r="BK947" s="581"/>
      <c r="BL947" s="581"/>
      <c r="BM947" s="581"/>
      <c r="BN947" s="581"/>
      <c r="BO947" s="581"/>
      <c r="BP947" s="581"/>
      <c r="BQ947" s="581"/>
      <c r="BR947" s="581"/>
      <c r="BS947" s="581"/>
      <c r="BT947" s="581"/>
      <c r="BU947" s="581"/>
      <c r="BV947" s="581"/>
      <c r="BW947" s="581"/>
      <c r="BX947" s="581"/>
      <c r="BY947" s="581"/>
      <c r="BZ947" s="581"/>
      <c r="CA947" s="581"/>
      <c r="CB947" s="581"/>
      <c r="CC947" s="581"/>
    </row>
    <row r="948" customFormat="false" ht="11.25" hidden="false" customHeight="true" outlineLevel="0" collapsed="false">
      <c r="A948" s="581"/>
      <c r="B948" s="581"/>
      <c r="C948" s="581"/>
      <c r="D948" s="581"/>
      <c r="E948" s="581"/>
      <c r="F948" s="581"/>
      <c r="G948" s="581"/>
      <c r="H948" s="581"/>
      <c r="I948" s="581"/>
      <c r="J948" s="581"/>
      <c r="K948" s="581"/>
      <c r="L948" s="581"/>
      <c r="M948" s="581"/>
      <c r="N948" s="581"/>
      <c r="O948" s="581"/>
      <c r="P948" s="581"/>
      <c r="Q948" s="581"/>
      <c r="R948" s="581"/>
      <c r="S948" s="581"/>
      <c r="T948" s="581"/>
      <c r="U948" s="581"/>
      <c r="V948" s="581"/>
      <c r="W948" s="581"/>
      <c r="X948" s="581"/>
      <c r="Y948" s="581"/>
      <c r="Z948" s="581"/>
      <c r="AA948" s="581"/>
      <c r="AB948" s="581"/>
      <c r="AC948" s="581"/>
      <c r="AD948" s="581"/>
      <c r="AE948" s="581"/>
      <c r="AF948" s="581"/>
      <c r="AG948" s="581"/>
      <c r="AH948" s="581"/>
      <c r="AI948" s="581"/>
      <c r="AJ948" s="581"/>
      <c r="AK948" s="581"/>
      <c r="AL948" s="581"/>
      <c r="AM948" s="581"/>
      <c r="AN948" s="581"/>
      <c r="AO948" s="581"/>
      <c r="AP948" s="581"/>
      <c r="AQ948" s="581"/>
      <c r="AR948" s="581"/>
      <c r="AS948" s="581"/>
      <c r="AT948" s="581"/>
      <c r="AU948" s="581"/>
      <c r="AV948" s="581"/>
      <c r="AW948" s="581"/>
      <c r="AX948" s="581"/>
      <c r="AY948" s="581"/>
      <c r="AZ948" s="581"/>
      <c r="BA948" s="581"/>
      <c r="BB948" s="581"/>
      <c r="BC948" s="581"/>
      <c r="BD948" s="581"/>
      <c r="BE948" s="581"/>
      <c r="BF948" s="581"/>
      <c r="BG948" s="581"/>
      <c r="BH948" s="581"/>
      <c r="BI948" s="581"/>
      <c r="BJ948" s="581"/>
      <c r="BK948" s="581"/>
      <c r="BL948" s="581"/>
      <c r="BM948" s="581"/>
      <c r="BN948" s="581"/>
      <c r="BO948" s="581"/>
      <c r="BP948" s="581"/>
      <c r="BQ948" s="581"/>
      <c r="BR948" s="581"/>
      <c r="BS948" s="581"/>
      <c r="BT948" s="581"/>
      <c r="BU948" s="581"/>
      <c r="BV948" s="581"/>
      <c r="BW948" s="581"/>
      <c r="BX948" s="581"/>
      <c r="BY948" s="581"/>
      <c r="BZ948" s="581"/>
      <c r="CA948" s="581"/>
      <c r="CB948" s="581"/>
      <c r="CC948" s="581"/>
    </row>
    <row r="949" customFormat="false" ht="11.25" hidden="false" customHeight="true" outlineLevel="0" collapsed="false">
      <c r="A949" s="581"/>
      <c r="B949" s="581"/>
      <c r="C949" s="581"/>
      <c r="D949" s="581"/>
      <c r="E949" s="581"/>
      <c r="F949" s="581"/>
      <c r="G949" s="581"/>
      <c r="H949" s="581"/>
      <c r="I949" s="581"/>
      <c r="J949" s="581"/>
      <c r="K949" s="581"/>
      <c r="L949" s="581"/>
      <c r="M949" s="581"/>
      <c r="N949" s="581"/>
      <c r="O949" s="581"/>
      <c r="P949" s="581"/>
      <c r="Q949" s="581"/>
      <c r="R949" s="581"/>
      <c r="S949" s="581"/>
      <c r="T949" s="581"/>
      <c r="U949" s="581"/>
      <c r="V949" s="581"/>
      <c r="W949" s="581"/>
      <c r="X949" s="581"/>
      <c r="Y949" s="581"/>
      <c r="Z949" s="581"/>
      <c r="AA949" s="581"/>
      <c r="AB949" s="581"/>
      <c r="AC949" s="581"/>
      <c r="AD949" s="581"/>
      <c r="AE949" s="581"/>
      <c r="AF949" s="581"/>
      <c r="AG949" s="581"/>
      <c r="AH949" s="581"/>
      <c r="AI949" s="581"/>
      <c r="AJ949" s="581"/>
      <c r="AK949" s="581"/>
      <c r="AL949" s="581"/>
      <c r="AM949" s="581"/>
      <c r="AN949" s="581"/>
      <c r="AO949" s="581"/>
      <c r="AP949" s="581"/>
      <c r="AQ949" s="581"/>
      <c r="AR949" s="581"/>
      <c r="AS949" s="581"/>
      <c r="AT949" s="581"/>
      <c r="AU949" s="581"/>
      <c r="AV949" s="581"/>
      <c r="AW949" s="581"/>
      <c r="AX949" s="581"/>
      <c r="AY949" s="581"/>
      <c r="AZ949" s="581"/>
      <c r="BA949" s="581"/>
      <c r="BB949" s="581"/>
      <c r="BC949" s="581"/>
      <c r="BD949" s="581"/>
      <c r="BE949" s="581"/>
      <c r="BF949" s="581"/>
      <c r="BG949" s="581"/>
      <c r="BH949" s="581"/>
      <c r="BI949" s="581"/>
      <c r="BJ949" s="581"/>
      <c r="BK949" s="581"/>
      <c r="BL949" s="581"/>
      <c r="BM949" s="581"/>
      <c r="BN949" s="581"/>
      <c r="BO949" s="581"/>
      <c r="BP949" s="581"/>
      <c r="BQ949" s="581"/>
      <c r="BR949" s="581"/>
      <c r="BS949" s="581"/>
      <c r="BT949" s="581"/>
      <c r="BU949" s="581"/>
      <c r="BV949" s="581"/>
      <c r="BW949" s="581"/>
      <c r="BX949" s="581"/>
      <c r="BY949" s="581"/>
      <c r="BZ949" s="581"/>
      <c r="CA949" s="581"/>
      <c r="CB949" s="581"/>
      <c r="CC949" s="581"/>
    </row>
    <row r="950" customFormat="false" ht="11.25" hidden="false" customHeight="true" outlineLevel="0" collapsed="false">
      <c r="A950" s="581"/>
      <c r="B950" s="581"/>
      <c r="C950" s="581"/>
      <c r="D950" s="581"/>
      <c r="E950" s="581"/>
      <c r="F950" s="581"/>
      <c r="G950" s="581"/>
      <c r="H950" s="581"/>
      <c r="I950" s="581"/>
      <c r="J950" s="581"/>
      <c r="K950" s="581"/>
      <c r="L950" s="581"/>
      <c r="M950" s="581"/>
      <c r="N950" s="581"/>
      <c r="O950" s="581"/>
      <c r="P950" s="581"/>
      <c r="Q950" s="581"/>
      <c r="R950" s="581"/>
      <c r="S950" s="581"/>
      <c r="T950" s="581"/>
      <c r="U950" s="581"/>
      <c r="V950" s="581"/>
      <c r="W950" s="581"/>
      <c r="X950" s="581"/>
      <c r="Y950" s="581"/>
      <c r="Z950" s="581"/>
      <c r="AA950" s="581"/>
      <c r="AB950" s="581"/>
      <c r="AC950" s="581"/>
      <c r="AD950" s="581"/>
      <c r="AE950" s="581"/>
      <c r="AF950" s="581"/>
      <c r="AG950" s="581"/>
      <c r="AH950" s="581"/>
      <c r="AI950" s="581"/>
      <c r="AJ950" s="581"/>
      <c r="AK950" s="581"/>
      <c r="AL950" s="581"/>
      <c r="AM950" s="581"/>
      <c r="AN950" s="581"/>
      <c r="AO950" s="581"/>
      <c r="AP950" s="581"/>
      <c r="AQ950" s="581"/>
      <c r="AR950" s="581"/>
      <c r="AS950" s="581"/>
      <c r="AT950" s="581"/>
      <c r="AU950" s="581"/>
      <c r="AV950" s="581"/>
      <c r="AW950" s="581"/>
      <c r="AX950" s="581"/>
      <c r="AY950" s="581"/>
      <c r="AZ950" s="581"/>
      <c r="BA950" s="581"/>
      <c r="BB950" s="581"/>
      <c r="BC950" s="581"/>
      <c r="BD950" s="581"/>
      <c r="BE950" s="581"/>
      <c r="BF950" s="581"/>
      <c r="BG950" s="581"/>
      <c r="BH950" s="581"/>
      <c r="BI950" s="581"/>
      <c r="BJ950" s="581"/>
      <c r="BK950" s="581"/>
      <c r="BL950" s="581"/>
      <c r="BM950" s="581"/>
      <c r="BN950" s="581"/>
      <c r="BO950" s="581"/>
      <c r="BP950" s="581"/>
      <c r="BQ950" s="581"/>
      <c r="BR950" s="581"/>
      <c r="BS950" s="581"/>
      <c r="BT950" s="581"/>
      <c r="BU950" s="581"/>
      <c r="BV950" s="581"/>
      <c r="BW950" s="581"/>
      <c r="BX950" s="581"/>
      <c r="BY950" s="581"/>
      <c r="BZ950" s="581"/>
      <c r="CA950" s="581"/>
      <c r="CB950" s="581"/>
      <c r="CC950" s="581"/>
    </row>
    <row r="951" customFormat="false" ht="11.25" hidden="false" customHeight="true" outlineLevel="0" collapsed="false">
      <c r="A951" s="581"/>
      <c r="B951" s="581"/>
      <c r="C951" s="581"/>
      <c r="D951" s="581"/>
      <c r="E951" s="581"/>
      <c r="F951" s="581"/>
      <c r="G951" s="581"/>
      <c r="H951" s="581"/>
      <c r="I951" s="581"/>
      <c r="J951" s="581"/>
      <c r="K951" s="581"/>
      <c r="L951" s="581"/>
      <c r="M951" s="581"/>
      <c r="N951" s="581"/>
      <c r="O951" s="581"/>
      <c r="P951" s="581"/>
      <c r="Q951" s="581"/>
      <c r="R951" s="581"/>
      <c r="S951" s="581"/>
      <c r="T951" s="581"/>
      <c r="U951" s="581"/>
      <c r="V951" s="581"/>
      <c r="W951" s="581"/>
      <c r="X951" s="581"/>
      <c r="Y951" s="581"/>
      <c r="Z951" s="581"/>
      <c r="AA951" s="581"/>
      <c r="AB951" s="581"/>
      <c r="AC951" s="581"/>
      <c r="AD951" s="581"/>
      <c r="AE951" s="581"/>
      <c r="AF951" s="581"/>
      <c r="AG951" s="581"/>
      <c r="AH951" s="581"/>
      <c r="AI951" s="581"/>
      <c r="AJ951" s="581"/>
      <c r="AK951" s="581"/>
      <c r="AL951" s="581"/>
      <c r="AM951" s="581"/>
      <c r="AN951" s="581"/>
      <c r="AO951" s="581"/>
      <c r="AP951" s="581"/>
      <c r="AQ951" s="581"/>
      <c r="AR951" s="581"/>
      <c r="AS951" s="581"/>
      <c r="AT951" s="581"/>
      <c r="AU951" s="581"/>
      <c r="AV951" s="581"/>
      <c r="AW951" s="581"/>
      <c r="AX951" s="581"/>
      <c r="AY951" s="581"/>
      <c r="AZ951" s="581"/>
      <c r="BA951" s="581"/>
      <c r="BB951" s="581"/>
      <c r="BC951" s="581"/>
      <c r="BD951" s="581"/>
      <c r="BE951" s="581"/>
      <c r="BF951" s="581"/>
      <c r="BG951" s="581"/>
      <c r="BH951" s="581"/>
      <c r="BI951" s="581"/>
      <c r="BJ951" s="581"/>
      <c r="BK951" s="581"/>
      <c r="BL951" s="581"/>
      <c r="BM951" s="581"/>
      <c r="BN951" s="581"/>
      <c r="BO951" s="581"/>
      <c r="BP951" s="581"/>
      <c r="BQ951" s="581"/>
      <c r="BR951" s="581"/>
      <c r="BS951" s="581"/>
      <c r="BT951" s="581"/>
      <c r="BU951" s="581"/>
      <c r="BV951" s="581"/>
      <c r="BW951" s="581"/>
      <c r="BX951" s="581"/>
      <c r="BY951" s="581"/>
      <c r="BZ951" s="581"/>
      <c r="CA951" s="581"/>
      <c r="CB951" s="581"/>
      <c r="CC951" s="581"/>
    </row>
    <row r="952" customFormat="false" ht="11.25" hidden="false" customHeight="true" outlineLevel="0" collapsed="false">
      <c r="A952" s="581"/>
      <c r="B952" s="581"/>
      <c r="C952" s="581"/>
      <c r="D952" s="581"/>
      <c r="E952" s="581"/>
      <c r="F952" s="581"/>
      <c r="G952" s="581"/>
      <c r="H952" s="581"/>
      <c r="I952" s="581"/>
      <c r="J952" s="581"/>
      <c r="K952" s="581"/>
      <c r="L952" s="581"/>
      <c r="M952" s="581"/>
      <c r="N952" s="581"/>
      <c r="O952" s="581"/>
      <c r="P952" s="581"/>
      <c r="Q952" s="581"/>
      <c r="R952" s="581"/>
      <c r="S952" s="581"/>
      <c r="T952" s="581"/>
      <c r="U952" s="581"/>
      <c r="V952" s="581"/>
      <c r="W952" s="581"/>
      <c r="X952" s="581"/>
      <c r="Y952" s="581"/>
      <c r="Z952" s="581"/>
      <c r="AA952" s="581"/>
      <c r="AB952" s="581"/>
      <c r="AC952" s="581"/>
      <c r="AD952" s="581"/>
      <c r="AE952" s="581"/>
      <c r="AF952" s="581"/>
      <c r="AG952" s="581"/>
      <c r="AH952" s="581"/>
      <c r="AI952" s="581"/>
      <c r="AJ952" s="581"/>
      <c r="AK952" s="581"/>
      <c r="AL952" s="581"/>
      <c r="AM952" s="581"/>
      <c r="AN952" s="581"/>
      <c r="AO952" s="581"/>
      <c r="AP952" s="581"/>
      <c r="AQ952" s="581"/>
      <c r="AR952" s="581"/>
      <c r="AS952" s="581"/>
      <c r="AT952" s="581"/>
      <c r="AU952" s="581"/>
      <c r="AV952" s="581"/>
      <c r="AW952" s="581"/>
      <c r="AX952" s="581"/>
      <c r="AY952" s="581"/>
      <c r="AZ952" s="581"/>
      <c r="BA952" s="581"/>
      <c r="BB952" s="581"/>
      <c r="BC952" s="581"/>
      <c r="BD952" s="581"/>
      <c r="BE952" s="581"/>
      <c r="BF952" s="581"/>
      <c r="BG952" s="581"/>
      <c r="BH952" s="581"/>
      <c r="BI952" s="581"/>
      <c r="BJ952" s="581"/>
      <c r="BK952" s="581"/>
      <c r="BL952" s="581"/>
      <c r="BM952" s="581"/>
      <c r="BN952" s="581"/>
      <c r="BO952" s="581"/>
      <c r="BP952" s="581"/>
      <c r="BQ952" s="581"/>
      <c r="BR952" s="581"/>
      <c r="BS952" s="581"/>
      <c r="BT952" s="581"/>
      <c r="BU952" s="581"/>
      <c r="BV952" s="581"/>
      <c r="BW952" s="581"/>
      <c r="BX952" s="581"/>
      <c r="BY952" s="581"/>
      <c r="BZ952" s="581"/>
      <c r="CA952" s="581"/>
      <c r="CB952" s="581"/>
      <c r="CC952" s="581"/>
    </row>
    <row r="953" customFormat="false" ht="11.25" hidden="false" customHeight="true" outlineLevel="0" collapsed="false">
      <c r="A953" s="581"/>
      <c r="B953" s="581"/>
      <c r="C953" s="581"/>
      <c r="D953" s="581"/>
      <c r="E953" s="581"/>
      <c r="F953" s="581"/>
      <c r="G953" s="581"/>
      <c r="H953" s="581"/>
      <c r="I953" s="581"/>
      <c r="J953" s="581"/>
      <c r="K953" s="581"/>
      <c r="L953" s="581"/>
      <c r="M953" s="581"/>
      <c r="N953" s="581"/>
      <c r="O953" s="581"/>
      <c r="P953" s="581"/>
      <c r="Q953" s="581"/>
      <c r="R953" s="581"/>
      <c r="S953" s="581"/>
      <c r="T953" s="581"/>
      <c r="U953" s="581"/>
      <c r="V953" s="581"/>
      <c r="W953" s="581"/>
      <c r="X953" s="581"/>
      <c r="Y953" s="581"/>
      <c r="Z953" s="581"/>
      <c r="AA953" s="581"/>
      <c r="AB953" s="581"/>
      <c r="AC953" s="581"/>
      <c r="AD953" s="581"/>
      <c r="AE953" s="581"/>
      <c r="AF953" s="581"/>
      <c r="AG953" s="581"/>
      <c r="AH953" s="581"/>
      <c r="AI953" s="581"/>
      <c r="AJ953" s="581"/>
      <c r="AK953" s="581"/>
      <c r="AL953" s="581"/>
      <c r="AM953" s="581"/>
      <c r="AN953" s="581"/>
      <c r="AO953" s="581"/>
      <c r="AP953" s="581"/>
      <c r="AQ953" s="581"/>
      <c r="AR953" s="581"/>
      <c r="AS953" s="581"/>
      <c r="AT953" s="581"/>
      <c r="AU953" s="581"/>
      <c r="AV953" s="581"/>
      <c r="AW953" s="581"/>
      <c r="AX953" s="581"/>
      <c r="AY953" s="581"/>
      <c r="AZ953" s="581"/>
      <c r="BA953" s="581"/>
      <c r="BB953" s="581"/>
      <c r="BC953" s="581"/>
      <c r="BD953" s="581"/>
      <c r="BE953" s="581"/>
      <c r="BF953" s="581"/>
      <c r="BG953" s="581"/>
      <c r="BH953" s="581"/>
      <c r="BI953" s="581"/>
      <c r="BJ953" s="581"/>
      <c r="BK953" s="581"/>
      <c r="BL953" s="581"/>
      <c r="BM953" s="581"/>
      <c r="BN953" s="581"/>
      <c r="BO953" s="581"/>
      <c r="BP953" s="581"/>
      <c r="BQ953" s="581"/>
      <c r="BR953" s="581"/>
      <c r="BS953" s="581"/>
      <c r="BT953" s="581"/>
      <c r="BU953" s="581"/>
      <c r="BV953" s="581"/>
      <c r="BW953" s="581"/>
      <c r="BX953" s="581"/>
      <c r="BY953" s="581"/>
      <c r="BZ953" s="581"/>
      <c r="CA953" s="581"/>
      <c r="CB953" s="581"/>
      <c r="CC953" s="581"/>
    </row>
    <row r="954" customFormat="false" ht="11.25" hidden="false" customHeight="true" outlineLevel="0" collapsed="false">
      <c r="A954" s="581"/>
      <c r="B954" s="581"/>
      <c r="C954" s="581"/>
      <c r="D954" s="581"/>
      <c r="E954" s="581"/>
      <c r="F954" s="581"/>
      <c r="G954" s="581"/>
      <c r="H954" s="581"/>
      <c r="I954" s="581"/>
      <c r="J954" s="581"/>
      <c r="K954" s="581"/>
      <c r="L954" s="581"/>
      <c r="M954" s="581"/>
      <c r="N954" s="581"/>
      <c r="O954" s="581"/>
      <c r="P954" s="581"/>
      <c r="Q954" s="581"/>
      <c r="R954" s="581"/>
      <c r="S954" s="581"/>
      <c r="T954" s="581"/>
      <c r="U954" s="581"/>
      <c r="V954" s="581"/>
      <c r="W954" s="581"/>
      <c r="X954" s="581"/>
      <c r="Y954" s="581"/>
      <c r="Z954" s="581"/>
      <c r="AA954" s="581"/>
      <c r="AB954" s="581"/>
      <c r="AC954" s="581"/>
      <c r="AD954" s="581"/>
      <c r="AE954" s="581"/>
      <c r="AF954" s="581"/>
      <c r="AG954" s="581"/>
      <c r="AH954" s="581"/>
      <c r="AI954" s="581"/>
      <c r="AJ954" s="581"/>
      <c r="AK954" s="581"/>
      <c r="AL954" s="581"/>
      <c r="AM954" s="581"/>
      <c r="AN954" s="581"/>
      <c r="AO954" s="581"/>
      <c r="AP954" s="581"/>
      <c r="AQ954" s="581"/>
      <c r="AR954" s="581"/>
      <c r="AS954" s="581"/>
      <c r="AT954" s="581"/>
      <c r="AU954" s="581"/>
      <c r="AV954" s="581"/>
      <c r="AW954" s="581"/>
      <c r="AX954" s="581"/>
      <c r="AY954" s="581"/>
      <c r="AZ954" s="581"/>
      <c r="BA954" s="581"/>
      <c r="BB954" s="581"/>
      <c r="BC954" s="581"/>
      <c r="BD954" s="581"/>
      <c r="BE954" s="581"/>
      <c r="BF954" s="581"/>
      <c r="BG954" s="581"/>
      <c r="BH954" s="581"/>
      <c r="BI954" s="581"/>
      <c r="BJ954" s="581"/>
      <c r="BK954" s="581"/>
      <c r="BL954" s="581"/>
      <c r="BM954" s="581"/>
      <c r="BN954" s="581"/>
      <c r="BO954" s="581"/>
      <c r="BP954" s="581"/>
      <c r="BQ954" s="581"/>
      <c r="BR954" s="581"/>
      <c r="BS954" s="581"/>
      <c r="BT954" s="581"/>
      <c r="BU954" s="581"/>
      <c r="BV954" s="581"/>
      <c r="BW954" s="581"/>
      <c r="BX954" s="581"/>
      <c r="BY954" s="581"/>
      <c r="BZ954" s="581"/>
      <c r="CA954" s="581"/>
      <c r="CB954" s="581"/>
      <c r="CC954" s="581"/>
    </row>
    <row r="955" customFormat="false" ht="11.25" hidden="false" customHeight="true" outlineLevel="0" collapsed="false">
      <c r="A955" s="581"/>
      <c r="B955" s="581"/>
      <c r="C955" s="581"/>
      <c r="D955" s="581"/>
      <c r="E955" s="581"/>
      <c r="F955" s="581"/>
      <c r="G955" s="581"/>
      <c r="H955" s="581"/>
      <c r="I955" s="581"/>
      <c r="J955" s="581"/>
      <c r="K955" s="581"/>
      <c r="L955" s="581"/>
      <c r="M955" s="581"/>
      <c r="N955" s="581"/>
      <c r="O955" s="581"/>
      <c r="P955" s="581"/>
      <c r="Q955" s="581"/>
      <c r="R955" s="581"/>
      <c r="S955" s="581"/>
      <c r="T955" s="581"/>
      <c r="U955" s="581"/>
      <c r="V955" s="581"/>
      <c r="W955" s="581"/>
      <c r="X955" s="581"/>
      <c r="Y955" s="581"/>
      <c r="Z955" s="581"/>
      <c r="AA955" s="581"/>
      <c r="AB955" s="581"/>
      <c r="AC955" s="581"/>
      <c r="AD955" s="581"/>
      <c r="AE955" s="581"/>
      <c r="AF955" s="581"/>
      <c r="AG955" s="581"/>
      <c r="AH955" s="581"/>
      <c r="AI955" s="581"/>
      <c r="AJ955" s="581"/>
      <c r="AK955" s="581"/>
      <c r="AL955" s="581"/>
      <c r="AM955" s="581"/>
      <c r="AN955" s="581"/>
      <c r="AO955" s="581"/>
      <c r="AP955" s="581"/>
      <c r="AQ955" s="581"/>
      <c r="AR955" s="581"/>
      <c r="AS955" s="581"/>
      <c r="AT955" s="581"/>
      <c r="AU955" s="581"/>
      <c r="AV955" s="581"/>
      <c r="AW955" s="581"/>
      <c r="AX955" s="581"/>
      <c r="AY955" s="581"/>
      <c r="AZ955" s="581"/>
      <c r="BA955" s="581"/>
      <c r="BB955" s="581"/>
      <c r="BC955" s="581"/>
      <c r="BD955" s="581"/>
      <c r="BE955" s="581"/>
      <c r="BF955" s="581"/>
      <c r="BG955" s="581"/>
      <c r="BH955" s="581"/>
      <c r="BI955" s="581"/>
      <c r="BJ955" s="581"/>
      <c r="BK955" s="581"/>
      <c r="BL955" s="581"/>
      <c r="BM955" s="581"/>
      <c r="BN955" s="581"/>
      <c r="BO955" s="581"/>
      <c r="BP955" s="581"/>
      <c r="BQ955" s="581"/>
      <c r="BR955" s="581"/>
      <c r="BS955" s="581"/>
      <c r="BT955" s="581"/>
      <c r="BU955" s="581"/>
      <c r="BV955" s="581"/>
      <c r="BW955" s="581"/>
      <c r="BX955" s="581"/>
      <c r="BY955" s="581"/>
      <c r="BZ955" s="581"/>
      <c r="CA955" s="581"/>
      <c r="CB955" s="581"/>
      <c r="CC955" s="581"/>
    </row>
    <row r="956" customFormat="false" ht="11.25" hidden="false" customHeight="true" outlineLevel="0" collapsed="false">
      <c r="A956" s="581"/>
      <c r="B956" s="581"/>
      <c r="C956" s="581"/>
      <c r="D956" s="581"/>
      <c r="E956" s="581"/>
      <c r="F956" s="581"/>
      <c r="G956" s="581"/>
      <c r="H956" s="581"/>
      <c r="I956" s="581"/>
      <c r="J956" s="581"/>
      <c r="K956" s="581"/>
      <c r="L956" s="581"/>
      <c r="M956" s="581"/>
      <c r="N956" s="581"/>
      <c r="O956" s="581"/>
      <c r="P956" s="581"/>
      <c r="Q956" s="581"/>
      <c r="R956" s="581"/>
      <c r="S956" s="581"/>
      <c r="T956" s="581"/>
      <c r="U956" s="581"/>
      <c r="V956" s="581"/>
      <c r="W956" s="581"/>
      <c r="X956" s="581"/>
      <c r="Y956" s="581"/>
      <c r="Z956" s="581"/>
      <c r="AA956" s="581"/>
      <c r="AB956" s="581"/>
      <c r="AC956" s="581"/>
      <c r="AD956" s="581"/>
      <c r="AE956" s="581"/>
      <c r="AF956" s="581"/>
      <c r="AG956" s="581"/>
      <c r="AH956" s="581"/>
      <c r="AI956" s="581"/>
      <c r="AJ956" s="581"/>
      <c r="AK956" s="581"/>
      <c r="AL956" s="581"/>
      <c r="AM956" s="581"/>
      <c r="AN956" s="581"/>
      <c r="AO956" s="581"/>
      <c r="AP956" s="581"/>
      <c r="AQ956" s="581"/>
      <c r="AR956" s="581"/>
      <c r="AS956" s="581"/>
      <c r="AT956" s="581"/>
      <c r="AU956" s="581"/>
      <c r="AV956" s="581"/>
      <c r="AW956" s="581"/>
      <c r="AX956" s="581"/>
      <c r="AY956" s="581"/>
      <c r="AZ956" s="581"/>
      <c r="BA956" s="581"/>
      <c r="BB956" s="581"/>
      <c r="BC956" s="581"/>
      <c r="BD956" s="581"/>
      <c r="BE956" s="581"/>
      <c r="BF956" s="581"/>
      <c r="BG956" s="581"/>
      <c r="BH956" s="581"/>
      <c r="BI956" s="581"/>
      <c r="BJ956" s="581"/>
      <c r="BK956" s="581"/>
      <c r="BL956" s="581"/>
      <c r="BM956" s="581"/>
      <c r="BN956" s="581"/>
      <c r="BO956" s="581"/>
      <c r="BP956" s="581"/>
      <c r="BQ956" s="581"/>
      <c r="BR956" s="581"/>
      <c r="BS956" s="581"/>
      <c r="BT956" s="581"/>
      <c r="BU956" s="581"/>
      <c r="BV956" s="581"/>
      <c r="BW956" s="581"/>
      <c r="BX956" s="581"/>
      <c r="BY956" s="581"/>
      <c r="BZ956" s="581"/>
      <c r="CA956" s="581"/>
      <c r="CB956" s="581"/>
      <c r="CC956" s="581"/>
    </row>
    <row r="957" customFormat="false" ht="11.25" hidden="false" customHeight="true" outlineLevel="0" collapsed="false">
      <c r="A957" s="581"/>
      <c r="B957" s="581"/>
      <c r="C957" s="581"/>
      <c r="D957" s="581"/>
      <c r="E957" s="581"/>
      <c r="F957" s="581"/>
      <c r="G957" s="581"/>
      <c r="H957" s="581"/>
      <c r="I957" s="581"/>
      <c r="J957" s="581"/>
      <c r="K957" s="581"/>
      <c r="L957" s="581"/>
      <c r="M957" s="581"/>
      <c r="N957" s="581"/>
      <c r="O957" s="581"/>
      <c r="P957" s="581"/>
      <c r="Q957" s="581"/>
      <c r="R957" s="581"/>
      <c r="S957" s="581"/>
      <c r="T957" s="581"/>
      <c r="U957" s="581"/>
      <c r="V957" s="581"/>
      <c r="W957" s="581"/>
      <c r="X957" s="581"/>
      <c r="Y957" s="581"/>
      <c r="Z957" s="581"/>
      <c r="AA957" s="581"/>
      <c r="AB957" s="581"/>
      <c r="AC957" s="581"/>
      <c r="AD957" s="581"/>
      <c r="AE957" s="581"/>
      <c r="AF957" s="581"/>
      <c r="AG957" s="581"/>
      <c r="AH957" s="581"/>
      <c r="AI957" s="581"/>
      <c r="AJ957" s="581"/>
      <c r="AK957" s="581"/>
      <c r="AL957" s="581"/>
      <c r="AM957" s="581"/>
      <c r="AN957" s="581"/>
      <c r="AO957" s="581"/>
      <c r="AP957" s="581"/>
      <c r="AQ957" s="581"/>
      <c r="AR957" s="581"/>
      <c r="AS957" s="581"/>
      <c r="AT957" s="581"/>
      <c r="AU957" s="581"/>
      <c r="AV957" s="581"/>
      <c r="AW957" s="581"/>
      <c r="AX957" s="581"/>
      <c r="AY957" s="581"/>
      <c r="AZ957" s="581"/>
      <c r="BA957" s="581"/>
      <c r="BB957" s="581"/>
      <c r="BC957" s="581"/>
      <c r="BD957" s="581"/>
      <c r="BE957" s="581"/>
      <c r="BF957" s="581"/>
      <c r="BG957" s="581"/>
      <c r="BH957" s="581"/>
      <c r="BI957" s="581"/>
      <c r="BJ957" s="581"/>
      <c r="BK957" s="581"/>
      <c r="BL957" s="581"/>
      <c r="BM957" s="581"/>
      <c r="BN957" s="581"/>
      <c r="BO957" s="581"/>
      <c r="BP957" s="581"/>
      <c r="BQ957" s="581"/>
      <c r="BR957" s="581"/>
      <c r="BS957" s="581"/>
      <c r="BT957" s="581"/>
      <c r="BU957" s="581"/>
      <c r="BV957" s="581"/>
      <c r="BW957" s="581"/>
      <c r="BX957" s="581"/>
      <c r="BY957" s="581"/>
      <c r="BZ957" s="581"/>
      <c r="CA957" s="581"/>
      <c r="CB957" s="581"/>
      <c r="CC957" s="581"/>
    </row>
    <row r="958" customFormat="false" ht="11.25" hidden="false" customHeight="true" outlineLevel="0" collapsed="false">
      <c r="A958" s="581"/>
      <c r="B958" s="581"/>
      <c r="C958" s="581"/>
      <c r="D958" s="581"/>
      <c r="E958" s="581"/>
      <c r="F958" s="581"/>
      <c r="G958" s="581"/>
      <c r="H958" s="581"/>
      <c r="I958" s="581"/>
      <c r="J958" s="581"/>
      <c r="K958" s="581"/>
      <c r="L958" s="581"/>
      <c r="M958" s="581"/>
      <c r="N958" s="581"/>
      <c r="O958" s="581"/>
      <c r="P958" s="581"/>
      <c r="Q958" s="581"/>
      <c r="R958" s="581"/>
      <c r="S958" s="581"/>
      <c r="T958" s="581"/>
      <c r="U958" s="581"/>
      <c r="V958" s="581"/>
      <c r="W958" s="581"/>
      <c r="X958" s="581"/>
      <c r="Y958" s="581"/>
      <c r="Z958" s="581"/>
      <c r="AA958" s="581"/>
      <c r="AB958" s="581"/>
      <c r="AC958" s="581"/>
      <c r="AD958" s="581"/>
      <c r="AE958" s="581"/>
      <c r="AF958" s="581"/>
      <c r="AG958" s="581"/>
      <c r="AH958" s="581"/>
      <c r="AI958" s="581"/>
      <c r="AJ958" s="581"/>
      <c r="AK958" s="581"/>
      <c r="AL958" s="581"/>
      <c r="AM958" s="581"/>
      <c r="AN958" s="581"/>
      <c r="AO958" s="581"/>
      <c r="AP958" s="581"/>
      <c r="AQ958" s="581"/>
      <c r="AR958" s="581"/>
      <c r="AS958" s="581"/>
      <c r="AT958" s="581"/>
      <c r="AU958" s="581"/>
      <c r="AV958" s="581"/>
      <c r="AW958" s="581"/>
      <c r="AX958" s="581"/>
      <c r="AY958" s="581"/>
      <c r="AZ958" s="581"/>
      <c r="BA958" s="581"/>
      <c r="BB958" s="581"/>
      <c r="BC958" s="581"/>
      <c r="BD958" s="581"/>
      <c r="BE958" s="581"/>
      <c r="BF958" s="581"/>
      <c r="BG958" s="581"/>
      <c r="BH958" s="581"/>
      <c r="BI958" s="581"/>
      <c r="BJ958" s="581"/>
      <c r="BK958" s="581"/>
      <c r="BL958" s="581"/>
      <c r="BM958" s="581"/>
      <c r="BN958" s="581"/>
      <c r="BO958" s="581"/>
      <c r="BP958" s="581"/>
      <c r="BQ958" s="581"/>
      <c r="BR958" s="581"/>
      <c r="BS958" s="581"/>
      <c r="BT958" s="581"/>
      <c r="BU958" s="581"/>
      <c r="BV958" s="581"/>
      <c r="BW958" s="581"/>
      <c r="BX958" s="581"/>
      <c r="BY958" s="581"/>
      <c r="BZ958" s="581"/>
      <c r="CA958" s="581"/>
      <c r="CB958" s="581"/>
      <c r="CC958" s="581"/>
    </row>
    <row r="959" customFormat="false" ht="11.25" hidden="false" customHeight="true" outlineLevel="0" collapsed="false">
      <c r="A959" s="581"/>
      <c r="B959" s="581"/>
      <c r="C959" s="581"/>
      <c r="D959" s="581"/>
      <c r="E959" s="581"/>
      <c r="F959" s="581"/>
      <c r="G959" s="581"/>
      <c r="H959" s="581"/>
      <c r="I959" s="581"/>
      <c r="J959" s="581"/>
      <c r="K959" s="581"/>
      <c r="L959" s="581"/>
      <c r="M959" s="581"/>
      <c r="N959" s="581"/>
      <c r="O959" s="581"/>
      <c r="P959" s="581"/>
      <c r="Q959" s="581"/>
      <c r="R959" s="581"/>
      <c r="S959" s="581"/>
      <c r="T959" s="581"/>
      <c r="U959" s="581"/>
      <c r="V959" s="581"/>
      <c r="W959" s="581"/>
      <c r="X959" s="581"/>
      <c r="Y959" s="581"/>
      <c r="Z959" s="581"/>
      <c r="AA959" s="581"/>
      <c r="AB959" s="581"/>
      <c r="AC959" s="581"/>
      <c r="AD959" s="581"/>
      <c r="AE959" s="581"/>
      <c r="AF959" s="581"/>
      <c r="AG959" s="581"/>
      <c r="AH959" s="581"/>
      <c r="AI959" s="581"/>
      <c r="AJ959" s="581"/>
      <c r="AK959" s="581"/>
      <c r="AL959" s="581"/>
      <c r="AM959" s="581"/>
      <c r="AN959" s="581"/>
      <c r="AO959" s="581"/>
      <c r="AP959" s="581"/>
      <c r="AQ959" s="581"/>
      <c r="AR959" s="581"/>
      <c r="AS959" s="581"/>
      <c r="AT959" s="581"/>
      <c r="AU959" s="581"/>
      <c r="AV959" s="581"/>
      <c r="AW959" s="581"/>
      <c r="AX959" s="581"/>
      <c r="AY959" s="581"/>
      <c r="AZ959" s="581"/>
      <c r="BA959" s="581"/>
      <c r="BB959" s="581"/>
      <c r="BC959" s="581"/>
      <c r="BD959" s="581"/>
      <c r="BE959" s="581"/>
      <c r="BF959" s="581"/>
      <c r="BG959" s="581"/>
      <c r="BH959" s="581"/>
      <c r="BI959" s="581"/>
      <c r="BJ959" s="581"/>
      <c r="BK959" s="581"/>
      <c r="BL959" s="581"/>
      <c r="BM959" s="581"/>
      <c r="BN959" s="581"/>
      <c r="BO959" s="581"/>
      <c r="BP959" s="581"/>
      <c r="BQ959" s="581"/>
      <c r="BR959" s="581"/>
      <c r="BS959" s="581"/>
      <c r="BT959" s="581"/>
      <c r="BU959" s="581"/>
      <c r="BV959" s="581"/>
      <c r="BW959" s="581"/>
      <c r="BX959" s="581"/>
      <c r="BY959" s="581"/>
      <c r="BZ959" s="581"/>
      <c r="CA959" s="581"/>
      <c r="CB959" s="581"/>
      <c r="CC959" s="581"/>
    </row>
    <row r="960" customFormat="false" ht="11.25" hidden="false" customHeight="true" outlineLevel="0" collapsed="false">
      <c r="A960" s="581"/>
      <c r="B960" s="581"/>
      <c r="C960" s="581"/>
      <c r="D960" s="581"/>
      <c r="E960" s="581"/>
      <c r="F960" s="581"/>
      <c r="G960" s="581"/>
      <c r="H960" s="581"/>
      <c r="I960" s="581"/>
      <c r="J960" s="581"/>
      <c r="K960" s="581"/>
      <c r="L960" s="581"/>
      <c r="M960" s="581"/>
      <c r="N960" s="581"/>
      <c r="O960" s="581"/>
      <c r="P960" s="581"/>
      <c r="Q960" s="581"/>
      <c r="R960" s="581"/>
      <c r="S960" s="581"/>
      <c r="T960" s="581"/>
      <c r="U960" s="581"/>
      <c r="V960" s="581"/>
      <c r="W960" s="581"/>
      <c r="X960" s="581"/>
      <c r="Y960" s="581"/>
      <c r="Z960" s="581"/>
      <c r="AA960" s="581"/>
      <c r="AB960" s="581"/>
      <c r="AC960" s="581"/>
      <c r="AD960" s="581"/>
      <c r="AE960" s="581"/>
      <c r="AF960" s="581"/>
      <c r="AG960" s="581"/>
      <c r="AH960" s="581"/>
      <c r="AI960" s="581"/>
      <c r="AJ960" s="581"/>
      <c r="AK960" s="581"/>
      <c r="AL960" s="581"/>
      <c r="AM960" s="581"/>
      <c r="AN960" s="581"/>
      <c r="AO960" s="581"/>
      <c r="AP960" s="581"/>
      <c r="AQ960" s="581"/>
      <c r="AR960" s="581"/>
      <c r="AS960" s="581"/>
      <c r="AT960" s="581"/>
      <c r="AU960" s="581"/>
      <c r="AV960" s="581"/>
      <c r="AW960" s="581"/>
      <c r="AX960" s="581"/>
      <c r="AY960" s="581"/>
      <c r="AZ960" s="581"/>
      <c r="BA960" s="581"/>
      <c r="BB960" s="581"/>
      <c r="BC960" s="581"/>
      <c r="BD960" s="581"/>
      <c r="BE960" s="581"/>
      <c r="BF960" s="581"/>
      <c r="BG960" s="581"/>
      <c r="BH960" s="581"/>
      <c r="BI960" s="581"/>
      <c r="BJ960" s="581"/>
      <c r="BK960" s="581"/>
      <c r="BL960" s="581"/>
      <c r="BM960" s="581"/>
      <c r="BN960" s="581"/>
      <c r="BO960" s="581"/>
      <c r="BP960" s="581"/>
      <c r="BQ960" s="581"/>
      <c r="BR960" s="581"/>
      <c r="BS960" s="581"/>
      <c r="BT960" s="581"/>
      <c r="BU960" s="581"/>
      <c r="BV960" s="581"/>
      <c r="BW960" s="581"/>
      <c r="BX960" s="581"/>
      <c r="BY960" s="581"/>
      <c r="BZ960" s="581"/>
      <c r="CA960" s="581"/>
      <c r="CB960" s="581"/>
      <c r="CC960" s="581"/>
    </row>
    <row r="961" customFormat="false" ht="11.25" hidden="false" customHeight="true" outlineLevel="0" collapsed="false">
      <c r="A961" s="581"/>
      <c r="B961" s="581"/>
      <c r="C961" s="581"/>
      <c r="D961" s="581"/>
      <c r="E961" s="581"/>
      <c r="F961" s="581"/>
      <c r="G961" s="581"/>
      <c r="H961" s="581"/>
      <c r="I961" s="581"/>
      <c r="J961" s="581"/>
      <c r="K961" s="581"/>
      <c r="L961" s="581"/>
      <c r="M961" s="581"/>
      <c r="N961" s="581"/>
      <c r="O961" s="581"/>
      <c r="P961" s="581"/>
      <c r="Q961" s="581"/>
      <c r="R961" s="581"/>
      <c r="S961" s="581"/>
      <c r="T961" s="581"/>
      <c r="U961" s="581"/>
      <c r="V961" s="581"/>
      <c r="W961" s="581"/>
      <c r="X961" s="581"/>
      <c r="Y961" s="581"/>
      <c r="Z961" s="581"/>
      <c r="AA961" s="581"/>
      <c r="AB961" s="581"/>
      <c r="AC961" s="581"/>
      <c r="AD961" s="581"/>
      <c r="AE961" s="581"/>
      <c r="AF961" s="581"/>
      <c r="AG961" s="581"/>
      <c r="AH961" s="581"/>
      <c r="AI961" s="581"/>
      <c r="AJ961" s="581"/>
      <c r="AK961" s="581"/>
      <c r="AL961" s="581"/>
      <c r="AM961" s="581"/>
      <c r="AN961" s="581"/>
      <c r="AO961" s="581"/>
      <c r="AP961" s="581"/>
      <c r="AQ961" s="581"/>
      <c r="AR961" s="581"/>
      <c r="AS961" s="581"/>
      <c r="AT961" s="581"/>
      <c r="AU961" s="581"/>
      <c r="AV961" s="581"/>
      <c r="AW961" s="581"/>
      <c r="AX961" s="581"/>
      <c r="AY961" s="581"/>
      <c r="AZ961" s="581"/>
      <c r="BA961" s="581"/>
      <c r="BB961" s="581"/>
      <c r="BC961" s="581"/>
      <c r="BD961" s="581"/>
      <c r="BE961" s="581"/>
      <c r="BF961" s="581"/>
      <c r="BG961" s="581"/>
      <c r="BH961" s="581"/>
      <c r="BI961" s="581"/>
      <c r="BJ961" s="581"/>
      <c r="BK961" s="581"/>
      <c r="BL961" s="581"/>
      <c r="BM961" s="581"/>
      <c r="BN961" s="581"/>
      <c r="BO961" s="581"/>
      <c r="BP961" s="581"/>
      <c r="BQ961" s="581"/>
      <c r="BR961" s="581"/>
      <c r="BS961" s="581"/>
      <c r="BT961" s="581"/>
      <c r="BU961" s="581"/>
      <c r="BV961" s="581"/>
      <c r="BW961" s="581"/>
      <c r="BX961" s="581"/>
      <c r="BY961" s="581"/>
      <c r="BZ961" s="581"/>
      <c r="CA961" s="581"/>
      <c r="CB961" s="581"/>
      <c r="CC961" s="581"/>
    </row>
    <row r="962" customFormat="false" ht="11.25" hidden="false" customHeight="true" outlineLevel="0" collapsed="false">
      <c r="A962" s="581"/>
      <c r="B962" s="581"/>
      <c r="C962" s="581"/>
      <c r="D962" s="581"/>
      <c r="E962" s="581"/>
      <c r="F962" s="581"/>
      <c r="G962" s="581"/>
      <c r="H962" s="581"/>
      <c r="I962" s="581"/>
      <c r="J962" s="581"/>
      <c r="K962" s="581"/>
      <c r="L962" s="581"/>
      <c r="M962" s="581"/>
      <c r="N962" s="581"/>
      <c r="O962" s="581"/>
      <c r="P962" s="581"/>
      <c r="Q962" s="581"/>
      <c r="R962" s="581"/>
      <c r="S962" s="581"/>
      <c r="T962" s="581"/>
      <c r="U962" s="581"/>
      <c r="V962" s="581"/>
      <c r="W962" s="581"/>
      <c r="X962" s="581"/>
      <c r="Y962" s="581"/>
      <c r="Z962" s="581"/>
      <c r="AA962" s="581"/>
      <c r="AB962" s="581"/>
      <c r="AC962" s="581"/>
      <c r="AD962" s="581"/>
      <c r="AE962" s="581"/>
      <c r="AF962" s="581"/>
      <c r="AG962" s="581"/>
      <c r="AH962" s="581"/>
      <c r="AI962" s="581"/>
      <c r="AJ962" s="581"/>
      <c r="AK962" s="581"/>
      <c r="AL962" s="581"/>
      <c r="AM962" s="581"/>
      <c r="AN962" s="581"/>
      <c r="AO962" s="581"/>
      <c r="AP962" s="581"/>
      <c r="AQ962" s="581"/>
      <c r="AR962" s="581"/>
      <c r="AS962" s="581"/>
      <c r="AT962" s="581"/>
      <c r="AU962" s="581"/>
      <c r="AV962" s="581"/>
      <c r="AW962" s="581"/>
      <c r="AX962" s="581"/>
      <c r="AY962" s="581"/>
      <c r="AZ962" s="581"/>
      <c r="BA962" s="581"/>
      <c r="BB962" s="581"/>
      <c r="BC962" s="581"/>
      <c r="BD962" s="581"/>
      <c r="BE962" s="581"/>
      <c r="BF962" s="581"/>
      <c r="BG962" s="581"/>
      <c r="BH962" s="581"/>
      <c r="BI962" s="581"/>
      <c r="BJ962" s="581"/>
      <c r="BK962" s="581"/>
      <c r="BL962" s="581"/>
      <c r="BM962" s="581"/>
      <c r="BN962" s="581"/>
      <c r="BO962" s="581"/>
      <c r="BP962" s="581"/>
      <c r="BQ962" s="581"/>
      <c r="BR962" s="581"/>
      <c r="BS962" s="581"/>
      <c r="BT962" s="581"/>
      <c r="BU962" s="581"/>
      <c r="BV962" s="581"/>
      <c r="BW962" s="581"/>
      <c r="BX962" s="581"/>
      <c r="BY962" s="581"/>
      <c r="BZ962" s="581"/>
      <c r="CA962" s="581"/>
      <c r="CB962" s="581"/>
      <c r="CC962" s="581"/>
    </row>
    <row r="963" customFormat="false" ht="11.25" hidden="false" customHeight="true" outlineLevel="0" collapsed="false">
      <c r="A963" s="581"/>
      <c r="B963" s="581"/>
      <c r="C963" s="581"/>
      <c r="D963" s="581"/>
      <c r="E963" s="581"/>
      <c r="F963" s="581"/>
      <c r="G963" s="581"/>
      <c r="H963" s="581"/>
      <c r="I963" s="581"/>
      <c r="J963" s="581"/>
      <c r="K963" s="581"/>
      <c r="L963" s="581"/>
      <c r="M963" s="581"/>
      <c r="N963" s="581"/>
      <c r="O963" s="581"/>
      <c r="P963" s="581"/>
      <c r="Q963" s="581"/>
      <c r="R963" s="581"/>
      <c r="S963" s="581"/>
      <c r="T963" s="581"/>
      <c r="U963" s="581"/>
      <c r="V963" s="581"/>
      <c r="W963" s="581"/>
      <c r="X963" s="581"/>
      <c r="Y963" s="581"/>
      <c r="Z963" s="581"/>
      <c r="AA963" s="581"/>
      <c r="AB963" s="581"/>
      <c r="AC963" s="581"/>
      <c r="AD963" s="581"/>
      <c r="AE963" s="581"/>
      <c r="AF963" s="581"/>
      <c r="AG963" s="581"/>
      <c r="AH963" s="581"/>
      <c r="AI963" s="581"/>
      <c r="AJ963" s="581"/>
      <c r="AK963" s="581"/>
      <c r="AL963" s="581"/>
      <c r="AM963" s="581"/>
      <c r="AN963" s="581"/>
      <c r="AO963" s="581"/>
      <c r="AP963" s="581"/>
      <c r="AQ963" s="581"/>
      <c r="AR963" s="581"/>
      <c r="AS963" s="581"/>
      <c r="AT963" s="581"/>
      <c r="AU963" s="581"/>
      <c r="AV963" s="581"/>
      <c r="AW963" s="581"/>
      <c r="AX963" s="581"/>
      <c r="AY963" s="581"/>
      <c r="AZ963" s="581"/>
      <c r="BA963" s="581"/>
      <c r="BB963" s="581"/>
      <c r="BC963" s="581"/>
      <c r="BD963" s="581"/>
      <c r="BE963" s="581"/>
      <c r="BF963" s="581"/>
      <c r="BG963" s="581"/>
      <c r="BH963" s="581"/>
      <c r="BI963" s="581"/>
      <c r="BJ963" s="581"/>
      <c r="BK963" s="581"/>
      <c r="BL963" s="581"/>
      <c r="BM963" s="581"/>
      <c r="BN963" s="581"/>
      <c r="BO963" s="581"/>
      <c r="BP963" s="581"/>
      <c r="BQ963" s="581"/>
      <c r="BR963" s="581"/>
      <c r="BS963" s="581"/>
      <c r="BT963" s="581"/>
      <c r="BU963" s="581"/>
      <c r="BV963" s="581"/>
      <c r="BW963" s="581"/>
      <c r="BX963" s="581"/>
      <c r="BY963" s="581"/>
      <c r="BZ963" s="581"/>
      <c r="CA963" s="581"/>
      <c r="CB963" s="581"/>
      <c r="CC963" s="581"/>
    </row>
    <row r="964" customFormat="false" ht="11.25" hidden="false" customHeight="true" outlineLevel="0" collapsed="false">
      <c r="A964" s="581"/>
      <c r="B964" s="581"/>
      <c r="C964" s="581"/>
      <c r="D964" s="581"/>
      <c r="E964" s="581"/>
      <c r="F964" s="581"/>
      <c r="G964" s="581"/>
      <c r="H964" s="581"/>
      <c r="I964" s="581"/>
      <c r="J964" s="581"/>
      <c r="K964" s="581"/>
      <c r="L964" s="581"/>
      <c r="M964" s="581"/>
      <c r="N964" s="581"/>
      <c r="O964" s="581"/>
      <c r="P964" s="581"/>
      <c r="Q964" s="581"/>
      <c r="R964" s="581"/>
      <c r="S964" s="581"/>
      <c r="T964" s="581"/>
      <c r="U964" s="581"/>
      <c r="V964" s="581"/>
      <c r="W964" s="581"/>
      <c r="X964" s="581"/>
      <c r="Y964" s="581"/>
      <c r="Z964" s="581"/>
      <c r="AA964" s="581"/>
      <c r="AB964" s="581"/>
      <c r="AC964" s="581"/>
      <c r="AD964" s="581"/>
      <c r="AE964" s="581"/>
      <c r="AF964" s="581"/>
      <c r="AG964" s="581"/>
      <c r="AH964" s="581"/>
      <c r="AI964" s="581"/>
      <c r="AJ964" s="581"/>
      <c r="AK964" s="581"/>
      <c r="AL964" s="581"/>
      <c r="AM964" s="581"/>
      <c r="AN964" s="581"/>
      <c r="AO964" s="581"/>
      <c r="AP964" s="581"/>
      <c r="AQ964" s="581"/>
      <c r="AR964" s="581"/>
      <c r="AS964" s="581"/>
      <c r="AT964" s="581"/>
      <c r="AU964" s="581"/>
      <c r="AV964" s="581"/>
      <c r="AW964" s="581"/>
      <c r="AX964" s="581"/>
      <c r="AY964" s="581"/>
      <c r="AZ964" s="581"/>
      <c r="BA964" s="581"/>
      <c r="BB964" s="581"/>
      <c r="BC964" s="581"/>
      <c r="BD964" s="581"/>
      <c r="BE964" s="581"/>
      <c r="BF964" s="581"/>
      <c r="BG964" s="581"/>
      <c r="BH964" s="581"/>
      <c r="BI964" s="581"/>
      <c r="BJ964" s="581"/>
      <c r="BK964" s="581"/>
      <c r="BL964" s="581"/>
      <c r="BM964" s="581"/>
      <c r="BN964" s="581"/>
      <c r="BO964" s="581"/>
      <c r="BP964" s="581"/>
      <c r="BQ964" s="581"/>
      <c r="BR964" s="581"/>
      <c r="BS964" s="581"/>
      <c r="BT964" s="581"/>
      <c r="BU964" s="581"/>
      <c r="BV964" s="581"/>
      <c r="BW964" s="581"/>
      <c r="BX964" s="581"/>
      <c r="BY964" s="581"/>
      <c r="BZ964" s="581"/>
      <c r="CA964" s="581"/>
      <c r="CB964" s="581"/>
      <c r="CC964" s="581"/>
    </row>
    <row r="965" customFormat="false" ht="11.25" hidden="false" customHeight="true" outlineLevel="0" collapsed="false">
      <c r="A965" s="581"/>
      <c r="B965" s="581"/>
      <c r="C965" s="581"/>
      <c r="D965" s="581"/>
      <c r="E965" s="581"/>
      <c r="F965" s="581"/>
      <c r="G965" s="581"/>
      <c r="H965" s="581"/>
      <c r="I965" s="581"/>
      <c r="J965" s="581"/>
      <c r="K965" s="581"/>
      <c r="L965" s="581"/>
      <c r="M965" s="581"/>
      <c r="N965" s="581"/>
      <c r="O965" s="581"/>
      <c r="P965" s="581"/>
      <c r="Q965" s="581"/>
      <c r="R965" s="581"/>
      <c r="S965" s="581"/>
      <c r="T965" s="581"/>
      <c r="U965" s="581"/>
      <c r="V965" s="581"/>
      <c r="W965" s="581"/>
      <c r="X965" s="581"/>
      <c r="Y965" s="581"/>
      <c r="Z965" s="581"/>
      <c r="AA965" s="581"/>
      <c r="AB965" s="581"/>
      <c r="AC965" s="581"/>
      <c r="AD965" s="581"/>
      <c r="AE965" s="581"/>
      <c r="AF965" s="581"/>
      <c r="AG965" s="581"/>
      <c r="AH965" s="581"/>
      <c r="AI965" s="581"/>
      <c r="AJ965" s="581"/>
      <c r="AK965" s="581"/>
      <c r="AL965" s="581"/>
      <c r="AM965" s="581"/>
      <c r="AN965" s="581"/>
      <c r="AO965" s="581"/>
      <c r="AP965" s="581"/>
      <c r="AQ965" s="581"/>
      <c r="AR965" s="581"/>
      <c r="AS965" s="581"/>
      <c r="AT965" s="581"/>
      <c r="AU965" s="581"/>
      <c r="AV965" s="581"/>
      <c r="AW965" s="581"/>
      <c r="AX965" s="581"/>
      <c r="AY965" s="581"/>
      <c r="AZ965" s="581"/>
      <c r="BA965" s="581"/>
      <c r="BB965" s="581"/>
      <c r="BC965" s="581"/>
      <c r="BD965" s="581"/>
      <c r="BE965" s="581"/>
      <c r="BF965" s="581"/>
      <c r="BG965" s="581"/>
      <c r="BH965" s="581"/>
      <c r="BI965" s="581"/>
      <c r="BJ965" s="581"/>
      <c r="BK965" s="581"/>
      <c r="BL965" s="581"/>
      <c r="BM965" s="581"/>
      <c r="BN965" s="581"/>
      <c r="BO965" s="581"/>
      <c r="BP965" s="581"/>
      <c r="BQ965" s="581"/>
      <c r="BR965" s="581"/>
      <c r="BS965" s="581"/>
      <c r="BT965" s="581"/>
      <c r="BU965" s="581"/>
      <c r="BV965" s="581"/>
      <c r="BW965" s="581"/>
      <c r="BX965" s="581"/>
      <c r="BY965" s="581"/>
      <c r="BZ965" s="581"/>
      <c r="CA965" s="581"/>
      <c r="CB965" s="581"/>
      <c r="CC965" s="581"/>
    </row>
    <row r="966" customFormat="false" ht="11.25" hidden="false" customHeight="true" outlineLevel="0" collapsed="false">
      <c r="A966" s="581"/>
      <c r="B966" s="581"/>
      <c r="C966" s="581"/>
      <c r="D966" s="581"/>
      <c r="E966" s="581"/>
      <c r="F966" s="581"/>
      <c r="G966" s="581"/>
      <c r="H966" s="581"/>
      <c r="I966" s="581"/>
      <c r="J966" s="581"/>
      <c r="K966" s="581"/>
      <c r="L966" s="581"/>
      <c r="M966" s="581"/>
      <c r="N966" s="581"/>
      <c r="O966" s="581"/>
      <c r="P966" s="581"/>
      <c r="Q966" s="581"/>
      <c r="R966" s="581"/>
      <c r="S966" s="581"/>
      <c r="T966" s="581"/>
      <c r="U966" s="581"/>
      <c r="V966" s="581"/>
      <c r="W966" s="581"/>
      <c r="X966" s="581"/>
      <c r="Y966" s="581"/>
      <c r="Z966" s="581"/>
      <c r="AA966" s="581"/>
      <c r="AB966" s="581"/>
      <c r="AC966" s="581"/>
      <c r="AD966" s="581"/>
      <c r="AE966" s="581"/>
      <c r="AF966" s="581"/>
      <c r="AG966" s="581"/>
      <c r="AH966" s="581"/>
      <c r="AI966" s="581"/>
      <c r="AJ966" s="581"/>
      <c r="AK966" s="581"/>
      <c r="AL966" s="581"/>
      <c r="AM966" s="581"/>
      <c r="AN966" s="581"/>
      <c r="AO966" s="581"/>
      <c r="AP966" s="581"/>
      <c r="AQ966" s="581"/>
      <c r="AR966" s="581"/>
      <c r="AS966" s="581"/>
      <c r="AT966" s="581"/>
      <c r="AU966" s="581"/>
      <c r="AV966" s="581"/>
      <c r="AW966" s="581"/>
      <c r="AX966" s="581"/>
      <c r="AY966" s="581"/>
      <c r="AZ966" s="581"/>
      <c r="BA966" s="581"/>
      <c r="BB966" s="581"/>
      <c r="BC966" s="581"/>
      <c r="BD966" s="581"/>
      <c r="BE966" s="581"/>
      <c r="BF966" s="581"/>
      <c r="BG966" s="581"/>
      <c r="BH966" s="581"/>
      <c r="BI966" s="581"/>
      <c r="BJ966" s="581"/>
      <c r="BK966" s="581"/>
      <c r="BL966" s="581"/>
      <c r="BM966" s="581"/>
      <c r="BN966" s="581"/>
      <c r="BO966" s="581"/>
      <c r="BP966" s="581"/>
      <c r="BQ966" s="581"/>
      <c r="BR966" s="581"/>
      <c r="BS966" s="581"/>
      <c r="BT966" s="581"/>
      <c r="BU966" s="581"/>
      <c r="BV966" s="581"/>
      <c r="BW966" s="581"/>
      <c r="BX966" s="581"/>
      <c r="BY966" s="581"/>
      <c r="BZ966" s="581"/>
      <c r="CA966" s="581"/>
      <c r="CB966" s="581"/>
      <c r="CC966" s="581"/>
    </row>
    <row r="967" customFormat="false" ht="11.25" hidden="false" customHeight="true" outlineLevel="0" collapsed="false">
      <c r="A967" s="581"/>
      <c r="B967" s="581"/>
      <c r="C967" s="581"/>
      <c r="D967" s="581"/>
      <c r="E967" s="581"/>
      <c r="F967" s="581"/>
      <c r="G967" s="581"/>
      <c r="H967" s="581"/>
      <c r="I967" s="581"/>
      <c r="J967" s="581"/>
      <c r="K967" s="581"/>
      <c r="L967" s="581"/>
      <c r="M967" s="581"/>
      <c r="N967" s="581"/>
      <c r="O967" s="581"/>
      <c r="P967" s="581"/>
      <c r="Q967" s="581"/>
      <c r="R967" s="581"/>
      <c r="S967" s="581"/>
      <c r="T967" s="581"/>
      <c r="U967" s="581"/>
      <c r="V967" s="581"/>
      <c r="W967" s="581"/>
      <c r="X967" s="581"/>
      <c r="Y967" s="581"/>
      <c r="Z967" s="581"/>
      <c r="AA967" s="581"/>
      <c r="AB967" s="581"/>
      <c r="AC967" s="581"/>
      <c r="AD967" s="581"/>
      <c r="AE967" s="581"/>
      <c r="AF967" s="581"/>
      <c r="AG967" s="581"/>
      <c r="AH967" s="581"/>
      <c r="AI967" s="581"/>
      <c r="AJ967" s="581"/>
      <c r="AK967" s="581"/>
      <c r="AL967" s="581"/>
      <c r="AM967" s="581"/>
      <c r="AN967" s="581"/>
      <c r="AO967" s="581"/>
      <c r="AP967" s="581"/>
      <c r="AQ967" s="581"/>
      <c r="AR967" s="581"/>
      <c r="AS967" s="581"/>
      <c r="AT967" s="581"/>
      <c r="AU967" s="581"/>
      <c r="AV967" s="581"/>
      <c r="AW967" s="581"/>
      <c r="AX967" s="581"/>
      <c r="AY967" s="581"/>
      <c r="AZ967" s="581"/>
      <c r="BA967" s="581"/>
      <c r="BB967" s="581"/>
      <c r="BC967" s="581"/>
      <c r="BD967" s="581"/>
      <c r="BE967" s="581"/>
      <c r="BF967" s="581"/>
      <c r="BG967" s="581"/>
      <c r="BH967" s="581"/>
      <c r="BI967" s="581"/>
      <c r="BJ967" s="581"/>
      <c r="BK967" s="581"/>
      <c r="BL967" s="581"/>
      <c r="BM967" s="581"/>
      <c r="BN967" s="581"/>
      <c r="BO967" s="581"/>
      <c r="BP967" s="581"/>
      <c r="BQ967" s="581"/>
      <c r="BR967" s="581"/>
      <c r="BS967" s="581"/>
      <c r="BT967" s="581"/>
      <c r="BU967" s="581"/>
      <c r="BV967" s="581"/>
      <c r="BW967" s="581"/>
      <c r="BX967" s="581"/>
      <c r="BY967" s="581"/>
      <c r="BZ967" s="581"/>
      <c r="CA967" s="581"/>
      <c r="CB967" s="581"/>
      <c r="CC967" s="581"/>
    </row>
    <row r="968" customFormat="false" ht="11.25" hidden="false" customHeight="true" outlineLevel="0" collapsed="false">
      <c r="A968" s="581"/>
      <c r="B968" s="581"/>
      <c r="C968" s="581"/>
      <c r="D968" s="581"/>
      <c r="E968" s="581"/>
      <c r="F968" s="581"/>
      <c r="G968" s="581"/>
      <c r="H968" s="581"/>
      <c r="I968" s="581"/>
      <c r="J968" s="581"/>
      <c r="K968" s="581"/>
      <c r="L968" s="581"/>
      <c r="M968" s="581"/>
      <c r="N968" s="581"/>
      <c r="O968" s="581"/>
      <c r="P968" s="581"/>
      <c r="Q968" s="581"/>
      <c r="R968" s="581"/>
      <c r="S968" s="581"/>
      <c r="T968" s="581"/>
      <c r="U968" s="581"/>
      <c r="V968" s="581"/>
      <c r="W968" s="581"/>
      <c r="X968" s="581"/>
      <c r="Y968" s="581"/>
      <c r="Z968" s="581"/>
      <c r="AA968" s="581"/>
      <c r="AB968" s="581"/>
      <c r="AC968" s="581"/>
      <c r="AD968" s="581"/>
      <c r="AE968" s="581"/>
      <c r="AF968" s="581"/>
      <c r="AG968" s="581"/>
      <c r="AH968" s="581"/>
      <c r="AI968" s="581"/>
      <c r="AJ968" s="581"/>
      <c r="AK968" s="581"/>
      <c r="AL968" s="581"/>
      <c r="AM968" s="581"/>
      <c r="AN968" s="581"/>
      <c r="AO968" s="581"/>
      <c r="AP968" s="581"/>
      <c r="AQ968" s="581"/>
      <c r="AR968" s="581"/>
      <c r="AS968" s="581"/>
      <c r="AT968" s="581"/>
      <c r="AU968" s="581"/>
      <c r="AV968" s="581"/>
      <c r="AW968" s="581"/>
      <c r="AX968" s="581"/>
      <c r="AY968" s="581"/>
      <c r="AZ968" s="581"/>
      <c r="BA968" s="581"/>
      <c r="BB968" s="581"/>
      <c r="BC968" s="581"/>
      <c r="BD968" s="581"/>
      <c r="BE968" s="581"/>
      <c r="BF968" s="581"/>
      <c r="BG968" s="581"/>
      <c r="BH968" s="581"/>
      <c r="BI968" s="581"/>
      <c r="BJ968" s="581"/>
      <c r="BK968" s="581"/>
      <c r="BL968" s="581"/>
      <c r="BM968" s="581"/>
      <c r="BN968" s="581"/>
      <c r="BO968" s="581"/>
      <c r="BP968" s="581"/>
      <c r="BQ968" s="581"/>
      <c r="BR968" s="581"/>
      <c r="BS968" s="581"/>
      <c r="BT968" s="581"/>
      <c r="BU968" s="581"/>
      <c r="BV968" s="581"/>
      <c r="BW968" s="581"/>
      <c r="BX968" s="581"/>
      <c r="BY968" s="581"/>
      <c r="BZ968" s="581"/>
      <c r="CA968" s="581"/>
      <c r="CB968" s="581"/>
      <c r="CC968" s="581"/>
    </row>
    <row r="969" customFormat="false" ht="11.25" hidden="false" customHeight="true" outlineLevel="0" collapsed="false">
      <c r="A969" s="581"/>
      <c r="B969" s="581"/>
      <c r="C969" s="581"/>
      <c r="D969" s="581"/>
      <c r="E969" s="581"/>
      <c r="F969" s="581"/>
      <c r="G969" s="581"/>
      <c r="H969" s="581"/>
      <c r="I969" s="581"/>
      <c r="J969" s="581"/>
      <c r="K969" s="581"/>
      <c r="L969" s="581"/>
      <c r="M969" s="581"/>
      <c r="N969" s="581"/>
      <c r="O969" s="581"/>
      <c r="P969" s="581"/>
      <c r="Q969" s="581"/>
      <c r="R969" s="581"/>
      <c r="S969" s="581"/>
      <c r="T969" s="581"/>
      <c r="U969" s="581"/>
      <c r="V969" s="581"/>
      <c r="W969" s="581"/>
      <c r="X969" s="581"/>
      <c r="Y969" s="581"/>
      <c r="Z969" s="581"/>
      <c r="AA969" s="581"/>
      <c r="AB969" s="581"/>
      <c r="AC969" s="581"/>
      <c r="AD969" s="581"/>
      <c r="AE969" s="581"/>
      <c r="AF969" s="581"/>
      <c r="AG969" s="581"/>
      <c r="AH969" s="581"/>
      <c r="AI969" s="581"/>
      <c r="AJ969" s="581"/>
      <c r="AK969" s="581"/>
      <c r="AL969" s="581"/>
      <c r="AM969" s="581"/>
      <c r="AN969" s="581"/>
      <c r="AO969" s="581"/>
      <c r="AP969" s="581"/>
      <c r="AQ969" s="581"/>
      <c r="AR969" s="581"/>
      <c r="AS969" s="581"/>
      <c r="AT969" s="581"/>
      <c r="AU969" s="581"/>
      <c r="AV969" s="581"/>
      <c r="AW969" s="581"/>
      <c r="AX969" s="581"/>
      <c r="AY969" s="581"/>
      <c r="AZ969" s="581"/>
      <c r="BA969" s="581"/>
      <c r="BB969" s="581"/>
      <c r="BC969" s="581"/>
      <c r="BD969" s="581"/>
      <c r="BE969" s="581"/>
      <c r="BF969" s="581"/>
      <c r="BG969" s="581"/>
      <c r="BH969" s="581"/>
      <c r="BI969" s="581"/>
      <c r="BJ969" s="581"/>
      <c r="BK969" s="581"/>
      <c r="BL969" s="581"/>
      <c r="BM969" s="581"/>
      <c r="BN969" s="581"/>
      <c r="BO969" s="581"/>
      <c r="BP969" s="581"/>
      <c r="BQ969" s="581"/>
      <c r="BR969" s="581"/>
      <c r="BS969" s="581"/>
      <c r="BT969" s="581"/>
      <c r="BU969" s="581"/>
      <c r="BV969" s="581"/>
      <c r="BW969" s="581"/>
      <c r="BX969" s="581"/>
      <c r="BY969" s="581"/>
      <c r="BZ969" s="581"/>
      <c r="CA969" s="581"/>
      <c r="CB969" s="581"/>
      <c r="CC969" s="581"/>
    </row>
    <row r="970" customFormat="false" ht="11.25" hidden="false" customHeight="true" outlineLevel="0" collapsed="false">
      <c r="A970" s="581"/>
      <c r="B970" s="581"/>
      <c r="C970" s="581"/>
      <c r="D970" s="581"/>
      <c r="E970" s="581"/>
      <c r="F970" s="581"/>
      <c r="G970" s="581"/>
      <c r="H970" s="581"/>
      <c r="I970" s="581"/>
      <c r="J970" s="581"/>
      <c r="K970" s="581"/>
      <c r="L970" s="581"/>
      <c r="M970" s="581"/>
      <c r="N970" s="581"/>
      <c r="O970" s="581"/>
      <c r="P970" s="581"/>
      <c r="Q970" s="581"/>
      <c r="R970" s="581"/>
      <c r="S970" s="581"/>
      <c r="T970" s="581"/>
      <c r="U970" s="581"/>
      <c r="V970" s="581"/>
      <c r="W970" s="581"/>
      <c r="X970" s="581"/>
      <c r="Y970" s="581"/>
      <c r="Z970" s="581"/>
      <c r="AA970" s="581"/>
      <c r="AB970" s="581"/>
      <c r="AC970" s="581"/>
      <c r="AD970" s="581"/>
      <c r="AE970" s="581"/>
      <c r="AF970" s="581"/>
      <c r="AG970" s="581"/>
      <c r="AH970" s="581"/>
      <c r="AI970" s="581"/>
      <c r="AJ970" s="581"/>
      <c r="AK970" s="581"/>
      <c r="AL970" s="581"/>
      <c r="AM970" s="581"/>
      <c r="AN970" s="581"/>
      <c r="AO970" s="581"/>
      <c r="AP970" s="581"/>
      <c r="AQ970" s="581"/>
      <c r="AR970" s="581"/>
      <c r="AS970" s="581"/>
      <c r="AT970" s="581"/>
      <c r="AU970" s="581"/>
      <c r="AV970" s="581"/>
      <c r="AW970" s="581"/>
      <c r="AX970" s="581"/>
      <c r="AY970" s="581"/>
      <c r="AZ970" s="581"/>
      <c r="BA970" s="581"/>
      <c r="BB970" s="581"/>
      <c r="BC970" s="581"/>
      <c r="BD970" s="581"/>
      <c r="BE970" s="581"/>
      <c r="BF970" s="581"/>
      <c r="BG970" s="581"/>
      <c r="BH970" s="581"/>
      <c r="BI970" s="581"/>
      <c r="BJ970" s="581"/>
      <c r="BK970" s="581"/>
      <c r="BL970" s="581"/>
      <c r="BM970" s="581"/>
      <c r="BN970" s="581"/>
      <c r="BO970" s="581"/>
      <c r="BP970" s="581"/>
      <c r="BQ970" s="581"/>
      <c r="BR970" s="581"/>
      <c r="BS970" s="581"/>
      <c r="BT970" s="581"/>
      <c r="BU970" s="581"/>
      <c r="BV970" s="581"/>
      <c r="BW970" s="581"/>
      <c r="BX970" s="581"/>
      <c r="BY970" s="581"/>
      <c r="BZ970" s="581"/>
      <c r="CA970" s="581"/>
      <c r="CB970" s="581"/>
      <c r="CC970" s="581"/>
    </row>
    <row r="971" customFormat="false" ht="11.25" hidden="false" customHeight="true" outlineLevel="0" collapsed="false">
      <c r="A971" s="581"/>
      <c r="B971" s="581"/>
      <c r="C971" s="581"/>
      <c r="D971" s="581"/>
      <c r="E971" s="581"/>
      <c r="F971" s="581"/>
      <c r="G971" s="581"/>
      <c r="H971" s="581"/>
      <c r="I971" s="581"/>
      <c r="J971" s="581"/>
      <c r="K971" s="581"/>
      <c r="L971" s="581"/>
      <c r="M971" s="581"/>
      <c r="N971" s="581"/>
      <c r="O971" s="581"/>
      <c r="P971" s="581"/>
      <c r="Q971" s="581"/>
      <c r="R971" s="581"/>
      <c r="S971" s="581"/>
      <c r="T971" s="581"/>
      <c r="U971" s="581"/>
      <c r="V971" s="581"/>
      <c r="W971" s="581"/>
      <c r="X971" s="581"/>
      <c r="Y971" s="581"/>
      <c r="Z971" s="581"/>
      <c r="AA971" s="581"/>
      <c r="AB971" s="581"/>
      <c r="AC971" s="581"/>
      <c r="AD971" s="581"/>
      <c r="AE971" s="581"/>
      <c r="AF971" s="581"/>
      <c r="AG971" s="581"/>
      <c r="AH971" s="581"/>
      <c r="AI971" s="581"/>
      <c r="AJ971" s="581"/>
      <c r="AK971" s="581"/>
      <c r="AL971" s="581"/>
      <c r="AM971" s="581"/>
      <c r="AN971" s="581"/>
      <c r="AO971" s="581"/>
      <c r="AP971" s="581"/>
      <c r="AQ971" s="581"/>
      <c r="AR971" s="581"/>
      <c r="AS971" s="581"/>
      <c r="AT971" s="581"/>
      <c r="AU971" s="581"/>
      <c r="AV971" s="581"/>
      <c r="AW971" s="581"/>
      <c r="AX971" s="581"/>
      <c r="AY971" s="581"/>
      <c r="AZ971" s="581"/>
      <c r="BA971" s="581"/>
      <c r="BB971" s="581"/>
      <c r="BC971" s="581"/>
      <c r="BD971" s="581"/>
      <c r="BE971" s="581"/>
      <c r="BF971" s="581"/>
      <c r="BG971" s="581"/>
      <c r="BH971" s="581"/>
      <c r="BI971" s="581"/>
      <c r="BJ971" s="581"/>
      <c r="BK971" s="581"/>
      <c r="BL971" s="581"/>
      <c r="BM971" s="581"/>
      <c r="BN971" s="581"/>
      <c r="BO971" s="581"/>
      <c r="BP971" s="581"/>
      <c r="BQ971" s="581"/>
      <c r="BR971" s="581"/>
      <c r="BS971" s="581"/>
      <c r="BT971" s="581"/>
      <c r="BU971" s="581"/>
      <c r="BV971" s="581"/>
      <c r="BW971" s="581"/>
      <c r="BX971" s="581"/>
      <c r="BY971" s="581"/>
      <c r="BZ971" s="581"/>
      <c r="CA971" s="581"/>
      <c r="CB971" s="581"/>
      <c r="CC971" s="581"/>
    </row>
    <row r="972" customFormat="false" ht="11.25" hidden="false" customHeight="true" outlineLevel="0" collapsed="false">
      <c r="A972" s="581"/>
      <c r="B972" s="581"/>
      <c r="C972" s="581"/>
      <c r="D972" s="581"/>
      <c r="E972" s="581"/>
      <c r="F972" s="581"/>
      <c r="G972" s="581"/>
      <c r="H972" s="581"/>
      <c r="I972" s="581"/>
      <c r="J972" s="581"/>
      <c r="K972" s="581"/>
      <c r="L972" s="581"/>
      <c r="M972" s="581"/>
      <c r="N972" s="581"/>
      <c r="O972" s="581"/>
      <c r="P972" s="581"/>
      <c r="Q972" s="581"/>
      <c r="R972" s="581"/>
      <c r="S972" s="581"/>
      <c r="T972" s="581"/>
      <c r="U972" s="581"/>
      <c r="V972" s="581"/>
      <c r="W972" s="581"/>
      <c r="X972" s="581"/>
      <c r="Y972" s="581"/>
      <c r="Z972" s="581"/>
      <c r="AA972" s="581"/>
      <c r="AB972" s="581"/>
      <c r="AC972" s="581"/>
      <c r="AD972" s="581"/>
      <c r="AE972" s="581"/>
      <c r="AF972" s="581"/>
      <c r="AG972" s="581"/>
      <c r="AH972" s="581"/>
      <c r="AI972" s="581"/>
      <c r="AJ972" s="581"/>
      <c r="AK972" s="581"/>
      <c r="AL972" s="581"/>
      <c r="AM972" s="581"/>
      <c r="AN972" s="581"/>
      <c r="AO972" s="581"/>
      <c r="AP972" s="581"/>
      <c r="AQ972" s="581"/>
      <c r="AR972" s="581"/>
      <c r="AS972" s="581"/>
      <c r="AT972" s="581"/>
      <c r="AU972" s="581"/>
      <c r="AV972" s="581"/>
      <c r="AW972" s="581"/>
      <c r="AX972" s="581"/>
      <c r="AY972" s="581"/>
      <c r="AZ972" s="581"/>
      <c r="BA972" s="581"/>
      <c r="BB972" s="581"/>
      <c r="BC972" s="581"/>
      <c r="BD972" s="581"/>
      <c r="BE972" s="581"/>
      <c r="BF972" s="581"/>
      <c r="BG972" s="581"/>
      <c r="BH972" s="581"/>
      <c r="BI972" s="581"/>
      <c r="BJ972" s="581"/>
      <c r="BK972" s="581"/>
      <c r="BL972" s="581"/>
      <c r="BM972" s="581"/>
      <c r="BN972" s="581"/>
      <c r="BO972" s="581"/>
      <c r="BP972" s="581"/>
      <c r="BQ972" s="581"/>
      <c r="BR972" s="581"/>
      <c r="BS972" s="581"/>
      <c r="BT972" s="581"/>
      <c r="BU972" s="581"/>
      <c r="BV972" s="581"/>
      <c r="BW972" s="581"/>
      <c r="BX972" s="581"/>
      <c r="BY972" s="581"/>
      <c r="BZ972" s="581"/>
      <c r="CA972" s="581"/>
      <c r="CB972" s="581"/>
      <c r="CC972" s="581"/>
    </row>
    <row r="973" customFormat="false" ht="11.25" hidden="false" customHeight="true" outlineLevel="0" collapsed="false">
      <c r="A973" s="581"/>
      <c r="B973" s="581"/>
      <c r="C973" s="581"/>
      <c r="D973" s="581"/>
      <c r="E973" s="581"/>
      <c r="F973" s="581"/>
      <c r="G973" s="581"/>
      <c r="H973" s="581"/>
      <c r="I973" s="581"/>
      <c r="J973" s="581"/>
      <c r="K973" s="581"/>
      <c r="L973" s="581"/>
      <c r="M973" s="581"/>
      <c r="N973" s="581"/>
      <c r="O973" s="581"/>
      <c r="P973" s="581"/>
      <c r="Q973" s="581"/>
      <c r="R973" s="581"/>
      <c r="S973" s="581"/>
      <c r="T973" s="581"/>
      <c r="U973" s="581"/>
      <c r="V973" s="581"/>
      <c r="W973" s="581"/>
      <c r="X973" s="581"/>
      <c r="Y973" s="581"/>
      <c r="Z973" s="581"/>
      <c r="AA973" s="581"/>
      <c r="AB973" s="581"/>
      <c r="AC973" s="581"/>
      <c r="AD973" s="581"/>
      <c r="AE973" s="581"/>
      <c r="AF973" s="581"/>
      <c r="AG973" s="581"/>
      <c r="AH973" s="581"/>
      <c r="AI973" s="581"/>
      <c r="AJ973" s="581"/>
      <c r="AK973" s="581"/>
      <c r="AL973" s="581"/>
      <c r="AM973" s="581"/>
      <c r="AN973" s="581"/>
      <c r="AO973" s="581"/>
      <c r="AP973" s="581"/>
      <c r="AQ973" s="581"/>
      <c r="AR973" s="581"/>
      <c r="AS973" s="581"/>
      <c r="AT973" s="581"/>
      <c r="AU973" s="581"/>
      <c r="AV973" s="581"/>
      <c r="AW973" s="581"/>
      <c r="AX973" s="581"/>
      <c r="AY973" s="581"/>
      <c r="AZ973" s="581"/>
      <c r="BA973" s="581"/>
      <c r="BB973" s="581"/>
      <c r="BC973" s="581"/>
      <c r="BD973" s="581"/>
      <c r="BE973" s="581"/>
      <c r="BF973" s="581"/>
      <c r="BG973" s="581"/>
      <c r="BH973" s="581"/>
      <c r="BI973" s="581"/>
      <c r="BJ973" s="581"/>
      <c r="BK973" s="581"/>
      <c r="BL973" s="581"/>
      <c r="BM973" s="581"/>
      <c r="BN973" s="581"/>
      <c r="BO973" s="581"/>
      <c r="BP973" s="581"/>
      <c r="BQ973" s="581"/>
      <c r="BR973" s="581"/>
      <c r="BS973" s="581"/>
      <c r="BT973" s="581"/>
      <c r="BU973" s="581"/>
      <c r="BV973" s="581"/>
      <c r="BW973" s="581"/>
      <c r="BX973" s="581"/>
      <c r="BY973" s="581"/>
      <c r="BZ973" s="581"/>
      <c r="CA973" s="581"/>
      <c r="CB973" s="581"/>
      <c r="CC973" s="581"/>
    </row>
    <row r="974" customFormat="false" ht="11.25" hidden="false" customHeight="true" outlineLevel="0" collapsed="false">
      <c r="A974" s="581"/>
      <c r="B974" s="581"/>
      <c r="C974" s="581"/>
      <c r="D974" s="581"/>
      <c r="E974" s="581"/>
      <c r="F974" s="581"/>
      <c r="G974" s="581"/>
      <c r="H974" s="581"/>
      <c r="I974" s="581"/>
      <c r="J974" s="581"/>
      <c r="K974" s="581"/>
      <c r="L974" s="581"/>
      <c r="M974" s="581"/>
      <c r="N974" s="581"/>
      <c r="O974" s="581"/>
      <c r="P974" s="581"/>
      <c r="Q974" s="581"/>
      <c r="R974" s="581"/>
      <c r="S974" s="581"/>
      <c r="T974" s="581"/>
      <c r="U974" s="581"/>
      <c r="V974" s="581"/>
      <c r="W974" s="581"/>
      <c r="X974" s="581"/>
      <c r="Y974" s="581"/>
      <c r="Z974" s="581"/>
      <c r="AA974" s="581"/>
      <c r="AB974" s="581"/>
      <c r="AC974" s="581"/>
      <c r="AD974" s="581"/>
      <c r="AE974" s="581"/>
      <c r="AF974" s="581"/>
      <c r="AG974" s="581"/>
      <c r="AH974" s="581"/>
      <c r="AI974" s="581"/>
      <c r="AJ974" s="581"/>
      <c r="AK974" s="581"/>
      <c r="AL974" s="581"/>
      <c r="AM974" s="581"/>
      <c r="AN974" s="581"/>
      <c r="AO974" s="581"/>
      <c r="AP974" s="581"/>
      <c r="AQ974" s="581"/>
      <c r="AR974" s="581"/>
      <c r="AS974" s="581"/>
      <c r="AT974" s="581"/>
      <c r="AU974" s="581"/>
      <c r="AV974" s="581"/>
      <c r="AW974" s="581"/>
      <c r="AX974" s="581"/>
      <c r="AY974" s="581"/>
      <c r="AZ974" s="581"/>
      <c r="BA974" s="581"/>
      <c r="BB974" s="581"/>
      <c r="BC974" s="581"/>
      <c r="BD974" s="581"/>
      <c r="BE974" s="581"/>
      <c r="BF974" s="581"/>
      <c r="BG974" s="581"/>
      <c r="BH974" s="581"/>
      <c r="BI974" s="581"/>
      <c r="BJ974" s="581"/>
      <c r="BK974" s="581"/>
      <c r="BL974" s="581"/>
      <c r="BM974" s="581"/>
      <c r="BN974" s="581"/>
      <c r="BO974" s="581"/>
      <c r="BP974" s="581"/>
      <c r="BQ974" s="581"/>
      <c r="BR974" s="581"/>
      <c r="BS974" s="581"/>
      <c r="BT974" s="581"/>
      <c r="BU974" s="581"/>
      <c r="BV974" s="581"/>
      <c r="BW974" s="581"/>
      <c r="BX974" s="581"/>
      <c r="BY974" s="581"/>
      <c r="BZ974" s="581"/>
      <c r="CA974" s="581"/>
      <c r="CB974" s="581"/>
      <c r="CC974" s="581"/>
    </row>
    <row r="975" customFormat="false" ht="11.25" hidden="false" customHeight="true" outlineLevel="0" collapsed="false">
      <c r="A975" s="581"/>
      <c r="B975" s="581"/>
      <c r="C975" s="581"/>
      <c r="D975" s="581"/>
      <c r="E975" s="581"/>
      <c r="F975" s="581"/>
      <c r="G975" s="581"/>
      <c r="H975" s="581"/>
      <c r="I975" s="581"/>
      <c r="J975" s="581"/>
      <c r="K975" s="581"/>
      <c r="L975" s="581"/>
      <c r="M975" s="581"/>
      <c r="N975" s="581"/>
      <c r="O975" s="581"/>
      <c r="P975" s="581"/>
      <c r="Q975" s="581"/>
      <c r="R975" s="581"/>
      <c r="S975" s="581"/>
      <c r="T975" s="581"/>
      <c r="U975" s="581"/>
      <c r="V975" s="581"/>
      <c r="W975" s="581"/>
      <c r="X975" s="581"/>
      <c r="Y975" s="581"/>
      <c r="Z975" s="581"/>
      <c r="AA975" s="581"/>
      <c r="AB975" s="581"/>
      <c r="AC975" s="581"/>
      <c r="AD975" s="581"/>
      <c r="AE975" s="581"/>
      <c r="AF975" s="581"/>
      <c r="AG975" s="581"/>
      <c r="AH975" s="581"/>
      <c r="AI975" s="581"/>
      <c r="AJ975" s="581"/>
      <c r="AK975" s="581"/>
      <c r="AL975" s="581"/>
      <c r="AM975" s="581"/>
      <c r="AN975" s="581"/>
      <c r="AO975" s="581"/>
      <c r="AP975" s="581"/>
      <c r="AQ975" s="581"/>
      <c r="AR975" s="581"/>
      <c r="AS975" s="581"/>
      <c r="AT975" s="581"/>
      <c r="AU975" s="581"/>
      <c r="AV975" s="581"/>
      <c r="AW975" s="581"/>
      <c r="AX975" s="581"/>
      <c r="AY975" s="581"/>
      <c r="AZ975" s="581"/>
      <c r="BA975" s="581"/>
      <c r="BB975" s="581"/>
      <c r="BC975" s="581"/>
      <c r="BD975" s="581"/>
      <c r="BE975" s="581"/>
      <c r="BF975" s="581"/>
      <c r="BG975" s="581"/>
      <c r="BH975" s="581"/>
      <c r="BI975" s="581"/>
      <c r="BJ975" s="581"/>
      <c r="BK975" s="581"/>
      <c r="BL975" s="581"/>
      <c r="BM975" s="581"/>
      <c r="BN975" s="581"/>
      <c r="BO975" s="581"/>
      <c r="BP975" s="581"/>
      <c r="BQ975" s="581"/>
      <c r="BR975" s="581"/>
      <c r="BS975" s="581"/>
      <c r="BT975" s="581"/>
      <c r="BU975" s="581"/>
      <c r="BV975" s="581"/>
      <c r="BW975" s="581"/>
      <c r="BX975" s="581"/>
      <c r="BY975" s="581"/>
      <c r="BZ975" s="581"/>
      <c r="CA975" s="581"/>
      <c r="CB975" s="581"/>
      <c r="CC975" s="581"/>
    </row>
    <row r="976" customFormat="false" ht="11.25" hidden="false" customHeight="true" outlineLevel="0" collapsed="false">
      <c r="A976" s="581"/>
      <c r="B976" s="581"/>
      <c r="C976" s="581"/>
      <c r="D976" s="581"/>
      <c r="E976" s="581"/>
      <c r="F976" s="581"/>
      <c r="G976" s="581"/>
      <c r="H976" s="581"/>
      <c r="I976" s="581"/>
      <c r="J976" s="581"/>
      <c r="K976" s="581"/>
      <c r="L976" s="581"/>
      <c r="M976" s="581"/>
      <c r="N976" s="581"/>
      <c r="O976" s="581"/>
      <c r="P976" s="581"/>
      <c r="Q976" s="581"/>
      <c r="R976" s="581"/>
      <c r="S976" s="581"/>
      <c r="T976" s="581"/>
      <c r="U976" s="581"/>
      <c r="V976" s="581"/>
      <c r="W976" s="581"/>
      <c r="X976" s="581"/>
      <c r="Y976" s="581"/>
      <c r="Z976" s="581"/>
      <c r="AA976" s="581"/>
      <c r="AB976" s="581"/>
      <c r="AC976" s="581"/>
      <c r="AD976" s="581"/>
      <c r="AE976" s="581"/>
      <c r="AF976" s="581"/>
      <c r="AG976" s="581"/>
      <c r="AH976" s="581"/>
      <c r="AI976" s="581"/>
      <c r="AJ976" s="581"/>
      <c r="AK976" s="581"/>
      <c r="AL976" s="581"/>
      <c r="AM976" s="581"/>
      <c r="AN976" s="581"/>
      <c r="AO976" s="581"/>
      <c r="AP976" s="581"/>
      <c r="AQ976" s="581"/>
      <c r="AR976" s="581"/>
      <c r="AS976" s="581"/>
      <c r="AT976" s="581"/>
      <c r="AU976" s="581"/>
      <c r="AV976" s="581"/>
      <c r="AW976" s="581"/>
      <c r="AX976" s="581"/>
      <c r="AY976" s="581"/>
      <c r="AZ976" s="581"/>
      <c r="BA976" s="581"/>
      <c r="BB976" s="581"/>
      <c r="BC976" s="581"/>
      <c r="BD976" s="581"/>
      <c r="BE976" s="581"/>
      <c r="BF976" s="581"/>
      <c r="BG976" s="581"/>
      <c r="BH976" s="581"/>
      <c r="BI976" s="581"/>
      <c r="BJ976" s="581"/>
      <c r="BK976" s="581"/>
      <c r="BL976" s="581"/>
      <c r="BM976" s="581"/>
      <c r="BN976" s="581"/>
      <c r="BO976" s="581"/>
      <c r="BP976" s="581"/>
      <c r="BQ976" s="581"/>
      <c r="BR976" s="581"/>
      <c r="BS976" s="581"/>
      <c r="BT976" s="581"/>
      <c r="BU976" s="581"/>
      <c r="BV976" s="581"/>
      <c r="BW976" s="581"/>
      <c r="BX976" s="581"/>
      <c r="BY976" s="581"/>
      <c r="BZ976" s="581"/>
      <c r="CA976" s="581"/>
      <c r="CB976" s="581"/>
      <c r="CC976" s="581"/>
    </row>
    <row r="977" customFormat="false" ht="11.25" hidden="false" customHeight="true" outlineLevel="0" collapsed="false">
      <c r="A977" s="581"/>
      <c r="B977" s="581"/>
      <c r="C977" s="581"/>
      <c r="D977" s="581"/>
      <c r="E977" s="581"/>
      <c r="F977" s="581"/>
      <c r="G977" s="581"/>
      <c r="H977" s="581"/>
      <c r="I977" s="581"/>
      <c r="J977" s="581"/>
      <c r="K977" s="581"/>
      <c r="L977" s="581"/>
      <c r="M977" s="581"/>
      <c r="N977" s="581"/>
      <c r="O977" s="581"/>
      <c r="P977" s="581"/>
      <c r="Q977" s="581"/>
      <c r="R977" s="581"/>
      <c r="S977" s="581"/>
      <c r="T977" s="581"/>
      <c r="U977" s="581"/>
      <c r="V977" s="581"/>
      <c r="W977" s="581"/>
      <c r="X977" s="581"/>
      <c r="Y977" s="581"/>
      <c r="Z977" s="581"/>
      <c r="AA977" s="581"/>
      <c r="AB977" s="581"/>
      <c r="AC977" s="581"/>
      <c r="AD977" s="581"/>
      <c r="AE977" s="581"/>
      <c r="AF977" s="581"/>
      <c r="AG977" s="581"/>
      <c r="AH977" s="581"/>
      <c r="AI977" s="581"/>
      <c r="AJ977" s="581"/>
      <c r="AK977" s="581"/>
      <c r="AL977" s="581"/>
      <c r="AM977" s="581"/>
      <c r="AN977" s="581"/>
      <c r="AO977" s="581"/>
      <c r="AP977" s="581"/>
      <c r="AQ977" s="581"/>
      <c r="AR977" s="581"/>
      <c r="AS977" s="581"/>
      <c r="AT977" s="581"/>
      <c r="AU977" s="581"/>
      <c r="AV977" s="581"/>
      <c r="AW977" s="581"/>
      <c r="AX977" s="581"/>
      <c r="AY977" s="581"/>
      <c r="AZ977" s="581"/>
      <c r="BA977" s="581"/>
      <c r="BB977" s="581"/>
      <c r="BC977" s="581"/>
      <c r="BD977" s="581"/>
      <c r="BE977" s="581"/>
      <c r="BF977" s="581"/>
      <c r="BG977" s="581"/>
      <c r="BH977" s="581"/>
      <c r="BI977" s="581"/>
      <c r="BJ977" s="581"/>
      <c r="BK977" s="581"/>
      <c r="BL977" s="581"/>
      <c r="BM977" s="581"/>
      <c r="BN977" s="581"/>
      <c r="BO977" s="581"/>
      <c r="BP977" s="581"/>
      <c r="BQ977" s="581"/>
      <c r="BR977" s="581"/>
      <c r="BS977" s="581"/>
      <c r="BT977" s="581"/>
      <c r="BU977" s="581"/>
      <c r="BV977" s="581"/>
      <c r="BW977" s="581"/>
      <c r="BX977" s="581"/>
      <c r="BY977" s="581"/>
      <c r="BZ977" s="581"/>
      <c r="CA977" s="581"/>
      <c r="CB977" s="581"/>
      <c r="CC977" s="581"/>
    </row>
    <row r="978" customFormat="false" ht="11.25" hidden="false" customHeight="true" outlineLevel="0" collapsed="false">
      <c r="A978" s="581"/>
      <c r="B978" s="581"/>
      <c r="C978" s="581"/>
      <c r="D978" s="581"/>
      <c r="E978" s="581"/>
      <c r="F978" s="581"/>
      <c r="G978" s="581"/>
      <c r="H978" s="581"/>
      <c r="I978" s="581"/>
      <c r="J978" s="581"/>
      <c r="K978" s="581"/>
      <c r="L978" s="581"/>
      <c r="M978" s="581"/>
      <c r="N978" s="581"/>
      <c r="O978" s="581"/>
      <c r="P978" s="581"/>
      <c r="Q978" s="581"/>
      <c r="R978" s="581"/>
      <c r="S978" s="581"/>
      <c r="T978" s="581"/>
      <c r="U978" s="581"/>
      <c r="V978" s="581"/>
      <c r="W978" s="581"/>
      <c r="X978" s="581"/>
      <c r="Y978" s="581"/>
      <c r="Z978" s="581"/>
      <c r="AA978" s="581"/>
      <c r="AB978" s="581"/>
      <c r="AC978" s="581"/>
      <c r="AD978" s="581"/>
      <c r="AE978" s="581"/>
      <c r="AF978" s="581"/>
      <c r="AG978" s="581"/>
      <c r="AH978" s="581"/>
      <c r="AI978" s="581"/>
      <c r="AJ978" s="581"/>
      <c r="AK978" s="581"/>
      <c r="AL978" s="581"/>
      <c r="AM978" s="581"/>
      <c r="AN978" s="581"/>
      <c r="AO978" s="581"/>
      <c r="AP978" s="581"/>
      <c r="AQ978" s="581"/>
      <c r="AR978" s="581"/>
      <c r="AS978" s="581"/>
      <c r="AT978" s="581"/>
      <c r="AU978" s="581"/>
      <c r="AV978" s="581"/>
      <c r="AW978" s="581"/>
      <c r="AX978" s="581"/>
      <c r="AY978" s="581"/>
      <c r="AZ978" s="581"/>
      <c r="BA978" s="581"/>
      <c r="BB978" s="581"/>
      <c r="BC978" s="581"/>
      <c r="BD978" s="581"/>
      <c r="BE978" s="581"/>
      <c r="BF978" s="581"/>
      <c r="BG978" s="581"/>
      <c r="BH978" s="581"/>
      <c r="BI978" s="581"/>
      <c r="BJ978" s="581"/>
      <c r="BK978" s="581"/>
      <c r="BL978" s="581"/>
      <c r="BM978" s="581"/>
      <c r="BN978" s="581"/>
      <c r="BO978" s="581"/>
      <c r="BP978" s="581"/>
      <c r="BQ978" s="581"/>
      <c r="BR978" s="581"/>
      <c r="BS978" s="581"/>
      <c r="BT978" s="581"/>
      <c r="BU978" s="581"/>
      <c r="BV978" s="581"/>
      <c r="BW978" s="581"/>
      <c r="BX978" s="581"/>
      <c r="BY978" s="581"/>
      <c r="BZ978" s="581"/>
      <c r="CA978" s="581"/>
      <c r="CB978" s="581"/>
      <c r="CC978" s="581"/>
    </row>
    <row r="979" customFormat="false" ht="11.25" hidden="false" customHeight="true" outlineLevel="0" collapsed="false">
      <c r="A979" s="581"/>
      <c r="B979" s="581"/>
      <c r="C979" s="581"/>
      <c r="D979" s="581"/>
      <c r="E979" s="581"/>
      <c r="F979" s="581"/>
      <c r="G979" s="581"/>
      <c r="H979" s="581"/>
      <c r="I979" s="581"/>
      <c r="J979" s="581"/>
      <c r="K979" s="581"/>
      <c r="L979" s="581"/>
      <c r="M979" s="581"/>
      <c r="N979" s="581"/>
      <c r="O979" s="581"/>
      <c r="P979" s="581"/>
      <c r="Q979" s="581"/>
      <c r="R979" s="581"/>
      <c r="S979" s="581"/>
      <c r="T979" s="581"/>
      <c r="U979" s="581"/>
      <c r="V979" s="581"/>
      <c r="W979" s="581"/>
      <c r="X979" s="581"/>
      <c r="Y979" s="581"/>
      <c r="Z979" s="581"/>
      <c r="AA979" s="581"/>
      <c r="AB979" s="581"/>
      <c r="AC979" s="581"/>
      <c r="AD979" s="581"/>
      <c r="AE979" s="581"/>
      <c r="AF979" s="581"/>
      <c r="AG979" s="581"/>
      <c r="AH979" s="581"/>
      <c r="AI979" s="581"/>
      <c r="AJ979" s="581"/>
      <c r="AK979" s="581"/>
      <c r="AL979" s="581"/>
      <c r="AM979" s="581"/>
      <c r="AN979" s="581"/>
      <c r="AO979" s="581"/>
      <c r="AP979" s="581"/>
      <c r="AQ979" s="581"/>
      <c r="AR979" s="581"/>
      <c r="AS979" s="581"/>
      <c r="AT979" s="581"/>
      <c r="AU979" s="581"/>
      <c r="AV979" s="581"/>
      <c r="AW979" s="581"/>
      <c r="AX979" s="581"/>
      <c r="AY979" s="581"/>
      <c r="AZ979" s="581"/>
      <c r="BA979" s="581"/>
      <c r="BB979" s="581"/>
      <c r="BC979" s="581"/>
      <c r="BD979" s="581"/>
      <c r="BE979" s="581"/>
      <c r="BF979" s="581"/>
      <c r="BG979" s="581"/>
      <c r="BH979" s="581"/>
      <c r="BI979" s="581"/>
      <c r="BJ979" s="581"/>
      <c r="BK979" s="581"/>
      <c r="BL979" s="581"/>
      <c r="BM979" s="581"/>
      <c r="BN979" s="581"/>
      <c r="BO979" s="581"/>
      <c r="BP979" s="581"/>
      <c r="BQ979" s="581"/>
      <c r="BR979" s="581"/>
      <c r="BS979" s="581"/>
      <c r="BT979" s="581"/>
      <c r="BU979" s="581"/>
      <c r="BV979" s="581"/>
      <c r="BW979" s="581"/>
      <c r="BX979" s="581"/>
      <c r="BY979" s="581"/>
      <c r="BZ979" s="581"/>
      <c r="CA979" s="581"/>
      <c r="CB979" s="581"/>
      <c r="CC979" s="581"/>
    </row>
    <row r="980" customFormat="false" ht="11.25" hidden="false" customHeight="true" outlineLevel="0" collapsed="false">
      <c r="A980" s="581"/>
      <c r="B980" s="581"/>
      <c r="C980" s="581"/>
      <c r="D980" s="581"/>
      <c r="E980" s="581"/>
      <c r="F980" s="581"/>
      <c r="G980" s="581"/>
      <c r="H980" s="581"/>
      <c r="I980" s="581"/>
      <c r="J980" s="581"/>
      <c r="K980" s="581"/>
      <c r="L980" s="581"/>
      <c r="M980" s="581"/>
      <c r="N980" s="581"/>
      <c r="O980" s="581"/>
      <c r="P980" s="581"/>
      <c r="Q980" s="581"/>
      <c r="R980" s="581"/>
      <c r="S980" s="581"/>
      <c r="T980" s="581"/>
      <c r="U980" s="581"/>
      <c r="V980" s="581"/>
      <c r="W980" s="581"/>
      <c r="X980" s="581"/>
      <c r="Y980" s="581"/>
      <c r="Z980" s="581"/>
      <c r="AA980" s="581"/>
      <c r="AB980" s="581"/>
      <c r="AC980" s="581"/>
      <c r="AD980" s="581"/>
      <c r="AE980" s="581"/>
      <c r="AF980" s="581"/>
      <c r="AG980" s="581"/>
      <c r="AH980" s="581"/>
      <c r="AI980" s="581"/>
      <c r="AJ980" s="581"/>
      <c r="AK980" s="581"/>
      <c r="AL980" s="581"/>
      <c r="AM980" s="581"/>
      <c r="AN980" s="581"/>
      <c r="AO980" s="581"/>
      <c r="AP980" s="581"/>
      <c r="AQ980" s="581"/>
      <c r="AR980" s="581"/>
      <c r="AS980" s="581"/>
      <c r="AT980" s="581"/>
      <c r="AU980" s="581"/>
      <c r="AV980" s="581"/>
      <c r="AW980" s="581"/>
      <c r="AX980" s="581"/>
      <c r="AY980" s="581"/>
      <c r="AZ980" s="581"/>
      <c r="BA980" s="581"/>
      <c r="BB980" s="581"/>
      <c r="BC980" s="581"/>
      <c r="BD980" s="581"/>
      <c r="BE980" s="581"/>
      <c r="BF980" s="581"/>
      <c r="BG980" s="581"/>
      <c r="BH980" s="581"/>
      <c r="BI980" s="581"/>
      <c r="BJ980" s="581"/>
      <c r="BK980" s="581"/>
      <c r="BL980" s="581"/>
      <c r="BM980" s="581"/>
      <c r="BN980" s="581"/>
      <c r="BO980" s="581"/>
      <c r="BP980" s="581"/>
      <c r="BQ980" s="581"/>
      <c r="BR980" s="581"/>
      <c r="BS980" s="581"/>
      <c r="BT980" s="581"/>
      <c r="BU980" s="581"/>
      <c r="BV980" s="581"/>
      <c r="BW980" s="581"/>
      <c r="BX980" s="581"/>
      <c r="BY980" s="581"/>
      <c r="BZ980" s="581"/>
      <c r="CA980" s="581"/>
      <c r="CB980" s="581"/>
      <c r="CC980" s="581"/>
    </row>
    <row r="981" customFormat="false" ht="11.25" hidden="false" customHeight="true" outlineLevel="0" collapsed="false">
      <c r="A981" s="581"/>
      <c r="B981" s="581"/>
      <c r="C981" s="581"/>
      <c r="D981" s="581"/>
      <c r="E981" s="581"/>
      <c r="F981" s="581"/>
      <c r="G981" s="581"/>
      <c r="H981" s="581"/>
      <c r="I981" s="581"/>
      <c r="J981" s="581"/>
      <c r="K981" s="581"/>
      <c r="L981" s="581"/>
      <c r="M981" s="581"/>
      <c r="N981" s="581"/>
      <c r="O981" s="581"/>
      <c r="P981" s="581"/>
      <c r="Q981" s="581"/>
      <c r="R981" s="581"/>
      <c r="S981" s="581"/>
      <c r="T981" s="581"/>
      <c r="U981" s="581"/>
      <c r="V981" s="581"/>
      <c r="W981" s="581"/>
      <c r="X981" s="581"/>
      <c r="Y981" s="581"/>
      <c r="Z981" s="581"/>
      <c r="AA981" s="581"/>
      <c r="AB981" s="581"/>
      <c r="AC981" s="581"/>
      <c r="AD981" s="581"/>
      <c r="AE981" s="581"/>
      <c r="AF981" s="581"/>
      <c r="AG981" s="581"/>
      <c r="AH981" s="581"/>
      <c r="AI981" s="581"/>
      <c r="AJ981" s="581"/>
      <c r="AK981" s="581"/>
      <c r="AL981" s="581"/>
      <c r="AM981" s="581"/>
      <c r="AN981" s="581"/>
      <c r="AO981" s="581"/>
      <c r="AP981" s="581"/>
      <c r="AQ981" s="581"/>
      <c r="AR981" s="581"/>
      <c r="AS981" s="581"/>
      <c r="AT981" s="581"/>
      <c r="AU981" s="581"/>
      <c r="AV981" s="581"/>
      <c r="AW981" s="581"/>
      <c r="AX981" s="581"/>
      <c r="AY981" s="581"/>
      <c r="AZ981" s="581"/>
      <c r="BA981" s="581"/>
      <c r="BB981" s="581"/>
      <c r="BC981" s="581"/>
      <c r="BD981" s="581"/>
      <c r="BE981" s="581"/>
      <c r="BF981" s="581"/>
      <c r="BG981" s="581"/>
      <c r="BH981" s="581"/>
      <c r="BI981" s="581"/>
      <c r="BJ981" s="581"/>
      <c r="BK981" s="581"/>
      <c r="BL981" s="581"/>
      <c r="BM981" s="581"/>
      <c r="BN981" s="581"/>
      <c r="BO981" s="581"/>
      <c r="BP981" s="581"/>
      <c r="BQ981" s="581"/>
      <c r="BR981" s="581"/>
      <c r="BS981" s="581"/>
      <c r="BT981" s="581"/>
      <c r="BU981" s="581"/>
      <c r="BV981" s="581"/>
      <c r="BW981" s="581"/>
      <c r="BX981" s="581"/>
      <c r="BY981" s="581"/>
      <c r="BZ981" s="581"/>
      <c r="CA981" s="581"/>
      <c r="CB981" s="581"/>
      <c r="CC981" s="581"/>
    </row>
    <row r="982" customFormat="false" ht="11.25" hidden="false" customHeight="true" outlineLevel="0" collapsed="false">
      <c r="A982" s="581"/>
      <c r="B982" s="581"/>
      <c r="C982" s="581"/>
      <c r="D982" s="581"/>
      <c r="E982" s="581"/>
      <c r="F982" s="581"/>
      <c r="G982" s="581"/>
      <c r="H982" s="581"/>
      <c r="I982" s="581"/>
      <c r="J982" s="581"/>
      <c r="K982" s="581"/>
      <c r="L982" s="581"/>
      <c r="M982" s="581"/>
      <c r="N982" s="581"/>
      <c r="O982" s="581"/>
      <c r="P982" s="581"/>
      <c r="Q982" s="581"/>
      <c r="R982" s="581"/>
      <c r="S982" s="581"/>
      <c r="T982" s="581"/>
      <c r="U982" s="581"/>
      <c r="V982" s="581"/>
      <c r="W982" s="581"/>
      <c r="X982" s="581"/>
      <c r="Y982" s="581"/>
      <c r="Z982" s="581"/>
      <c r="AA982" s="581"/>
      <c r="AB982" s="581"/>
      <c r="AC982" s="581"/>
      <c r="AD982" s="581"/>
      <c r="AE982" s="581"/>
      <c r="AF982" s="581"/>
      <c r="AG982" s="581"/>
      <c r="AH982" s="581"/>
      <c r="AI982" s="581"/>
      <c r="AJ982" s="581"/>
      <c r="AK982" s="581"/>
      <c r="AL982" s="581"/>
      <c r="AM982" s="581"/>
      <c r="AN982" s="581"/>
      <c r="AO982" s="581"/>
      <c r="AP982" s="581"/>
      <c r="AQ982" s="581"/>
      <c r="AR982" s="581"/>
      <c r="AS982" s="581"/>
      <c r="AT982" s="581"/>
      <c r="AU982" s="581"/>
      <c r="AV982" s="581"/>
      <c r="AW982" s="581"/>
      <c r="AX982" s="581"/>
      <c r="AY982" s="581"/>
      <c r="AZ982" s="581"/>
      <c r="BA982" s="581"/>
      <c r="BB982" s="581"/>
      <c r="BC982" s="581"/>
      <c r="BD982" s="581"/>
      <c r="BE982" s="581"/>
      <c r="BF982" s="581"/>
      <c r="BG982" s="581"/>
      <c r="BH982" s="581"/>
      <c r="BI982" s="581"/>
      <c r="BJ982" s="581"/>
      <c r="BK982" s="581"/>
      <c r="BL982" s="581"/>
      <c r="BM982" s="581"/>
      <c r="BN982" s="581"/>
      <c r="BO982" s="581"/>
      <c r="BP982" s="581"/>
      <c r="BQ982" s="581"/>
      <c r="BR982" s="581"/>
      <c r="BS982" s="581"/>
      <c r="BT982" s="581"/>
      <c r="BU982" s="581"/>
      <c r="BV982" s="581"/>
      <c r="BW982" s="581"/>
      <c r="BX982" s="581"/>
      <c r="BY982" s="581"/>
      <c r="BZ982" s="581"/>
      <c r="CA982" s="581"/>
      <c r="CB982" s="581"/>
      <c r="CC982" s="581"/>
    </row>
    <row r="983" customFormat="false" ht="11.25" hidden="false" customHeight="true" outlineLevel="0" collapsed="false">
      <c r="A983" s="581"/>
      <c r="B983" s="581"/>
      <c r="C983" s="581"/>
      <c r="D983" s="581"/>
      <c r="E983" s="581"/>
      <c r="F983" s="581"/>
      <c r="G983" s="581"/>
      <c r="H983" s="581"/>
      <c r="I983" s="581"/>
      <c r="J983" s="581"/>
      <c r="K983" s="581"/>
      <c r="L983" s="581"/>
      <c r="M983" s="581"/>
      <c r="N983" s="581"/>
      <c r="O983" s="581"/>
      <c r="P983" s="581"/>
      <c r="Q983" s="581"/>
      <c r="R983" s="581"/>
      <c r="S983" s="581"/>
      <c r="T983" s="581"/>
      <c r="U983" s="581"/>
      <c r="V983" s="581"/>
      <c r="W983" s="581"/>
      <c r="X983" s="581"/>
      <c r="Y983" s="581"/>
      <c r="Z983" s="581"/>
      <c r="AA983" s="581"/>
      <c r="AB983" s="581"/>
      <c r="AC983" s="581"/>
      <c r="AD983" s="581"/>
      <c r="AE983" s="581"/>
      <c r="AF983" s="581"/>
      <c r="AG983" s="581"/>
      <c r="AH983" s="581"/>
      <c r="AI983" s="581"/>
      <c r="AJ983" s="581"/>
      <c r="AK983" s="581"/>
      <c r="AL983" s="581"/>
      <c r="AM983" s="581"/>
      <c r="AN983" s="581"/>
      <c r="AO983" s="581"/>
      <c r="AP983" s="581"/>
      <c r="AQ983" s="581"/>
      <c r="AR983" s="581"/>
      <c r="AS983" s="581"/>
      <c r="AT983" s="581"/>
      <c r="AU983" s="581"/>
      <c r="AV983" s="581"/>
      <c r="AW983" s="581"/>
      <c r="AX983" s="581"/>
      <c r="AY983" s="581"/>
      <c r="AZ983" s="581"/>
      <c r="BA983" s="581"/>
      <c r="BB983" s="581"/>
      <c r="BC983" s="581"/>
      <c r="BD983" s="581"/>
      <c r="BE983" s="581"/>
      <c r="BF983" s="581"/>
      <c r="BG983" s="581"/>
      <c r="BH983" s="581"/>
      <c r="BI983" s="581"/>
      <c r="BJ983" s="581"/>
      <c r="BK983" s="581"/>
      <c r="BL983" s="581"/>
      <c r="BM983" s="581"/>
      <c r="BN983" s="581"/>
      <c r="BO983" s="581"/>
      <c r="BP983" s="581"/>
      <c r="BQ983" s="581"/>
      <c r="BR983" s="581"/>
      <c r="BS983" s="581"/>
      <c r="BT983" s="581"/>
      <c r="BU983" s="581"/>
      <c r="BV983" s="581"/>
      <c r="BW983" s="581"/>
      <c r="BX983" s="581"/>
      <c r="BY983" s="581"/>
      <c r="BZ983" s="581"/>
      <c r="CA983" s="581"/>
      <c r="CB983" s="581"/>
      <c r="CC983" s="581"/>
    </row>
    <row r="984" customFormat="false" ht="11.25" hidden="false" customHeight="true" outlineLevel="0" collapsed="false">
      <c r="A984" s="581"/>
      <c r="B984" s="581"/>
      <c r="C984" s="581"/>
      <c r="D984" s="581"/>
      <c r="E984" s="581"/>
      <c r="F984" s="581"/>
      <c r="G984" s="581"/>
      <c r="H984" s="581"/>
      <c r="I984" s="581"/>
      <c r="J984" s="581"/>
      <c r="K984" s="581"/>
      <c r="L984" s="581"/>
      <c r="M984" s="581"/>
      <c r="N984" s="581"/>
      <c r="O984" s="581"/>
      <c r="P984" s="581"/>
      <c r="Q984" s="581"/>
      <c r="R984" s="581"/>
      <c r="S984" s="581"/>
      <c r="T984" s="581"/>
      <c r="U984" s="581"/>
      <c r="V984" s="581"/>
      <c r="W984" s="581"/>
      <c r="X984" s="581"/>
      <c r="Y984" s="581"/>
      <c r="Z984" s="581"/>
      <c r="AA984" s="581"/>
      <c r="AB984" s="581"/>
      <c r="AC984" s="581"/>
      <c r="AD984" s="581"/>
      <c r="AE984" s="581"/>
      <c r="AF984" s="581"/>
      <c r="AG984" s="581"/>
      <c r="AH984" s="581"/>
      <c r="AI984" s="581"/>
      <c r="AJ984" s="581"/>
      <c r="AK984" s="581"/>
      <c r="AL984" s="581"/>
      <c r="AM984" s="581"/>
      <c r="AN984" s="581"/>
      <c r="AO984" s="581"/>
      <c r="AP984" s="581"/>
      <c r="AQ984" s="581"/>
      <c r="AR984" s="581"/>
      <c r="AS984" s="581"/>
      <c r="AT984" s="581"/>
      <c r="AU984" s="581"/>
      <c r="AV984" s="581"/>
      <c r="AW984" s="581"/>
      <c r="AX984" s="581"/>
      <c r="AY984" s="581"/>
      <c r="AZ984" s="581"/>
      <c r="BA984" s="581"/>
      <c r="BB984" s="581"/>
      <c r="BC984" s="581"/>
      <c r="BD984" s="581"/>
      <c r="BE984" s="581"/>
      <c r="BF984" s="581"/>
      <c r="BG984" s="581"/>
      <c r="BH984" s="581"/>
      <c r="BI984" s="581"/>
      <c r="BJ984" s="581"/>
      <c r="BK984" s="581"/>
      <c r="BL984" s="581"/>
      <c r="BM984" s="581"/>
      <c r="BN984" s="581"/>
      <c r="BO984" s="581"/>
      <c r="BP984" s="581"/>
      <c r="BQ984" s="581"/>
      <c r="BR984" s="581"/>
      <c r="BS984" s="581"/>
      <c r="BT984" s="581"/>
      <c r="BU984" s="581"/>
      <c r="BV984" s="581"/>
      <c r="BW984" s="581"/>
      <c r="BX984" s="581"/>
      <c r="BY984" s="581"/>
      <c r="BZ984" s="581"/>
      <c r="CA984" s="581"/>
      <c r="CB984" s="581"/>
      <c r="CC984" s="581"/>
    </row>
    <row r="985" customFormat="false" ht="11.25" hidden="false" customHeight="true" outlineLevel="0" collapsed="false">
      <c r="A985" s="581"/>
      <c r="B985" s="581"/>
      <c r="C985" s="581"/>
      <c r="D985" s="581"/>
      <c r="E985" s="581"/>
      <c r="F985" s="581"/>
      <c r="G985" s="581"/>
      <c r="H985" s="581"/>
      <c r="I985" s="581"/>
      <c r="J985" s="581"/>
      <c r="K985" s="581"/>
      <c r="L985" s="581"/>
      <c r="M985" s="581"/>
      <c r="N985" s="581"/>
      <c r="O985" s="581"/>
      <c r="P985" s="581"/>
      <c r="Q985" s="581"/>
      <c r="R985" s="581"/>
      <c r="S985" s="581"/>
      <c r="T985" s="581"/>
      <c r="U985" s="581"/>
      <c r="V985" s="581"/>
      <c r="W985" s="581"/>
      <c r="X985" s="581"/>
      <c r="Y985" s="581"/>
      <c r="Z985" s="581"/>
      <c r="AA985" s="581"/>
      <c r="AB985" s="581"/>
      <c r="AC985" s="581"/>
      <c r="AD985" s="581"/>
      <c r="AE985" s="581"/>
      <c r="AF985" s="581"/>
      <c r="AG985" s="581"/>
      <c r="AH985" s="581"/>
      <c r="AI985" s="581"/>
      <c r="AJ985" s="581"/>
      <c r="AK985" s="581"/>
      <c r="AL985" s="581"/>
      <c r="AM985" s="581"/>
      <c r="AN985" s="581"/>
      <c r="AO985" s="581"/>
      <c r="AP985" s="581"/>
      <c r="AQ985" s="581"/>
      <c r="AR985" s="581"/>
      <c r="AS985" s="581"/>
      <c r="AT985" s="581"/>
      <c r="AU985" s="581"/>
      <c r="AV985" s="581"/>
      <c r="AW985" s="581"/>
      <c r="AX985" s="581"/>
      <c r="AY985" s="581"/>
      <c r="AZ985" s="581"/>
      <c r="BA985" s="581"/>
      <c r="BB985" s="581"/>
      <c r="BC985" s="581"/>
      <c r="BD985" s="581"/>
      <c r="BE985" s="581"/>
      <c r="BF985" s="581"/>
      <c r="BG985" s="581"/>
      <c r="BH985" s="581"/>
      <c r="BI985" s="581"/>
      <c r="BJ985" s="581"/>
      <c r="BK985" s="581"/>
      <c r="BL985" s="581"/>
      <c r="BM985" s="581"/>
      <c r="BN985" s="581"/>
      <c r="BO985" s="581"/>
      <c r="BP985" s="581"/>
      <c r="BQ985" s="581"/>
      <c r="BR985" s="581"/>
      <c r="BS985" s="581"/>
      <c r="BT985" s="581"/>
      <c r="BU985" s="581"/>
      <c r="BV985" s="581"/>
      <c r="BW985" s="581"/>
      <c r="BX985" s="581"/>
      <c r="BY985" s="581"/>
      <c r="BZ985" s="581"/>
      <c r="CA985" s="581"/>
      <c r="CB985" s="581"/>
      <c r="CC985" s="581"/>
    </row>
    <row r="986" customFormat="false" ht="11.25" hidden="false" customHeight="true" outlineLevel="0" collapsed="false">
      <c r="A986" s="581"/>
      <c r="B986" s="581"/>
      <c r="C986" s="581"/>
      <c r="D986" s="581"/>
      <c r="E986" s="581"/>
      <c r="F986" s="581"/>
      <c r="G986" s="581"/>
      <c r="H986" s="581"/>
      <c r="I986" s="581"/>
      <c r="J986" s="581"/>
      <c r="K986" s="581"/>
      <c r="L986" s="581"/>
      <c r="M986" s="581"/>
      <c r="N986" s="581"/>
      <c r="O986" s="581"/>
      <c r="P986" s="581"/>
      <c r="Q986" s="581"/>
      <c r="R986" s="581"/>
      <c r="S986" s="581"/>
      <c r="T986" s="581"/>
      <c r="U986" s="581"/>
      <c r="V986" s="581"/>
      <c r="W986" s="581"/>
      <c r="X986" s="581"/>
      <c r="Y986" s="581"/>
      <c r="Z986" s="581"/>
      <c r="AA986" s="581"/>
      <c r="AB986" s="581"/>
      <c r="AC986" s="581"/>
      <c r="AD986" s="581"/>
      <c r="AE986" s="581"/>
      <c r="AF986" s="581"/>
      <c r="AG986" s="581"/>
      <c r="AH986" s="581"/>
      <c r="AI986" s="581"/>
      <c r="AJ986" s="581"/>
      <c r="AK986" s="581"/>
      <c r="AL986" s="581"/>
      <c r="AM986" s="581"/>
      <c r="AN986" s="581"/>
      <c r="AO986" s="581"/>
      <c r="AP986" s="581"/>
      <c r="AQ986" s="581"/>
      <c r="AR986" s="581"/>
      <c r="AS986" s="581"/>
      <c r="AT986" s="581"/>
      <c r="AU986" s="581"/>
      <c r="AV986" s="581"/>
      <c r="AW986" s="581"/>
      <c r="AX986" s="581"/>
      <c r="AY986" s="581"/>
      <c r="AZ986" s="581"/>
      <c r="BA986" s="581"/>
      <c r="BB986" s="581"/>
      <c r="BC986" s="581"/>
      <c r="BD986" s="581"/>
      <c r="BE986" s="581"/>
      <c r="BF986" s="581"/>
      <c r="BG986" s="581"/>
      <c r="BH986" s="581"/>
      <c r="BI986" s="581"/>
      <c r="BJ986" s="581"/>
      <c r="BK986" s="581"/>
      <c r="BL986" s="581"/>
      <c r="BM986" s="581"/>
      <c r="BN986" s="581"/>
      <c r="BO986" s="581"/>
      <c r="BP986" s="581"/>
      <c r="BQ986" s="581"/>
      <c r="BR986" s="581"/>
      <c r="BS986" s="581"/>
      <c r="BT986" s="581"/>
      <c r="BU986" s="581"/>
      <c r="BV986" s="581"/>
      <c r="BW986" s="581"/>
      <c r="BX986" s="581"/>
      <c r="BY986" s="581"/>
      <c r="BZ986" s="581"/>
      <c r="CA986" s="581"/>
      <c r="CB986" s="581"/>
      <c r="CC986" s="581"/>
    </row>
    <row r="987" customFormat="false" ht="11.25" hidden="false" customHeight="true" outlineLevel="0" collapsed="false">
      <c r="A987" s="581"/>
      <c r="B987" s="581"/>
      <c r="C987" s="581"/>
      <c r="D987" s="581"/>
      <c r="E987" s="581"/>
      <c r="F987" s="581"/>
      <c r="G987" s="581"/>
      <c r="H987" s="581"/>
      <c r="I987" s="581"/>
      <c r="J987" s="581"/>
      <c r="K987" s="581"/>
      <c r="L987" s="581"/>
      <c r="M987" s="581"/>
      <c r="N987" s="581"/>
      <c r="O987" s="581"/>
      <c r="P987" s="581"/>
      <c r="Q987" s="581"/>
      <c r="R987" s="581"/>
      <c r="S987" s="581"/>
      <c r="T987" s="581"/>
      <c r="U987" s="581"/>
      <c r="V987" s="581"/>
      <c r="W987" s="581"/>
      <c r="X987" s="581"/>
      <c r="Y987" s="581"/>
      <c r="Z987" s="581"/>
      <c r="AA987" s="581"/>
      <c r="AB987" s="581"/>
      <c r="AC987" s="581"/>
      <c r="AD987" s="581"/>
      <c r="AE987" s="581"/>
      <c r="AF987" s="581"/>
      <c r="AG987" s="581"/>
      <c r="AH987" s="581"/>
      <c r="AI987" s="581"/>
      <c r="AJ987" s="581"/>
      <c r="AK987" s="581"/>
      <c r="AL987" s="581"/>
      <c r="AM987" s="581"/>
      <c r="AN987" s="581"/>
      <c r="AO987" s="581"/>
      <c r="AP987" s="581"/>
      <c r="AQ987" s="581"/>
      <c r="AR987" s="581"/>
      <c r="AS987" s="581"/>
      <c r="AT987" s="581"/>
      <c r="AU987" s="581"/>
      <c r="AV987" s="581"/>
      <c r="AW987" s="581"/>
      <c r="AX987" s="581"/>
      <c r="AY987" s="581"/>
      <c r="AZ987" s="581"/>
      <c r="BA987" s="581"/>
      <c r="BB987" s="581"/>
      <c r="BC987" s="581"/>
      <c r="BD987" s="581"/>
      <c r="BE987" s="581"/>
      <c r="BF987" s="581"/>
      <c r="BG987" s="581"/>
      <c r="BH987" s="581"/>
      <c r="BI987" s="581"/>
      <c r="BJ987" s="581"/>
      <c r="BK987" s="581"/>
      <c r="BL987" s="581"/>
      <c r="BM987" s="581"/>
      <c r="BN987" s="581"/>
      <c r="BO987" s="581"/>
      <c r="BP987" s="581"/>
      <c r="BQ987" s="581"/>
      <c r="BR987" s="581"/>
      <c r="BS987" s="581"/>
      <c r="BT987" s="581"/>
      <c r="BU987" s="581"/>
      <c r="BV987" s="581"/>
      <c r="BW987" s="581"/>
      <c r="BX987" s="581"/>
      <c r="BY987" s="581"/>
      <c r="BZ987" s="581"/>
      <c r="CA987" s="581"/>
      <c r="CB987" s="581"/>
      <c r="CC987" s="581"/>
    </row>
    <row r="988" customFormat="false" ht="11.25" hidden="false" customHeight="true" outlineLevel="0" collapsed="false">
      <c r="A988" s="581"/>
      <c r="B988" s="581"/>
      <c r="C988" s="581"/>
      <c r="D988" s="581"/>
      <c r="E988" s="581"/>
      <c r="F988" s="581"/>
      <c r="G988" s="581"/>
      <c r="H988" s="581"/>
      <c r="I988" s="581"/>
      <c r="J988" s="581"/>
      <c r="K988" s="581"/>
      <c r="L988" s="581"/>
      <c r="M988" s="581"/>
      <c r="N988" s="581"/>
      <c r="O988" s="581"/>
      <c r="P988" s="581"/>
      <c r="Q988" s="581"/>
      <c r="R988" s="581"/>
      <c r="S988" s="581"/>
      <c r="T988" s="581"/>
      <c r="U988" s="581"/>
      <c r="V988" s="581"/>
      <c r="W988" s="581"/>
      <c r="X988" s="581"/>
      <c r="Y988" s="581"/>
      <c r="Z988" s="581"/>
      <c r="AA988" s="581"/>
      <c r="AB988" s="581"/>
      <c r="AC988" s="581"/>
      <c r="AD988" s="581"/>
      <c r="AE988" s="581"/>
      <c r="AF988" s="581"/>
      <c r="AG988" s="581"/>
      <c r="AH988" s="581"/>
      <c r="AI988" s="581"/>
      <c r="AJ988" s="581"/>
      <c r="AK988" s="581"/>
      <c r="AL988" s="581"/>
      <c r="AM988" s="581"/>
      <c r="AN988" s="581"/>
      <c r="AO988" s="581"/>
      <c r="AP988" s="581"/>
      <c r="AQ988" s="581"/>
      <c r="AR988" s="581"/>
      <c r="AS988" s="581"/>
      <c r="AT988" s="581"/>
      <c r="AU988" s="581"/>
      <c r="AV988" s="581"/>
      <c r="AW988" s="581"/>
      <c r="AX988" s="581"/>
      <c r="AY988" s="581"/>
      <c r="AZ988" s="581"/>
      <c r="BA988" s="581"/>
      <c r="BB988" s="581"/>
      <c r="BC988" s="581"/>
      <c r="BD988" s="581"/>
      <c r="BE988" s="581"/>
      <c r="BF988" s="581"/>
      <c r="BG988" s="581"/>
      <c r="BH988" s="581"/>
      <c r="BI988" s="581"/>
      <c r="BJ988" s="581"/>
      <c r="BK988" s="581"/>
      <c r="BL988" s="581"/>
      <c r="BM988" s="581"/>
      <c r="BN988" s="581"/>
      <c r="BO988" s="581"/>
      <c r="BP988" s="581"/>
      <c r="BQ988" s="581"/>
      <c r="BR988" s="581"/>
      <c r="BS988" s="581"/>
      <c r="BT988" s="581"/>
      <c r="BU988" s="581"/>
      <c r="BV988" s="581"/>
      <c r="BW988" s="581"/>
      <c r="BX988" s="581"/>
      <c r="BY988" s="581"/>
      <c r="BZ988" s="581"/>
      <c r="CA988" s="581"/>
      <c r="CB988" s="581"/>
      <c r="CC988" s="581"/>
    </row>
    <row r="989" customFormat="false" ht="11.25" hidden="false" customHeight="true" outlineLevel="0" collapsed="false">
      <c r="A989" s="581"/>
      <c r="B989" s="581"/>
      <c r="C989" s="581"/>
      <c r="D989" s="581"/>
      <c r="E989" s="581"/>
      <c r="F989" s="581"/>
      <c r="G989" s="581"/>
      <c r="H989" s="581"/>
      <c r="I989" s="581"/>
      <c r="J989" s="581"/>
      <c r="K989" s="581"/>
      <c r="L989" s="581"/>
      <c r="M989" s="581"/>
      <c r="N989" s="581"/>
      <c r="O989" s="581"/>
      <c r="P989" s="581"/>
      <c r="Q989" s="581"/>
      <c r="R989" s="581"/>
      <c r="S989" s="581"/>
      <c r="T989" s="581"/>
      <c r="U989" s="581"/>
      <c r="V989" s="581"/>
      <c r="W989" s="581"/>
      <c r="X989" s="581"/>
      <c r="Y989" s="581"/>
      <c r="Z989" s="581"/>
      <c r="AA989" s="581"/>
      <c r="AB989" s="581"/>
      <c r="AC989" s="581"/>
      <c r="AD989" s="581"/>
      <c r="AE989" s="581"/>
      <c r="AF989" s="581"/>
      <c r="AG989" s="581"/>
      <c r="AH989" s="581"/>
      <c r="AI989" s="581"/>
      <c r="AJ989" s="581"/>
      <c r="AK989" s="581"/>
      <c r="AL989" s="581"/>
      <c r="AM989" s="581"/>
      <c r="AN989" s="581"/>
      <c r="AO989" s="581"/>
      <c r="AP989" s="581"/>
      <c r="AQ989" s="581"/>
      <c r="AR989" s="581"/>
      <c r="AS989" s="581"/>
      <c r="AT989" s="581"/>
      <c r="AU989" s="581"/>
      <c r="AV989" s="581"/>
      <c r="AW989" s="581"/>
      <c r="AX989" s="581"/>
      <c r="AY989" s="581"/>
      <c r="AZ989" s="581"/>
      <c r="BA989" s="581"/>
      <c r="BB989" s="581"/>
      <c r="BC989" s="581"/>
      <c r="BD989" s="581"/>
      <c r="BE989" s="581"/>
      <c r="BF989" s="581"/>
      <c r="BG989" s="581"/>
      <c r="BH989" s="581"/>
      <c r="BI989" s="581"/>
      <c r="BJ989" s="581"/>
      <c r="BK989" s="581"/>
      <c r="BL989" s="581"/>
      <c r="BM989" s="581"/>
      <c r="BN989" s="581"/>
      <c r="BO989" s="581"/>
      <c r="BP989" s="581"/>
      <c r="BQ989" s="581"/>
      <c r="BR989" s="581"/>
      <c r="BS989" s="581"/>
      <c r="BT989" s="581"/>
      <c r="BU989" s="581"/>
      <c r="BV989" s="581"/>
      <c r="BW989" s="581"/>
      <c r="BX989" s="581"/>
      <c r="BY989" s="581"/>
      <c r="BZ989" s="581"/>
      <c r="CA989" s="581"/>
      <c r="CB989" s="581"/>
      <c r="CC989" s="581"/>
    </row>
    <row r="990" customFormat="false" ht="11.25" hidden="false" customHeight="true" outlineLevel="0" collapsed="false">
      <c r="A990" s="581"/>
      <c r="B990" s="581"/>
      <c r="C990" s="581"/>
      <c r="D990" s="581"/>
      <c r="E990" s="581"/>
      <c r="F990" s="581"/>
      <c r="G990" s="581"/>
      <c r="H990" s="581"/>
      <c r="I990" s="581"/>
      <c r="J990" s="581"/>
      <c r="K990" s="581"/>
      <c r="L990" s="581"/>
      <c r="M990" s="581"/>
      <c r="N990" s="581"/>
      <c r="O990" s="581"/>
      <c r="P990" s="581"/>
      <c r="Q990" s="581"/>
      <c r="R990" s="581"/>
      <c r="S990" s="581"/>
      <c r="T990" s="581"/>
      <c r="U990" s="581"/>
      <c r="V990" s="581"/>
      <c r="W990" s="581"/>
      <c r="X990" s="581"/>
      <c r="Y990" s="581"/>
      <c r="Z990" s="581"/>
      <c r="AA990" s="581"/>
      <c r="AB990" s="581"/>
      <c r="AC990" s="581"/>
      <c r="AD990" s="581"/>
      <c r="AE990" s="581"/>
      <c r="AF990" s="581"/>
      <c r="AG990" s="581"/>
      <c r="AH990" s="581"/>
      <c r="AI990" s="581"/>
      <c r="AJ990" s="581"/>
      <c r="AK990" s="581"/>
      <c r="AL990" s="581"/>
      <c r="AM990" s="581"/>
      <c r="AN990" s="581"/>
      <c r="AO990" s="581"/>
      <c r="AP990" s="581"/>
      <c r="AQ990" s="581"/>
      <c r="AR990" s="581"/>
      <c r="AS990" s="581"/>
      <c r="AT990" s="581"/>
      <c r="AU990" s="581"/>
      <c r="AV990" s="581"/>
      <c r="AW990" s="581"/>
      <c r="AX990" s="581"/>
      <c r="AY990" s="581"/>
      <c r="AZ990" s="581"/>
      <c r="BA990" s="581"/>
      <c r="BB990" s="581"/>
      <c r="BC990" s="581"/>
      <c r="BD990" s="581"/>
      <c r="BE990" s="581"/>
      <c r="BF990" s="581"/>
      <c r="BG990" s="581"/>
      <c r="BH990" s="581"/>
      <c r="BI990" s="581"/>
      <c r="BJ990" s="581"/>
      <c r="BK990" s="581"/>
      <c r="BL990" s="581"/>
      <c r="BM990" s="581"/>
      <c r="BN990" s="581"/>
      <c r="BO990" s="581"/>
      <c r="BP990" s="581"/>
      <c r="BQ990" s="581"/>
      <c r="BR990" s="581"/>
      <c r="BS990" s="581"/>
      <c r="BT990" s="581"/>
      <c r="BU990" s="581"/>
      <c r="BV990" s="581"/>
      <c r="BW990" s="581"/>
      <c r="BX990" s="581"/>
      <c r="BY990" s="581"/>
      <c r="BZ990" s="581"/>
      <c r="CA990" s="581"/>
      <c r="CB990" s="581"/>
      <c r="CC990" s="581"/>
    </row>
    <row r="991" customFormat="false" ht="11.25" hidden="false" customHeight="true" outlineLevel="0" collapsed="false">
      <c r="A991" s="581"/>
      <c r="B991" s="581"/>
      <c r="C991" s="581"/>
      <c r="D991" s="581"/>
      <c r="E991" s="581"/>
      <c r="F991" s="581"/>
      <c r="G991" s="581"/>
      <c r="H991" s="581"/>
      <c r="I991" s="581"/>
      <c r="J991" s="581"/>
      <c r="K991" s="581"/>
      <c r="L991" s="581"/>
      <c r="M991" s="581"/>
      <c r="N991" s="581"/>
      <c r="O991" s="581"/>
      <c r="P991" s="581"/>
      <c r="Q991" s="581"/>
      <c r="R991" s="581"/>
      <c r="S991" s="581"/>
      <c r="T991" s="581"/>
      <c r="U991" s="581"/>
      <c r="V991" s="581"/>
      <c r="W991" s="581"/>
      <c r="X991" s="581"/>
      <c r="Y991" s="581"/>
      <c r="Z991" s="581"/>
      <c r="AA991" s="581"/>
      <c r="AB991" s="581"/>
      <c r="AC991" s="581"/>
      <c r="AD991" s="581"/>
      <c r="AE991" s="581"/>
      <c r="AF991" s="581"/>
      <c r="AG991" s="581"/>
      <c r="AH991" s="581"/>
      <c r="AI991" s="581"/>
      <c r="AJ991" s="581"/>
      <c r="AK991" s="581"/>
      <c r="AL991" s="581"/>
      <c r="AM991" s="581"/>
      <c r="AN991" s="581"/>
      <c r="AO991" s="581"/>
      <c r="AP991" s="581"/>
      <c r="AQ991" s="581"/>
      <c r="AR991" s="581"/>
      <c r="AS991" s="581"/>
      <c r="AT991" s="581"/>
      <c r="AU991" s="581"/>
      <c r="AV991" s="581"/>
      <c r="AW991" s="581"/>
      <c r="AX991" s="581"/>
      <c r="AY991" s="581"/>
      <c r="AZ991" s="581"/>
      <c r="BA991" s="581"/>
      <c r="BB991" s="581"/>
      <c r="BC991" s="581"/>
      <c r="BD991" s="581"/>
      <c r="BE991" s="581"/>
      <c r="BF991" s="581"/>
      <c r="BG991" s="581"/>
      <c r="BH991" s="581"/>
      <c r="BI991" s="581"/>
      <c r="BJ991" s="581"/>
      <c r="BK991" s="581"/>
      <c r="BL991" s="581"/>
      <c r="BM991" s="581"/>
      <c r="BN991" s="581"/>
      <c r="BO991" s="581"/>
      <c r="BP991" s="581"/>
      <c r="BQ991" s="581"/>
      <c r="BR991" s="581"/>
      <c r="BS991" s="581"/>
      <c r="BT991" s="581"/>
      <c r="BU991" s="581"/>
      <c r="BV991" s="581"/>
      <c r="BW991" s="581"/>
      <c r="BX991" s="581"/>
      <c r="BY991" s="581"/>
      <c r="BZ991" s="581"/>
      <c r="CA991" s="581"/>
      <c r="CB991" s="581"/>
      <c r="CC991" s="581"/>
    </row>
    <row r="992" customFormat="false" ht="11.25" hidden="false" customHeight="true" outlineLevel="0" collapsed="false">
      <c r="A992" s="581"/>
      <c r="B992" s="581"/>
      <c r="C992" s="581"/>
      <c r="D992" s="581"/>
      <c r="E992" s="581"/>
      <c r="F992" s="581"/>
      <c r="G992" s="581"/>
      <c r="H992" s="581"/>
      <c r="I992" s="581"/>
      <c r="J992" s="581"/>
      <c r="K992" s="581"/>
      <c r="L992" s="581"/>
      <c r="M992" s="581"/>
      <c r="N992" s="581"/>
      <c r="O992" s="581"/>
      <c r="P992" s="581"/>
      <c r="Q992" s="581"/>
      <c r="R992" s="581"/>
      <c r="S992" s="581"/>
      <c r="T992" s="581"/>
      <c r="U992" s="581"/>
      <c r="V992" s="581"/>
      <c r="W992" s="581"/>
      <c r="X992" s="581"/>
      <c r="Y992" s="581"/>
      <c r="Z992" s="581"/>
      <c r="AA992" s="581"/>
      <c r="AB992" s="581"/>
      <c r="AC992" s="581"/>
      <c r="AD992" s="581"/>
      <c r="AE992" s="581"/>
      <c r="AF992" s="581"/>
      <c r="AG992" s="581"/>
      <c r="AH992" s="581"/>
      <c r="AI992" s="581"/>
      <c r="AJ992" s="581"/>
      <c r="AK992" s="581"/>
      <c r="AL992" s="581"/>
      <c r="AM992" s="581"/>
      <c r="AN992" s="581"/>
      <c r="AO992" s="581"/>
      <c r="AP992" s="581"/>
      <c r="AQ992" s="581"/>
      <c r="AR992" s="581"/>
      <c r="AS992" s="581"/>
      <c r="AT992" s="581"/>
      <c r="AU992" s="581"/>
      <c r="AV992" s="581"/>
      <c r="AW992" s="581"/>
      <c r="AX992" s="581"/>
      <c r="AY992" s="581"/>
      <c r="AZ992" s="581"/>
      <c r="BA992" s="581"/>
      <c r="BB992" s="581"/>
      <c r="BC992" s="581"/>
      <c r="BD992" s="581"/>
      <c r="BE992" s="581"/>
      <c r="BF992" s="581"/>
      <c r="BG992" s="581"/>
      <c r="BH992" s="581"/>
      <c r="BI992" s="581"/>
      <c r="BJ992" s="581"/>
      <c r="BK992" s="581"/>
      <c r="BL992" s="581"/>
      <c r="BM992" s="581"/>
      <c r="BN992" s="581"/>
      <c r="BO992" s="581"/>
      <c r="BP992" s="581"/>
      <c r="BQ992" s="581"/>
      <c r="BR992" s="581"/>
      <c r="BS992" s="581"/>
      <c r="BT992" s="581"/>
      <c r="BU992" s="581"/>
      <c r="BV992" s="581"/>
      <c r="BW992" s="581"/>
      <c r="BX992" s="581"/>
      <c r="BY992" s="581"/>
      <c r="BZ992" s="581"/>
      <c r="CA992" s="581"/>
      <c r="CB992" s="581"/>
      <c r="CC992" s="581"/>
    </row>
    <row r="993" customFormat="false" ht="11.25" hidden="false" customHeight="true" outlineLevel="0" collapsed="false">
      <c r="A993" s="581"/>
      <c r="B993" s="581"/>
      <c r="C993" s="581"/>
      <c r="D993" s="581"/>
      <c r="E993" s="581"/>
      <c r="F993" s="581"/>
      <c r="G993" s="581"/>
      <c r="H993" s="581"/>
      <c r="I993" s="581"/>
      <c r="J993" s="581"/>
      <c r="K993" s="581"/>
      <c r="L993" s="581"/>
      <c r="M993" s="581"/>
      <c r="N993" s="581"/>
      <c r="O993" s="581"/>
      <c r="P993" s="581"/>
      <c r="Q993" s="581"/>
      <c r="R993" s="581"/>
      <c r="S993" s="581"/>
      <c r="T993" s="581"/>
      <c r="U993" s="581"/>
      <c r="V993" s="581"/>
      <c r="W993" s="581"/>
      <c r="X993" s="581"/>
      <c r="Y993" s="581"/>
      <c r="Z993" s="581"/>
      <c r="AA993" s="581"/>
      <c r="AB993" s="581"/>
      <c r="AC993" s="581"/>
      <c r="AD993" s="581"/>
      <c r="AE993" s="581"/>
      <c r="AF993" s="581"/>
      <c r="AG993" s="581"/>
      <c r="AH993" s="581"/>
      <c r="AI993" s="581"/>
      <c r="AJ993" s="581"/>
      <c r="AK993" s="581"/>
      <c r="AL993" s="581"/>
      <c r="AM993" s="581"/>
      <c r="AN993" s="581"/>
      <c r="AO993" s="581"/>
      <c r="AP993" s="581"/>
      <c r="AQ993" s="581"/>
      <c r="AR993" s="581"/>
      <c r="AS993" s="581"/>
      <c r="AT993" s="581"/>
      <c r="AU993" s="581"/>
      <c r="AV993" s="581"/>
      <c r="AW993" s="581"/>
      <c r="AX993" s="581"/>
      <c r="AY993" s="581"/>
      <c r="AZ993" s="581"/>
      <c r="BA993" s="581"/>
      <c r="BB993" s="581"/>
      <c r="BC993" s="581"/>
      <c r="BD993" s="581"/>
      <c r="BE993" s="581"/>
      <c r="BF993" s="581"/>
      <c r="BG993" s="581"/>
      <c r="BH993" s="581"/>
      <c r="BI993" s="581"/>
      <c r="BJ993" s="581"/>
      <c r="BK993" s="581"/>
      <c r="BL993" s="581"/>
      <c r="BM993" s="581"/>
      <c r="BN993" s="581"/>
      <c r="BO993" s="581"/>
      <c r="BP993" s="581"/>
      <c r="BQ993" s="581"/>
      <c r="BR993" s="581"/>
      <c r="BS993" s="581"/>
      <c r="BT993" s="581"/>
      <c r="BU993" s="581"/>
      <c r="BV993" s="581"/>
      <c r="BW993" s="581"/>
      <c r="BX993" s="581"/>
      <c r="BY993" s="581"/>
      <c r="BZ993" s="581"/>
      <c r="CA993" s="581"/>
      <c r="CB993" s="581"/>
      <c r="CC993" s="581"/>
    </row>
    <row r="994" customFormat="false" ht="11.25" hidden="false" customHeight="true" outlineLevel="0" collapsed="false">
      <c r="A994" s="581"/>
      <c r="B994" s="581"/>
      <c r="C994" s="581"/>
      <c r="D994" s="581"/>
      <c r="E994" s="581"/>
      <c r="F994" s="581"/>
      <c r="G994" s="581"/>
      <c r="H994" s="581"/>
      <c r="I994" s="581"/>
      <c r="J994" s="581"/>
      <c r="K994" s="581"/>
      <c r="L994" s="581"/>
      <c r="M994" s="581"/>
      <c r="N994" s="581"/>
      <c r="O994" s="581"/>
      <c r="P994" s="581"/>
      <c r="Q994" s="581"/>
      <c r="R994" s="581"/>
      <c r="S994" s="581"/>
      <c r="T994" s="581"/>
      <c r="U994" s="581"/>
      <c r="V994" s="581"/>
      <c r="W994" s="581"/>
      <c r="X994" s="581"/>
      <c r="Y994" s="581"/>
      <c r="Z994" s="581"/>
      <c r="AA994" s="581"/>
      <c r="AB994" s="581"/>
      <c r="AC994" s="581"/>
      <c r="AD994" s="581"/>
      <c r="AE994" s="581"/>
      <c r="AF994" s="581"/>
      <c r="AG994" s="581"/>
      <c r="AH994" s="581"/>
      <c r="AI994" s="581"/>
      <c r="AJ994" s="581"/>
      <c r="AK994" s="581"/>
      <c r="AL994" s="581"/>
      <c r="AM994" s="581"/>
      <c r="AN994" s="581"/>
      <c r="AO994" s="581"/>
      <c r="AP994" s="581"/>
      <c r="AQ994" s="581"/>
      <c r="AR994" s="581"/>
      <c r="AS994" s="581"/>
      <c r="AT994" s="581"/>
      <c r="AU994" s="581"/>
      <c r="AV994" s="581"/>
      <c r="AW994" s="581"/>
      <c r="AX994" s="581"/>
      <c r="AY994" s="581"/>
      <c r="AZ994" s="581"/>
      <c r="BA994" s="581"/>
      <c r="BB994" s="581"/>
      <c r="BC994" s="581"/>
      <c r="BD994" s="581"/>
      <c r="BE994" s="581"/>
      <c r="BF994" s="581"/>
      <c r="BG994" s="581"/>
      <c r="BH994" s="581"/>
      <c r="BI994" s="581"/>
      <c r="BJ994" s="581"/>
      <c r="BK994" s="581"/>
      <c r="BL994" s="581"/>
      <c r="BM994" s="581"/>
      <c r="BN994" s="581"/>
      <c r="BO994" s="581"/>
      <c r="BP994" s="581"/>
      <c r="BQ994" s="581"/>
      <c r="BR994" s="581"/>
      <c r="BS994" s="581"/>
      <c r="BT994" s="581"/>
      <c r="BU994" s="581"/>
      <c r="BV994" s="581"/>
      <c r="BW994" s="581"/>
      <c r="BX994" s="581"/>
      <c r="BY994" s="581"/>
      <c r="BZ994" s="581"/>
      <c r="CA994" s="581"/>
      <c r="CB994" s="581"/>
      <c r="CC994" s="581"/>
    </row>
    <row r="995" customFormat="false" ht="11.25" hidden="false" customHeight="true" outlineLevel="0" collapsed="false">
      <c r="A995" s="581"/>
      <c r="B995" s="581"/>
      <c r="C995" s="581"/>
      <c r="D995" s="581"/>
      <c r="E995" s="581"/>
      <c r="F995" s="581"/>
      <c r="G995" s="581"/>
      <c r="H995" s="581"/>
      <c r="I995" s="581"/>
      <c r="J995" s="581"/>
      <c r="K995" s="581"/>
      <c r="L995" s="581"/>
      <c r="M995" s="581"/>
      <c r="N995" s="581"/>
      <c r="O995" s="581"/>
      <c r="P995" s="581"/>
      <c r="Q995" s="581"/>
      <c r="R995" s="581"/>
      <c r="S995" s="581"/>
      <c r="T995" s="581"/>
      <c r="U995" s="581"/>
      <c r="V995" s="581"/>
      <c r="W995" s="581"/>
      <c r="X995" s="581"/>
      <c r="Y995" s="581"/>
      <c r="Z995" s="581"/>
      <c r="AA995" s="581"/>
      <c r="AB995" s="581"/>
      <c r="AC995" s="581"/>
      <c r="AD995" s="581"/>
      <c r="AE995" s="581"/>
      <c r="AF995" s="581"/>
      <c r="AG995" s="581"/>
      <c r="AH995" s="581"/>
      <c r="AI995" s="581"/>
      <c r="AJ995" s="581"/>
      <c r="AK995" s="581"/>
      <c r="AL995" s="581"/>
      <c r="AM995" s="581"/>
      <c r="AN995" s="581"/>
      <c r="AO995" s="581"/>
      <c r="AP995" s="581"/>
      <c r="AQ995" s="581"/>
      <c r="AR995" s="581"/>
      <c r="AS995" s="581"/>
      <c r="AT995" s="581"/>
      <c r="AU995" s="581"/>
      <c r="AV995" s="581"/>
      <c r="AW995" s="581"/>
      <c r="AX995" s="581"/>
      <c r="AY995" s="581"/>
      <c r="AZ995" s="581"/>
      <c r="BA995" s="581"/>
      <c r="BB995" s="581"/>
      <c r="BC995" s="581"/>
      <c r="BD995" s="581"/>
      <c r="BE995" s="581"/>
      <c r="BF995" s="581"/>
      <c r="BG995" s="581"/>
      <c r="BH995" s="581"/>
      <c r="BI995" s="581"/>
      <c r="BJ995" s="581"/>
      <c r="BK995" s="581"/>
      <c r="BL995" s="581"/>
      <c r="BM995" s="581"/>
      <c r="BN995" s="581"/>
      <c r="BO995" s="581"/>
      <c r="BP995" s="581"/>
      <c r="BQ995" s="581"/>
      <c r="BR995" s="581"/>
      <c r="BS995" s="581"/>
      <c r="BT995" s="581"/>
      <c r="BU995" s="581"/>
      <c r="BV995" s="581"/>
      <c r="BW995" s="581"/>
      <c r="BX995" s="581"/>
      <c r="BY995" s="581"/>
      <c r="BZ995" s="581"/>
      <c r="CA995" s="581"/>
      <c r="CB995" s="581"/>
      <c r="CC995" s="581"/>
    </row>
    <row r="996" customFormat="false" ht="11.25" hidden="false" customHeight="true" outlineLevel="0" collapsed="false">
      <c r="A996" s="581"/>
      <c r="B996" s="581"/>
      <c r="C996" s="581"/>
      <c r="D996" s="581"/>
      <c r="E996" s="581"/>
      <c r="F996" s="581"/>
      <c r="G996" s="581"/>
      <c r="H996" s="581"/>
      <c r="I996" s="581"/>
      <c r="J996" s="581"/>
      <c r="K996" s="581"/>
      <c r="L996" s="581"/>
      <c r="M996" s="581"/>
      <c r="N996" s="581"/>
      <c r="O996" s="581"/>
      <c r="P996" s="581"/>
      <c r="Q996" s="581"/>
      <c r="R996" s="581"/>
      <c r="S996" s="581"/>
      <c r="T996" s="581"/>
      <c r="U996" s="581"/>
      <c r="V996" s="581"/>
      <c r="W996" s="581"/>
      <c r="X996" s="581"/>
      <c r="Y996" s="581"/>
      <c r="Z996" s="581"/>
      <c r="AA996" s="581"/>
      <c r="AB996" s="581"/>
      <c r="AC996" s="581"/>
      <c r="AD996" s="581"/>
      <c r="AE996" s="581"/>
      <c r="AF996" s="581"/>
      <c r="AG996" s="581"/>
      <c r="AH996" s="581"/>
      <c r="AI996" s="581"/>
      <c r="AJ996" s="581"/>
      <c r="AK996" s="581"/>
      <c r="AL996" s="581"/>
      <c r="AM996" s="581"/>
      <c r="AN996" s="581"/>
      <c r="AO996" s="581"/>
      <c r="AP996" s="581"/>
      <c r="AQ996" s="581"/>
      <c r="AR996" s="581"/>
      <c r="AS996" s="581"/>
      <c r="AT996" s="581"/>
      <c r="AU996" s="581"/>
      <c r="AV996" s="581"/>
      <c r="AW996" s="581"/>
      <c r="AX996" s="581"/>
      <c r="AY996" s="581"/>
      <c r="AZ996" s="581"/>
      <c r="BA996" s="581"/>
      <c r="BB996" s="581"/>
      <c r="BC996" s="581"/>
      <c r="BD996" s="581"/>
      <c r="BE996" s="581"/>
      <c r="BF996" s="581"/>
      <c r="BG996" s="581"/>
      <c r="BH996" s="581"/>
      <c r="BI996" s="581"/>
      <c r="BJ996" s="581"/>
      <c r="BK996" s="581"/>
      <c r="BL996" s="581"/>
      <c r="BM996" s="581"/>
      <c r="BN996" s="581"/>
      <c r="BO996" s="581"/>
      <c r="BP996" s="581"/>
      <c r="BQ996" s="581"/>
      <c r="BR996" s="581"/>
      <c r="BS996" s="581"/>
      <c r="BT996" s="581"/>
      <c r="BU996" s="581"/>
      <c r="BV996" s="581"/>
      <c r="BW996" s="581"/>
      <c r="BX996" s="581"/>
      <c r="BY996" s="581"/>
      <c r="BZ996" s="581"/>
      <c r="CA996" s="581"/>
      <c r="CB996" s="581"/>
      <c r="CC996" s="581"/>
    </row>
    <row r="997" customFormat="false" ht="11.25" hidden="false" customHeight="true" outlineLevel="0" collapsed="false">
      <c r="A997" s="581"/>
      <c r="B997" s="581"/>
      <c r="C997" s="581"/>
      <c r="D997" s="581"/>
      <c r="E997" s="581"/>
      <c r="F997" s="581"/>
      <c r="G997" s="581"/>
      <c r="H997" s="581"/>
      <c r="I997" s="581"/>
      <c r="J997" s="581"/>
      <c r="K997" s="581"/>
      <c r="L997" s="581"/>
      <c r="M997" s="581"/>
      <c r="N997" s="581"/>
      <c r="O997" s="581"/>
      <c r="P997" s="581"/>
      <c r="Q997" s="581"/>
      <c r="R997" s="581"/>
      <c r="S997" s="581"/>
      <c r="T997" s="581"/>
      <c r="U997" s="581"/>
      <c r="V997" s="581"/>
      <c r="W997" s="581"/>
      <c r="X997" s="581"/>
      <c r="Y997" s="581"/>
      <c r="Z997" s="581"/>
      <c r="AA997" s="581"/>
      <c r="AB997" s="581"/>
      <c r="AC997" s="581"/>
      <c r="AD997" s="581"/>
      <c r="AE997" s="581"/>
      <c r="AF997" s="581"/>
      <c r="AG997" s="581"/>
      <c r="AH997" s="581"/>
      <c r="AI997" s="581"/>
      <c r="AJ997" s="581"/>
      <c r="AK997" s="581"/>
      <c r="AL997" s="581"/>
      <c r="AM997" s="581"/>
      <c r="AN997" s="581"/>
      <c r="AO997" s="581"/>
      <c r="AP997" s="581"/>
      <c r="AQ997" s="581"/>
      <c r="AR997" s="581"/>
      <c r="AS997" s="581"/>
      <c r="AT997" s="581"/>
      <c r="AU997" s="581"/>
      <c r="AV997" s="581"/>
      <c r="AW997" s="581"/>
      <c r="AX997" s="581"/>
      <c r="AY997" s="581"/>
      <c r="AZ997" s="581"/>
      <c r="BA997" s="581"/>
      <c r="BB997" s="581"/>
      <c r="BC997" s="581"/>
      <c r="BD997" s="581"/>
      <c r="BE997" s="581"/>
      <c r="BF997" s="581"/>
      <c r="BG997" s="581"/>
      <c r="BH997" s="581"/>
      <c r="BI997" s="581"/>
      <c r="BJ997" s="581"/>
      <c r="BK997" s="581"/>
      <c r="BL997" s="581"/>
      <c r="BM997" s="581"/>
      <c r="BN997" s="581"/>
      <c r="BO997" s="581"/>
      <c r="BP997" s="581"/>
      <c r="BQ997" s="581"/>
      <c r="BR997" s="581"/>
      <c r="BS997" s="581"/>
      <c r="BT997" s="581"/>
      <c r="BU997" s="581"/>
      <c r="BV997" s="581"/>
      <c r="BW997" s="581"/>
      <c r="BX997" s="581"/>
      <c r="BY997" s="581"/>
      <c r="BZ997" s="581"/>
      <c r="CA997" s="581"/>
      <c r="CB997" s="581"/>
      <c r="CC997" s="581"/>
    </row>
    <row r="998" customFormat="false" ht="11.25" hidden="false" customHeight="true" outlineLevel="0" collapsed="false">
      <c r="A998" s="581"/>
      <c r="B998" s="581"/>
      <c r="C998" s="581"/>
      <c r="D998" s="581"/>
      <c r="E998" s="581"/>
      <c r="F998" s="581"/>
      <c r="G998" s="581"/>
      <c r="H998" s="581"/>
      <c r="I998" s="581"/>
      <c r="J998" s="581"/>
      <c r="K998" s="581"/>
      <c r="L998" s="581"/>
      <c r="M998" s="581"/>
      <c r="N998" s="581"/>
      <c r="O998" s="581"/>
      <c r="P998" s="581"/>
      <c r="Q998" s="581"/>
      <c r="R998" s="581"/>
      <c r="S998" s="581"/>
      <c r="T998" s="581"/>
      <c r="U998" s="581"/>
      <c r="V998" s="581"/>
      <c r="W998" s="581"/>
      <c r="X998" s="581"/>
      <c r="Y998" s="581"/>
      <c r="Z998" s="581"/>
      <c r="AA998" s="581"/>
      <c r="AB998" s="581"/>
      <c r="AC998" s="581"/>
      <c r="AD998" s="581"/>
      <c r="AE998" s="581"/>
      <c r="AF998" s="581"/>
      <c r="AG998" s="581"/>
      <c r="AH998" s="581"/>
      <c r="AI998" s="581"/>
      <c r="AJ998" s="581"/>
      <c r="AK998" s="581"/>
      <c r="AL998" s="581"/>
      <c r="AM998" s="581"/>
      <c r="AN998" s="581"/>
      <c r="AO998" s="581"/>
      <c r="AP998" s="581"/>
      <c r="AQ998" s="581"/>
      <c r="AR998" s="581"/>
      <c r="AS998" s="581"/>
      <c r="AT998" s="581"/>
      <c r="AU998" s="581"/>
      <c r="AV998" s="581"/>
      <c r="AW998" s="581"/>
      <c r="AX998" s="581"/>
      <c r="AY998" s="581"/>
      <c r="AZ998" s="581"/>
      <c r="BA998" s="581"/>
      <c r="BB998" s="581"/>
      <c r="BC998" s="581"/>
      <c r="BD998" s="581"/>
      <c r="BE998" s="581"/>
      <c r="BF998" s="581"/>
      <c r="BG998" s="581"/>
      <c r="BH998" s="581"/>
      <c r="BI998" s="581"/>
      <c r="BJ998" s="581"/>
      <c r="BK998" s="581"/>
      <c r="BL998" s="581"/>
      <c r="BM998" s="581"/>
      <c r="BN998" s="581"/>
      <c r="BO998" s="581"/>
      <c r="BP998" s="581"/>
      <c r="BQ998" s="581"/>
      <c r="BR998" s="581"/>
      <c r="BS998" s="581"/>
      <c r="BT998" s="581"/>
      <c r="BU998" s="581"/>
      <c r="BV998" s="581"/>
      <c r="BW998" s="581"/>
      <c r="BX998" s="581"/>
      <c r="BY998" s="581"/>
      <c r="BZ998" s="581"/>
      <c r="CA998" s="581"/>
      <c r="CB998" s="581"/>
      <c r="CC998" s="581"/>
    </row>
    <row r="999" customFormat="false" ht="11.25" hidden="false" customHeight="true" outlineLevel="0" collapsed="false">
      <c r="A999" s="581"/>
      <c r="B999" s="581"/>
      <c r="C999" s="581"/>
      <c r="D999" s="581"/>
      <c r="E999" s="581"/>
      <c r="F999" s="581"/>
      <c r="G999" s="581"/>
      <c r="H999" s="581"/>
      <c r="I999" s="581"/>
      <c r="J999" s="581"/>
      <c r="K999" s="581"/>
      <c r="L999" s="581"/>
      <c r="M999" s="581"/>
      <c r="N999" s="581"/>
      <c r="O999" s="581"/>
      <c r="P999" s="581"/>
      <c r="Q999" s="581"/>
      <c r="R999" s="581"/>
      <c r="S999" s="581"/>
      <c r="T999" s="581"/>
      <c r="U999" s="581"/>
      <c r="V999" s="581"/>
      <c r="W999" s="581"/>
      <c r="X999" s="581"/>
      <c r="Y999" s="581"/>
      <c r="Z999" s="581"/>
      <c r="AA999" s="581"/>
      <c r="AB999" s="581"/>
      <c r="AC999" s="581"/>
      <c r="AD999" s="581"/>
      <c r="AE999" s="581"/>
      <c r="AF999" s="581"/>
      <c r="AG999" s="581"/>
      <c r="AH999" s="581"/>
      <c r="AI999" s="581"/>
      <c r="AJ999" s="581"/>
      <c r="AK999" s="581"/>
      <c r="AL999" s="581"/>
      <c r="AM999" s="581"/>
      <c r="AN999" s="581"/>
      <c r="AO999" s="581"/>
      <c r="AP999" s="581"/>
      <c r="AQ999" s="581"/>
      <c r="AR999" s="581"/>
      <c r="AS999" s="581"/>
      <c r="AT999" s="581"/>
      <c r="AU999" s="581"/>
      <c r="AV999" s="581"/>
      <c r="AW999" s="581"/>
      <c r="AX999" s="581"/>
      <c r="AY999" s="581"/>
      <c r="AZ999" s="581"/>
      <c r="BA999" s="581"/>
      <c r="BB999" s="581"/>
      <c r="BC999" s="581"/>
      <c r="BD999" s="581"/>
      <c r="BE999" s="581"/>
      <c r="BF999" s="581"/>
      <c r="BG999" s="581"/>
      <c r="BH999" s="581"/>
      <c r="BI999" s="581"/>
      <c r="BJ999" s="581"/>
      <c r="BK999" s="581"/>
      <c r="BL999" s="581"/>
      <c r="BM999" s="581"/>
      <c r="BN999" s="581"/>
      <c r="BO999" s="581"/>
      <c r="BP999" s="581"/>
      <c r="BQ999" s="581"/>
      <c r="BR999" s="581"/>
      <c r="BS999" s="581"/>
      <c r="BT999" s="581"/>
      <c r="BU999" s="581"/>
      <c r="BV999" s="581"/>
      <c r="BW999" s="581"/>
      <c r="BX999" s="581"/>
      <c r="BY999" s="581"/>
      <c r="BZ999" s="581"/>
      <c r="CA999" s="581"/>
      <c r="CB999" s="581"/>
      <c r="CC999" s="581"/>
    </row>
    <row r="1000" customFormat="false" ht="11.25" hidden="false" customHeight="true" outlineLevel="0" collapsed="false">
      <c r="A1000" s="581"/>
      <c r="B1000" s="581"/>
      <c r="C1000" s="581"/>
      <c r="D1000" s="581"/>
      <c r="E1000" s="581"/>
      <c r="F1000" s="581"/>
      <c r="G1000" s="581"/>
      <c r="H1000" s="581"/>
      <c r="I1000" s="581"/>
      <c r="J1000" s="581"/>
      <c r="K1000" s="581"/>
      <c r="L1000" s="581"/>
      <c r="M1000" s="581"/>
      <c r="N1000" s="581"/>
      <c r="O1000" s="581"/>
      <c r="P1000" s="581"/>
      <c r="Q1000" s="581"/>
      <c r="R1000" s="581"/>
      <c r="S1000" s="581"/>
      <c r="T1000" s="581"/>
      <c r="U1000" s="581"/>
      <c r="V1000" s="581"/>
      <c r="W1000" s="581"/>
      <c r="X1000" s="581"/>
      <c r="Y1000" s="581"/>
      <c r="Z1000" s="581"/>
      <c r="AA1000" s="581"/>
      <c r="AB1000" s="581"/>
      <c r="AC1000" s="581"/>
      <c r="AD1000" s="581"/>
      <c r="AE1000" s="581"/>
      <c r="AF1000" s="581"/>
      <c r="AG1000" s="581"/>
      <c r="AH1000" s="581"/>
      <c r="AI1000" s="581"/>
      <c r="AJ1000" s="581"/>
      <c r="AK1000" s="581"/>
      <c r="AL1000" s="581"/>
      <c r="AM1000" s="581"/>
      <c r="AN1000" s="581"/>
      <c r="AO1000" s="581"/>
      <c r="AP1000" s="581"/>
      <c r="AQ1000" s="581"/>
      <c r="AR1000" s="581"/>
      <c r="AS1000" s="581"/>
      <c r="AT1000" s="581"/>
      <c r="AU1000" s="581"/>
      <c r="AV1000" s="581"/>
      <c r="AW1000" s="581"/>
      <c r="AX1000" s="581"/>
      <c r="AY1000" s="581"/>
      <c r="AZ1000" s="581"/>
      <c r="BA1000" s="581"/>
      <c r="BB1000" s="581"/>
      <c r="BC1000" s="581"/>
      <c r="BD1000" s="581"/>
      <c r="BE1000" s="581"/>
      <c r="BF1000" s="581"/>
      <c r="BG1000" s="581"/>
      <c r="BH1000" s="581"/>
      <c r="BI1000" s="581"/>
      <c r="BJ1000" s="581"/>
      <c r="BK1000" s="581"/>
      <c r="BL1000" s="581"/>
      <c r="BM1000" s="581"/>
      <c r="BN1000" s="581"/>
      <c r="BO1000" s="581"/>
      <c r="BP1000" s="581"/>
      <c r="BQ1000" s="581"/>
      <c r="BR1000" s="581"/>
      <c r="BS1000" s="581"/>
      <c r="BT1000" s="581"/>
      <c r="BU1000" s="581"/>
      <c r="BV1000" s="581"/>
      <c r="BW1000" s="581"/>
      <c r="BX1000" s="581"/>
      <c r="BY1000" s="581"/>
      <c r="BZ1000" s="581"/>
      <c r="CA1000" s="581"/>
      <c r="CB1000" s="581"/>
      <c r="CC1000" s="581"/>
    </row>
  </sheetData>
  <mergeCells count="5">
    <mergeCell ref="B3:M3"/>
    <mergeCell ref="N3:Y3"/>
    <mergeCell ref="Z3:AK3"/>
    <mergeCell ref="AL3:AW3"/>
    <mergeCell ref="AX3:BI3"/>
  </mergeCells>
  <conditionalFormatting sqref="AX6:BI8">
    <cfRule type="colorScale" priority="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10">
    <cfRule type="colorScale" priority="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10">
    <cfRule type="colorScale" priority="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10">
    <cfRule type="colorScale" priority="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10">
    <cfRule type="colorScale" priority="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10">
    <cfRule type="colorScale" priority="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10">
    <cfRule type="colorScale" priority="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10">
    <cfRule type="colorScale" priority="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10">
    <cfRule type="colorScale" priority="1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10">
    <cfRule type="colorScale" priority="1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10">
    <cfRule type="colorScale" priority="1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10">
    <cfRule type="colorScale" priority="1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10">
    <cfRule type="colorScale" priority="1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11">
    <cfRule type="colorScale" priority="1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11">
    <cfRule type="colorScale" priority="1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11">
    <cfRule type="colorScale" priority="1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11">
    <cfRule type="colorScale" priority="1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11">
    <cfRule type="colorScale" priority="1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11">
    <cfRule type="colorScale" priority="2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11">
    <cfRule type="colorScale" priority="2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11">
    <cfRule type="colorScale" priority="2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11">
    <cfRule type="colorScale" priority="2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11">
    <cfRule type="colorScale" priority="2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11">
    <cfRule type="colorScale" priority="2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11">
    <cfRule type="colorScale" priority="2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12">
    <cfRule type="colorScale" priority="2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12">
    <cfRule type="colorScale" priority="2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12">
    <cfRule type="colorScale" priority="2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12">
    <cfRule type="colorScale" priority="3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12">
    <cfRule type="colorScale" priority="3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12">
    <cfRule type="colorScale" priority="3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12">
    <cfRule type="colorScale" priority="3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12">
    <cfRule type="colorScale" priority="3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12">
    <cfRule type="colorScale" priority="3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12">
    <cfRule type="colorScale" priority="3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12">
    <cfRule type="colorScale" priority="3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12">
    <cfRule type="colorScale" priority="3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13">
    <cfRule type="colorScale" priority="3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13">
    <cfRule type="colorScale" priority="4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13">
    <cfRule type="colorScale" priority="4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13">
    <cfRule type="colorScale" priority="4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13">
    <cfRule type="colorScale" priority="4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13">
    <cfRule type="colorScale" priority="4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13">
    <cfRule type="colorScale" priority="4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13">
    <cfRule type="colorScale" priority="4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13">
    <cfRule type="colorScale" priority="4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13">
    <cfRule type="colorScale" priority="4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13">
    <cfRule type="colorScale" priority="4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13">
    <cfRule type="colorScale" priority="5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14">
    <cfRule type="colorScale" priority="5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14">
    <cfRule type="colorScale" priority="5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14">
    <cfRule type="colorScale" priority="5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14">
    <cfRule type="colorScale" priority="5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14">
    <cfRule type="colorScale" priority="5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14">
    <cfRule type="colorScale" priority="5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14">
    <cfRule type="colorScale" priority="5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14">
    <cfRule type="colorScale" priority="5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14">
    <cfRule type="colorScale" priority="5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14">
    <cfRule type="colorScale" priority="6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14">
    <cfRule type="colorScale" priority="6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14">
    <cfRule type="colorScale" priority="6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15">
    <cfRule type="colorScale" priority="6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15">
    <cfRule type="colorScale" priority="6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15">
    <cfRule type="colorScale" priority="6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15">
    <cfRule type="colorScale" priority="6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15">
    <cfRule type="colorScale" priority="6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15">
    <cfRule type="colorScale" priority="6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15">
    <cfRule type="colorScale" priority="6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15">
    <cfRule type="colorScale" priority="7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15">
    <cfRule type="colorScale" priority="7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15">
    <cfRule type="colorScale" priority="7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15">
    <cfRule type="colorScale" priority="7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15">
    <cfRule type="colorScale" priority="7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17">
    <cfRule type="colorScale" priority="7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17">
    <cfRule type="colorScale" priority="7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17">
    <cfRule type="colorScale" priority="7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17">
    <cfRule type="colorScale" priority="7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17">
    <cfRule type="colorScale" priority="7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17">
    <cfRule type="colorScale" priority="8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17">
    <cfRule type="colorScale" priority="8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17">
    <cfRule type="colorScale" priority="8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17">
    <cfRule type="colorScale" priority="8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17">
    <cfRule type="colorScale" priority="8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17">
    <cfRule type="colorScale" priority="8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17">
    <cfRule type="colorScale" priority="8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18">
    <cfRule type="colorScale" priority="8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18">
    <cfRule type="colorScale" priority="8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18">
    <cfRule type="colorScale" priority="8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18">
    <cfRule type="colorScale" priority="9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18">
    <cfRule type="colorScale" priority="9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18">
    <cfRule type="colorScale" priority="9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18">
    <cfRule type="colorScale" priority="9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18">
    <cfRule type="colorScale" priority="9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18">
    <cfRule type="colorScale" priority="9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18">
    <cfRule type="colorScale" priority="9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18">
    <cfRule type="colorScale" priority="9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18">
    <cfRule type="colorScale" priority="9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19">
    <cfRule type="colorScale" priority="9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19">
    <cfRule type="colorScale" priority="10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19">
    <cfRule type="colorScale" priority="10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19">
    <cfRule type="colorScale" priority="10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19">
    <cfRule type="colorScale" priority="10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19">
    <cfRule type="colorScale" priority="10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19">
    <cfRule type="colorScale" priority="10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19">
    <cfRule type="colorScale" priority="10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19">
    <cfRule type="colorScale" priority="10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19">
    <cfRule type="colorScale" priority="10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19">
    <cfRule type="colorScale" priority="10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19">
    <cfRule type="colorScale" priority="11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20">
    <cfRule type="colorScale" priority="11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20">
    <cfRule type="colorScale" priority="11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20">
    <cfRule type="colorScale" priority="11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20">
    <cfRule type="colorScale" priority="11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20">
    <cfRule type="colorScale" priority="11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20">
    <cfRule type="colorScale" priority="11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20">
    <cfRule type="colorScale" priority="11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20">
    <cfRule type="colorScale" priority="11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20">
    <cfRule type="colorScale" priority="11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20">
    <cfRule type="colorScale" priority="12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20">
    <cfRule type="colorScale" priority="12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20">
    <cfRule type="colorScale" priority="12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21">
    <cfRule type="colorScale" priority="12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21">
    <cfRule type="colorScale" priority="12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21">
    <cfRule type="colorScale" priority="12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21">
    <cfRule type="colorScale" priority="12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21">
    <cfRule type="colorScale" priority="12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21">
    <cfRule type="colorScale" priority="12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21">
    <cfRule type="colorScale" priority="12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21">
    <cfRule type="colorScale" priority="13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21">
    <cfRule type="colorScale" priority="13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21">
    <cfRule type="colorScale" priority="13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21">
    <cfRule type="colorScale" priority="13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21">
    <cfRule type="colorScale" priority="13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22">
    <cfRule type="colorScale" priority="13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22">
    <cfRule type="colorScale" priority="13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22">
    <cfRule type="colorScale" priority="13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22">
    <cfRule type="colorScale" priority="13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22">
    <cfRule type="colorScale" priority="13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22">
    <cfRule type="colorScale" priority="14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22">
    <cfRule type="colorScale" priority="14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22">
    <cfRule type="colorScale" priority="14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22">
    <cfRule type="colorScale" priority="14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22">
    <cfRule type="colorScale" priority="14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22">
    <cfRule type="colorScale" priority="14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22">
    <cfRule type="colorScale" priority="14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23">
    <cfRule type="colorScale" priority="14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23">
    <cfRule type="colorScale" priority="14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23">
    <cfRule type="colorScale" priority="14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23">
    <cfRule type="colorScale" priority="15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23">
    <cfRule type="colorScale" priority="15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23">
    <cfRule type="colorScale" priority="15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23">
    <cfRule type="colorScale" priority="15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23">
    <cfRule type="colorScale" priority="15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23">
    <cfRule type="colorScale" priority="15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23">
    <cfRule type="colorScale" priority="15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23">
    <cfRule type="colorScale" priority="15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23">
    <cfRule type="colorScale" priority="15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24">
    <cfRule type="colorScale" priority="15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24">
    <cfRule type="colorScale" priority="16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24">
    <cfRule type="colorScale" priority="16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24">
    <cfRule type="colorScale" priority="16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24">
    <cfRule type="colorScale" priority="16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24">
    <cfRule type="colorScale" priority="16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24">
    <cfRule type="colorScale" priority="16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24">
    <cfRule type="colorScale" priority="16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24">
    <cfRule type="colorScale" priority="16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24">
    <cfRule type="colorScale" priority="16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24">
    <cfRule type="colorScale" priority="16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24">
    <cfRule type="colorScale" priority="17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25">
    <cfRule type="colorScale" priority="17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25">
    <cfRule type="colorScale" priority="17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25">
    <cfRule type="colorScale" priority="17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25">
    <cfRule type="colorScale" priority="17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25">
    <cfRule type="colorScale" priority="17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25">
    <cfRule type="colorScale" priority="17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25">
    <cfRule type="colorScale" priority="17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25">
    <cfRule type="colorScale" priority="17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25">
    <cfRule type="colorScale" priority="17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25">
    <cfRule type="colorScale" priority="18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25">
    <cfRule type="colorScale" priority="18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25">
    <cfRule type="colorScale" priority="18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26">
    <cfRule type="colorScale" priority="18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26">
    <cfRule type="colorScale" priority="18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26">
    <cfRule type="colorScale" priority="18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26">
    <cfRule type="colorScale" priority="18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26">
    <cfRule type="colorScale" priority="18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26">
    <cfRule type="colorScale" priority="18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26">
    <cfRule type="colorScale" priority="18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26">
    <cfRule type="colorScale" priority="19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26">
    <cfRule type="colorScale" priority="19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26">
    <cfRule type="colorScale" priority="19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26">
    <cfRule type="colorScale" priority="19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26">
    <cfRule type="colorScale" priority="19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27">
    <cfRule type="colorScale" priority="19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27">
    <cfRule type="colorScale" priority="19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27">
    <cfRule type="colorScale" priority="19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27">
    <cfRule type="colorScale" priority="19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27">
    <cfRule type="colorScale" priority="19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27">
    <cfRule type="colorScale" priority="20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27">
    <cfRule type="colorScale" priority="20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27">
    <cfRule type="colorScale" priority="20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27">
    <cfRule type="colorScale" priority="20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27">
    <cfRule type="colorScale" priority="20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27">
    <cfRule type="colorScale" priority="20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27">
    <cfRule type="colorScale" priority="20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28">
    <cfRule type="colorScale" priority="20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28">
    <cfRule type="colorScale" priority="20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28">
    <cfRule type="colorScale" priority="20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28">
    <cfRule type="colorScale" priority="21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28">
    <cfRule type="colorScale" priority="21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28">
    <cfRule type="colorScale" priority="21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28">
    <cfRule type="colorScale" priority="21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28">
    <cfRule type="colorScale" priority="21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28">
    <cfRule type="colorScale" priority="21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28">
    <cfRule type="colorScale" priority="21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28">
    <cfRule type="colorScale" priority="21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28">
    <cfRule type="colorScale" priority="21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29">
    <cfRule type="colorScale" priority="21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29">
    <cfRule type="colorScale" priority="22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29">
    <cfRule type="colorScale" priority="22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29">
    <cfRule type="colorScale" priority="22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29">
    <cfRule type="colorScale" priority="22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29">
    <cfRule type="colorScale" priority="22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29">
    <cfRule type="colorScale" priority="22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29">
    <cfRule type="colorScale" priority="22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29">
    <cfRule type="colorScale" priority="22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29">
    <cfRule type="colorScale" priority="22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29">
    <cfRule type="colorScale" priority="22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29">
    <cfRule type="colorScale" priority="23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31">
    <cfRule type="colorScale" priority="23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31">
    <cfRule type="colorScale" priority="23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31">
    <cfRule type="colorScale" priority="23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31">
    <cfRule type="colorScale" priority="23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31">
    <cfRule type="colorScale" priority="23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31">
    <cfRule type="colorScale" priority="23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31">
    <cfRule type="colorScale" priority="23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31">
    <cfRule type="colorScale" priority="23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31">
    <cfRule type="colorScale" priority="23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31">
    <cfRule type="colorScale" priority="24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31">
    <cfRule type="colorScale" priority="24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31">
    <cfRule type="colorScale" priority="24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32">
    <cfRule type="colorScale" priority="24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32">
    <cfRule type="colorScale" priority="24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32">
    <cfRule type="colorScale" priority="24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32">
    <cfRule type="colorScale" priority="24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32">
    <cfRule type="colorScale" priority="24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32">
    <cfRule type="colorScale" priority="24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32">
    <cfRule type="colorScale" priority="24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32">
    <cfRule type="colorScale" priority="25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32">
    <cfRule type="colorScale" priority="25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32">
    <cfRule type="colorScale" priority="25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32">
    <cfRule type="colorScale" priority="25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32">
    <cfRule type="colorScale" priority="25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33">
    <cfRule type="colorScale" priority="25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33">
    <cfRule type="colorScale" priority="25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33">
    <cfRule type="colorScale" priority="25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33">
    <cfRule type="colorScale" priority="25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33">
    <cfRule type="colorScale" priority="25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33">
    <cfRule type="colorScale" priority="26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33">
    <cfRule type="colorScale" priority="26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33">
    <cfRule type="colorScale" priority="26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33">
    <cfRule type="colorScale" priority="26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33">
    <cfRule type="colorScale" priority="26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33">
    <cfRule type="colorScale" priority="26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33">
    <cfRule type="colorScale" priority="26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34">
    <cfRule type="colorScale" priority="26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34">
    <cfRule type="colorScale" priority="26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34">
    <cfRule type="colorScale" priority="26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34">
    <cfRule type="colorScale" priority="27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34">
    <cfRule type="colorScale" priority="27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34">
    <cfRule type="colorScale" priority="27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34">
    <cfRule type="colorScale" priority="27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34">
    <cfRule type="colorScale" priority="27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34">
    <cfRule type="colorScale" priority="27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34">
    <cfRule type="colorScale" priority="27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34">
    <cfRule type="colorScale" priority="27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34">
    <cfRule type="colorScale" priority="27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35">
    <cfRule type="colorScale" priority="27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35">
    <cfRule type="colorScale" priority="28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35">
    <cfRule type="colorScale" priority="28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35">
    <cfRule type="colorScale" priority="28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35">
    <cfRule type="colorScale" priority="28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35">
    <cfRule type="colorScale" priority="28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35">
    <cfRule type="colorScale" priority="28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35">
    <cfRule type="colorScale" priority="28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35">
    <cfRule type="colorScale" priority="28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35">
    <cfRule type="colorScale" priority="28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35">
    <cfRule type="colorScale" priority="28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35">
    <cfRule type="colorScale" priority="29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36">
    <cfRule type="colorScale" priority="29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36">
    <cfRule type="colorScale" priority="29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36">
    <cfRule type="colorScale" priority="29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36">
    <cfRule type="colorScale" priority="29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36">
    <cfRule type="colorScale" priority="29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36">
    <cfRule type="colorScale" priority="29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36">
    <cfRule type="colorScale" priority="29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36">
    <cfRule type="colorScale" priority="29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36">
    <cfRule type="colorScale" priority="29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36">
    <cfRule type="colorScale" priority="30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36">
    <cfRule type="colorScale" priority="30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36">
    <cfRule type="colorScale" priority="30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38">
    <cfRule type="colorScale" priority="30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38">
    <cfRule type="colorScale" priority="30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38">
    <cfRule type="colorScale" priority="30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38">
    <cfRule type="colorScale" priority="30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38">
    <cfRule type="colorScale" priority="30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38">
    <cfRule type="colorScale" priority="30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38">
    <cfRule type="colorScale" priority="30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38">
    <cfRule type="colorScale" priority="31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38">
    <cfRule type="colorScale" priority="31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38">
    <cfRule type="colorScale" priority="31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38">
    <cfRule type="colorScale" priority="31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38">
    <cfRule type="colorScale" priority="31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39">
    <cfRule type="colorScale" priority="31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39">
    <cfRule type="colorScale" priority="31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39">
    <cfRule type="colorScale" priority="31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39">
    <cfRule type="colorScale" priority="31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39">
    <cfRule type="colorScale" priority="31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39">
    <cfRule type="colorScale" priority="32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39">
    <cfRule type="colorScale" priority="32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39">
    <cfRule type="colorScale" priority="32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39">
    <cfRule type="colorScale" priority="32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39">
    <cfRule type="colorScale" priority="32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39">
    <cfRule type="colorScale" priority="32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39">
    <cfRule type="colorScale" priority="32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40">
    <cfRule type="colorScale" priority="32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40">
    <cfRule type="colorScale" priority="32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40">
    <cfRule type="colorScale" priority="32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40">
    <cfRule type="colorScale" priority="33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40">
    <cfRule type="colorScale" priority="33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40">
    <cfRule type="colorScale" priority="33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40">
    <cfRule type="colorScale" priority="33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40">
    <cfRule type="colorScale" priority="33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40">
    <cfRule type="colorScale" priority="33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40">
    <cfRule type="colorScale" priority="33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40">
    <cfRule type="colorScale" priority="33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40">
    <cfRule type="colorScale" priority="33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41">
    <cfRule type="colorScale" priority="33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41">
    <cfRule type="colorScale" priority="34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41">
    <cfRule type="colorScale" priority="34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41">
    <cfRule type="colorScale" priority="34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41">
    <cfRule type="colorScale" priority="34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41">
    <cfRule type="colorScale" priority="34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41">
    <cfRule type="colorScale" priority="34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41">
    <cfRule type="colorScale" priority="34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41">
    <cfRule type="colorScale" priority="34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41">
    <cfRule type="colorScale" priority="34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41">
    <cfRule type="colorScale" priority="34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41">
    <cfRule type="colorScale" priority="35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42">
    <cfRule type="colorScale" priority="35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42">
    <cfRule type="colorScale" priority="35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42">
    <cfRule type="colorScale" priority="35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42">
    <cfRule type="colorScale" priority="35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42">
    <cfRule type="colorScale" priority="35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42">
    <cfRule type="colorScale" priority="35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42">
    <cfRule type="colorScale" priority="35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42">
    <cfRule type="colorScale" priority="35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42">
    <cfRule type="colorScale" priority="35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42">
    <cfRule type="colorScale" priority="36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42">
    <cfRule type="colorScale" priority="36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42">
    <cfRule type="colorScale" priority="36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44">
    <cfRule type="colorScale" priority="36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44">
    <cfRule type="colorScale" priority="36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44">
    <cfRule type="colorScale" priority="36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44">
    <cfRule type="colorScale" priority="36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44">
    <cfRule type="colorScale" priority="36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44">
    <cfRule type="colorScale" priority="36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44">
    <cfRule type="colorScale" priority="36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44">
    <cfRule type="colorScale" priority="37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44">
    <cfRule type="colorScale" priority="37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44">
    <cfRule type="colorScale" priority="37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44">
    <cfRule type="colorScale" priority="37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44">
    <cfRule type="colorScale" priority="37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45">
    <cfRule type="colorScale" priority="37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45">
    <cfRule type="colorScale" priority="37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45">
    <cfRule type="colorScale" priority="37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45">
    <cfRule type="colorScale" priority="37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45">
    <cfRule type="colorScale" priority="37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45">
    <cfRule type="colorScale" priority="38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45">
    <cfRule type="colorScale" priority="38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45">
    <cfRule type="colorScale" priority="38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45">
    <cfRule type="colorScale" priority="38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45">
    <cfRule type="colorScale" priority="38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45">
    <cfRule type="colorScale" priority="38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45">
    <cfRule type="colorScale" priority="38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46">
    <cfRule type="colorScale" priority="38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46">
    <cfRule type="colorScale" priority="38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46">
    <cfRule type="colorScale" priority="38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46">
    <cfRule type="colorScale" priority="39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46">
    <cfRule type="colorScale" priority="39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46">
    <cfRule type="colorScale" priority="39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46">
    <cfRule type="colorScale" priority="39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46">
    <cfRule type="colorScale" priority="39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46">
    <cfRule type="colorScale" priority="39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46">
    <cfRule type="colorScale" priority="39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46">
    <cfRule type="colorScale" priority="39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46">
    <cfRule type="colorScale" priority="39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47">
    <cfRule type="colorScale" priority="39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47">
    <cfRule type="colorScale" priority="40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47">
    <cfRule type="colorScale" priority="40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47">
    <cfRule type="colorScale" priority="40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47">
    <cfRule type="colorScale" priority="40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47">
    <cfRule type="colorScale" priority="40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47">
    <cfRule type="colorScale" priority="40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47">
    <cfRule type="colorScale" priority="40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47">
    <cfRule type="colorScale" priority="40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47">
    <cfRule type="colorScale" priority="40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47">
    <cfRule type="colorScale" priority="40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47">
    <cfRule type="colorScale" priority="41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48">
    <cfRule type="colorScale" priority="41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48">
    <cfRule type="colorScale" priority="41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48">
    <cfRule type="colorScale" priority="41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48">
    <cfRule type="colorScale" priority="41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48">
    <cfRule type="colorScale" priority="41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48">
    <cfRule type="colorScale" priority="41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48">
    <cfRule type="colorScale" priority="41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48">
    <cfRule type="colorScale" priority="41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48">
    <cfRule type="colorScale" priority="41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48">
    <cfRule type="colorScale" priority="42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48">
    <cfRule type="colorScale" priority="42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48">
    <cfRule type="colorScale" priority="42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50">
    <cfRule type="colorScale" priority="42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50">
    <cfRule type="colorScale" priority="42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50">
    <cfRule type="colorScale" priority="42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50">
    <cfRule type="colorScale" priority="42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50">
    <cfRule type="colorScale" priority="42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50">
    <cfRule type="colorScale" priority="42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50">
    <cfRule type="colorScale" priority="42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50">
    <cfRule type="colorScale" priority="43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50">
    <cfRule type="colorScale" priority="43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50">
    <cfRule type="colorScale" priority="43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50">
    <cfRule type="colorScale" priority="43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50">
    <cfRule type="colorScale" priority="43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51">
    <cfRule type="colorScale" priority="43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51">
    <cfRule type="colorScale" priority="43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51">
    <cfRule type="colorScale" priority="43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51">
    <cfRule type="colorScale" priority="43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51">
    <cfRule type="colorScale" priority="43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51">
    <cfRule type="colorScale" priority="44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51">
    <cfRule type="colorScale" priority="44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51">
    <cfRule type="colorScale" priority="44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51">
    <cfRule type="colorScale" priority="44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51">
    <cfRule type="colorScale" priority="44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51">
    <cfRule type="colorScale" priority="44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51">
    <cfRule type="colorScale" priority="44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52">
    <cfRule type="colorScale" priority="44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52">
    <cfRule type="colorScale" priority="44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52">
    <cfRule type="colorScale" priority="44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52">
    <cfRule type="colorScale" priority="45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52">
    <cfRule type="colorScale" priority="45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52">
    <cfRule type="colorScale" priority="45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52">
    <cfRule type="colorScale" priority="45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52">
    <cfRule type="colorScale" priority="45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52">
    <cfRule type="colorScale" priority="45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52">
    <cfRule type="colorScale" priority="45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52">
    <cfRule type="colorScale" priority="45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52">
    <cfRule type="colorScale" priority="45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53">
    <cfRule type="colorScale" priority="45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53">
    <cfRule type="colorScale" priority="46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53">
    <cfRule type="colorScale" priority="46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53">
    <cfRule type="colorScale" priority="46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53">
    <cfRule type="colorScale" priority="46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53">
    <cfRule type="colorScale" priority="46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53">
    <cfRule type="colorScale" priority="46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53">
    <cfRule type="colorScale" priority="46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53">
    <cfRule type="colorScale" priority="46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53">
    <cfRule type="colorScale" priority="46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53">
    <cfRule type="colorScale" priority="46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53">
    <cfRule type="colorScale" priority="47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54">
    <cfRule type="colorScale" priority="47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54">
    <cfRule type="colorScale" priority="47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54">
    <cfRule type="colorScale" priority="47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54">
    <cfRule type="colorScale" priority="47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54">
    <cfRule type="colorScale" priority="47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54">
    <cfRule type="colorScale" priority="47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54">
    <cfRule type="colorScale" priority="47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54">
    <cfRule type="colorScale" priority="47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54">
    <cfRule type="colorScale" priority="47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54">
    <cfRule type="colorScale" priority="48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54">
    <cfRule type="colorScale" priority="48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54">
    <cfRule type="colorScale" priority="48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56">
    <cfRule type="colorScale" priority="48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56">
    <cfRule type="colorScale" priority="48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56">
    <cfRule type="colorScale" priority="48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56">
    <cfRule type="colorScale" priority="48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56">
    <cfRule type="colorScale" priority="48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56">
    <cfRule type="colorScale" priority="48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56">
    <cfRule type="colorScale" priority="48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56">
    <cfRule type="colorScale" priority="49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56">
    <cfRule type="colorScale" priority="49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56">
    <cfRule type="colorScale" priority="49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56">
    <cfRule type="colorScale" priority="49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56">
    <cfRule type="colorScale" priority="49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57">
    <cfRule type="colorScale" priority="49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57">
    <cfRule type="colorScale" priority="49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57">
    <cfRule type="colorScale" priority="49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57">
    <cfRule type="colorScale" priority="49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57">
    <cfRule type="colorScale" priority="49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57">
    <cfRule type="colorScale" priority="50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57">
    <cfRule type="colorScale" priority="50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57">
    <cfRule type="colorScale" priority="50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57">
    <cfRule type="colorScale" priority="50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57">
    <cfRule type="colorScale" priority="50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57">
    <cfRule type="colorScale" priority="50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57">
    <cfRule type="colorScale" priority="50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58">
    <cfRule type="colorScale" priority="50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58">
    <cfRule type="colorScale" priority="50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58">
    <cfRule type="colorScale" priority="50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58">
    <cfRule type="colorScale" priority="51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58">
    <cfRule type="colorScale" priority="51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58">
    <cfRule type="colorScale" priority="51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58">
    <cfRule type="colorScale" priority="51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58">
    <cfRule type="colorScale" priority="51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58">
    <cfRule type="colorScale" priority="51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58">
    <cfRule type="colorScale" priority="51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58">
    <cfRule type="colorScale" priority="51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58">
    <cfRule type="colorScale" priority="51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59">
    <cfRule type="colorScale" priority="51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59">
    <cfRule type="colorScale" priority="52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59">
    <cfRule type="colorScale" priority="52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59">
    <cfRule type="colorScale" priority="52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59">
    <cfRule type="colorScale" priority="52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59">
    <cfRule type="colorScale" priority="52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59">
    <cfRule type="colorScale" priority="52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59">
    <cfRule type="colorScale" priority="52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59">
    <cfRule type="colorScale" priority="52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59">
    <cfRule type="colorScale" priority="52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59">
    <cfRule type="colorScale" priority="52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59">
    <cfRule type="colorScale" priority="53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60">
    <cfRule type="colorScale" priority="53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60">
    <cfRule type="colorScale" priority="53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60">
    <cfRule type="colorScale" priority="53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60">
    <cfRule type="colorScale" priority="53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60">
    <cfRule type="colorScale" priority="53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60">
    <cfRule type="colorScale" priority="53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60">
    <cfRule type="colorScale" priority="53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60">
    <cfRule type="colorScale" priority="53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60">
    <cfRule type="colorScale" priority="53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60">
    <cfRule type="colorScale" priority="54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60">
    <cfRule type="colorScale" priority="54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60">
    <cfRule type="colorScale" priority="54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62">
    <cfRule type="colorScale" priority="54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62">
    <cfRule type="colorScale" priority="54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62">
    <cfRule type="colorScale" priority="54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62">
    <cfRule type="colorScale" priority="54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62">
    <cfRule type="colorScale" priority="54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62">
    <cfRule type="colorScale" priority="54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62">
    <cfRule type="colorScale" priority="54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62">
    <cfRule type="colorScale" priority="55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62">
    <cfRule type="colorScale" priority="55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62">
    <cfRule type="colorScale" priority="55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62">
    <cfRule type="colorScale" priority="55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62">
    <cfRule type="colorScale" priority="55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63">
    <cfRule type="colorScale" priority="55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63">
    <cfRule type="colorScale" priority="55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63">
    <cfRule type="colorScale" priority="55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63">
    <cfRule type="colorScale" priority="55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63">
    <cfRule type="colorScale" priority="55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63">
    <cfRule type="colorScale" priority="56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63">
    <cfRule type="colorScale" priority="56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63">
    <cfRule type="colorScale" priority="56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63">
    <cfRule type="colorScale" priority="56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63">
    <cfRule type="colorScale" priority="56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63">
    <cfRule type="colorScale" priority="56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63">
    <cfRule type="colorScale" priority="56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64">
    <cfRule type="colorScale" priority="56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64">
    <cfRule type="colorScale" priority="56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64">
    <cfRule type="colorScale" priority="56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64">
    <cfRule type="colorScale" priority="57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64">
    <cfRule type="colorScale" priority="57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64">
    <cfRule type="colorScale" priority="57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64">
    <cfRule type="colorScale" priority="57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64">
    <cfRule type="colorScale" priority="57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64">
    <cfRule type="colorScale" priority="57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64">
    <cfRule type="colorScale" priority="57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64">
    <cfRule type="colorScale" priority="57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64">
    <cfRule type="colorScale" priority="57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65">
    <cfRule type="colorScale" priority="57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65">
    <cfRule type="colorScale" priority="58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65">
    <cfRule type="colorScale" priority="58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65">
    <cfRule type="colorScale" priority="58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65">
    <cfRule type="colorScale" priority="58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65">
    <cfRule type="colorScale" priority="58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65">
    <cfRule type="colorScale" priority="58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65">
    <cfRule type="colorScale" priority="58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65">
    <cfRule type="colorScale" priority="58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65">
    <cfRule type="colorScale" priority="58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65">
    <cfRule type="colorScale" priority="58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65">
    <cfRule type="colorScale" priority="59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66">
    <cfRule type="colorScale" priority="59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66">
    <cfRule type="colorScale" priority="59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66">
    <cfRule type="colorScale" priority="59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66">
    <cfRule type="colorScale" priority="59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66">
    <cfRule type="colorScale" priority="59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66">
    <cfRule type="colorScale" priority="59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66">
    <cfRule type="colorScale" priority="59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66">
    <cfRule type="colorScale" priority="59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66">
    <cfRule type="colorScale" priority="59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66">
    <cfRule type="colorScale" priority="60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66">
    <cfRule type="colorScale" priority="60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66">
    <cfRule type="colorScale" priority="60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68">
    <cfRule type="colorScale" priority="60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68">
    <cfRule type="colorScale" priority="60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68">
    <cfRule type="colorScale" priority="60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68">
    <cfRule type="colorScale" priority="60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68">
    <cfRule type="colorScale" priority="60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68">
    <cfRule type="colorScale" priority="60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68">
    <cfRule type="colorScale" priority="60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68">
    <cfRule type="colorScale" priority="61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68">
    <cfRule type="colorScale" priority="61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68">
    <cfRule type="colorScale" priority="61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68">
    <cfRule type="colorScale" priority="61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68">
    <cfRule type="colorScale" priority="61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69">
    <cfRule type="colorScale" priority="61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69">
    <cfRule type="colorScale" priority="61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69">
    <cfRule type="colorScale" priority="61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69">
    <cfRule type="colorScale" priority="61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69">
    <cfRule type="colorScale" priority="61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69">
    <cfRule type="colorScale" priority="62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69">
    <cfRule type="colorScale" priority="62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69">
    <cfRule type="colorScale" priority="62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69">
    <cfRule type="colorScale" priority="62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69">
    <cfRule type="colorScale" priority="62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69">
    <cfRule type="colorScale" priority="62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69">
    <cfRule type="colorScale" priority="62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70">
    <cfRule type="colorScale" priority="62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70">
    <cfRule type="colorScale" priority="62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70">
    <cfRule type="colorScale" priority="62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70">
    <cfRule type="colorScale" priority="63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70">
    <cfRule type="colorScale" priority="63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70">
    <cfRule type="colorScale" priority="63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70">
    <cfRule type="colorScale" priority="63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70">
    <cfRule type="colorScale" priority="63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70">
    <cfRule type="colorScale" priority="63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70">
    <cfRule type="colorScale" priority="63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70">
    <cfRule type="colorScale" priority="63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70">
    <cfRule type="colorScale" priority="63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71">
    <cfRule type="colorScale" priority="63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71">
    <cfRule type="colorScale" priority="64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71">
    <cfRule type="colorScale" priority="64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71">
    <cfRule type="colorScale" priority="64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71">
    <cfRule type="colorScale" priority="64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71">
    <cfRule type="colorScale" priority="64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71">
    <cfRule type="colorScale" priority="64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71">
    <cfRule type="colorScale" priority="64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71">
    <cfRule type="colorScale" priority="64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71">
    <cfRule type="colorScale" priority="64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71">
    <cfRule type="colorScale" priority="64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71">
    <cfRule type="colorScale" priority="65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73">
    <cfRule type="colorScale" priority="65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73">
    <cfRule type="colorScale" priority="65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73">
    <cfRule type="colorScale" priority="65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73">
    <cfRule type="colorScale" priority="65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73">
    <cfRule type="colorScale" priority="65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73">
    <cfRule type="colorScale" priority="65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73">
    <cfRule type="colorScale" priority="65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73">
    <cfRule type="colorScale" priority="65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73">
    <cfRule type="colorScale" priority="65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73">
    <cfRule type="colorScale" priority="66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73">
    <cfRule type="colorScale" priority="66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73">
    <cfRule type="colorScale" priority="66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74">
    <cfRule type="colorScale" priority="66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74">
    <cfRule type="colorScale" priority="66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74">
    <cfRule type="colorScale" priority="66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74">
    <cfRule type="colorScale" priority="66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74">
    <cfRule type="colorScale" priority="66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74">
    <cfRule type="colorScale" priority="66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74">
    <cfRule type="colorScale" priority="66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74">
    <cfRule type="colorScale" priority="67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74">
    <cfRule type="colorScale" priority="67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74">
    <cfRule type="colorScale" priority="67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74">
    <cfRule type="colorScale" priority="67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74">
    <cfRule type="colorScale" priority="67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75">
    <cfRule type="colorScale" priority="67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75">
    <cfRule type="colorScale" priority="67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75">
    <cfRule type="colorScale" priority="67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75">
    <cfRule type="colorScale" priority="67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75">
    <cfRule type="colorScale" priority="67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75">
    <cfRule type="colorScale" priority="68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75">
    <cfRule type="colorScale" priority="68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75">
    <cfRule type="colorScale" priority="68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75">
    <cfRule type="colorScale" priority="68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75">
    <cfRule type="colorScale" priority="68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75">
    <cfRule type="colorScale" priority="68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75">
    <cfRule type="colorScale" priority="68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76">
    <cfRule type="colorScale" priority="68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76">
    <cfRule type="colorScale" priority="68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76">
    <cfRule type="colorScale" priority="68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76">
    <cfRule type="colorScale" priority="69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76">
    <cfRule type="colorScale" priority="69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76">
    <cfRule type="colorScale" priority="69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76">
    <cfRule type="colorScale" priority="69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76">
    <cfRule type="colorScale" priority="69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76">
    <cfRule type="colorScale" priority="69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76">
    <cfRule type="colorScale" priority="69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76">
    <cfRule type="colorScale" priority="69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76">
    <cfRule type="colorScale" priority="69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78">
    <cfRule type="colorScale" priority="69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78">
    <cfRule type="colorScale" priority="70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78">
    <cfRule type="colorScale" priority="70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78">
    <cfRule type="colorScale" priority="70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78">
    <cfRule type="colorScale" priority="70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78">
    <cfRule type="colorScale" priority="70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78">
    <cfRule type="colorScale" priority="70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78">
    <cfRule type="colorScale" priority="70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78">
    <cfRule type="colorScale" priority="70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78">
    <cfRule type="colorScale" priority="70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78">
    <cfRule type="colorScale" priority="70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78">
    <cfRule type="colorScale" priority="71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79">
    <cfRule type="colorScale" priority="71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79">
    <cfRule type="colorScale" priority="71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79">
    <cfRule type="colorScale" priority="71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79">
    <cfRule type="colorScale" priority="71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79">
    <cfRule type="colorScale" priority="71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79">
    <cfRule type="colorScale" priority="71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79">
    <cfRule type="colorScale" priority="71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79">
    <cfRule type="colorScale" priority="71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79">
    <cfRule type="colorScale" priority="71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79">
    <cfRule type="colorScale" priority="72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79">
    <cfRule type="colorScale" priority="72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79">
    <cfRule type="colorScale" priority="72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80">
    <cfRule type="colorScale" priority="72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80">
    <cfRule type="colorScale" priority="72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80">
    <cfRule type="colorScale" priority="72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80">
    <cfRule type="colorScale" priority="72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80">
    <cfRule type="colorScale" priority="72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80">
    <cfRule type="colorScale" priority="72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80">
    <cfRule type="colorScale" priority="72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80">
    <cfRule type="colorScale" priority="73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80">
    <cfRule type="colorScale" priority="73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80">
    <cfRule type="colorScale" priority="73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80">
    <cfRule type="colorScale" priority="73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80">
    <cfRule type="colorScale" priority="73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81">
    <cfRule type="colorScale" priority="73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81">
    <cfRule type="colorScale" priority="73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81">
    <cfRule type="colorScale" priority="73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81">
    <cfRule type="colorScale" priority="73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81">
    <cfRule type="colorScale" priority="73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81">
    <cfRule type="colorScale" priority="74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81">
    <cfRule type="colorScale" priority="74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81">
    <cfRule type="colorScale" priority="74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81">
    <cfRule type="colorScale" priority="74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81">
    <cfRule type="colorScale" priority="74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81">
    <cfRule type="colorScale" priority="74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81">
    <cfRule type="colorScale" priority="74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83">
    <cfRule type="colorScale" priority="74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83">
    <cfRule type="colorScale" priority="74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83">
    <cfRule type="colorScale" priority="74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83">
    <cfRule type="colorScale" priority="75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83">
    <cfRule type="colorScale" priority="75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83">
    <cfRule type="colorScale" priority="75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83">
    <cfRule type="colorScale" priority="75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83">
    <cfRule type="colorScale" priority="75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83">
    <cfRule type="colorScale" priority="75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83">
    <cfRule type="colorScale" priority="75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83">
    <cfRule type="colorScale" priority="75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83">
    <cfRule type="colorScale" priority="75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84">
    <cfRule type="colorScale" priority="75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84">
    <cfRule type="colorScale" priority="76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84">
    <cfRule type="colorScale" priority="76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84">
    <cfRule type="colorScale" priority="76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84">
    <cfRule type="colorScale" priority="76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84">
    <cfRule type="colorScale" priority="76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84">
    <cfRule type="colorScale" priority="76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84">
    <cfRule type="colorScale" priority="76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84">
    <cfRule type="colorScale" priority="76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84">
    <cfRule type="colorScale" priority="76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84">
    <cfRule type="colorScale" priority="76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84">
    <cfRule type="colorScale" priority="77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85">
    <cfRule type="colorScale" priority="77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85">
    <cfRule type="colorScale" priority="77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85">
    <cfRule type="colorScale" priority="77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85">
    <cfRule type="colorScale" priority="77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85">
    <cfRule type="colorScale" priority="77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85">
    <cfRule type="colorScale" priority="77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85">
    <cfRule type="colorScale" priority="77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85">
    <cfRule type="colorScale" priority="77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85">
    <cfRule type="colorScale" priority="77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85">
    <cfRule type="colorScale" priority="78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85">
    <cfRule type="colorScale" priority="78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85">
    <cfRule type="colorScale" priority="78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86">
    <cfRule type="colorScale" priority="78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86">
    <cfRule type="colorScale" priority="78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86">
    <cfRule type="colorScale" priority="78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86">
    <cfRule type="colorScale" priority="78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86">
    <cfRule type="colorScale" priority="78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86">
    <cfRule type="colorScale" priority="78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86">
    <cfRule type="colorScale" priority="78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86">
    <cfRule type="colorScale" priority="79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86">
    <cfRule type="colorScale" priority="79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86">
    <cfRule type="colorScale" priority="79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86">
    <cfRule type="colorScale" priority="79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86">
    <cfRule type="colorScale" priority="79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87">
    <cfRule type="colorScale" priority="79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87">
    <cfRule type="colorScale" priority="79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87">
    <cfRule type="colorScale" priority="79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87">
    <cfRule type="colorScale" priority="79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87">
    <cfRule type="colorScale" priority="79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87">
    <cfRule type="colorScale" priority="80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87">
    <cfRule type="colorScale" priority="80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87">
    <cfRule type="colorScale" priority="80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87">
    <cfRule type="colorScale" priority="80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87">
    <cfRule type="colorScale" priority="80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87">
    <cfRule type="colorScale" priority="80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87">
    <cfRule type="colorScale" priority="80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88">
    <cfRule type="colorScale" priority="80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88">
    <cfRule type="colorScale" priority="80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88">
    <cfRule type="colorScale" priority="80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88">
    <cfRule type="colorScale" priority="81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88">
    <cfRule type="colorScale" priority="81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88">
    <cfRule type="colorScale" priority="81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88">
    <cfRule type="colorScale" priority="81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88">
    <cfRule type="colorScale" priority="81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88">
    <cfRule type="colorScale" priority="81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88">
    <cfRule type="colorScale" priority="81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88">
    <cfRule type="colorScale" priority="81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88">
    <cfRule type="colorScale" priority="81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89">
    <cfRule type="colorScale" priority="81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89">
    <cfRule type="colorScale" priority="82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89">
    <cfRule type="colorScale" priority="82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89">
    <cfRule type="colorScale" priority="82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89">
    <cfRule type="colorScale" priority="82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89">
    <cfRule type="colorScale" priority="82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89">
    <cfRule type="colorScale" priority="82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89">
    <cfRule type="colorScale" priority="82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89">
    <cfRule type="colorScale" priority="82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89">
    <cfRule type="colorScale" priority="82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89">
    <cfRule type="colorScale" priority="82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89">
    <cfRule type="colorScale" priority="83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90">
    <cfRule type="colorScale" priority="83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90">
    <cfRule type="colorScale" priority="83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90">
    <cfRule type="colorScale" priority="83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90">
    <cfRule type="colorScale" priority="83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90">
    <cfRule type="colorScale" priority="83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90">
    <cfRule type="colorScale" priority="83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90">
    <cfRule type="colorScale" priority="83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90">
    <cfRule type="colorScale" priority="83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90">
    <cfRule type="colorScale" priority="83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90">
    <cfRule type="colorScale" priority="84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90">
    <cfRule type="colorScale" priority="84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90">
    <cfRule type="colorScale" priority="84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92">
    <cfRule type="colorScale" priority="84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92">
    <cfRule type="colorScale" priority="84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92">
    <cfRule type="colorScale" priority="84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92">
    <cfRule type="colorScale" priority="84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92">
    <cfRule type="colorScale" priority="84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92">
    <cfRule type="colorScale" priority="84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92">
    <cfRule type="colorScale" priority="84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92">
    <cfRule type="colorScale" priority="85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92">
    <cfRule type="colorScale" priority="85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92">
    <cfRule type="colorScale" priority="85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92">
    <cfRule type="colorScale" priority="85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92">
    <cfRule type="colorScale" priority="85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93">
    <cfRule type="colorScale" priority="85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93">
    <cfRule type="colorScale" priority="85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93">
    <cfRule type="colorScale" priority="85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93">
    <cfRule type="colorScale" priority="85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93">
    <cfRule type="colorScale" priority="85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93">
    <cfRule type="colorScale" priority="86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93">
    <cfRule type="colorScale" priority="86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93">
    <cfRule type="colorScale" priority="86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93">
    <cfRule type="colorScale" priority="86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93">
    <cfRule type="colorScale" priority="86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93">
    <cfRule type="colorScale" priority="86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93">
    <cfRule type="colorScale" priority="86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94">
    <cfRule type="colorScale" priority="86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94">
    <cfRule type="colorScale" priority="86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94">
    <cfRule type="colorScale" priority="86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94">
    <cfRule type="colorScale" priority="87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94">
    <cfRule type="colorScale" priority="87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94">
    <cfRule type="colorScale" priority="87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94">
    <cfRule type="colorScale" priority="87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94">
    <cfRule type="colorScale" priority="87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94">
    <cfRule type="colorScale" priority="87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94">
    <cfRule type="colorScale" priority="87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94">
    <cfRule type="colorScale" priority="87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94">
    <cfRule type="colorScale" priority="87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95">
    <cfRule type="colorScale" priority="87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95">
    <cfRule type="colorScale" priority="88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95">
    <cfRule type="colorScale" priority="88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95">
    <cfRule type="colorScale" priority="88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95">
    <cfRule type="colorScale" priority="88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95">
    <cfRule type="colorScale" priority="88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95">
    <cfRule type="colorScale" priority="88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95">
    <cfRule type="colorScale" priority="88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95">
    <cfRule type="colorScale" priority="88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95">
    <cfRule type="colorScale" priority="88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95">
    <cfRule type="colorScale" priority="88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95">
    <cfRule type="colorScale" priority="89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96">
    <cfRule type="colorScale" priority="89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96">
    <cfRule type="colorScale" priority="89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96">
    <cfRule type="colorScale" priority="89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96">
    <cfRule type="colorScale" priority="89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96">
    <cfRule type="colorScale" priority="89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96">
    <cfRule type="colorScale" priority="89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96">
    <cfRule type="colorScale" priority="89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96">
    <cfRule type="colorScale" priority="89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96">
    <cfRule type="colorScale" priority="89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96">
    <cfRule type="colorScale" priority="90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96">
    <cfRule type="colorScale" priority="90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96">
    <cfRule type="colorScale" priority="90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97">
    <cfRule type="colorScale" priority="90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97">
    <cfRule type="colorScale" priority="90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97">
    <cfRule type="colorScale" priority="90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97">
    <cfRule type="colorScale" priority="90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97">
    <cfRule type="colorScale" priority="90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97">
    <cfRule type="colorScale" priority="90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97">
    <cfRule type="colorScale" priority="90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97">
    <cfRule type="colorScale" priority="91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97">
    <cfRule type="colorScale" priority="91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97">
    <cfRule type="colorScale" priority="91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97">
    <cfRule type="colorScale" priority="91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97">
    <cfRule type="colorScale" priority="91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98">
    <cfRule type="colorScale" priority="91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98">
    <cfRule type="colorScale" priority="91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98">
    <cfRule type="colorScale" priority="91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98">
    <cfRule type="colorScale" priority="91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98">
    <cfRule type="colorScale" priority="91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98">
    <cfRule type="colorScale" priority="92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98">
    <cfRule type="colorScale" priority="92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98">
    <cfRule type="colorScale" priority="92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98">
    <cfRule type="colorScale" priority="92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98">
    <cfRule type="colorScale" priority="92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98">
    <cfRule type="colorScale" priority="92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98">
    <cfRule type="colorScale" priority="92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99">
    <cfRule type="colorScale" priority="92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99">
    <cfRule type="colorScale" priority="92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99">
    <cfRule type="colorScale" priority="92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99">
    <cfRule type="colorScale" priority="93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99">
    <cfRule type="colorScale" priority="93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99">
    <cfRule type="colorScale" priority="93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99">
    <cfRule type="colorScale" priority="93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99">
    <cfRule type="colorScale" priority="93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99">
    <cfRule type="colorScale" priority="93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99">
    <cfRule type="colorScale" priority="93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99">
    <cfRule type="colorScale" priority="93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99">
    <cfRule type="colorScale" priority="93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100">
    <cfRule type="colorScale" priority="93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100">
    <cfRule type="colorScale" priority="94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100">
    <cfRule type="colorScale" priority="94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100">
    <cfRule type="colorScale" priority="94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100">
    <cfRule type="colorScale" priority="94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100">
    <cfRule type="colorScale" priority="94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100">
    <cfRule type="colorScale" priority="94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100">
    <cfRule type="colorScale" priority="94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100">
    <cfRule type="colorScale" priority="94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100">
    <cfRule type="colorScale" priority="94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100">
    <cfRule type="colorScale" priority="94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100">
    <cfRule type="colorScale" priority="95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101">
    <cfRule type="colorScale" priority="95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101">
    <cfRule type="colorScale" priority="95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101">
    <cfRule type="colorScale" priority="95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101">
    <cfRule type="colorScale" priority="95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101">
    <cfRule type="colorScale" priority="95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101">
    <cfRule type="colorScale" priority="95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101">
    <cfRule type="colorScale" priority="95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101">
    <cfRule type="colorScale" priority="95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101">
    <cfRule type="colorScale" priority="95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101">
    <cfRule type="colorScale" priority="96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101">
    <cfRule type="colorScale" priority="96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101">
    <cfRule type="colorScale" priority="96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102">
    <cfRule type="colorScale" priority="96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102">
    <cfRule type="colorScale" priority="96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102">
    <cfRule type="colorScale" priority="96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102">
    <cfRule type="colorScale" priority="96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102">
    <cfRule type="colorScale" priority="96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102">
    <cfRule type="colorScale" priority="96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102">
    <cfRule type="colorScale" priority="96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102">
    <cfRule type="colorScale" priority="97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102">
    <cfRule type="colorScale" priority="97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102">
    <cfRule type="colorScale" priority="97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102">
    <cfRule type="colorScale" priority="97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102">
    <cfRule type="colorScale" priority="97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103">
    <cfRule type="colorScale" priority="97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103">
    <cfRule type="colorScale" priority="97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103">
    <cfRule type="colorScale" priority="97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103">
    <cfRule type="colorScale" priority="97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103">
    <cfRule type="colorScale" priority="97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103">
    <cfRule type="colorScale" priority="98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103">
    <cfRule type="colorScale" priority="98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103">
    <cfRule type="colorScale" priority="98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103">
    <cfRule type="colorScale" priority="98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103">
    <cfRule type="colorScale" priority="98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103">
    <cfRule type="colorScale" priority="98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103">
    <cfRule type="colorScale" priority="98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104">
    <cfRule type="colorScale" priority="98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104">
    <cfRule type="colorScale" priority="98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104">
    <cfRule type="colorScale" priority="98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104">
    <cfRule type="colorScale" priority="99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104">
    <cfRule type="colorScale" priority="99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104">
    <cfRule type="colorScale" priority="99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104">
    <cfRule type="colorScale" priority="99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104">
    <cfRule type="colorScale" priority="99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104">
    <cfRule type="colorScale" priority="99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104">
    <cfRule type="colorScale" priority="99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104">
    <cfRule type="colorScale" priority="99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104">
    <cfRule type="colorScale" priority="99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105">
    <cfRule type="colorScale" priority="99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105">
    <cfRule type="colorScale" priority="100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105">
    <cfRule type="colorScale" priority="100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105">
    <cfRule type="colorScale" priority="100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105">
    <cfRule type="colorScale" priority="100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105">
    <cfRule type="colorScale" priority="100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105">
    <cfRule type="colorScale" priority="100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105">
    <cfRule type="colorScale" priority="100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105">
    <cfRule type="colorScale" priority="100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105">
    <cfRule type="colorScale" priority="100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105">
    <cfRule type="colorScale" priority="100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105">
    <cfRule type="colorScale" priority="101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106">
    <cfRule type="colorScale" priority="101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106">
    <cfRule type="colorScale" priority="101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106">
    <cfRule type="colorScale" priority="101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106">
    <cfRule type="colorScale" priority="101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106">
    <cfRule type="colorScale" priority="101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106">
    <cfRule type="colorScale" priority="101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106">
    <cfRule type="colorScale" priority="101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106">
    <cfRule type="colorScale" priority="101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106">
    <cfRule type="colorScale" priority="101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106">
    <cfRule type="colorScale" priority="102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106">
    <cfRule type="colorScale" priority="102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106">
    <cfRule type="colorScale" priority="102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107">
    <cfRule type="colorScale" priority="102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107">
    <cfRule type="colorScale" priority="102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107">
    <cfRule type="colorScale" priority="102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107">
    <cfRule type="colorScale" priority="102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107">
    <cfRule type="colorScale" priority="102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107">
    <cfRule type="colorScale" priority="102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107">
    <cfRule type="colorScale" priority="102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107">
    <cfRule type="colorScale" priority="103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107">
    <cfRule type="colorScale" priority="103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107">
    <cfRule type="colorScale" priority="103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107">
    <cfRule type="colorScale" priority="103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107">
    <cfRule type="colorScale" priority="103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108">
    <cfRule type="colorScale" priority="103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108">
    <cfRule type="colorScale" priority="103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108">
    <cfRule type="colorScale" priority="103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108">
    <cfRule type="colorScale" priority="103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108">
    <cfRule type="colorScale" priority="103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108">
    <cfRule type="colorScale" priority="104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108">
    <cfRule type="colorScale" priority="104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108">
    <cfRule type="colorScale" priority="104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108">
    <cfRule type="colorScale" priority="104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108">
    <cfRule type="colorScale" priority="104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108">
    <cfRule type="colorScale" priority="104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108">
    <cfRule type="colorScale" priority="104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109">
    <cfRule type="colorScale" priority="104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109">
    <cfRule type="colorScale" priority="104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109">
    <cfRule type="colorScale" priority="104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109">
    <cfRule type="colorScale" priority="105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109">
    <cfRule type="colorScale" priority="105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109">
    <cfRule type="colorScale" priority="105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109">
    <cfRule type="colorScale" priority="105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109">
    <cfRule type="colorScale" priority="105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109">
    <cfRule type="colorScale" priority="105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109">
    <cfRule type="colorScale" priority="105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109">
    <cfRule type="colorScale" priority="105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109">
    <cfRule type="colorScale" priority="105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110">
    <cfRule type="colorScale" priority="105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110">
    <cfRule type="colorScale" priority="106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110">
    <cfRule type="colorScale" priority="106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110">
    <cfRule type="colorScale" priority="106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110">
    <cfRule type="colorScale" priority="106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110">
    <cfRule type="colorScale" priority="106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110">
    <cfRule type="colorScale" priority="106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110">
    <cfRule type="colorScale" priority="106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110">
    <cfRule type="colorScale" priority="106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110">
    <cfRule type="colorScale" priority="106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110">
    <cfRule type="colorScale" priority="106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110">
    <cfRule type="colorScale" priority="107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X111">
    <cfRule type="colorScale" priority="107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Y111">
    <cfRule type="colorScale" priority="107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AZ111">
    <cfRule type="colorScale" priority="1073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A111">
    <cfRule type="colorScale" priority="1074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B111">
    <cfRule type="colorScale" priority="1075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C111">
    <cfRule type="colorScale" priority="1076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D111">
    <cfRule type="colorScale" priority="1077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E111">
    <cfRule type="colorScale" priority="1078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F111">
    <cfRule type="colorScale" priority="1079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G111">
    <cfRule type="colorScale" priority="1080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H111">
    <cfRule type="colorScale" priority="1081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conditionalFormatting sqref="BI111">
    <cfRule type="colorScale" priority="1082">
      <colorScale>
        <cfvo type="formula" val="0"/>
        <cfvo type="formula" val="5"/>
        <cfvo type="formula" val="10"/>
        <color rgb="FFFFFFFF"/>
        <color rgb="FF76923C"/>
        <color rgb="FF3B4A1E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G5" activeCellId="0" sqref="G5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20.5"/>
    <col collapsed="false" customWidth="true" hidden="false" outlineLevel="0" max="5" min="2" style="0" width="20.76"/>
    <col collapsed="false" customWidth="true" hidden="false" outlineLevel="0" max="6" min="6" style="0" width="2.88"/>
    <col collapsed="false" customWidth="true" hidden="false" outlineLevel="0" max="20" min="7" style="0" width="8"/>
    <col collapsed="false" customWidth="true" hidden="false" outlineLevel="0" max="1024" min="1019" style="0" width="11.52"/>
  </cols>
  <sheetData>
    <row r="1" customFormat="false" ht="15" hidden="false" customHeight="true" outlineLevel="0" collapsed="false">
      <c r="A1" s="607" t="s">
        <v>910</v>
      </c>
      <c r="B1" s="563"/>
      <c r="C1" s="563"/>
      <c r="D1" s="563"/>
      <c r="E1" s="563"/>
    </row>
    <row r="2" customFormat="false" ht="15" hidden="false" customHeight="true" outlineLevel="0" collapsed="false">
      <c r="A2" s="607"/>
      <c r="B2" s="563"/>
      <c r="C2" s="563"/>
      <c r="D2" s="563"/>
      <c r="E2" s="563"/>
    </row>
    <row r="3" customFormat="false" ht="12" hidden="false" customHeight="true" outlineLevel="0" collapsed="false">
      <c r="A3" s="608"/>
      <c r="B3" s="578" t="s">
        <v>911</v>
      </c>
      <c r="C3" s="578"/>
      <c r="D3" s="578"/>
      <c r="E3" s="563"/>
    </row>
    <row r="4" customFormat="false" ht="12" hidden="false" customHeight="true" outlineLevel="0" collapsed="false">
      <c r="A4" s="609" t="s">
        <v>912</v>
      </c>
      <c r="B4" s="565" t="str">
        <f aca="false">IF(WB!C5="","",WB!C5)</f>
        <v>Njobvu</v>
      </c>
      <c r="C4" s="565" t="str">
        <f aca="false">IF(WB!D5="","",WB!D5)</f>
        <v>Kalikokha</v>
      </c>
      <c r="D4" s="565" t="str">
        <f aca="false">IF(WB!E5="","",WB!E5)</f>
        <v>Maole</v>
      </c>
      <c r="E4" s="565" t="str">
        <f aca="false">IF(WB!F5="","",WB!F5)</f>
        <v/>
      </c>
      <c r="G4" s="208" t="s">
        <v>913</v>
      </c>
    </row>
    <row r="5" customFormat="false" ht="12" hidden="false" customHeight="true" outlineLevel="0" collapsed="false">
      <c r="A5" s="610" t="n">
        <v>2015</v>
      </c>
      <c r="B5" s="63" t="n">
        <v>1</v>
      </c>
      <c r="C5" s="63" t="n">
        <v>1</v>
      </c>
      <c r="D5" s="63" t="n">
        <v>1</v>
      </c>
      <c r="E5" s="63"/>
      <c r="G5" s="611" t="n">
        <f aca="false">AVERAGE(B5:E5)</f>
        <v>1</v>
      </c>
    </row>
    <row r="6" customFormat="false" ht="12" hidden="false" customHeight="true" outlineLevel="0" collapsed="false">
      <c r="A6" s="612" t="n">
        <v>2014</v>
      </c>
      <c r="B6" s="570" t="n">
        <v>5</v>
      </c>
      <c r="C6" s="570" t="n">
        <v>5</v>
      </c>
      <c r="D6" s="570" t="n">
        <v>2</v>
      </c>
      <c r="E6" s="570"/>
      <c r="G6" s="611" t="n">
        <f aca="false">AVERAGE(B6:E6)</f>
        <v>4</v>
      </c>
    </row>
    <row r="7" customFormat="false" ht="12" hidden="false" customHeight="true" outlineLevel="0" collapsed="false">
      <c r="A7" s="612" t="n">
        <v>2013</v>
      </c>
      <c r="B7" s="570" t="n">
        <v>3</v>
      </c>
      <c r="C7" s="570" t="n">
        <v>3</v>
      </c>
      <c r="D7" s="570" t="n">
        <v>3</v>
      </c>
      <c r="E7" s="570"/>
      <c r="G7" s="611" t="n">
        <f aca="false">AVERAGE(B7:E7)</f>
        <v>3</v>
      </c>
    </row>
    <row r="8" customFormat="false" ht="12" hidden="false" customHeight="true" outlineLevel="0" collapsed="false">
      <c r="A8" s="612" t="n">
        <v>2012</v>
      </c>
      <c r="B8" s="570" t="n">
        <v>4</v>
      </c>
      <c r="C8" s="570" t="n">
        <v>4</v>
      </c>
      <c r="D8" s="570" t="n">
        <v>4</v>
      </c>
      <c r="E8" s="570"/>
      <c r="G8" s="611" t="n">
        <f aca="false">AVERAGE(B8:E8)</f>
        <v>4</v>
      </c>
    </row>
    <row r="9" customFormat="false" ht="12" hidden="false" customHeight="true" outlineLevel="0" collapsed="false">
      <c r="A9" s="613" t="n">
        <v>2011</v>
      </c>
      <c r="B9" s="614" t="n">
        <v>2</v>
      </c>
      <c r="C9" s="614" t="n">
        <v>2</v>
      </c>
      <c r="D9" s="614" t="n">
        <v>3</v>
      </c>
      <c r="E9" s="614"/>
      <c r="G9" s="611" t="n">
        <f aca="false">AVERAGE(B9:E9)</f>
        <v>2.33333333333333</v>
      </c>
    </row>
    <row r="10" customFormat="false" ht="12" hidden="false" customHeight="true" outlineLevel="0" collapsed="false">
      <c r="A10" s="615" t="n">
        <v>2010</v>
      </c>
      <c r="B10" s="573" t="n">
        <v>2</v>
      </c>
      <c r="C10" s="573" t="n">
        <v>2</v>
      </c>
      <c r="D10" s="573" t="n">
        <v>2</v>
      </c>
      <c r="E10" s="573"/>
      <c r="G10" s="611" t="n">
        <f aca="false">AVERAGE(B10:E10)</f>
        <v>2</v>
      </c>
    </row>
    <row r="11" customFormat="false" ht="12" hidden="false" customHeight="true" outlineLevel="0" collapsed="false">
      <c r="A11" s="563"/>
      <c r="B11" s="563"/>
      <c r="C11" s="563"/>
      <c r="D11" s="563"/>
      <c r="E11" s="563"/>
    </row>
    <row r="12" customFormat="false" ht="12" hidden="false" customHeight="true" outlineLevel="0" collapsed="false">
      <c r="A12" s="563"/>
      <c r="B12" s="563"/>
      <c r="C12" s="563"/>
      <c r="D12" s="563"/>
      <c r="E12" s="563"/>
    </row>
    <row r="13" customFormat="false" ht="12" hidden="false" customHeight="true" outlineLevel="0" collapsed="false">
      <c r="A13" s="616" t="s">
        <v>914</v>
      </c>
      <c r="B13" s="575"/>
      <c r="C13" s="575"/>
      <c r="D13" s="575"/>
      <c r="E13" s="575"/>
    </row>
    <row r="14" customFormat="false" ht="12" hidden="false" customHeight="true" outlineLevel="0" collapsed="false">
      <c r="A14" s="569" t="n">
        <v>1</v>
      </c>
      <c r="B14" s="617" t="s">
        <v>915</v>
      </c>
      <c r="C14" s="617" t="s">
        <v>916</v>
      </c>
      <c r="D14" s="617" t="s">
        <v>917</v>
      </c>
      <c r="E14" s="617"/>
    </row>
    <row r="15" customFormat="false" ht="12" hidden="false" customHeight="true" outlineLevel="0" collapsed="false">
      <c r="A15" s="571" t="n">
        <v>2</v>
      </c>
      <c r="B15" s="570" t="s">
        <v>918</v>
      </c>
      <c r="C15" s="570" t="s">
        <v>919</v>
      </c>
      <c r="D15" s="570"/>
      <c r="E15" s="570"/>
    </row>
    <row r="16" customFormat="false" ht="12" hidden="false" customHeight="true" outlineLevel="0" collapsed="false">
      <c r="A16" s="572" t="n">
        <v>3</v>
      </c>
      <c r="B16" s="573" t="s">
        <v>920</v>
      </c>
      <c r="C16" s="573" t="s">
        <v>921</v>
      </c>
      <c r="D16" s="573"/>
      <c r="E16" s="573"/>
    </row>
    <row r="17" customFormat="false" ht="12" hidden="false" customHeight="true" outlineLevel="0" collapsed="false">
      <c r="A17" s="563"/>
      <c r="B17" s="563"/>
      <c r="C17" s="563"/>
      <c r="D17" s="563"/>
      <c r="E17" s="563"/>
    </row>
    <row r="18" customFormat="false" ht="12" hidden="false" customHeight="true" outlineLevel="0" collapsed="false">
      <c r="A18" s="616" t="s">
        <v>922</v>
      </c>
      <c r="B18" s="575"/>
      <c r="C18" s="575"/>
      <c r="D18" s="575"/>
      <c r="E18" s="575"/>
    </row>
    <row r="19" customFormat="false" ht="12" hidden="false" customHeight="true" outlineLevel="0" collapsed="false">
      <c r="A19" s="569" t="n">
        <v>1</v>
      </c>
      <c r="B19" s="617" t="s">
        <v>923</v>
      </c>
      <c r="C19" s="617" t="s">
        <v>923</v>
      </c>
      <c r="D19" s="617" t="s">
        <v>924</v>
      </c>
      <c r="E19" s="617"/>
    </row>
    <row r="20" customFormat="false" ht="12" hidden="false" customHeight="true" outlineLevel="0" collapsed="false">
      <c r="A20" s="571" t="n">
        <v>2</v>
      </c>
      <c r="B20" s="570" t="s">
        <v>925</v>
      </c>
      <c r="C20" s="570" t="s">
        <v>926</v>
      </c>
      <c r="D20" s="570"/>
      <c r="E20" s="570"/>
    </row>
    <row r="21" customFormat="false" ht="12" hidden="false" customHeight="true" outlineLevel="0" collapsed="false">
      <c r="A21" s="572" t="n">
        <v>3</v>
      </c>
      <c r="B21" s="573" t="s">
        <v>927</v>
      </c>
      <c r="C21" s="573" t="s">
        <v>928</v>
      </c>
      <c r="D21" s="573"/>
      <c r="E21" s="573"/>
    </row>
    <row r="22" customFormat="false" ht="12" hidden="false" customHeight="true" outlineLevel="0" collapsed="false">
      <c r="A22" s="563"/>
      <c r="B22" s="563"/>
      <c r="C22" s="563"/>
      <c r="D22" s="563"/>
      <c r="E22" s="563"/>
    </row>
    <row r="23" customFormat="false" ht="12" hidden="false" customHeight="true" outlineLevel="0" collapsed="false">
      <c r="A23" s="563"/>
      <c r="B23" s="563"/>
      <c r="C23" s="563"/>
      <c r="D23" s="563"/>
      <c r="E23" s="563"/>
    </row>
    <row r="24" customFormat="false" ht="12" hidden="false" customHeight="true" outlineLevel="0" collapsed="false">
      <c r="A24" s="563"/>
      <c r="B24" s="563"/>
      <c r="C24" s="563"/>
      <c r="D24" s="563"/>
      <c r="E24" s="563"/>
    </row>
    <row r="25" customFormat="false" ht="12" hidden="false" customHeight="true" outlineLevel="0" collapsed="false">
      <c r="A25" s="563"/>
      <c r="B25" s="563"/>
      <c r="C25" s="563"/>
      <c r="D25" s="563"/>
      <c r="E25" s="563"/>
    </row>
    <row r="26" customFormat="false" ht="12" hidden="false" customHeight="true" outlineLevel="0" collapsed="false">
      <c r="A26" s="563"/>
      <c r="B26" s="563"/>
      <c r="C26" s="563"/>
      <c r="D26" s="563"/>
      <c r="E26" s="563"/>
    </row>
    <row r="27" customFormat="false" ht="12" hidden="false" customHeight="true" outlineLevel="0" collapsed="false">
      <c r="A27" s="563"/>
      <c r="B27" s="563"/>
      <c r="C27" s="563"/>
      <c r="D27" s="563"/>
      <c r="E27" s="563"/>
    </row>
    <row r="28" customFormat="false" ht="12" hidden="false" customHeight="true" outlineLevel="0" collapsed="false">
      <c r="A28" s="563"/>
      <c r="B28" s="563"/>
      <c r="C28" s="563"/>
      <c r="D28" s="563"/>
      <c r="E28" s="563"/>
    </row>
    <row r="29" customFormat="false" ht="12" hidden="false" customHeight="true" outlineLevel="0" collapsed="false">
      <c r="A29" s="563"/>
      <c r="B29" s="563"/>
      <c r="C29" s="563"/>
      <c r="D29" s="563"/>
      <c r="E29" s="563"/>
    </row>
    <row r="30" customFormat="false" ht="12" hidden="false" customHeight="true" outlineLevel="0" collapsed="false">
      <c r="A30" s="563"/>
      <c r="B30" s="563"/>
      <c r="C30" s="563"/>
      <c r="D30" s="563"/>
      <c r="E30" s="563"/>
    </row>
    <row r="31" customFormat="false" ht="12" hidden="false" customHeight="true" outlineLevel="0" collapsed="false">
      <c r="A31" s="563"/>
      <c r="B31" s="563"/>
      <c r="C31" s="563"/>
      <c r="D31" s="563"/>
      <c r="E31" s="563"/>
    </row>
    <row r="32" customFormat="false" ht="12" hidden="false" customHeight="true" outlineLevel="0" collapsed="false">
      <c r="A32" s="563"/>
      <c r="B32" s="563"/>
      <c r="C32" s="563"/>
      <c r="D32" s="563"/>
      <c r="E32" s="563"/>
    </row>
    <row r="33" customFormat="false" ht="12" hidden="false" customHeight="true" outlineLevel="0" collapsed="false">
      <c r="A33" s="563"/>
      <c r="B33" s="563"/>
      <c r="C33" s="563"/>
      <c r="D33" s="563"/>
      <c r="E33" s="563"/>
    </row>
    <row r="34" customFormat="false" ht="12" hidden="false" customHeight="true" outlineLevel="0" collapsed="false">
      <c r="A34" s="563"/>
      <c r="B34" s="563"/>
      <c r="C34" s="563"/>
      <c r="D34" s="563"/>
      <c r="E34" s="563"/>
    </row>
    <row r="35" customFormat="false" ht="12" hidden="false" customHeight="true" outlineLevel="0" collapsed="false">
      <c r="A35" s="563"/>
      <c r="B35" s="563"/>
      <c r="C35" s="563"/>
      <c r="D35" s="563"/>
      <c r="E35" s="563"/>
    </row>
    <row r="36" customFormat="false" ht="12" hidden="false" customHeight="true" outlineLevel="0" collapsed="false">
      <c r="A36" s="563"/>
      <c r="B36" s="563"/>
      <c r="C36" s="563"/>
      <c r="D36" s="563"/>
      <c r="E36" s="563"/>
    </row>
    <row r="37" customFormat="false" ht="12" hidden="false" customHeight="true" outlineLevel="0" collapsed="false">
      <c r="A37" s="563"/>
      <c r="B37" s="563"/>
      <c r="C37" s="563"/>
      <c r="D37" s="563"/>
      <c r="E37" s="563"/>
    </row>
    <row r="38" customFormat="false" ht="12" hidden="false" customHeight="true" outlineLevel="0" collapsed="false">
      <c r="A38" s="563"/>
      <c r="B38" s="563"/>
      <c r="C38" s="563"/>
      <c r="D38" s="563"/>
      <c r="E38" s="563"/>
    </row>
    <row r="39" customFormat="false" ht="12" hidden="false" customHeight="true" outlineLevel="0" collapsed="false">
      <c r="A39" s="563"/>
      <c r="B39" s="563"/>
      <c r="C39" s="563"/>
      <c r="D39" s="563"/>
      <c r="E39" s="563"/>
    </row>
    <row r="40" customFormat="false" ht="12" hidden="false" customHeight="true" outlineLevel="0" collapsed="false">
      <c r="A40" s="563"/>
      <c r="B40" s="563"/>
      <c r="C40" s="563"/>
      <c r="D40" s="563"/>
      <c r="E40" s="563"/>
    </row>
    <row r="41" customFormat="false" ht="12" hidden="false" customHeight="true" outlineLevel="0" collapsed="false">
      <c r="A41" s="563"/>
      <c r="B41" s="563"/>
      <c r="C41" s="563"/>
      <c r="D41" s="563"/>
      <c r="E41" s="563"/>
    </row>
    <row r="42" customFormat="false" ht="12" hidden="false" customHeight="true" outlineLevel="0" collapsed="false">
      <c r="A42" s="563"/>
      <c r="B42" s="563"/>
      <c r="C42" s="563"/>
      <c r="D42" s="563"/>
      <c r="E42" s="563"/>
    </row>
    <row r="43" customFormat="false" ht="12" hidden="false" customHeight="true" outlineLevel="0" collapsed="false">
      <c r="A43" s="563"/>
      <c r="B43" s="563"/>
      <c r="C43" s="563"/>
      <c r="D43" s="563"/>
      <c r="E43" s="563"/>
    </row>
    <row r="44" customFormat="false" ht="12" hidden="false" customHeight="true" outlineLevel="0" collapsed="false">
      <c r="A44" s="563"/>
      <c r="B44" s="563"/>
      <c r="C44" s="563"/>
      <c r="D44" s="563"/>
      <c r="E44" s="563"/>
    </row>
    <row r="45" customFormat="false" ht="12" hidden="false" customHeight="true" outlineLevel="0" collapsed="false">
      <c r="A45" s="563"/>
      <c r="B45" s="563"/>
      <c r="C45" s="563"/>
      <c r="D45" s="563"/>
      <c r="E45" s="563"/>
    </row>
    <row r="46" customFormat="false" ht="12" hidden="false" customHeight="true" outlineLevel="0" collapsed="false">
      <c r="A46" s="563"/>
      <c r="B46" s="563"/>
      <c r="C46" s="563"/>
      <c r="D46" s="563"/>
      <c r="E46" s="563"/>
    </row>
    <row r="47" customFormat="false" ht="12" hidden="false" customHeight="true" outlineLevel="0" collapsed="false">
      <c r="A47" s="563"/>
      <c r="B47" s="563"/>
      <c r="C47" s="563"/>
      <c r="D47" s="563"/>
      <c r="E47" s="563"/>
    </row>
    <row r="48" customFormat="false" ht="12" hidden="false" customHeight="true" outlineLevel="0" collapsed="false">
      <c r="A48" s="563"/>
      <c r="B48" s="563"/>
      <c r="C48" s="563"/>
      <c r="D48" s="563"/>
      <c r="E48" s="563"/>
    </row>
    <row r="49" customFormat="false" ht="12" hidden="false" customHeight="true" outlineLevel="0" collapsed="false">
      <c r="A49" s="563"/>
      <c r="B49" s="563"/>
      <c r="C49" s="563"/>
      <c r="D49" s="563"/>
      <c r="E49" s="563"/>
    </row>
    <row r="50" customFormat="false" ht="12" hidden="false" customHeight="true" outlineLevel="0" collapsed="false">
      <c r="A50" s="563"/>
      <c r="B50" s="563"/>
      <c r="C50" s="563"/>
      <c r="D50" s="563"/>
      <c r="E50" s="563"/>
    </row>
    <row r="51" customFormat="false" ht="12" hidden="false" customHeight="true" outlineLevel="0" collapsed="false">
      <c r="A51" s="563"/>
      <c r="B51" s="563"/>
      <c r="C51" s="563"/>
      <c r="D51" s="563"/>
      <c r="E51" s="563"/>
    </row>
    <row r="52" customFormat="false" ht="12" hidden="false" customHeight="true" outlineLevel="0" collapsed="false">
      <c r="A52" s="563"/>
      <c r="B52" s="563"/>
      <c r="C52" s="563"/>
      <c r="D52" s="563"/>
      <c r="E52" s="563"/>
    </row>
    <row r="53" customFormat="false" ht="12" hidden="false" customHeight="true" outlineLevel="0" collapsed="false">
      <c r="A53" s="563"/>
      <c r="B53" s="563"/>
      <c r="C53" s="563"/>
      <c r="D53" s="563"/>
      <c r="E53" s="563"/>
    </row>
    <row r="54" customFormat="false" ht="12" hidden="false" customHeight="true" outlineLevel="0" collapsed="false">
      <c r="A54" s="563"/>
      <c r="B54" s="563"/>
      <c r="C54" s="563"/>
      <c r="D54" s="563"/>
      <c r="E54" s="563"/>
    </row>
    <row r="55" customFormat="false" ht="12" hidden="false" customHeight="true" outlineLevel="0" collapsed="false">
      <c r="A55" s="563"/>
      <c r="B55" s="563"/>
      <c r="C55" s="563"/>
      <c r="D55" s="563"/>
      <c r="E55" s="563"/>
    </row>
    <row r="56" customFormat="false" ht="12" hidden="false" customHeight="true" outlineLevel="0" collapsed="false">
      <c r="A56" s="563"/>
      <c r="B56" s="563"/>
      <c r="C56" s="563"/>
      <c r="D56" s="563"/>
      <c r="E56" s="563"/>
    </row>
    <row r="57" customFormat="false" ht="12" hidden="false" customHeight="true" outlineLevel="0" collapsed="false">
      <c r="A57" s="563"/>
      <c r="B57" s="563"/>
      <c r="C57" s="563"/>
      <c r="D57" s="563"/>
      <c r="E57" s="563"/>
    </row>
    <row r="58" customFormat="false" ht="12" hidden="false" customHeight="true" outlineLevel="0" collapsed="false">
      <c r="A58" s="563"/>
      <c r="B58" s="563"/>
      <c r="C58" s="563"/>
      <c r="D58" s="563"/>
      <c r="E58" s="563"/>
    </row>
    <row r="59" customFormat="false" ht="12" hidden="false" customHeight="true" outlineLevel="0" collapsed="false">
      <c r="A59" s="563"/>
      <c r="B59" s="563"/>
      <c r="C59" s="563"/>
      <c r="D59" s="563"/>
      <c r="E59" s="563"/>
    </row>
    <row r="60" customFormat="false" ht="12" hidden="false" customHeight="true" outlineLevel="0" collapsed="false">
      <c r="A60" s="563"/>
      <c r="B60" s="563"/>
      <c r="C60" s="563"/>
      <c r="D60" s="563"/>
      <c r="E60" s="563"/>
    </row>
    <row r="61" customFormat="false" ht="12" hidden="false" customHeight="true" outlineLevel="0" collapsed="false">
      <c r="A61" s="563"/>
      <c r="B61" s="563"/>
      <c r="C61" s="563"/>
      <c r="D61" s="563"/>
      <c r="E61" s="563"/>
    </row>
    <row r="62" customFormat="false" ht="12" hidden="false" customHeight="true" outlineLevel="0" collapsed="false">
      <c r="A62" s="563"/>
      <c r="B62" s="563"/>
      <c r="C62" s="563"/>
      <c r="D62" s="563"/>
      <c r="E62" s="563"/>
    </row>
    <row r="63" customFormat="false" ht="12" hidden="false" customHeight="true" outlineLevel="0" collapsed="false">
      <c r="A63" s="563"/>
      <c r="B63" s="563"/>
      <c r="C63" s="563"/>
      <c r="D63" s="563"/>
      <c r="E63" s="563"/>
    </row>
    <row r="64" customFormat="false" ht="12" hidden="false" customHeight="true" outlineLevel="0" collapsed="false">
      <c r="A64" s="563"/>
      <c r="B64" s="563"/>
      <c r="C64" s="563"/>
      <c r="D64" s="563"/>
      <c r="E64" s="563"/>
    </row>
    <row r="65" customFormat="false" ht="12" hidden="false" customHeight="true" outlineLevel="0" collapsed="false">
      <c r="A65" s="563"/>
      <c r="B65" s="563"/>
      <c r="C65" s="563"/>
      <c r="D65" s="563"/>
      <c r="E65" s="563"/>
    </row>
    <row r="66" customFormat="false" ht="12" hidden="false" customHeight="true" outlineLevel="0" collapsed="false">
      <c r="A66" s="563"/>
      <c r="B66" s="563"/>
      <c r="C66" s="563"/>
      <c r="D66" s="563"/>
      <c r="E66" s="563"/>
    </row>
    <row r="67" customFormat="false" ht="12" hidden="false" customHeight="true" outlineLevel="0" collapsed="false">
      <c r="A67" s="563"/>
      <c r="B67" s="563"/>
      <c r="C67" s="563"/>
      <c r="D67" s="563"/>
      <c r="E67" s="563"/>
    </row>
    <row r="68" customFormat="false" ht="12" hidden="false" customHeight="true" outlineLevel="0" collapsed="false">
      <c r="A68" s="563"/>
      <c r="B68" s="563"/>
      <c r="C68" s="563"/>
      <c r="D68" s="563"/>
      <c r="E68" s="563"/>
    </row>
    <row r="69" customFormat="false" ht="12" hidden="false" customHeight="true" outlineLevel="0" collapsed="false">
      <c r="A69" s="563"/>
      <c r="B69" s="563"/>
      <c r="C69" s="563"/>
      <c r="D69" s="563"/>
      <c r="E69" s="563"/>
    </row>
    <row r="70" customFormat="false" ht="12" hidden="false" customHeight="true" outlineLevel="0" collapsed="false">
      <c r="A70" s="563"/>
      <c r="B70" s="563"/>
      <c r="C70" s="563"/>
      <c r="D70" s="563"/>
      <c r="E70" s="563"/>
    </row>
    <row r="71" customFormat="false" ht="12" hidden="false" customHeight="true" outlineLevel="0" collapsed="false">
      <c r="A71" s="563"/>
      <c r="B71" s="563"/>
      <c r="C71" s="563"/>
      <c r="D71" s="563"/>
      <c r="E71" s="563"/>
    </row>
    <row r="72" customFormat="false" ht="12" hidden="false" customHeight="true" outlineLevel="0" collapsed="false">
      <c r="A72" s="563"/>
      <c r="B72" s="563"/>
      <c r="C72" s="563"/>
      <c r="D72" s="563"/>
      <c r="E72" s="563"/>
    </row>
    <row r="73" customFormat="false" ht="12" hidden="false" customHeight="true" outlineLevel="0" collapsed="false">
      <c r="A73" s="563"/>
      <c r="B73" s="563"/>
      <c r="C73" s="563"/>
      <c r="D73" s="563"/>
      <c r="E73" s="563"/>
    </row>
    <row r="74" customFormat="false" ht="12" hidden="false" customHeight="true" outlineLevel="0" collapsed="false">
      <c r="A74" s="563"/>
      <c r="B74" s="563"/>
      <c r="C74" s="563"/>
      <c r="D74" s="563"/>
      <c r="E74" s="563"/>
    </row>
    <row r="75" customFormat="false" ht="12" hidden="false" customHeight="true" outlineLevel="0" collapsed="false">
      <c r="A75" s="563"/>
      <c r="B75" s="563"/>
      <c r="C75" s="563"/>
      <c r="D75" s="563"/>
      <c r="E75" s="563"/>
    </row>
    <row r="76" customFormat="false" ht="12" hidden="false" customHeight="true" outlineLevel="0" collapsed="false">
      <c r="A76" s="563"/>
      <c r="B76" s="563"/>
      <c r="C76" s="563"/>
      <c r="D76" s="563"/>
      <c r="E76" s="563"/>
    </row>
    <row r="77" customFormat="false" ht="12" hidden="false" customHeight="true" outlineLevel="0" collapsed="false">
      <c r="A77" s="563"/>
      <c r="B77" s="563"/>
      <c r="C77" s="563"/>
      <c r="D77" s="563"/>
      <c r="E77" s="563"/>
    </row>
    <row r="78" customFormat="false" ht="12" hidden="false" customHeight="true" outlineLevel="0" collapsed="false">
      <c r="A78" s="563"/>
      <c r="B78" s="563"/>
      <c r="C78" s="563"/>
      <c r="D78" s="563"/>
      <c r="E78" s="563"/>
    </row>
    <row r="79" customFormat="false" ht="12" hidden="false" customHeight="true" outlineLevel="0" collapsed="false">
      <c r="A79" s="563"/>
      <c r="B79" s="563"/>
      <c r="C79" s="563"/>
      <c r="D79" s="563"/>
      <c r="E79" s="563"/>
    </row>
    <row r="80" customFormat="false" ht="12" hidden="false" customHeight="true" outlineLevel="0" collapsed="false">
      <c r="A80" s="563"/>
      <c r="B80" s="563"/>
      <c r="C80" s="563"/>
      <c r="D80" s="563"/>
      <c r="E80" s="563"/>
    </row>
    <row r="81" customFormat="false" ht="12" hidden="false" customHeight="true" outlineLevel="0" collapsed="false">
      <c r="A81" s="563"/>
      <c r="B81" s="563"/>
      <c r="C81" s="563"/>
      <c r="D81" s="563"/>
      <c r="E81" s="563"/>
    </row>
    <row r="82" customFormat="false" ht="12" hidden="false" customHeight="true" outlineLevel="0" collapsed="false">
      <c r="A82" s="563"/>
      <c r="B82" s="563"/>
      <c r="C82" s="563"/>
      <c r="D82" s="563"/>
      <c r="E82" s="563"/>
    </row>
    <row r="83" customFormat="false" ht="12" hidden="false" customHeight="true" outlineLevel="0" collapsed="false">
      <c r="A83" s="563"/>
      <c r="B83" s="563"/>
      <c r="C83" s="563"/>
      <c r="D83" s="563"/>
      <c r="E83" s="563"/>
    </row>
    <row r="84" customFormat="false" ht="12" hidden="false" customHeight="true" outlineLevel="0" collapsed="false">
      <c r="A84" s="563"/>
      <c r="B84" s="563"/>
      <c r="C84" s="563"/>
      <c r="D84" s="563"/>
      <c r="E84" s="563"/>
    </row>
    <row r="85" customFormat="false" ht="12" hidden="false" customHeight="true" outlineLevel="0" collapsed="false">
      <c r="A85" s="563"/>
      <c r="B85" s="563"/>
      <c r="C85" s="563"/>
      <c r="D85" s="563"/>
      <c r="E85" s="563"/>
    </row>
    <row r="86" customFormat="false" ht="12" hidden="false" customHeight="true" outlineLevel="0" collapsed="false">
      <c r="A86" s="563"/>
      <c r="B86" s="563"/>
      <c r="C86" s="563"/>
      <c r="D86" s="563"/>
      <c r="E86" s="563"/>
    </row>
    <row r="87" customFormat="false" ht="12" hidden="false" customHeight="true" outlineLevel="0" collapsed="false">
      <c r="A87" s="563"/>
      <c r="B87" s="563"/>
      <c r="C87" s="563"/>
      <c r="D87" s="563"/>
      <c r="E87" s="563"/>
    </row>
    <row r="88" customFormat="false" ht="12" hidden="false" customHeight="true" outlineLevel="0" collapsed="false">
      <c r="A88" s="563"/>
      <c r="B88" s="563"/>
      <c r="C88" s="563"/>
      <c r="D88" s="563"/>
      <c r="E88" s="563"/>
    </row>
    <row r="89" customFormat="false" ht="12" hidden="false" customHeight="true" outlineLevel="0" collapsed="false">
      <c r="A89" s="563"/>
      <c r="B89" s="563"/>
      <c r="C89" s="563"/>
      <c r="D89" s="563"/>
      <c r="E89" s="563"/>
    </row>
    <row r="90" customFormat="false" ht="12" hidden="false" customHeight="true" outlineLevel="0" collapsed="false">
      <c r="A90" s="563"/>
      <c r="B90" s="563"/>
      <c r="C90" s="563"/>
      <c r="D90" s="563"/>
      <c r="E90" s="563"/>
    </row>
    <row r="91" customFormat="false" ht="12" hidden="false" customHeight="true" outlineLevel="0" collapsed="false">
      <c r="A91" s="563"/>
      <c r="B91" s="563"/>
      <c r="C91" s="563"/>
      <c r="D91" s="563"/>
      <c r="E91" s="563"/>
    </row>
    <row r="92" customFormat="false" ht="12" hidden="false" customHeight="true" outlineLevel="0" collapsed="false">
      <c r="A92" s="563"/>
      <c r="B92" s="563"/>
      <c r="C92" s="563"/>
      <c r="D92" s="563"/>
      <c r="E92" s="563"/>
    </row>
    <row r="93" customFormat="false" ht="12" hidden="false" customHeight="true" outlineLevel="0" collapsed="false">
      <c r="A93" s="563"/>
      <c r="B93" s="563"/>
      <c r="C93" s="563"/>
      <c r="D93" s="563"/>
      <c r="E93" s="563"/>
    </row>
    <row r="94" customFormat="false" ht="12" hidden="false" customHeight="true" outlineLevel="0" collapsed="false">
      <c r="A94" s="563"/>
      <c r="B94" s="563"/>
      <c r="C94" s="563"/>
      <c r="D94" s="563"/>
      <c r="E94" s="563"/>
    </row>
    <row r="95" customFormat="false" ht="12" hidden="false" customHeight="true" outlineLevel="0" collapsed="false">
      <c r="A95" s="563"/>
      <c r="B95" s="563"/>
      <c r="C95" s="563"/>
      <c r="D95" s="563"/>
      <c r="E95" s="563"/>
    </row>
    <row r="96" customFormat="false" ht="12" hidden="false" customHeight="true" outlineLevel="0" collapsed="false">
      <c r="A96" s="563"/>
      <c r="B96" s="563"/>
      <c r="C96" s="563"/>
      <c r="D96" s="563"/>
      <c r="E96" s="563"/>
    </row>
    <row r="97" customFormat="false" ht="12" hidden="false" customHeight="true" outlineLevel="0" collapsed="false">
      <c r="A97" s="563"/>
      <c r="B97" s="563"/>
      <c r="C97" s="563"/>
      <c r="D97" s="563"/>
      <c r="E97" s="563"/>
    </row>
    <row r="98" customFormat="false" ht="12" hidden="false" customHeight="true" outlineLevel="0" collapsed="false">
      <c r="A98" s="563"/>
      <c r="B98" s="563"/>
      <c r="C98" s="563"/>
      <c r="D98" s="563"/>
      <c r="E98" s="563"/>
    </row>
    <row r="99" customFormat="false" ht="12" hidden="false" customHeight="true" outlineLevel="0" collapsed="false">
      <c r="A99" s="563"/>
      <c r="B99" s="563"/>
      <c r="C99" s="563"/>
      <c r="D99" s="563"/>
      <c r="E99" s="563"/>
    </row>
    <row r="100" customFormat="false" ht="12" hidden="false" customHeight="true" outlineLevel="0" collapsed="false">
      <c r="A100" s="563"/>
      <c r="B100" s="563"/>
      <c r="C100" s="563"/>
      <c r="D100" s="563"/>
      <c r="E100" s="563"/>
    </row>
    <row r="101" customFormat="false" ht="12" hidden="false" customHeight="true" outlineLevel="0" collapsed="false">
      <c r="A101" s="563"/>
      <c r="B101" s="563"/>
      <c r="C101" s="563"/>
      <c r="D101" s="563"/>
      <c r="E101" s="563"/>
    </row>
    <row r="102" customFormat="false" ht="12" hidden="false" customHeight="true" outlineLevel="0" collapsed="false">
      <c r="A102" s="563"/>
      <c r="B102" s="563"/>
      <c r="C102" s="563"/>
      <c r="D102" s="563"/>
      <c r="E102" s="563"/>
    </row>
    <row r="103" customFormat="false" ht="12" hidden="false" customHeight="true" outlineLevel="0" collapsed="false">
      <c r="A103" s="563"/>
      <c r="B103" s="563"/>
      <c r="C103" s="563"/>
      <c r="D103" s="563"/>
      <c r="E103" s="563"/>
    </row>
    <row r="104" customFormat="false" ht="12" hidden="false" customHeight="true" outlineLevel="0" collapsed="false">
      <c r="A104" s="563"/>
      <c r="B104" s="563"/>
      <c r="C104" s="563"/>
      <c r="D104" s="563"/>
      <c r="E104" s="563"/>
    </row>
    <row r="105" customFormat="false" ht="12" hidden="false" customHeight="true" outlineLevel="0" collapsed="false">
      <c r="A105" s="563"/>
      <c r="B105" s="563"/>
      <c r="C105" s="563"/>
      <c r="D105" s="563"/>
      <c r="E105" s="563"/>
    </row>
    <row r="106" customFormat="false" ht="12" hidden="false" customHeight="true" outlineLevel="0" collapsed="false">
      <c r="A106" s="563"/>
      <c r="B106" s="563"/>
      <c r="C106" s="563"/>
      <c r="D106" s="563"/>
      <c r="E106" s="563"/>
    </row>
    <row r="107" customFormat="false" ht="12" hidden="false" customHeight="true" outlineLevel="0" collapsed="false">
      <c r="A107" s="563"/>
      <c r="B107" s="563"/>
      <c r="C107" s="563"/>
      <c r="D107" s="563"/>
      <c r="E107" s="563"/>
    </row>
    <row r="108" customFormat="false" ht="12" hidden="false" customHeight="true" outlineLevel="0" collapsed="false">
      <c r="A108" s="563"/>
      <c r="B108" s="563"/>
      <c r="C108" s="563"/>
      <c r="D108" s="563"/>
      <c r="E108" s="563"/>
    </row>
    <row r="109" customFormat="false" ht="12" hidden="false" customHeight="true" outlineLevel="0" collapsed="false">
      <c r="A109" s="563"/>
      <c r="B109" s="563"/>
      <c r="C109" s="563"/>
      <c r="D109" s="563"/>
      <c r="E109" s="563"/>
    </row>
    <row r="110" customFormat="false" ht="12" hidden="false" customHeight="true" outlineLevel="0" collapsed="false">
      <c r="A110" s="563"/>
      <c r="B110" s="563"/>
      <c r="C110" s="563"/>
      <c r="D110" s="563"/>
      <c r="E110" s="563"/>
    </row>
    <row r="111" customFormat="false" ht="12" hidden="false" customHeight="true" outlineLevel="0" collapsed="false">
      <c r="A111" s="563"/>
      <c r="B111" s="563"/>
      <c r="C111" s="563"/>
      <c r="D111" s="563"/>
      <c r="E111" s="563"/>
    </row>
    <row r="112" customFormat="false" ht="12" hidden="false" customHeight="true" outlineLevel="0" collapsed="false">
      <c r="A112" s="563"/>
      <c r="B112" s="563"/>
      <c r="C112" s="563"/>
      <c r="D112" s="563"/>
      <c r="E112" s="563"/>
    </row>
    <row r="113" customFormat="false" ht="12" hidden="false" customHeight="true" outlineLevel="0" collapsed="false">
      <c r="A113" s="563"/>
      <c r="B113" s="563"/>
      <c r="C113" s="563"/>
      <c r="D113" s="563"/>
      <c r="E113" s="563"/>
    </row>
    <row r="114" customFormat="false" ht="12" hidden="false" customHeight="true" outlineLevel="0" collapsed="false">
      <c r="A114" s="563"/>
      <c r="B114" s="563"/>
      <c r="C114" s="563"/>
      <c r="D114" s="563"/>
      <c r="E114" s="563"/>
    </row>
    <row r="115" customFormat="false" ht="12" hidden="false" customHeight="true" outlineLevel="0" collapsed="false">
      <c r="A115" s="563"/>
      <c r="B115" s="563"/>
      <c r="C115" s="563"/>
      <c r="D115" s="563"/>
      <c r="E115" s="563"/>
    </row>
    <row r="116" customFormat="false" ht="12" hidden="false" customHeight="true" outlineLevel="0" collapsed="false">
      <c r="A116" s="563"/>
      <c r="B116" s="563"/>
      <c r="C116" s="563"/>
      <c r="D116" s="563"/>
      <c r="E116" s="563"/>
    </row>
    <row r="117" customFormat="false" ht="12" hidden="false" customHeight="true" outlineLevel="0" collapsed="false">
      <c r="A117" s="563"/>
      <c r="B117" s="563"/>
      <c r="C117" s="563"/>
      <c r="D117" s="563"/>
      <c r="E117" s="563"/>
    </row>
    <row r="118" customFormat="false" ht="12" hidden="false" customHeight="true" outlineLevel="0" collapsed="false">
      <c r="A118" s="563"/>
      <c r="B118" s="563"/>
      <c r="C118" s="563"/>
      <c r="D118" s="563"/>
      <c r="E118" s="563"/>
    </row>
    <row r="119" customFormat="false" ht="12" hidden="false" customHeight="true" outlineLevel="0" collapsed="false">
      <c r="A119" s="563"/>
      <c r="B119" s="563"/>
      <c r="C119" s="563"/>
      <c r="D119" s="563"/>
      <c r="E119" s="563"/>
    </row>
    <row r="120" customFormat="false" ht="12" hidden="false" customHeight="true" outlineLevel="0" collapsed="false">
      <c r="A120" s="563"/>
      <c r="B120" s="563"/>
      <c r="C120" s="563"/>
      <c r="D120" s="563"/>
      <c r="E120" s="563"/>
    </row>
    <row r="121" customFormat="false" ht="12" hidden="false" customHeight="true" outlineLevel="0" collapsed="false">
      <c r="A121" s="563"/>
      <c r="B121" s="563"/>
      <c r="C121" s="563"/>
      <c r="D121" s="563"/>
      <c r="E121" s="563"/>
    </row>
    <row r="122" customFormat="false" ht="12" hidden="false" customHeight="true" outlineLevel="0" collapsed="false">
      <c r="A122" s="563"/>
      <c r="B122" s="563"/>
      <c r="C122" s="563"/>
      <c r="D122" s="563"/>
      <c r="E122" s="563"/>
    </row>
    <row r="123" customFormat="false" ht="12" hidden="false" customHeight="true" outlineLevel="0" collapsed="false">
      <c r="A123" s="563"/>
      <c r="B123" s="563"/>
      <c r="C123" s="563"/>
      <c r="D123" s="563"/>
      <c r="E123" s="563"/>
    </row>
    <row r="124" customFormat="false" ht="12" hidden="false" customHeight="true" outlineLevel="0" collapsed="false">
      <c r="A124" s="563"/>
      <c r="B124" s="563"/>
      <c r="C124" s="563"/>
      <c r="D124" s="563"/>
      <c r="E124" s="563"/>
    </row>
    <row r="125" customFormat="false" ht="12" hidden="false" customHeight="true" outlineLevel="0" collapsed="false">
      <c r="A125" s="563"/>
      <c r="B125" s="563"/>
      <c r="C125" s="563"/>
      <c r="D125" s="563"/>
      <c r="E125" s="563"/>
    </row>
    <row r="126" customFormat="false" ht="12" hidden="false" customHeight="true" outlineLevel="0" collapsed="false">
      <c r="A126" s="563"/>
      <c r="B126" s="563"/>
      <c r="C126" s="563"/>
      <c r="D126" s="563"/>
      <c r="E126" s="563"/>
    </row>
    <row r="127" customFormat="false" ht="12" hidden="false" customHeight="true" outlineLevel="0" collapsed="false">
      <c r="A127" s="563"/>
      <c r="B127" s="563"/>
      <c r="C127" s="563"/>
      <c r="D127" s="563"/>
      <c r="E127" s="563"/>
    </row>
    <row r="128" customFormat="false" ht="12" hidden="false" customHeight="true" outlineLevel="0" collapsed="false">
      <c r="A128" s="563"/>
      <c r="B128" s="563"/>
      <c r="C128" s="563"/>
      <c r="D128" s="563"/>
      <c r="E128" s="563"/>
    </row>
    <row r="129" customFormat="false" ht="12" hidden="false" customHeight="true" outlineLevel="0" collapsed="false">
      <c r="A129" s="563"/>
      <c r="B129" s="563"/>
      <c r="C129" s="563"/>
      <c r="D129" s="563"/>
      <c r="E129" s="563"/>
    </row>
    <row r="130" customFormat="false" ht="12" hidden="false" customHeight="true" outlineLevel="0" collapsed="false">
      <c r="A130" s="563"/>
      <c r="B130" s="563"/>
      <c r="C130" s="563"/>
      <c r="D130" s="563"/>
      <c r="E130" s="563"/>
    </row>
    <row r="131" customFormat="false" ht="12" hidden="false" customHeight="true" outlineLevel="0" collapsed="false">
      <c r="A131" s="563"/>
      <c r="B131" s="563"/>
      <c r="C131" s="563"/>
      <c r="D131" s="563"/>
      <c r="E131" s="563"/>
    </row>
    <row r="132" customFormat="false" ht="12" hidden="false" customHeight="true" outlineLevel="0" collapsed="false">
      <c r="A132" s="563"/>
      <c r="B132" s="563"/>
      <c r="C132" s="563"/>
      <c r="D132" s="563"/>
      <c r="E132" s="563"/>
    </row>
    <row r="133" customFormat="false" ht="12" hidden="false" customHeight="true" outlineLevel="0" collapsed="false">
      <c r="A133" s="563"/>
      <c r="B133" s="563"/>
      <c r="C133" s="563"/>
      <c r="D133" s="563"/>
      <c r="E133" s="563"/>
    </row>
    <row r="134" customFormat="false" ht="12" hidden="false" customHeight="true" outlineLevel="0" collapsed="false">
      <c r="A134" s="563"/>
      <c r="B134" s="563"/>
      <c r="C134" s="563"/>
      <c r="D134" s="563"/>
      <c r="E134" s="563"/>
    </row>
    <row r="135" customFormat="false" ht="12" hidden="false" customHeight="true" outlineLevel="0" collapsed="false">
      <c r="A135" s="563"/>
      <c r="B135" s="563"/>
      <c r="C135" s="563"/>
      <c r="D135" s="563"/>
      <c r="E135" s="563"/>
    </row>
    <row r="136" customFormat="false" ht="12" hidden="false" customHeight="true" outlineLevel="0" collapsed="false">
      <c r="A136" s="563"/>
      <c r="B136" s="563"/>
      <c r="C136" s="563"/>
      <c r="D136" s="563"/>
      <c r="E136" s="563"/>
    </row>
    <row r="137" customFormat="false" ht="12" hidden="false" customHeight="true" outlineLevel="0" collapsed="false">
      <c r="A137" s="563"/>
      <c r="B137" s="563"/>
      <c r="C137" s="563"/>
      <c r="D137" s="563"/>
      <c r="E137" s="563"/>
    </row>
    <row r="138" customFormat="false" ht="12" hidden="false" customHeight="true" outlineLevel="0" collapsed="false">
      <c r="A138" s="563"/>
      <c r="B138" s="563"/>
      <c r="C138" s="563"/>
      <c r="D138" s="563"/>
      <c r="E138" s="563"/>
    </row>
    <row r="139" customFormat="false" ht="12" hidden="false" customHeight="true" outlineLevel="0" collapsed="false">
      <c r="A139" s="563"/>
      <c r="B139" s="563"/>
      <c r="C139" s="563"/>
      <c r="D139" s="563"/>
      <c r="E139" s="563"/>
    </row>
    <row r="140" customFormat="false" ht="12" hidden="false" customHeight="true" outlineLevel="0" collapsed="false">
      <c r="A140" s="563"/>
      <c r="B140" s="563"/>
      <c r="C140" s="563"/>
      <c r="D140" s="563"/>
      <c r="E140" s="563"/>
    </row>
    <row r="141" customFormat="false" ht="12" hidden="false" customHeight="true" outlineLevel="0" collapsed="false">
      <c r="A141" s="563"/>
      <c r="B141" s="563"/>
      <c r="C141" s="563"/>
      <c r="D141" s="563"/>
      <c r="E141" s="563"/>
    </row>
    <row r="142" customFormat="false" ht="12" hidden="false" customHeight="true" outlineLevel="0" collapsed="false">
      <c r="A142" s="563"/>
      <c r="B142" s="563"/>
      <c r="C142" s="563"/>
      <c r="D142" s="563"/>
      <c r="E142" s="563"/>
    </row>
    <row r="143" customFormat="false" ht="12" hidden="false" customHeight="true" outlineLevel="0" collapsed="false">
      <c r="A143" s="563"/>
      <c r="B143" s="563"/>
      <c r="C143" s="563"/>
      <c r="D143" s="563"/>
      <c r="E143" s="563"/>
    </row>
    <row r="144" customFormat="false" ht="12" hidden="false" customHeight="true" outlineLevel="0" collapsed="false">
      <c r="A144" s="563"/>
      <c r="B144" s="563"/>
      <c r="C144" s="563"/>
      <c r="D144" s="563"/>
      <c r="E144" s="563"/>
    </row>
    <row r="145" customFormat="false" ht="12" hidden="false" customHeight="true" outlineLevel="0" collapsed="false">
      <c r="A145" s="563"/>
      <c r="B145" s="563"/>
      <c r="C145" s="563"/>
      <c r="D145" s="563"/>
      <c r="E145" s="563"/>
    </row>
    <row r="146" customFormat="false" ht="12" hidden="false" customHeight="true" outlineLevel="0" collapsed="false">
      <c r="A146" s="563"/>
      <c r="B146" s="563"/>
      <c r="C146" s="563"/>
      <c r="D146" s="563"/>
      <c r="E146" s="563"/>
    </row>
    <row r="147" customFormat="false" ht="12" hidden="false" customHeight="true" outlineLevel="0" collapsed="false">
      <c r="A147" s="563"/>
      <c r="B147" s="563"/>
      <c r="C147" s="563"/>
      <c r="D147" s="563"/>
      <c r="E147" s="563"/>
    </row>
    <row r="148" customFormat="false" ht="12" hidden="false" customHeight="true" outlineLevel="0" collapsed="false">
      <c r="A148" s="563"/>
      <c r="B148" s="563"/>
      <c r="C148" s="563"/>
      <c r="D148" s="563"/>
      <c r="E148" s="563"/>
    </row>
    <row r="149" customFormat="false" ht="12" hidden="false" customHeight="true" outlineLevel="0" collapsed="false">
      <c r="A149" s="563"/>
      <c r="B149" s="563"/>
      <c r="C149" s="563"/>
      <c r="D149" s="563"/>
      <c r="E149" s="563"/>
    </row>
    <row r="150" customFormat="false" ht="12" hidden="false" customHeight="true" outlineLevel="0" collapsed="false">
      <c r="A150" s="563"/>
      <c r="B150" s="563"/>
      <c r="C150" s="563"/>
      <c r="D150" s="563"/>
      <c r="E150" s="563"/>
    </row>
    <row r="151" customFormat="false" ht="12" hidden="false" customHeight="true" outlineLevel="0" collapsed="false">
      <c r="A151" s="563"/>
      <c r="B151" s="563"/>
      <c r="C151" s="563"/>
      <c r="D151" s="563"/>
      <c r="E151" s="563"/>
    </row>
    <row r="152" customFormat="false" ht="12" hidden="false" customHeight="true" outlineLevel="0" collapsed="false">
      <c r="A152" s="563"/>
      <c r="B152" s="563"/>
      <c r="C152" s="563"/>
      <c r="D152" s="563"/>
      <c r="E152" s="563"/>
    </row>
    <row r="153" customFormat="false" ht="12" hidden="false" customHeight="true" outlineLevel="0" collapsed="false">
      <c r="A153" s="563"/>
      <c r="B153" s="563"/>
      <c r="C153" s="563"/>
      <c r="D153" s="563"/>
      <c r="E153" s="563"/>
    </row>
    <row r="154" customFormat="false" ht="12" hidden="false" customHeight="true" outlineLevel="0" collapsed="false">
      <c r="A154" s="563"/>
      <c r="B154" s="563"/>
      <c r="C154" s="563"/>
      <c r="D154" s="563"/>
      <c r="E154" s="563"/>
    </row>
    <row r="155" customFormat="false" ht="12" hidden="false" customHeight="true" outlineLevel="0" collapsed="false">
      <c r="A155" s="563"/>
      <c r="B155" s="563"/>
      <c r="C155" s="563"/>
      <c r="D155" s="563"/>
      <c r="E155" s="563"/>
    </row>
    <row r="156" customFormat="false" ht="12" hidden="false" customHeight="true" outlineLevel="0" collapsed="false">
      <c r="A156" s="563"/>
      <c r="B156" s="563"/>
      <c r="C156" s="563"/>
      <c r="D156" s="563"/>
      <c r="E156" s="563"/>
    </row>
    <row r="157" customFormat="false" ht="12" hidden="false" customHeight="true" outlineLevel="0" collapsed="false">
      <c r="A157" s="563"/>
      <c r="B157" s="563"/>
      <c r="C157" s="563"/>
      <c r="D157" s="563"/>
      <c r="E157" s="563"/>
    </row>
    <row r="158" customFormat="false" ht="12" hidden="false" customHeight="true" outlineLevel="0" collapsed="false">
      <c r="A158" s="563"/>
      <c r="B158" s="563"/>
      <c r="C158" s="563"/>
      <c r="D158" s="563"/>
      <c r="E158" s="563"/>
    </row>
    <row r="159" customFormat="false" ht="12" hidden="false" customHeight="true" outlineLevel="0" collapsed="false">
      <c r="A159" s="563"/>
      <c r="B159" s="563"/>
      <c r="C159" s="563"/>
      <c r="D159" s="563"/>
      <c r="E159" s="563"/>
    </row>
    <row r="160" customFormat="false" ht="12" hidden="false" customHeight="true" outlineLevel="0" collapsed="false">
      <c r="A160" s="563"/>
      <c r="B160" s="563"/>
      <c r="C160" s="563"/>
      <c r="D160" s="563"/>
      <c r="E160" s="563"/>
    </row>
    <row r="161" customFormat="false" ht="12" hidden="false" customHeight="true" outlineLevel="0" collapsed="false">
      <c r="A161" s="563"/>
      <c r="B161" s="563"/>
      <c r="C161" s="563"/>
      <c r="D161" s="563"/>
      <c r="E161" s="563"/>
    </row>
    <row r="162" customFormat="false" ht="12" hidden="false" customHeight="true" outlineLevel="0" collapsed="false">
      <c r="A162" s="563"/>
      <c r="B162" s="563"/>
      <c r="C162" s="563"/>
      <c r="D162" s="563"/>
      <c r="E162" s="563"/>
    </row>
    <row r="163" customFormat="false" ht="12" hidden="false" customHeight="true" outlineLevel="0" collapsed="false">
      <c r="A163" s="563"/>
      <c r="B163" s="563"/>
      <c r="C163" s="563"/>
      <c r="D163" s="563"/>
      <c r="E163" s="563"/>
    </row>
    <row r="164" customFormat="false" ht="12" hidden="false" customHeight="true" outlineLevel="0" collapsed="false">
      <c r="A164" s="563"/>
      <c r="B164" s="563"/>
      <c r="C164" s="563"/>
      <c r="D164" s="563"/>
      <c r="E164" s="563"/>
    </row>
    <row r="165" customFormat="false" ht="12" hidden="false" customHeight="true" outlineLevel="0" collapsed="false">
      <c r="A165" s="563"/>
      <c r="B165" s="563"/>
      <c r="C165" s="563"/>
      <c r="D165" s="563"/>
      <c r="E165" s="563"/>
    </row>
    <row r="166" customFormat="false" ht="12" hidden="false" customHeight="true" outlineLevel="0" collapsed="false">
      <c r="A166" s="563"/>
      <c r="B166" s="563"/>
      <c r="C166" s="563"/>
      <c r="D166" s="563"/>
      <c r="E166" s="563"/>
    </row>
    <row r="167" customFormat="false" ht="12" hidden="false" customHeight="true" outlineLevel="0" collapsed="false">
      <c r="A167" s="563"/>
      <c r="B167" s="563"/>
      <c r="C167" s="563"/>
      <c r="D167" s="563"/>
      <c r="E167" s="563"/>
    </row>
    <row r="168" customFormat="false" ht="12" hidden="false" customHeight="true" outlineLevel="0" collapsed="false">
      <c r="A168" s="563"/>
      <c r="B168" s="563"/>
      <c r="C168" s="563"/>
      <c r="D168" s="563"/>
      <c r="E168" s="563"/>
    </row>
    <row r="169" customFormat="false" ht="12" hidden="false" customHeight="true" outlineLevel="0" collapsed="false">
      <c r="A169" s="563"/>
      <c r="B169" s="563"/>
      <c r="C169" s="563"/>
      <c r="D169" s="563"/>
      <c r="E169" s="563"/>
    </row>
    <row r="170" customFormat="false" ht="12" hidden="false" customHeight="true" outlineLevel="0" collapsed="false">
      <c r="A170" s="563"/>
      <c r="B170" s="563"/>
      <c r="C170" s="563"/>
      <c r="D170" s="563"/>
      <c r="E170" s="563"/>
    </row>
    <row r="171" customFormat="false" ht="12" hidden="false" customHeight="true" outlineLevel="0" collapsed="false">
      <c r="A171" s="563"/>
      <c r="B171" s="563"/>
      <c r="C171" s="563"/>
      <c r="D171" s="563"/>
      <c r="E171" s="563"/>
    </row>
    <row r="172" customFormat="false" ht="12" hidden="false" customHeight="true" outlineLevel="0" collapsed="false">
      <c r="A172" s="563"/>
      <c r="B172" s="563"/>
      <c r="C172" s="563"/>
      <c r="D172" s="563"/>
      <c r="E172" s="563"/>
    </row>
    <row r="173" customFormat="false" ht="12" hidden="false" customHeight="true" outlineLevel="0" collapsed="false">
      <c r="A173" s="563"/>
      <c r="B173" s="563"/>
      <c r="C173" s="563"/>
      <c r="D173" s="563"/>
      <c r="E173" s="563"/>
    </row>
    <row r="174" customFormat="false" ht="12" hidden="false" customHeight="true" outlineLevel="0" collapsed="false">
      <c r="A174" s="563"/>
      <c r="B174" s="563"/>
      <c r="C174" s="563"/>
      <c r="D174" s="563"/>
      <c r="E174" s="563"/>
    </row>
    <row r="175" customFormat="false" ht="12" hidden="false" customHeight="true" outlineLevel="0" collapsed="false">
      <c r="A175" s="563"/>
      <c r="B175" s="563"/>
      <c r="C175" s="563"/>
      <c r="D175" s="563"/>
      <c r="E175" s="563"/>
    </row>
    <row r="176" customFormat="false" ht="12" hidden="false" customHeight="true" outlineLevel="0" collapsed="false">
      <c r="A176" s="563"/>
      <c r="B176" s="563"/>
      <c r="C176" s="563"/>
      <c r="D176" s="563"/>
      <c r="E176" s="563"/>
    </row>
    <row r="177" customFormat="false" ht="12" hidden="false" customHeight="true" outlineLevel="0" collapsed="false">
      <c r="A177" s="563"/>
      <c r="B177" s="563"/>
      <c r="C177" s="563"/>
      <c r="D177" s="563"/>
      <c r="E177" s="563"/>
    </row>
    <row r="178" customFormat="false" ht="12" hidden="false" customHeight="true" outlineLevel="0" collapsed="false">
      <c r="A178" s="563"/>
      <c r="B178" s="563"/>
      <c r="C178" s="563"/>
      <c r="D178" s="563"/>
      <c r="E178" s="563"/>
    </row>
    <row r="179" customFormat="false" ht="12" hidden="false" customHeight="true" outlineLevel="0" collapsed="false">
      <c r="A179" s="563"/>
      <c r="B179" s="563"/>
      <c r="C179" s="563"/>
      <c r="D179" s="563"/>
      <c r="E179" s="563"/>
    </row>
    <row r="180" customFormat="false" ht="12" hidden="false" customHeight="true" outlineLevel="0" collapsed="false">
      <c r="A180" s="563"/>
      <c r="B180" s="563"/>
      <c r="C180" s="563"/>
      <c r="D180" s="563"/>
      <c r="E180" s="563"/>
    </row>
    <row r="181" customFormat="false" ht="12" hidden="false" customHeight="true" outlineLevel="0" collapsed="false">
      <c r="A181" s="563"/>
      <c r="B181" s="563"/>
      <c r="C181" s="563"/>
      <c r="D181" s="563"/>
      <c r="E181" s="563"/>
    </row>
    <row r="182" customFormat="false" ht="12" hidden="false" customHeight="true" outlineLevel="0" collapsed="false">
      <c r="A182" s="563"/>
      <c r="B182" s="563"/>
      <c r="C182" s="563"/>
      <c r="D182" s="563"/>
      <c r="E182" s="563"/>
    </row>
    <row r="183" customFormat="false" ht="12" hidden="false" customHeight="true" outlineLevel="0" collapsed="false">
      <c r="A183" s="563"/>
      <c r="B183" s="563"/>
      <c r="C183" s="563"/>
      <c r="D183" s="563"/>
      <c r="E183" s="563"/>
    </row>
    <row r="184" customFormat="false" ht="12" hidden="false" customHeight="true" outlineLevel="0" collapsed="false">
      <c r="A184" s="563"/>
      <c r="B184" s="563"/>
      <c r="C184" s="563"/>
      <c r="D184" s="563"/>
      <c r="E184" s="563"/>
    </row>
    <row r="185" customFormat="false" ht="12" hidden="false" customHeight="true" outlineLevel="0" collapsed="false">
      <c r="A185" s="563"/>
      <c r="B185" s="563"/>
      <c r="C185" s="563"/>
      <c r="D185" s="563"/>
      <c r="E185" s="563"/>
    </row>
    <row r="186" customFormat="false" ht="12" hidden="false" customHeight="true" outlineLevel="0" collapsed="false">
      <c r="A186" s="563"/>
      <c r="B186" s="563"/>
      <c r="C186" s="563"/>
      <c r="D186" s="563"/>
      <c r="E186" s="563"/>
    </row>
    <row r="187" customFormat="false" ht="12" hidden="false" customHeight="true" outlineLevel="0" collapsed="false">
      <c r="A187" s="563"/>
      <c r="B187" s="563"/>
      <c r="C187" s="563"/>
      <c r="D187" s="563"/>
      <c r="E187" s="563"/>
    </row>
    <row r="188" customFormat="false" ht="12" hidden="false" customHeight="true" outlineLevel="0" collapsed="false">
      <c r="A188" s="563"/>
      <c r="B188" s="563"/>
      <c r="C188" s="563"/>
      <c r="D188" s="563"/>
      <c r="E188" s="563"/>
    </row>
    <row r="189" customFormat="false" ht="12" hidden="false" customHeight="true" outlineLevel="0" collapsed="false">
      <c r="A189" s="563"/>
      <c r="B189" s="563"/>
      <c r="C189" s="563"/>
      <c r="D189" s="563"/>
      <c r="E189" s="563"/>
    </row>
    <row r="190" customFormat="false" ht="12" hidden="false" customHeight="true" outlineLevel="0" collapsed="false">
      <c r="A190" s="563"/>
      <c r="B190" s="563"/>
      <c r="C190" s="563"/>
      <c r="D190" s="563"/>
      <c r="E190" s="563"/>
    </row>
    <row r="191" customFormat="false" ht="12" hidden="false" customHeight="true" outlineLevel="0" collapsed="false">
      <c r="A191" s="563"/>
      <c r="B191" s="563"/>
      <c r="C191" s="563"/>
      <c r="D191" s="563"/>
      <c r="E191" s="563"/>
    </row>
    <row r="192" customFormat="false" ht="12" hidden="false" customHeight="true" outlineLevel="0" collapsed="false">
      <c r="A192" s="563"/>
      <c r="B192" s="563"/>
      <c r="C192" s="563"/>
      <c r="D192" s="563"/>
      <c r="E192" s="563"/>
    </row>
    <row r="193" customFormat="false" ht="12" hidden="false" customHeight="true" outlineLevel="0" collapsed="false">
      <c r="A193" s="563"/>
      <c r="B193" s="563"/>
      <c r="C193" s="563"/>
      <c r="D193" s="563"/>
      <c r="E193" s="563"/>
    </row>
    <row r="194" customFormat="false" ht="12" hidden="false" customHeight="true" outlineLevel="0" collapsed="false">
      <c r="A194" s="563"/>
      <c r="B194" s="563"/>
      <c r="C194" s="563"/>
      <c r="D194" s="563"/>
      <c r="E194" s="563"/>
    </row>
    <row r="195" customFormat="false" ht="12" hidden="false" customHeight="true" outlineLevel="0" collapsed="false">
      <c r="A195" s="563"/>
      <c r="B195" s="563"/>
      <c r="C195" s="563"/>
      <c r="D195" s="563"/>
      <c r="E195" s="563"/>
    </row>
    <row r="196" customFormat="false" ht="12" hidden="false" customHeight="true" outlineLevel="0" collapsed="false">
      <c r="A196" s="563"/>
      <c r="B196" s="563"/>
      <c r="C196" s="563"/>
      <c r="D196" s="563"/>
      <c r="E196" s="563"/>
    </row>
    <row r="197" customFormat="false" ht="12" hidden="false" customHeight="true" outlineLevel="0" collapsed="false">
      <c r="A197" s="563"/>
      <c r="B197" s="563"/>
      <c r="C197" s="563"/>
      <c r="D197" s="563"/>
      <c r="E197" s="563"/>
    </row>
    <row r="198" customFormat="false" ht="12" hidden="false" customHeight="true" outlineLevel="0" collapsed="false">
      <c r="A198" s="563"/>
      <c r="B198" s="563"/>
      <c r="C198" s="563"/>
      <c r="D198" s="563"/>
      <c r="E198" s="563"/>
    </row>
    <row r="199" customFormat="false" ht="12" hidden="false" customHeight="true" outlineLevel="0" collapsed="false">
      <c r="A199" s="563"/>
      <c r="B199" s="563"/>
      <c r="C199" s="563"/>
      <c r="D199" s="563"/>
      <c r="E199" s="563"/>
    </row>
    <row r="200" customFormat="false" ht="12" hidden="false" customHeight="true" outlineLevel="0" collapsed="false">
      <c r="A200" s="563"/>
      <c r="B200" s="563"/>
      <c r="C200" s="563"/>
      <c r="D200" s="563"/>
      <c r="E200" s="563"/>
    </row>
    <row r="201" customFormat="false" ht="12" hidden="false" customHeight="true" outlineLevel="0" collapsed="false">
      <c r="A201" s="563"/>
      <c r="B201" s="563"/>
      <c r="C201" s="563"/>
      <c r="D201" s="563"/>
      <c r="E201" s="563"/>
    </row>
    <row r="202" customFormat="false" ht="12" hidden="false" customHeight="true" outlineLevel="0" collapsed="false">
      <c r="A202" s="563"/>
      <c r="B202" s="563"/>
      <c r="C202" s="563"/>
      <c r="D202" s="563"/>
      <c r="E202" s="563"/>
    </row>
    <row r="203" customFormat="false" ht="12" hidden="false" customHeight="true" outlineLevel="0" collapsed="false">
      <c r="A203" s="563"/>
      <c r="B203" s="563"/>
      <c r="C203" s="563"/>
      <c r="D203" s="563"/>
      <c r="E203" s="563"/>
    </row>
    <row r="204" customFormat="false" ht="12" hidden="false" customHeight="true" outlineLevel="0" collapsed="false">
      <c r="A204" s="563"/>
      <c r="B204" s="563"/>
      <c r="C204" s="563"/>
      <c r="D204" s="563"/>
      <c r="E204" s="563"/>
    </row>
    <row r="205" customFormat="false" ht="12" hidden="false" customHeight="true" outlineLevel="0" collapsed="false">
      <c r="A205" s="563"/>
      <c r="B205" s="563"/>
      <c r="C205" s="563"/>
      <c r="D205" s="563"/>
      <c r="E205" s="563"/>
    </row>
    <row r="206" customFormat="false" ht="12" hidden="false" customHeight="true" outlineLevel="0" collapsed="false">
      <c r="A206" s="563"/>
      <c r="B206" s="563"/>
      <c r="C206" s="563"/>
      <c r="D206" s="563"/>
      <c r="E206" s="563"/>
    </row>
    <row r="207" customFormat="false" ht="12" hidden="false" customHeight="true" outlineLevel="0" collapsed="false">
      <c r="A207" s="563"/>
      <c r="B207" s="563"/>
      <c r="C207" s="563"/>
      <c r="D207" s="563"/>
      <c r="E207" s="563"/>
    </row>
    <row r="208" customFormat="false" ht="12" hidden="false" customHeight="true" outlineLevel="0" collapsed="false">
      <c r="A208" s="563"/>
      <c r="B208" s="563"/>
      <c r="C208" s="563"/>
      <c r="D208" s="563"/>
      <c r="E208" s="563"/>
    </row>
    <row r="209" customFormat="false" ht="12" hidden="false" customHeight="true" outlineLevel="0" collapsed="false">
      <c r="A209" s="563"/>
      <c r="B209" s="563"/>
      <c r="C209" s="563"/>
      <c r="D209" s="563"/>
      <c r="E209" s="563"/>
    </row>
    <row r="210" customFormat="false" ht="12" hidden="false" customHeight="true" outlineLevel="0" collapsed="false">
      <c r="A210" s="563"/>
      <c r="B210" s="563"/>
      <c r="C210" s="563"/>
      <c r="D210" s="563"/>
      <c r="E210" s="563"/>
    </row>
    <row r="211" customFormat="false" ht="12" hidden="false" customHeight="true" outlineLevel="0" collapsed="false">
      <c r="A211" s="563"/>
      <c r="B211" s="563"/>
      <c r="C211" s="563"/>
      <c r="D211" s="563"/>
      <c r="E211" s="563"/>
    </row>
    <row r="212" customFormat="false" ht="12" hidden="false" customHeight="true" outlineLevel="0" collapsed="false">
      <c r="A212" s="563"/>
      <c r="B212" s="563"/>
      <c r="C212" s="563"/>
      <c r="D212" s="563"/>
      <c r="E212" s="563"/>
    </row>
    <row r="213" customFormat="false" ht="12" hidden="false" customHeight="true" outlineLevel="0" collapsed="false">
      <c r="A213" s="563"/>
      <c r="B213" s="563"/>
      <c r="C213" s="563"/>
      <c r="D213" s="563"/>
      <c r="E213" s="563"/>
    </row>
    <row r="214" customFormat="false" ht="12" hidden="false" customHeight="true" outlineLevel="0" collapsed="false">
      <c r="A214" s="563"/>
      <c r="B214" s="563"/>
      <c r="C214" s="563"/>
      <c r="D214" s="563"/>
      <c r="E214" s="563"/>
    </row>
    <row r="215" customFormat="false" ht="12" hidden="false" customHeight="true" outlineLevel="0" collapsed="false">
      <c r="A215" s="563"/>
      <c r="B215" s="563"/>
      <c r="C215" s="563"/>
      <c r="D215" s="563"/>
      <c r="E215" s="563"/>
    </row>
    <row r="216" customFormat="false" ht="12" hidden="false" customHeight="true" outlineLevel="0" collapsed="false">
      <c r="A216" s="563"/>
      <c r="B216" s="563"/>
      <c r="C216" s="563"/>
      <c r="D216" s="563"/>
      <c r="E216" s="563"/>
    </row>
    <row r="217" customFormat="false" ht="12" hidden="false" customHeight="true" outlineLevel="0" collapsed="false">
      <c r="A217" s="563"/>
      <c r="B217" s="563"/>
      <c r="C217" s="563"/>
      <c r="D217" s="563"/>
      <c r="E217" s="563"/>
    </row>
    <row r="218" customFormat="false" ht="12" hidden="false" customHeight="true" outlineLevel="0" collapsed="false">
      <c r="A218" s="563"/>
      <c r="B218" s="563"/>
      <c r="C218" s="563"/>
      <c r="D218" s="563"/>
      <c r="E218" s="563"/>
    </row>
    <row r="219" customFormat="false" ht="12" hidden="false" customHeight="true" outlineLevel="0" collapsed="false">
      <c r="A219" s="563"/>
      <c r="B219" s="563"/>
      <c r="C219" s="563"/>
      <c r="D219" s="563"/>
      <c r="E219" s="563"/>
    </row>
    <row r="220" customFormat="false" ht="12" hidden="false" customHeight="true" outlineLevel="0" collapsed="false">
      <c r="A220" s="563"/>
      <c r="B220" s="563"/>
      <c r="C220" s="563"/>
      <c r="D220" s="563"/>
      <c r="E220" s="563"/>
    </row>
    <row r="221" customFormat="false" ht="12" hidden="false" customHeight="true" outlineLevel="0" collapsed="false">
      <c r="A221" s="563"/>
      <c r="B221" s="563"/>
      <c r="C221" s="563"/>
      <c r="D221" s="563"/>
      <c r="E221" s="563"/>
    </row>
    <row r="222" customFormat="false" ht="12" hidden="false" customHeight="true" outlineLevel="0" collapsed="false">
      <c r="A222" s="563"/>
      <c r="B222" s="563"/>
      <c r="C222" s="563"/>
      <c r="D222" s="563"/>
      <c r="E222" s="563"/>
    </row>
    <row r="223" customFormat="false" ht="12" hidden="false" customHeight="true" outlineLevel="0" collapsed="false">
      <c r="A223" s="563"/>
      <c r="B223" s="563"/>
      <c r="C223" s="563"/>
      <c r="D223" s="563"/>
      <c r="E223" s="563"/>
    </row>
    <row r="224" customFormat="false" ht="12" hidden="false" customHeight="true" outlineLevel="0" collapsed="false">
      <c r="A224" s="563"/>
      <c r="B224" s="563"/>
      <c r="C224" s="563"/>
      <c r="D224" s="563"/>
      <c r="E224" s="563"/>
    </row>
    <row r="225" customFormat="false" ht="12" hidden="false" customHeight="true" outlineLevel="0" collapsed="false">
      <c r="A225" s="563"/>
      <c r="B225" s="563"/>
      <c r="C225" s="563"/>
      <c r="D225" s="563"/>
      <c r="E225" s="563"/>
    </row>
    <row r="226" customFormat="false" ht="12" hidden="false" customHeight="true" outlineLevel="0" collapsed="false">
      <c r="A226" s="563"/>
      <c r="B226" s="563"/>
      <c r="C226" s="563"/>
      <c r="D226" s="563"/>
      <c r="E226" s="563"/>
    </row>
    <row r="227" customFormat="false" ht="12" hidden="false" customHeight="true" outlineLevel="0" collapsed="false">
      <c r="A227" s="563"/>
      <c r="B227" s="563"/>
      <c r="C227" s="563"/>
      <c r="D227" s="563"/>
      <c r="E227" s="563"/>
    </row>
    <row r="228" customFormat="false" ht="12" hidden="false" customHeight="true" outlineLevel="0" collapsed="false">
      <c r="A228" s="563"/>
      <c r="B228" s="563"/>
      <c r="C228" s="563"/>
      <c r="D228" s="563"/>
      <c r="E228" s="563"/>
    </row>
    <row r="229" customFormat="false" ht="12" hidden="false" customHeight="true" outlineLevel="0" collapsed="false">
      <c r="A229" s="563"/>
      <c r="B229" s="563"/>
      <c r="C229" s="563"/>
      <c r="D229" s="563"/>
      <c r="E229" s="563"/>
    </row>
    <row r="230" customFormat="false" ht="12" hidden="false" customHeight="true" outlineLevel="0" collapsed="false">
      <c r="A230" s="563"/>
      <c r="B230" s="563"/>
      <c r="C230" s="563"/>
      <c r="D230" s="563"/>
      <c r="E230" s="563"/>
    </row>
    <row r="231" customFormat="false" ht="12" hidden="false" customHeight="true" outlineLevel="0" collapsed="false">
      <c r="A231" s="563"/>
      <c r="B231" s="563"/>
      <c r="C231" s="563"/>
      <c r="D231" s="563"/>
      <c r="E231" s="563"/>
    </row>
    <row r="232" customFormat="false" ht="12" hidden="false" customHeight="true" outlineLevel="0" collapsed="false">
      <c r="A232" s="563"/>
      <c r="B232" s="563"/>
      <c r="C232" s="563"/>
      <c r="D232" s="563"/>
      <c r="E232" s="563"/>
    </row>
    <row r="233" customFormat="false" ht="12" hidden="false" customHeight="true" outlineLevel="0" collapsed="false">
      <c r="A233" s="563"/>
      <c r="B233" s="563"/>
      <c r="C233" s="563"/>
      <c r="D233" s="563"/>
      <c r="E233" s="563"/>
    </row>
    <row r="234" customFormat="false" ht="12" hidden="false" customHeight="true" outlineLevel="0" collapsed="false">
      <c r="A234" s="563"/>
      <c r="B234" s="563"/>
      <c r="C234" s="563"/>
      <c r="D234" s="563"/>
      <c r="E234" s="563"/>
    </row>
    <row r="235" customFormat="false" ht="12" hidden="false" customHeight="true" outlineLevel="0" collapsed="false">
      <c r="A235" s="563"/>
      <c r="B235" s="563"/>
      <c r="C235" s="563"/>
      <c r="D235" s="563"/>
      <c r="E235" s="563"/>
    </row>
    <row r="236" customFormat="false" ht="12" hidden="false" customHeight="true" outlineLevel="0" collapsed="false">
      <c r="A236" s="563"/>
      <c r="B236" s="563"/>
      <c r="C236" s="563"/>
      <c r="D236" s="563"/>
      <c r="E236" s="563"/>
    </row>
    <row r="237" customFormat="false" ht="12" hidden="false" customHeight="true" outlineLevel="0" collapsed="false">
      <c r="A237" s="563"/>
      <c r="B237" s="563"/>
      <c r="C237" s="563"/>
      <c r="D237" s="563"/>
      <c r="E237" s="563"/>
    </row>
    <row r="238" customFormat="false" ht="12" hidden="false" customHeight="true" outlineLevel="0" collapsed="false">
      <c r="A238" s="563"/>
      <c r="B238" s="563"/>
      <c r="C238" s="563"/>
      <c r="D238" s="563"/>
      <c r="E238" s="563"/>
    </row>
    <row r="239" customFormat="false" ht="12" hidden="false" customHeight="true" outlineLevel="0" collapsed="false">
      <c r="A239" s="563"/>
      <c r="B239" s="563"/>
      <c r="C239" s="563"/>
      <c r="D239" s="563"/>
      <c r="E239" s="563"/>
    </row>
    <row r="240" customFormat="false" ht="12" hidden="false" customHeight="true" outlineLevel="0" collapsed="false">
      <c r="A240" s="563"/>
      <c r="B240" s="563"/>
      <c r="C240" s="563"/>
      <c r="D240" s="563"/>
      <c r="E240" s="563"/>
    </row>
    <row r="241" customFormat="false" ht="12" hidden="false" customHeight="true" outlineLevel="0" collapsed="false">
      <c r="A241" s="563"/>
      <c r="B241" s="563"/>
      <c r="C241" s="563"/>
      <c r="D241" s="563"/>
      <c r="E241" s="563"/>
    </row>
    <row r="242" customFormat="false" ht="12" hidden="false" customHeight="true" outlineLevel="0" collapsed="false">
      <c r="A242" s="563"/>
      <c r="B242" s="563"/>
      <c r="C242" s="563"/>
      <c r="D242" s="563"/>
      <c r="E242" s="563"/>
    </row>
    <row r="243" customFormat="false" ht="12" hidden="false" customHeight="true" outlineLevel="0" collapsed="false">
      <c r="A243" s="563"/>
      <c r="B243" s="563"/>
      <c r="C243" s="563"/>
      <c r="D243" s="563"/>
      <c r="E243" s="563"/>
    </row>
    <row r="244" customFormat="false" ht="12" hidden="false" customHeight="true" outlineLevel="0" collapsed="false">
      <c r="A244" s="563"/>
      <c r="B244" s="563"/>
      <c r="C244" s="563"/>
      <c r="D244" s="563"/>
      <c r="E244" s="563"/>
    </row>
    <row r="245" customFormat="false" ht="12" hidden="false" customHeight="true" outlineLevel="0" collapsed="false">
      <c r="A245" s="563"/>
      <c r="B245" s="563"/>
      <c r="C245" s="563"/>
      <c r="D245" s="563"/>
      <c r="E245" s="563"/>
    </row>
    <row r="246" customFormat="false" ht="12" hidden="false" customHeight="true" outlineLevel="0" collapsed="false">
      <c r="A246" s="563"/>
      <c r="B246" s="563"/>
      <c r="C246" s="563"/>
      <c r="D246" s="563"/>
      <c r="E246" s="563"/>
    </row>
    <row r="247" customFormat="false" ht="12" hidden="false" customHeight="true" outlineLevel="0" collapsed="false">
      <c r="A247" s="563"/>
      <c r="B247" s="563"/>
      <c r="C247" s="563"/>
      <c r="D247" s="563"/>
      <c r="E247" s="563"/>
    </row>
    <row r="248" customFormat="false" ht="12" hidden="false" customHeight="true" outlineLevel="0" collapsed="false">
      <c r="A248" s="563"/>
      <c r="B248" s="563"/>
      <c r="C248" s="563"/>
      <c r="D248" s="563"/>
      <c r="E248" s="563"/>
    </row>
    <row r="249" customFormat="false" ht="12" hidden="false" customHeight="true" outlineLevel="0" collapsed="false">
      <c r="A249" s="563"/>
      <c r="B249" s="563"/>
      <c r="C249" s="563"/>
      <c r="D249" s="563"/>
      <c r="E249" s="563"/>
    </row>
    <row r="250" customFormat="false" ht="12" hidden="false" customHeight="true" outlineLevel="0" collapsed="false">
      <c r="A250" s="563"/>
      <c r="B250" s="563"/>
      <c r="C250" s="563"/>
      <c r="D250" s="563"/>
      <c r="E250" s="563"/>
    </row>
    <row r="251" customFormat="false" ht="12" hidden="false" customHeight="true" outlineLevel="0" collapsed="false">
      <c r="A251" s="563"/>
      <c r="B251" s="563"/>
      <c r="C251" s="563"/>
      <c r="D251" s="563"/>
      <c r="E251" s="563"/>
    </row>
    <row r="252" customFormat="false" ht="12" hidden="false" customHeight="true" outlineLevel="0" collapsed="false">
      <c r="A252" s="563"/>
      <c r="B252" s="563"/>
      <c r="C252" s="563"/>
      <c r="D252" s="563"/>
      <c r="E252" s="563"/>
    </row>
    <row r="253" customFormat="false" ht="12" hidden="false" customHeight="true" outlineLevel="0" collapsed="false">
      <c r="A253" s="563"/>
      <c r="B253" s="563"/>
      <c r="C253" s="563"/>
      <c r="D253" s="563"/>
      <c r="E253" s="563"/>
    </row>
    <row r="254" customFormat="false" ht="12" hidden="false" customHeight="true" outlineLevel="0" collapsed="false">
      <c r="A254" s="563"/>
      <c r="B254" s="563"/>
      <c r="C254" s="563"/>
      <c r="D254" s="563"/>
      <c r="E254" s="563"/>
    </row>
    <row r="255" customFormat="false" ht="12" hidden="false" customHeight="true" outlineLevel="0" collapsed="false">
      <c r="A255" s="563"/>
      <c r="B255" s="563"/>
      <c r="C255" s="563"/>
      <c r="D255" s="563"/>
      <c r="E255" s="563"/>
    </row>
    <row r="256" customFormat="false" ht="12" hidden="false" customHeight="true" outlineLevel="0" collapsed="false">
      <c r="A256" s="563"/>
      <c r="B256" s="563"/>
      <c r="C256" s="563"/>
      <c r="D256" s="563"/>
      <c r="E256" s="563"/>
    </row>
    <row r="257" customFormat="false" ht="12" hidden="false" customHeight="true" outlineLevel="0" collapsed="false">
      <c r="A257" s="563"/>
      <c r="B257" s="563"/>
      <c r="C257" s="563"/>
      <c r="D257" s="563"/>
      <c r="E257" s="563"/>
    </row>
    <row r="258" customFormat="false" ht="12" hidden="false" customHeight="true" outlineLevel="0" collapsed="false">
      <c r="A258" s="563"/>
      <c r="B258" s="563"/>
      <c r="C258" s="563"/>
      <c r="D258" s="563"/>
      <c r="E258" s="563"/>
    </row>
    <row r="259" customFormat="false" ht="12" hidden="false" customHeight="true" outlineLevel="0" collapsed="false">
      <c r="A259" s="563"/>
      <c r="B259" s="563"/>
      <c r="C259" s="563"/>
      <c r="D259" s="563"/>
      <c r="E259" s="563"/>
    </row>
    <row r="260" customFormat="false" ht="12" hidden="false" customHeight="true" outlineLevel="0" collapsed="false">
      <c r="A260" s="563"/>
      <c r="B260" s="563"/>
      <c r="C260" s="563"/>
      <c r="D260" s="563"/>
      <c r="E260" s="563"/>
    </row>
    <row r="261" customFormat="false" ht="12" hidden="false" customHeight="true" outlineLevel="0" collapsed="false">
      <c r="A261" s="563"/>
      <c r="B261" s="563"/>
      <c r="C261" s="563"/>
      <c r="D261" s="563"/>
      <c r="E261" s="563"/>
    </row>
    <row r="262" customFormat="false" ht="12" hidden="false" customHeight="true" outlineLevel="0" collapsed="false">
      <c r="A262" s="563"/>
      <c r="B262" s="563"/>
      <c r="C262" s="563"/>
      <c r="D262" s="563"/>
      <c r="E262" s="563"/>
    </row>
    <row r="263" customFormat="false" ht="12" hidden="false" customHeight="true" outlineLevel="0" collapsed="false">
      <c r="A263" s="563"/>
      <c r="B263" s="563"/>
      <c r="C263" s="563"/>
      <c r="D263" s="563"/>
      <c r="E263" s="563"/>
    </row>
    <row r="264" customFormat="false" ht="12" hidden="false" customHeight="true" outlineLevel="0" collapsed="false">
      <c r="A264" s="563"/>
      <c r="B264" s="563"/>
      <c r="C264" s="563"/>
      <c r="D264" s="563"/>
      <c r="E264" s="563"/>
    </row>
    <row r="265" customFormat="false" ht="12" hidden="false" customHeight="true" outlineLevel="0" collapsed="false">
      <c r="A265" s="563"/>
      <c r="B265" s="563"/>
      <c r="C265" s="563"/>
      <c r="D265" s="563"/>
      <c r="E265" s="563"/>
    </row>
    <row r="266" customFormat="false" ht="12" hidden="false" customHeight="true" outlineLevel="0" collapsed="false">
      <c r="A266" s="563"/>
      <c r="B266" s="563"/>
      <c r="C266" s="563"/>
      <c r="D266" s="563"/>
      <c r="E266" s="563"/>
    </row>
    <row r="267" customFormat="false" ht="12" hidden="false" customHeight="true" outlineLevel="0" collapsed="false">
      <c r="A267" s="563"/>
      <c r="B267" s="563"/>
      <c r="C267" s="563"/>
      <c r="D267" s="563"/>
      <c r="E267" s="563"/>
    </row>
    <row r="268" customFormat="false" ht="12" hidden="false" customHeight="true" outlineLevel="0" collapsed="false">
      <c r="A268" s="563"/>
      <c r="B268" s="563"/>
      <c r="C268" s="563"/>
      <c r="D268" s="563"/>
      <c r="E268" s="563"/>
    </row>
    <row r="269" customFormat="false" ht="12" hidden="false" customHeight="true" outlineLevel="0" collapsed="false">
      <c r="A269" s="563"/>
      <c r="B269" s="563"/>
      <c r="C269" s="563"/>
      <c r="D269" s="563"/>
      <c r="E269" s="563"/>
    </row>
    <row r="270" customFormat="false" ht="12" hidden="false" customHeight="true" outlineLevel="0" collapsed="false">
      <c r="A270" s="563"/>
      <c r="B270" s="563"/>
      <c r="C270" s="563"/>
      <c r="D270" s="563"/>
      <c r="E270" s="563"/>
    </row>
    <row r="271" customFormat="false" ht="12" hidden="false" customHeight="true" outlineLevel="0" collapsed="false">
      <c r="A271" s="563"/>
      <c r="B271" s="563"/>
      <c r="C271" s="563"/>
      <c r="D271" s="563"/>
      <c r="E271" s="563"/>
    </row>
    <row r="272" customFormat="false" ht="12" hidden="false" customHeight="true" outlineLevel="0" collapsed="false">
      <c r="A272" s="563"/>
      <c r="B272" s="563"/>
      <c r="C272" s="563"/>
      <c r="D272" s="563"/>
      <c r="E272" s="563"/>
    </row>
    <row r="273" customFormat="false" ht="12" hidden="false" customHeight="true" outlineLevel="0" collapsed="false">
      <c r="A273" s="563"/>
      <c r="B273" s="563"/>
      <c r="C273" s="563"/>
      <c r="D273" s="563"/>
      <c r="E273" s="563"/>
    </row>
    <row r="274" customFormat="false" ht="12" hidden="false" customHeight="true" outlineLevel="0" collapsed="false">
      <c r="A274" s="563"/>
      <c r="B274" s="563"/>
      <c r="C274" s="563"/>
      <c r="D274" s="563"/>
      <c r="E274" s="563"/>
    </row>
    <row r="275" customFormat="false" ht="12" hidden="false" customHeight="true" outlineLevel="0" collapsed="false">
      <c r="A275" s="563"/>
      <c r="B275" s="563"/>
      <c r="C275" s="563"/>
      <c r="D275" s="563"/>
      <c r="E275" s="563"/>
    </row>
    <row r="276" customFormat="false" ht="12" hidden="false" customHeight="true" outlineLevel="0" collapsed="false">
      <c r="A276" s="563"/>
      <c r="B276" s="563"/>
      <c r="C276" s="563"/>
      <c r="D276" s="563"/>
      <c r="E276" s="563"/>
    </row>
    <row r="277" customFormat="false" ht="12" hidden="false" customHeight="true" outlineLevel="0" collapsed="false">
      <c r="A277" s="563"/>
      <c r="B277" s="563"/>
      <c r="C277" s="563"/>
      <c r="D277" s="563"/>
      <c r="E277" s="563"/>
    </row>
    <row r="278" customFormat="false" ht="12" hidden="false" customHeight="true" outlineLevel="0" collapsed="false">
      <c r="A278" s="563"/>
      <c r="B278" s="563"/>
      <c r="C278" s="563"/>
      <c r="D278" s="563"/>
      <c r="E278" s="563"/>
    </row>
    <row r="279" customFormat="false" ht="12" hidden="false" customHeight="true" outlineLevel="0" collapsed="false">
      <c r="A279" s="563"/>
      <c r="B279" s="563"/>
      <c r="C279" s="563"/>
      <c r="D279" s="563"/>
      <c r="E279" s="563"/>
    </row>
    <row r="280" customFormat="false" ht="12" hidden="false" customHeight="true" outlineLevel="0" collapsed="false">
      <c r="A280" s="563"/>
      <c r="B280" s="563"/>
      <c r="C280" s="563"/>
      <c r="D280" s="563"/>
      <c r="E280" s="563"/>
    </row>
    <row r="281" customFormat="false" ht="12" hidden="false" customHeight="true" outlineLevel="0" collapsed="false">
      <c r="A281" s="563"/>
      <c r="B281" s="563"/>
      <c r="C281" s="563"/>
      <c r="D281" s="563"/>
      <c r="E281" s="563"/>
    </row>
    <row r="282" customFormat="false" ht="12" hidden="false" customHeight="true" outlineLevel="0" collapsed="false">
      <c r="A282" s="563"/>
      <c r="B282" s="563"/>
      <c r="C282" s="563"/>
      <c r="D282" s="563"/>
      <c r="E282" s="563"/>
    </row>
    <row r="283" customFormat="false" ht="12" hidden="false" customHeight="true" outlineLevel="0" collapsed="false">
      <c r="A283" s="563"/>
      <c r="B283" s="563"/>
      <c r="C283" s="563"/>
      <c r="D283" s="563"/>
      <c r="E283" s="563"/>
    </row>
    <row r="284" customFormat="false" ht="12" hidden="false" customHeight="true" outlineLevel="0" collapsed="false">
      <c r="A284" s="563"/>
      <c r="B284" s="563"/>
      <c r="C284" s="563"/>
      <c r="D284" s="563"/>
      <c r="E284" s="563"/>
    </row>
    <row r="285" customFormat="false" ht="12" hidden="false" customHeight="true" outlineLevel="0" collapsed="false">
      <c r="A285" s="563"/>
      <c r="B285" s="563"/>
      <c r="C285" s="563"/>
      <c r="D285" s="563"/>
      <c r="E285" s="563"/>
    </row>
    <row r="286" customFormat="false" ht="12" hidden="false" customHeight="true" outlineLevel="0" collapsed="false">
      <c r="A286" s="563"/>
      <c r="B286" s="563"/>
      <c r="C286" s="563"/>
      <c r="D286" s="563"/>
      <c r="E286" s="563"/>
    </row>
    <row r="287" customFormat="false" ht="12" hidden="false" customHeight="true" outlineLevel="0" collapsed="false">
      <c r="A287" s="563"/>
      <c r="B287" s="563"/>
      <c r="C287" s="563"/>
      <c r="D287" s="563"/>
      <c r="E287" s="563"/>
    </row>
    <row r="288" customFormat="false" ht="12" hidden="false" customHeight="true" outlineLevel="0" collapsed="false">
      <c r="A288" s="563"/>
      <c r="B288" s="563"/>
      <c r="C288" s="563"/>
      <c r="D288" s="563"/>
      <c r="E288" s="563"/>
    </row>
    <row r="289" customFormat="false" ht="12" hidden="false" customHeight="true" outlineLevel="0" collapsed="false">
      <c r="A289" s="563"/>
      <c r="B289" s="563"/>
      <c r="C289" s="563"/>
      <c r="D289" s="563"/>
      <c r="E289" s="563"/>
    </row>
    <row r="290" customFormat="false" ht="12" hidden="false" customHeight="true" outlineLevel="0" collapsed="false">
      <c r="A290" s="563"/>
      <c r="B290" s="563"/>
      <c r="C290" s="563"/>
      <c r="D290" s="563"/>
      <c r="E290" s="563"/>
    </row>
    <row r="291" customFormat="false" ht="12" hidden="false" customHeight="true" outlineLevel="0" collapsed="false">
      <c r="A291" s="563"/>
      <c r="B291" s="563"/>
      <c r="C291" s="563"/>
      <c r="D291" s="563"/>
      <c r="E291" s="563"/>
    </row>
    <row r="292" customFormat="false" ht="12" hidden="false" customHeight="true" outlineLevel="0" collapsed="false">
      <c r="A292" s="563"/>
      <c r="B292" s="563"/>
      <c r="C292" s="563"/>
      <c r="D292" s="563"/>
      <c r="E292" s="563"/>
    </row>
    <row r="293" customFormat="false" ht="12" hidden="false" customHeight="true" outlineLevel="0" collapsed="false">
      <c r="A293" s="563"/>
      <c r="B293" s="563"/>
      <c r="C293" s="563"/>
      <c r="D293" s="563"/>
      <c r="E293" s="563"/>
    </row>
    <row r="294" customFormat="false" ht="12" hidden="false" customHeight="true" outlineLevel="0" collapsed="false">
      <c r="A294" s="563"/>
      <c r="B294" s="563"/>
      <c r="C294" s="563"/>
      <c r="D294" s="563"/>
      <c r="E294" s="563"/>
    </row>
    <row r="295" customFormat="false" ht="12" hidden="false" customHeight="true" outlineLevel="0" collapsed="false">
      <c r="A295" s="563"/>
      <c r="B295" s="563"/>
      <c r="C295" s="563"/>
      <c r="D295" s="563"/>
      <c r="E295" s="563"/>
    </row>
    <row r="296" customFormat="false" ht="12" hidden="false" customHeight="true" outlineLevel="0" collapsed="false">
      <c r="A296" s="563"/>
      <c r="B296" s="563"/>
      <c r="C296" s="563"/>
      <c r="D296" s="563"/>
      <c r="E296" s="563"/>
    </row>
    <row r="297" customFormat="false" ht="12" hidden="false" customHeight="true" outlineLevel="0" collapsed="false">
      <c r="A297" s="563"/>
      <c r="B297" s="563"/>
      <c r="C297" s="563"/>
      <c r="D297" s="563"/>
      <c r="E297" s="563"/>
    </row>
    <row r="298" customFormat="false" ht="12" hidden="false" customHeight="true" outlineLevel="0" collapsed="false">
      <c r="A298" s="563"/>
      <c r="B298" s="563"/>
      <c r="C298" s="563"/>
      <c r="D298" s="563"/>
      <c r="E298" s="563"/>
    </row>
    <row r="299" customFormat="false" ht="12" hidden="false" customHeight="true" outlineLevel="0" collapsed="false">
      <c r="A299" s="563"/>
      <c r="B299" s="563"/>
      <c r="C299" s="563"/>
      <c r="D299" s="563"/>
      <c r="E299" s="563"/>
    </row>
    <row r="300" customFormat="false" ht="12" hidden="false" customHeight="true" outlineLevel="0" collapsed="false">
      <c r="A300" s="563"/>
      <c r="B300" s="563"/>
      <c r="C300" s="563"/>
      <c r="D300" s="563"/>
      <c r="E300" s="563"/>
    </row>
    <row r="301" customFormat="false" ht="12" hidden="false" customHeight="true" outlineLevel="0" collapsed="false">
      <c r="A301" s="563"/>
      <c r="B301" s="563"/>
      <c r="C301" s="563"/>
      <c r="D301" s="563"/>
      <c r="E301" s="563"/>
    </row>
    <row r="302" customFormat="false" ht="12" hidden="false" customHeight="true" outlineLevel="0" collapsed="false">
      <c r="A302" s="563"/>
      <c r="B302" s="563"/>
      <c r="C302" s="563"/>
      <c r="D302" s="563"/>
      <c r="E302" s="563"/>
    </row>
    <row r="303" customFormat="false" ht="12" hidden="false" customHeight="true" outlineLevel="0" collapsed="false">
      <c r="A303" s="563"/>
      <c r="B303" s="563"/>
      <c r="C303" s="563"/>
      <c r="D303" s="563"/>
      <c r="E303" s="563"/>
    </row>
    <row r="304" customFormat="false" ht="12" hidden="false" customHeight="true" outlineLevel="0" collapsed="false">
      <c r="A304" s="563"/>
      <c r="B304" s="563"/>
      <c r="C304" s="563"/>
      <c r="D304" s="563"/>
      <c r="E304" s="563"/>
    </row>
    <row r="305" customFormat="false" ht="12" hidden="false" customHeight="true" outlineLevel="0" collapsed="false">
      <c r="A305" s="563"/>
      <c r="B305" s="563"/>
      <c r="C305" s="563"/>
      <c r="D305" s="563"/>
      <c r="E305" s="563"/>
    </row>
    <row r="306" customFormat="false" ht="12" hidden="false" customHeight="true" outlineLevel="0" collapsed="false">
      <c r="A306" s="563"/>
      <c r="B306" s="563"/>
      <c r="C306" s="563"/>
      <c r="D306" s="563"/>
      <c r="E306" s="563"/>
    </row>
    <row r="307" customFormat="false" ht="12" hidden="false" customHeight="true" outlineLevel="0" collapsed="false">
      <c r="A307" s="563"/>
      <c r="B307" s="563"/>
      <c r="C307" s="563"/>
      <c r="D307" s="563"/>
      <c r="E307" s="563"/>
    </row>
    <row r="308" customFormat="false" ht="12" hidden="false" customHeight="true" outlineLevel="0" collapsed="false">
      <c r="A308" s="563"/>
      <c r="B308" s="563"/>
      <c r="C308" s="563"/>
      <c r="D308" s="563"/>
      <c r="E308" s="563"/>
    </row>
    <row r="309" customFormat="false" ht="12" hidden="false" customHeight="true" outlineLevel="0" collapsed="false">
      <c r="A309" s="563"/>
      <c r="B309" s="563"/>
      <c r="C309" s="563"/>
      <c r="D309" s="563"/>
      <c r="E309" s="563"/>
    </row>
    <row r="310" customFormat="false" ht="12" hidden="false" customHeight="true" outlineLevel="0" collapsed="false">
      <c r="A310" s="563"/>
      <c r="B310" s="563"/>
      <c r="C310" s="563"/>
      <c r="D310" s="563"/>
      <c r="E310" s="563"/>
    </row>
    <row r="311" customFormat="false" ht="12" hidden="false" customHeight="true" outlineLevel="0" collapsed="false">
      <c r="A311" s="563"/>
      <c r="B311" s="563"/>
      <c r="C311" s="563"/>
      <c r="D311" s="563"/>
      <c r="E311" s="563"/>
    </row>
    <row r="312" customFormat="false" ht="12" hidden="false" customHeight="true" outlineLevel="0" collapsed="false">
      <c r="A312" s="563"/>
      <c r="B312" s="563"/>
      <c r="C312" s="563"/>
      <c r="D312" s="563"/>
      <c r="E312" s="563"/>
    </row>
    <row r="313" customFormat="false" ht="12" hidden="false" customHeight="true" outlineLevel="0" collapsed="false">
      <c r="A313" s="563"/>
      <c r="B313" s="563"/>
      <c r="C313" s="563"/>
      <c r="D313" s="563"/>
      <c r="E313" s="563"/>
    </row>
    <row r="314" customFormat="false" ht="12" hidden="false" customHeight="true" outlineLevel="0" collapsed="false">
      <c r="A314" s="563"/>
      <c r="B314" s="563"/>
      <c r="C314" s="563"/>
      <c r="D314" s="563"/>
      <c r="E314" s="563"/>
    </row>
    <row r="315" customFormat="false" ht="12" hidden="false" customHeight="true" outlineLevel="0" collapsed="false">
      <c r="A315" s="563"/>
      <c r="B315" s="563"/>
      <c r="C315" s="563"/>
      <c r="D315" s="563"/>
      <c r="E315" s="563"/>
    </row>
    <row r="316" customFormat="false" ht="12" hidden="false" customHeight="true" outlineLevel="0" collapsed="false">
      <c r="A316" s="563"/>
      <c r="B316" s="563"/>
      <c r="C316" s="563"/>
      <c r="D316" s="563"/>
      <c r="E316" s="563"/>
    </row>
    <row r="317" customFormat="false" ht="12" hidden="false" customHeight="true" outlineLevel="0" collapsed="false">
      <c r="A317" s="563"/>
      <c r="B317" s="563"/>
      <c r="C317" s="563"/>
      <c r="D317" s="563"/>
      <c r="E317" s="563"/>
    </row>
    <row r="318" customFormat="false" ht="12" hidden="false" customHeight="true" outlineLevel="0" collapsed="false">
      <c r="A318" s="563"/>
      <c r="B318" s="563"/>
      <c r="C318" s="563"/>
      <c r="D318" s="563"/>
      <c r="E318" s="563"/>
    </row>
    <row r="319" customFormat="false" ht="12" hidden="false" customHeight="true" outlineLevel="0" collapsed="false">
      <c r="A319" s="563"/>
      <c r="B319" s="563"/>
      <c r="C319" s="563"/>
      <c r="D319" s="563"/>
      <c r="E319" s="563"/>
    </row>
    <row r="320" customFormat="false" ht="12" hidden="false" customHeight="true" outlineLevel="0" collapsed="false">
      <c r="A320" s="563"/>
      <c r="B320" s="563"/>
      <c r="C320" s="563"/>
      <c r="D320" s="563"/>
      <c r="E320" s="563"/>
    </row>
    <row r="321" customFormat="false" ht="12" hidden="false" customHeight="true" outlineLevel="0" collapsed="false">
      <c r="A321" s="563"/>
      <c r="B321" s="563"/>
      <c r="C321" s="563"/>
      <c r="D321" s="563"/>
      <c r="E321" s="563"/>
    </row>
    <row r="322" customFormat="false" ht="12" hidden="false" customHeight="true" outlineLevel="0" collapsed="false">
      <c r="A322" s="563"/>
      <c r="B322" s="563"/>
      <c r="C322" s="563"/>
      <c r="D322" s="563"/>
      <c r="E322" s="563"/>
    </row>
    <row r="323" customFormat="false" ht="12" hidden="false" customHeight="true" outlineLevel="0" collapsed="false">
      <c r="A323" s="563"/>
      <c r="B323" s="563"/>
      <c r="C323" s="563"/>
      <c r="D323" s="563"/>
      <c r="E323" s="563"/>
    </row>
    <row r="324" customFormat="false" ht="12" hidden="false" customHeight="true" outlineLevel="0" collapsed="false">
      <c r="A324" s="563"/>
      <c r="B324" s="563"/>
      <c r="C324" s="563"/>
      <c r="D324" s="563"/>
      <c r="E324" s="563"/>
    </row>
    <row r="325" customFormat="false" ht="12" hidden="false" customHeight="true" outlineLevel="0" collapsed="false">
      <c r="A325" s="563"/>
      <c r="B325" s="563"/>
      <c r="C325" s="563"/>
      <c r="D325" s="563"/>
      <c r="E325" s="563"/>
    </row>
    <row r="326" customFormat="false" ht="12" hidden="false" customHeight="true" outlineLevel="0" collapsed="false">
      <c r="A326" s="563"/>
      <c r="B326" s="563"/>
      <c r="C326" s="563"/>
      <c r="D326" s="563"/>
      <c r="E326" s="563"/>
    </row>
    <row r="327" customFormat="false" ht="12" hidden="false" customHeight="true" outlineLevel="0" collapsed="false">
      <c r="A327" s="563"/>
      <c r="B327" s="563"/>
      <c r="C327" s="563"/>
      <c r="D327" s="563"/>
      <c r="E327" s="563"/>
    </row>
    <row r="328" customFormat="false" ht="12" hidden="false" customHeight="true" outlineLevel="0" collapsed="false">
      <c r="A328" s="563"/>
      <c r="B328" s="563"/>
      <c r="C328" s="563"/>
      <c r="D328" s="563"/>
      <c r="E328" s="563"/>
    </row>
    <row r="329" customFormat="false" ht="12" hidden="false" customHeight="true" outlineLevel="0" collapsed="false">
      <c r="A329" s="563"/>
      <c r="B329" s="563"/>
      <c r="C329" s="563"/>
      <c r="D329" s="563"/>
      <c r="E329" s="563"/>
    </row>
    <row r="330" customFormat="false" ht="12" hidden="false" customHeight="true" outlineLevel="0" collapsed="false">
      <c r="A330" s="563"/>
      <c r="B330" s="563"/>
      <c r="C330" s="563"/>
      <c r="D330" s="563"/>
      <c r="E330" s="563"/>
    </row>
    <row r="331" customFormat="false" ht="12" hidden="false" customHeight="true" outlineLevel="0" collapsed="false">
      <c r="A331" s="563"/>
      <c r="B331" s="563"/>
      <c r="C331" s="563"/>
      <c r="D331" s="563"/>
      <c r="E331" s="563"/>
    </row>
    <row r="332" customFormat="false" ht="12" hidden="false" customHeight="true" outlineLevel="0" collapsed="false">
      <c r="A332" s="563"/>
      <c r="B332" s="563"/>
      <c r="C332" s="563"/>
      <c r="D332" s="563"/>
      <c r="E332" s="563"/>
    </row>
    <row r="333" customFormat="false" ht="12" hidden="false" customHeight="true" outlineLevel="0" collapsed="false">
      <c r="A333" s="563"/>
      <c r="B333" s="563"/>
      <c r="C333" s="563"/>
      <c r="D333" s="563"/>
      <c r="E333" s="563"/>
    </row>
    <row r="334" customFormat="false" ht="12" hidden="false" customHeight="true" outlineLevel="0" collapsed="false">
      <c r="A334" s="563"/>
      <c r="B334" s="563"/>
      <c r="C334" s="563"/>
      <c r="D334" s="563"/>
      <c r="E334" s="563"/>
    </row>
    <row r="335" customFormat="false" ht="12" hidden="false" customHeight="true" outlineLevel="0" collapsed="false">
      <c r="A335" s="563"/>
      <c r="B335" s="563"/>
      <c r="C335" s="563"/>
      <c r="D335" s="563"/>
      <c r="E335" s="563"/>
    </row>
    <row r="336" customFormat="false" ht="12" hidden="false" customHeight="true" outlineLevel="0" collapsed="false">
      <c r="A336" s="563"/>
      <c r="B336" s="563"/>
      <c r="C336" s="563"/>
      <c r="D336" s="563"/>
      <c r="E336" s="563"/>
    </row>
    <row r="337" customFormat="false" ht="12" hidden="false" customHeight="true" outlineLevel="0" collapsed="false">
      <c r="A337" s="563"/>
      <c r="B337" s="563"/>
      <c r="C337" s="563"/>
      <c r="D337" s="563"/>
      <c r="E337" s="563"/>
    </row>
    <row r="338" customFormat="false" ht="12" hidden="false" customHeight="true" outlineLevel="0" collapsed="false">
      <c r="A338" s="563"/>
      <c r="B338" s="563"/>
      <c r="C338" s="563"/>
      <c r="D338" s="563"/>
      <c r="E338" s="563"/>
    </row>
    <row r="339" customFormat="false" ht="12" hidden="false" customHeight="true" outlineLevel="0" collapsed="false">
      <c r="A339" s="563"/>
      <c r="B339" s="563"/>
      <c r="C339" s="563"/>
      <c r="D339" s="563"/>
      <c r="E339" s="563"/>
    </row>
    <row r="340" customFormat="false" ht="12" hidden="false" customHeight="true" outlineLevel="0" collapsed="false">
      <c r="A340" s="563"/>
      <c r="B340" s="563"/>
      <c r="C340" s="563"/>
      <c r="D340" s="563"/>
      <c r="E340" s="563"/>
    </row>
    <row r="341" customFormat="false" ht="12" hidden="false" customHeight="true" outlineLevel="0" collapsed="false">
      <c r="A341" s="563"/>
      <c r="B341" s="563"/>
      <c r="C341" s="563"/>
      <c r="D341" s="563"/>
      <c r="E341" s="563"/>
    </row>
    <row r="342" customFormat="false" ht="12" hidden="false" customHeight="true" outlineLevel="0" collapsed="false">
      <c r="A342" s="563"/>
      <c r="B342" s="563"/>
      <c r="C342" s="563"/>
      <c r="D342" s="563"/>
      <c r="E342" s="563"/>
    </row>
    <row r="343" customFormat="false" ht="12" hidden="false" customHeight="true" outlineLevel="0" collapsed="false">
      <c r="A343" s="563"/>
      <c r="B343" s="563"/>
      <c r="C343" s="563"/>
      <c r="D343" s="563"/>
      <c r="E343" s="563"/>
    </row>
    <row r="344" customFormat="false" ht="12" hidden="false" customHeight="true" outlineLevel="0" collapsed="false">
      <c r="A344" s="563"/>
      <c r="B344" s="563"/>
      <c r="C344" s="563"/>
      <c r="D344" s="563"/>
      <c r="E344" s="563"/>
    </row>
    <row r="345" customFormat="false" ht="12" hidden="false" customHeight="true" outlineLevel="0" collapsed="false">
      <c r="A345" s="563"/>
      <c r="B345" s="563"/>
      <c r="C345" s="563"/>
      <c r="D345" s="563"/>
      <c r="E345" s="563"/>
    </row>
    <row r="346" customFormat="false" ht="12" hidden="false" customHeight="true" outlineLevel="0" collapsed="false">
      <c r="A346" s="563"/>
      <c r="B346" s="563"/>
      <c r="C346" s="563"/>
      <c r="D346" s="563"/>
      <c r="E346" s="563"/>
    </row>
    <row r="347" customFormat="false" ht="12" hidden="false" customHeight="true" outlineLevel="0" collapsed="false">
      <c r="A347" s="563"/>
      <c r="B347" s="563"/>
      <c r="C347" s="563"/>
      <c r="D347" s="563"/>
      <c r="E347" s="563"/>
    </row>
    <row r="348" customFormat="false" ht="12" hidden="false" customHeight="true" outlineLevel="0" collapsed="false">
      <c r="A348" s="563"/>
      <c r="B348" s="563"/>
      <c r="C348" s="563"/>
      <c r="D348" s="563"/>
      <c r="E348" s="563"/>
    </row>
    <row r="349" customFormat="false" ht="12" hidden="false" customHeight="true" outlineLevel="0" collapsed="false">
      <c r="A349" s="563"/>
      <c r="B349" s="563"/>
      <c r="C349" s="563"/>
      <c r="D349" s="563"/>
      <c r="E349" s="563"/>
    </row>
    <row r="350" customFormat="false" ht="12" hidden="false" customHeight="true" outlineLevel="0" collapsed="false">
      <c r="A350" s="563"/>
      <c r="B350" s="563"/>
      <c r="C350" s="563"/>
      <c r="D350" s="563"/>
      <c r="E350" s="563"/>
    </row>
    <row r="351" customFormat="false" ht="12" hidden="false" customHeight="true" outlineLevel="0" collapsed="false">
      <c r="A351" s="563"/>
      <c r="B351" s="563"/>
      <c r="C351" s="563"/>
      <c r="D351" s="563"/>
      <c r="E351" s="563"/>
    </row>
    <row r="352" customFormat="false" ht="12" hidden="false" customHeight="true" outlineLevel="0" collapsed="false">
      <c r="A352" s="563"/>
      <c r="B352" s="563"/>
      <c r="C352" s="563"/>
      <c r="D352" s="563"/>
      <c r="E352" s="563"/>
    </row>
    <row r="353" customFormat="false" ht="12" hidden="false" customHeight="true" outlineLevel="0" collapsed="false">
      <c r="A353" s="563"/>
      <c r="B353" s="563"/>
      <c r="C353" s="563"/>
      <c r="D353" s="563"/>
      <c r="E353" s="563"/>
    </row>
    <row r="354" customFormat="false" ht="12" hidden="false" customHeight="true" outlineLevel="0" collapsed="false">
      <c r="A354" s="563"/>
      <c r="B354" s="563"/>
      <c r="C354" s="563"/>
      <c r="D354" s="563"/>
      <c r="E354" s="563"/>
    </row>
    <row r="355" customFormat="false" ht="12" hidden="false" customHeight="true" outlineLevel="0" collapsed="false">
      <c r="A355" s="563"/>
      <c r="B355" s="563"/>
      <c r="C355" s="563"/>
      <c r="D355" s="563"/>
      <c r="E355" s="563"/>
    </row>
    <row r="356" customFormat="false" ht="12" hidden="false" customHeight="true" outlineLevel="0" collapsed="false">
      <c r="A356" s="563"/>
      <c r="B356" s="563"/>
      <c r="C356" s="563"/>
      <c r="D356" s="563"/>
      <c r="E356" s="563"/>
    </row>
    <row r="357" customFormat="false" ht="12" hidden="false" customHeight="true" outlineLevel="0" collapsed="false">
      <c r="A357" s="563"/>
      <c r="B357" s="563"/>
      <c r="C357" s="563"/>
      <c r="D357" s="563"/>
      <c r="E357" s="563"/>
    </row>
    <row r="358" customFormat="false" ht="12" hidden="false" customHeight="true" outlineLevel="0" collapsed="false">
      <c r="A358" s="563"/>
      <c r="B358" s="563"/>
      <c r="C358" s="563"/>
      <c r="D358" s="563"/>
      <c r="E358" s="563"/>
    </row>
    <row r="359" customFormat="false" ht="12" hidden="false" customHeight="true" outlineLevel="0" collapsed="false">
      <c r="A359" s="563"/>
      <c r="B359" s="563"/>
      <c r="C359" s="563"/>
      <c r="D359" s="563"/>
      <c r="E359" s="563"/>
    </row>
    <row r="360" customFormat="false" ht="12" hidden="false" customHeight="true" outlineLevel="0" collapsed="false">
      <c r="A360" s="563"/>
      <c r="B360" s="563"/>
      <c r="C360" s="563"/>
      <c r="D360" s="563"/>
      <c r="E360" s="563"/>
    </row>
    <row r="361" customFormat="false" ht="12" hidden="false" customHeight="true" outlineLevel="0" collapsed="false">
      <c r="A361" s="563"/>
      <c r="B361" s="563"/>
      <c r="C361" s="563"/>
      <c r="D361" s="563"/>
      <c r="E361" s="563"/>
    </row>
    <row r="362" customFormat="false" ht="12" hidden="false" customHeight="true" outlineLevel="0" collapsed="false">
      <c r="A362" s="563"/>
      <c r="B362" s="563"/>
      <c r="C362" s="563"/>
      <c r="D362" s="563"/>
      <c r="E362" s="563"/>
    </row>
    <row r="363" customFormat="false" ht="12" hidden="false" customHeight="true" outlineLevel="0" collapsed="false">
      <c r="A363" s="563"/>
      <c r="B363" s="563"/>
      <c r="C363" s="563"/>
      <c r="D363" s="563"/>
      <c r="E363" s="563"/>
    </row>
    <row r="364" customFormat="false" ht="12" hidden="false" customHeight="true" outlineLevel="0" collapsed="false">
      <c r="A364" s="563"/>
      <c r="B364" s="563"/>
      <c r="C364" s="563"/>
      <c r="D364" s="563"/>
      <c r="E364" s="563"/>
    </row>
    <row r="365" customFormat="false" ht="12" hidden="false" customHeight="true" outlineLevel="0" collapsed="false">
      <c r="A365" s="563"/>
      <c r="B365" s="563"/>
      <c r="C365" s="563"/>
      <c r="D365" s="563"/>
      <c r="E365" s="563"/>
    </row>
    <row r="366" customFormat="false" ht="12" hidden="false" customHeight="true" outlineLevel="0" collapsed="false">
      <c r="A366" s="563"/>
      <c r="B366" s="563"/>
      <c r="C366" s="563"/>
      <c r="D366" s="563"/>
      <c r="E366" s="563"/>
    </row>
    <row r="367" customFormat="false" ht="12" hidden="false" customHeight="true" outlineLevel="0" collapsed="false">
      <c r="A367" s="563"/>
      <c r="B367" s="563"/>
      <c r="C367" s="563"/>
      <c r="D367" s="563"/>
      <c r="E367" s="563"/>
    </row>
    <row r="368" customFormat="false" ht="12" hidden="false" customHeight="true" outlineLevel="0" collapsed="false">
      <c r="A368" s="563"/>
      <c r="B368" s="563"/>
      <c r="C368" s="563"/>
      <c r="D368" s="563"/>
      <c r="E368" s="563"/>
    </row>
    <row r="369" customFormat="false" ht="12" hidden="false" customHeight="true" outlineLevel="0" collapsed="false">
      <c r="A369" s="563"/>
      <c r="B369" s="563"/>
      <c r="C369" s="563"/>
      <c r="D369" s="563"/>
      <c r="E369" s="563"/>
    </row>
    <row r="370" customFormat="false" ht="12" hidden="false" customHeight="true" outlineLevel="0" collapsed="false">
      <c r="A370" s="563"/>
      <c r="B370" s="563"/>
      <c r="C370" s="563"/>
      <c r="D370" s="563"/>
      <c r="E370" s="563"/>
    </row>
    <row r="371" customFormat="false" ht="12" hidden="false" customHeight="true" outlineLevel="0" collapsed="false">
      <c r="A371" s="563"/>
      <c r="B371" s="563"/>
      <c r="C371" s="563"/>
      <c r="D371" s="563"/>
      <c r="E371" s="563"/>
    </row>
    <row r="372" customFormat="false" ht="12" hidden="false" customHeight="true" outlineLevel="0" collapsed="false">
      <c r="A372" s="563"/>
      <c r="B372" s="563"/>
      <c r="C372" s="563"/>
      <c r="D372" s="563"/>
      <c r="E372" s="563"/>
    </row>
    <row r="373" customFormat="false" ht="12" hidden="false" customHeight="true" outlineLevel="0" collapsed="false">
      <c r="A373" s="563"/>
      <c r="B373" s="563"/>
      <c r="C373" s="563"/>
      <c r="D373" s="563"/>
      <c r="E373" s="563"/>
    </row>
    <row r="374" customFormat="false" ht="12" hidden="false" customHeight="true" outlineLevel="0" collapsed="false">
      <c r="A374" s="563"/>
      <c r="B374" s="563"/>
      <c r="C374" s="563"/>
      <c r="D374" s="563"/>
      <c r="E374" s="563"/>
    </row>
    <row r="375" customFormat="false" ht="12" hidden="false" customHeight="true" outlineLevel="0" collapsed="false">
      <c r="A375" s="563"/>
      <c r="B375" s="563"/>
      <c r="C375" s="563"/>
      <c r="D375" s="563"/>
      <c r="E375" s="563"/>
    </row>
    <row r="376" customFormat="false" ht="12" hidden="false" customHeight="true" outlineLevel="0" collapsed="false">
      <c r="A376" s="563"/>
      <c r="B376" s="563"/>
      <c r="C376" s="563"/>
      <c r="D376" s="563"/>
      <c r="E376" s="563"/>
    </row>
    <row r="377" customFormat="false" ht="12" hidden="false" customHeight="true" outlineLevel="0" collapsed="false">
      <c r="A377" s="563"/>
      <c r="B377" s="563"/>
      <c r="C377" s="563"/>
      <c r="D377" s="563"/>
      <c r="E377" s="563"/>
    </row>
    <row r="378" customFormat="false" ht="12" hidden="false" customHeight="true" outlineLevel="0" collapsed="false">
      <c r="A378" s="563"/>
      <c r="B378" s="563"/>
      <c r="C378" s="563"/>
      <c r="D378" s="563"/>
      <c r="E378" s="563"/>
    </row>
    <row r="379" customFormat="false" ht="12" hidden="false" customHeight="true" outlineLevel="0" collapsed="false">
      <c r="A379" s="563"/>
      <c r="B379" s="563"/>
      <c r="C379" s="563"/>
      <c r="D379" s="563"/>
      <c r="E379" s="563"/>
    </row>
    <row r="380" customFormat="false" ht="12" hidden="false" customHeight="true" outlineLevel="0" collapsed="false">
      <c r="A380" s="563"/>
      <c r="B380" s="563"/>
      <c r="C380" s="563"/>
      <c r="D380" s="563"/>
      <c r="E380" s="563"/>
    </row>
    <row r="381" customFormat="false" ht="12" hidden="false" customHeight="true" outlineLevel="0" collapsed="false">
      <c r="A381" s="563"/>
      <c r="B381" s="563"/>
      <c r="C381" s="563"/>
      <c r="D381" s="563"/>
      <c r="E381" s="563"/>
    </row>
    <row r="382" customFormat="false" ht="12" hidden="false" customHeight="true" outlineLevel="0" collapsed="false">
      <c r="A382" s="563"/>
      <c r="B382" s="563"/>
      <c r="C382" s="563"/>
      <c r="D382" s="563"/>
      <c r="E382" s="563"/>
    </row>
    <row r="383" customFormat="false" ht="12" hidden="false" customHeight="true" outlineLevel="0" collapsed="false">
      <c r="A383" s="563"/>
      <c r="B383" s="563"/>
      <c r="C383" s="563"/>
      <c r="D383" s="563"/>
      <c r="E383" s="563"/>
    </row>
    <row r="384" customFormat="false" ht="12" hidden="false" customHeight="true" outlineLevel="0" collapsed="false">
      <c r="A384" s="563"/>
      <c r="B384" s="563"/>
      <c r="C384" s="563"/>
      <c r="D384" s="563"/>
      <c r="E384" s="563"/>
    </row>
    <row r="385" customFormat="false" ht="12" hidden="false" customHeight="true" outlineLevel="0" collapsed="false">
      <c r="A385" s="563"/>
      <c r="B385" s="563"/>
      <c r="C385" s="563"/>
      <c r="D385" s="563"/>
      <c r="E385" s="563"/>
    </row>
    <row r="386" customFormat="false" ht="12" hidden="false" customHeight="true" outlineLevel="0" collapsed="false">
      <c r="A386" s="563"/>
      <c r="B386" s="563"/>
      <c r="C386" s="563"/>
      <c r="D386" s="563"/>
      <c r="E386" s="563"/>
    </row>
    <row r="387" customFormat="false" ht="12" hidden="false" customHeight="true" outlineLevel="0" collapsed="false">
      <c r="A387" s="563"/>
      <c r="B387" s="563"/>
      <c r="C387" s="563"/>
      <c r="D387" s="563"/>
      <c r="E387" s="563"/>
    </row>
    <row r="388" customFormat="false" ht="12" hidden="false" customHeight="true" outlineLevel="0" collapsed="false">
      <c r="A388" s="563"/>
      <c r="B388" s="563"/>
      <c r="C388" s="563"/>
      <c r="D388" s="563"/>
      <c r="E388" s="563"/>
    </row>
    <row r="389" customFormat="false" ht="12" hidden="false" customHeight="true" outlineLevel="0" collapsed="false">
      <c r="A389" s="563"/>
      <c r="B389" s="563"/>
      <c r="C389" s="563"/>
      <c r="D389" s="563"/>
      <c r="E389" s="563"/>
    </row>
    <row r="390" customFormat="false" ht="12" hidden="false" customHeight="true" outlineLevel="0" collapsed="false">
      <c r="A390" s="563"/>
      <c r="B390" s="563"/>
      <c r="C390" s="563"/>
      <c r="D390" s="563"/>
      <c r="E390" s="563"/>
    </row>
    <row r="391" customFormat="false" ht="12" hidden="false" customHeight="true" outlineLevel="0" collapsed="false">
      <c r="A391" s="563"/>
      <c r="B391" s="563"/>
      <c r="C391" s="563"/>
      <c r="D391" s="563"/>
      <c r="E391" s="563"/>
    </row>
    <row r="392" customFormat="false" ht="12" hidden="false" customHeight="true" outlineLevel="0" collapsed="false">
      <c r="A392" s="563"/>
      <c r="B392" s="563"/>
      <c r="C392" s="563"/>
      <c r="D392" s="563"/>
      <c r="E392" s="563"/>
    </row>
    <row r="393" customFormat="false" ht="12" hidden="false" customHeight="true" outlineLevel="0" collapsed="false">
      <c r="A393" s="563"/>
      <c r="B393" s="563"/>
      <c r="C393" s="563"/>
      <c r="D393" s="563"/>
      <c r="E393" s="563"/>
    </row>
    <row r="394" customFormat="false" ht="12" hidden="false" customHeight="true" outlineLevel="0" collapsed="false">
      <c r="A394" s="563"/>
      <c r="B394" s="563"/>
      <c r="C394" s="563"/>
      <c r="D394" s="563"/>
      <c r="E394" s="563"/>
    </row>
    <row r="395" customFormat="false" ht="12" hidden="false" customHeight="true" outlineLevel="0" collapsed="false">
      <c r="A395" s="563"/>
      <c r="B395" s="563"/>
      <c r="C395" s="563"/>
      <c r="D395" s="563"/>
      <c r="E395" s="563"/>
    </row>
    <row r="396" customFormat="false" ht="12" hidden="false" customHeight="true" outlineLevel="0" collapsed="false">
      <c r="A396" s="563"/>
      <c r="B396" s="563"/>
      <c r="C396" s="563"/>
      <c r="D396" s="563"/>
      <c r="E396" s="563"/>
    </row>
    <row r="397" customFormat="false" ht="12" hidden="false" customHeight="true" outlineLevel="0" collapsed="false">
      <c r="A397" s="563"/>
      <c r="B397" s="563"/>
      <c r="C397" s="563"/>
      <c r="D397" s="563"/>
      <c r="E397" s="563"/>
    </row>
    <row r="398" customFormat="false" ht="12" hidden="false" customHeight="true" outlineLevel="0" collapsed="false">
      <c r="A398" s="563"/>
      <c r="B398" s="563"/>
      <c r="C398" s="563"/>
      <c r="D398" s="563"/>
      <c r="E398" s="563"/>
    </row>
    <row r="399" customFormat="false" ht="12" hidden="false" customHeight="true" outlineLevel="0" collapsed="false">
      <c r="A399" s="563"/>
      <c r="B399" s="563"/>
      <c r="C399" s="563"/>
      <c r="D399" s="563"/>
      <c r="E399" s="563"/>
    </row>
    <row r="400" customFormat="false" ht="12" hidden="false" customHeight="true" outlineLevel="0" collapsed="false">
      <c r="A400" s="563"/>
      <c r="B400" s="563"/>
      <c r="C400" s="563"/>
      <c r="D400" s="563"/>
      <c r="E400" s="563"/>
    </row>
    <row r="401" customFormat="false" ht="12" hidden="false" customHeight="true" outlineLevel="0" collapsed="false">
      <c r="A401" s="563"/>
      <c r="B401" s="563"/>
      <c r="C401" s="563"/>
      <c r="D401" s="563"/>
      <c r="E401" s="563"/>
    </row>
    <row r="402" customFormat="false" ht="12" hidden="false" customHeight="true" outlineLevel="0" collapsed="false">
      <c r="A402" s="563"/>
      <c r="B402" s="563"/>
      <c r="C402" s="563"/>
      <c r="D402" s="563"/>
      <c r="E402" s="563"/>
    </row>
    <row r="403" customFormat="false" ht="12" hidden="false" customHeight="true" outlineLevel="0" collapsed="false">
      <c r="A403" s="563"/>
      <c r="B403" s="563"/>
      <c r="C403" s="563"/>
      <c r="D403" s="563"/>
      <c r="E403" s="563"/>
    </row>
    <row r="404" customFormat="false" ht="12" hidden="false" customHeight="true" outlineLevel="0" collapsed="false">
      <c r="A404" s="563"/>
      <c r="B404" s="563"/>
      <c r="C404" s="563"/>
      <c r="D404" s="563"/>
      <c r="E404" s="563"/>
    </row>
    <row r="405" customFormat="false" ht="12" hidden="false" customHeight="true" outlineLevel="0" collapsed="false">
      <c r="A405" s="563"/>
      <c r="B405" s="563"/>
      <c r="C405" s="563"/>
      <c r="D405" s="563"/>
      <c r="E405" s="563"/>
    </row>
    <row r="406" customFormat="false" ht="12" hidden="false" customHeight="true" outlineLevel="0" collapsed="false">
      <c r="A406" s="563"/>
      <c r="B406" s="563"/>
      <c r="C406" s="563"/>
      <c r="D406" s="563"/>
      <c r="E406" s="563"/>
    </row>
    <row r="407" customFormat="false" ht="12" hidden="false" customHeight="true" outlineLevel="0" collapsed="false">
      <c r="A407" s="563"/>
      <c r="B407" s="563"/>
      <c r="C407" s="563"/>
      <c r="D407" s="563"/>
      <c r="E407" s="563"/>
    </row>
    <row r="408" customFormat="false" ht="12" hidden="false" customHeight="true" outlineLevel="0" collapsed="false">
      <c r="A408" s="563"/>
      <c r="B408" s="563"/>
      <c r="C408" s="563"/>
      <c r="D408" s="563"/>
      <c r="E408" s="563"/>
    </row>
    <row r="409" customFormat="false" ht="12" hidden="false" customHeight="true" outlineLevel="0" collapsed="false">
      <c r="A409" s="563"/>
      <c r="B409" s="563"/>
      <c r="C409" s="563"/>
      <c r="D409" s="563"/>
      <c r="E409" s="563"/>
    </row>
    <row r="410" customFormat="false" ht="12" hidden="false" customHeight="true" outlineLevel="0" collapsed="false">
      <c r="A410" s="563"/>
      <c r="B410" s="563"/>
      <c r="C410" s="563"/>
      <c r="D410" s="563"/>
      <c r="E410" s="563"/>
    </row>
    <row r="411" customFormat="false" ht="12" hidden="false" customHeight="true" outlineLevel="0" collapsed="false">
      <c r="A411" s="563"/>
      <c r="B411" s="563"/>
      <c r="C411" s="563"/>
      <c r="D411" s="563"/>
      <c r="E411" s="563"/>
    </row>
    <row r="412" customFormat="false" ht="12" hidden="false" customHeight="true" outlineLevel="0" collapsed="false">
      <c r="A412" s="563"/>
      <c r="B412" s="563"/>
      <c r="C412" s="563"/>
      <c r="D412" s="563"/>
      <c r="E412" s="563"/>
    </row>
    <row r="413" customFormat="false" ht="12" hidden="false" customHeight="true" outlineLevel="0" collapsed="false">
      <c r="A413" s="563"/>
      <c r="B413" s="563"/>
      <c r="C413" s="563"/>
      <c r="D413" s="563"/>
      <c r="E413" s="563"/>
    </row>
    <row r="414" customFormat="false" ht="12" hidden="false" customHeight="true" outlineLevel="0" collapsed="false">
      <c r="A414" s="563"/>
      <c r="B414" s="563"/>
      <c r="C414" s="563"/>
      <c r="D414" s="563"/>
      <c r="E414" s="563"/>
    </row>
    <row r="415" customFormat="false" ht="12" hidden="false" customHeight="true" outlineLevel="0" collapsed="false">
      <c r="A415" s="563"/>
      <c r="B415" s="563"/>
      <c r="C415" s="563"/>
      <c r="D415" s="563"/>
      <c r="E415" s="563"/>
    </row>
    <row r="416" customFormat="false" ht="12" hidden="false" customHeight="true" outlineLevel="0" collapsed="false">
      <c r="A416" s="563"/>
      <c r="B416" s="563"/>
      <c r="C416" s="563"/>
      <c r="D416" s="563"/>
      <c r="E416" s="563"/>
    </row>
    <row r="417" customFormat="false" ht="12" hidden="false" customHeight="true" outlineLevel="0" collapsed="false">
      <c r="A417" s="563"/>
      <c r="B417" s="563"/>
      <c r="C417" s="563"/>
      <c r="D417" s="563"/>
      <c r="E417" s="563"/>
    </row>
    <row r="418" customFormat="false" ht="12" hidden="false" customHeight="true" outlineLevel="0" collapsed="false">
      <c r="A418" s="563"/>
      <c r="B418" s="563"/>
      <c r="C418" s="563"/>
      <c r="D418" s="563"/>
      <c r="E418" s="563"/>
    </row>
    <row r="419" customFormat="false" ht="12" hidden="false" customHeight="true" outlineLevel="0" collapsed="false">
      <c r="A419" s="563"/>
      <c r="B419" s="563"/>
      <c r="C419" s="563"/>
      <c r="D419" s="563"/>
      <c r="E419" s="563"/>
    </row>
    <row r="420" customFormat="false" ht="12" hidden="false" customHeight="true" outlineLevel="0" collapsed="false">
      <c r="A420" s="563"/>
      <c r="B420" s="563"/>
      <c r="C420" s="563"/>
      <c r="D420" s="563"/>
      <c r="E420" s="563"/>
    </row>
    <row r="421" customFormat="false" ht="12" hidden="false" customHeight="true" outlineLevel="0" collapsed="false">
      <c r="A421" s="563"/>
      <c r="B421" s="563"/>
      <c r="C421" s="563"/>
      <c r="D421" s="563"/>
      <c r="E421" s="563"/>
    </row>
    <row r="422" customFormat="false" ht="12" hidden="false" customHeight="true" outlineLevel="0" collapsed="false">
      <c r="A422" s="563"/>
      <c r="B422" s="563"/>
      <c r="C422" s="563"/>
      <c r="D422" s="563"/>
      <c r="E422" s="563"/>
    </row>
    <row r="423" customFormat="false" ht="12" hidden="false" customHeight="true" outlineLevel="0" collapsed="false">
      <c r="A423" s="563"/>
      <c r="B423" s="563"/>
      <c r="C423" s="563"/>
      <c r="D423" s="563"/>
      <c r="E423" s="563"/>
    </row>
    <row r="424" customFormat="false" ht="12" hidden="false" customHeight="true" outlineLevel="0" collapsed="false">
      <c r="A424" s="563"/>
      <c r="B424" s="563"/>
      <c r="C424" s="563"/>
      <c r="D424" s="563"/>
      <c r="E424" s="563"/>
    </row>
    <row r="425" customFormat="false" ht="12" hidden="false" customHeight="true" outlineLevel="0" collapsed="false">
      <c r="A425" s="563"/>
      <c r="B425" s="563"/>
      <c r="C425" s="563"/>
      <c r="D425" s="563"/>
      <c r="E425" s="563"/>
    </row>
    <row r="426" customFormat="false" ht="12" hidden="false" customHeight="true" outlineLevel="0" collapsed="false">
      <c r="A426" s="563"/>
      <c r="B426" s="563"/>
      <c r="C426" s="563"/>
      <c r="D426" s="563"/>
      <c r="E426" s="563"/>
    </row>
    <row r="427" customFormat="false" ht="12" hidden="false" customHeight="true" outlineLevel="0" collapsed="false">
      <c r="A427" s="563"/>
      <c r="B427" s="563"/>
      <c r="C427" s="563"/>
      <c r="D427" s="563"/>
      <c r="E427" s="563"/>
    </row>
    <row r="428" customFormat="false" ht="12" hidden="false" customHeight="true" outlineLevel="0" collapsed="false">
      <c r="A428" s="563"/>
      <c r="B428" s="563"/>
      <c r="C428" s="563"/>
      <c r="D428" s="563"/>
      <c r="E428" s="563"/>
    </row>
    <row r="429" customFormat="false" ht="12" hidden="false" customHeight="true" outlineLevel="0" collapsed="false">
      <c r="A429" s="563"/>
      <c r="B429" s="563"/>
      <c r="C429" s="563"/>
      <c r="D429" s="563"/>
      <c r="E429" s="563"/>
    </row>
    <row r="430" customFormat="false" ht="12" hidden="false" customHeight="true" outlineLevel="0" collapsed="false">
      <c r="A430" s="563"/>
      <c r="B430" s="563"/>
      <c r="C430" s="563"/>
      <c r="D430" s="563"/>
      <c r="E430" s="563"/>
    </row>
    <row r="431" customFormat="false" ht="12" hidden="false" customHeight="true" outlineLevel="0" collapsed="false">
      <c r="A431" s="563"/>
      <c r="B431" s="563"/>
      <c r="C431" s="563"/>
      <c r="D431" s="563"/>
      <c r="E431" s="563"/>
    </row>
    <row r="432" customFormat="false" ht="12" hidden="false" customHeight="true" outlineLevel="0" collapsed="false">
      <c r="A432" s="563"/>
      <c r="B432" s="563"/>
      <c r="C432" s="563"/>
      <c r="D432" s="563"/>
      <c r="E432" s="563"/>
    </row>
    <row r="433" customFormat="false" ht="12" hidden="false" customHeight="true" outlineLevel="0" collapsed="false">
      <c r="A433" s="563"/>
      <c r="B433" s="563"/>
      <c r="C433" s="563"/>
      <c r="D433" s="563"/>
      <c r="E433" s="563"/>
    </row>
    <row r="434" customFormat="false" ht="12" hidden="false" customHeight="true" outlineLevel="0" collapsed="false">
      <c r="A434" s="563"/>
      <c r="B434" s="563"/>
      <c r="C434" s="563"/>
      <c r="D434" s="563"/>
      <c r="E434" s="563"/>
    </row>
    <row r="435" customFormat="false" ht="12" hidden="false" customHeight="true" outlineLevel="0" collapsed="false">
      <c r="A435" s="563"/>
      <c r="B435" s="563"/>
      <c r="C435" s="563"/>
      <c r="D435" s="563"/>
      <c r="E435" s="563"/>
    </row>
    <row r="436" customFormat="false" ht="12" hidden="false" customHeight="true" outlineLevel="0" collapsed="false">
      <c r="A436" s="563"/>
      <c r="B436" s="563"/>
      <c r="C436" s="563"/>
      <c r="D436" s="563"/>
      <c r="E436" s="563"/>
    </row>
    <row r="437" customFormat="false" ht="12" hidden="false" customHeight="true" outlineLevel="0" collapsed="false">
      <c r="A437" s="563"/>
      <c r="B437" s="563"/>
      <c r="C437" s="563"/>
      <c r="D437" s="563"/>
      <c r="E437" s="563"/>
    </row>
    <row r="438" customFormat="false" ht="12" hidden="false" customHeight="true" outlineLevel="0" collapsed="false">
      <c r="A438" s="563"/>
      <c r="B438" s="563"/>
      <c r="C438" s="563"/>
      <c r="D438" s="563"/>
      <c r="E438" s="563"/>
    </row>
    <row r="439" customFormat="false" ht="12" hidden="false" customHeight="true" outlineLevel="0" collapsed="false">
      <c r="A439" s="563"/>
      <c r="B439" s="563"/>
      <c r="C439" s="563"/>
      <c r="D439" s="563"/>
      <c r="E439" s="563"/>
    </row>
    <row r="440" customFormat="false" ht="12" hidden="false" customHeight="true" outlineLevel="0" collapsed="false">
      <c r="A440" s="563"/>
      <c r="B440" s="563"/>
      <c r="C440" s="563"/>
      <c r="D440" s="563"/>
      <c r="E440" s="563"/>
    </row>
    <row r="441" customFormat="false" ht="12" hidden="false" customHeight="true" outlineLevel="0" collapsed="false">
      <c r="A441" s="563"/>
      <c r="B441" s="563"/>
      <c r="C441" s="563"/>
      <c r="D441" s="563"/>
      <c r="E441" s="563"/>
    </row>
    <row r="442" customFormat="false" ht="12" hidden="false" customHeight="true" outlineLevel="0" collapsed="false">
      <c r="A442" s="563"/>
      <c r="B442" s="563"/>
      <c r="C442" s="563"/>
      <c r="D442" s="563"/>
      <c r="E442" s="563"/>
    </row>
    <row r="443" customFormat="false" ht="12" hidden="false" customHeight="true" outlineLevel="0" collapsed="false">
      <c r="A443" s="563"/>
      <c r="B443" s="563"/>
      <c r="C443" s="563"/>
      <c r="D443" s="563"/>
      <c r="E443" s="563"/>
    </row>
    <row r="444" customFormat="false" ht="12" hidden="false" customHeight="true" outlineLevel="0" collapsed="false">
      <c r="A444" s="563"/>
      <c r="B444" s="563"/>
      <c r="C444" s="563"/>
      <c r="D444" s="563"/>
      <c r="E444" s="563"/>
    </row>
    <row r="445" customFormat="false" ht="12" hidden="false" customHeight="true" outlineLevel="0" collapsed="false">
      <c r="A445" s="563"/>
      <c r="B445" s="563"/>
      <c r="C445" s="563"/>
      <c r="D445" s="563"/>
      <c r="E445" s="563"/>
    </row>
    <row r="446" customFormat="false" ht="12" hidden="false" customHeight="true" outlineLevel="0" collapsed="false">
      <c r="A446" s="563"/>
      <c r="B446" s="563"/>
      <c r="C446" s="563"/>
      <c r="D446" s="563"/>
      <c r="E446" s="563"/>
    </row>
    <row r="447" customFormat="false" ht="12" hidden="false" customHeight="true" outlineLevel="0" collapsed="false">
      <c r="A447" s="563"/>
      <c r="B447" s="563"/>
      <c r="C447" s="563"/>
      <c r="D447" s="563"/>
      <c r="E447" s="563"/>
    </row>
    <row r="448" customFormat="false" ht="12" hidden="false" customHeight="true" outlineLevel="0" collapsed="false">
      <c r="A448" s="563"/>
      <c r="B448" s="563"/>
      <c r="C448" s="563"/>
      <c r="D448" s="563"/>
      <c r="E448" s="563"/>
    </row>
    <row r="449" customFormat="false" ht="12" hidden="false" customHeight="true" outlineLevel="0" collapsed="false">
      <c r="A449" s="563"/>
      <c r="B449" s="563"/>
      <c r="C449" s="563"/>
      <c r="D449" s="563"/>
      <c r="E449" s="563"/>
    </row>
    <row r="450" customFormat="false" ht="12" hidden="false" customHeight="true" outlineLevel="0" collapsed="false">
      <c r="A450" s="563"/>
      <c r="B450" s="563"/>
      <c r="C450" s="563"/>
      <c r="D450" s="563"/>
      <c r="E450" s="563"/>
    </row>
    <row r="451" customFormat="false" ht="12" hidden="false" customHeight="true" outlineLevel="0" collapsed="false">
      <c r="A451" s="563"/>
      <c r="B451" s="563"/>
      <c r="C451" s="563"/>
      <c r="D451" s="563"/>
      <c r="E451" s="563"/>
    </row>
    <row r="452" customFormat="false" ht="12" hidden="false" customHeight="true" outlineLevel="0" collapsed="false">
      <c r="A452" s="563"/>
      <c r="B452" s="563"/>
      <c r="C452" s="563"/>
      <c r="D452" s="563"/>
      <c r="E452" s="563"/>
    </row>
    <row r="453" customFormat="false" ht="12" hidden="false" customHeight="true" outlineLevel="0" collapsed="false">
      <c r="A453" s="563"/>
      <c r="B453" s="563"/>
      <c r="C453" s="563"/>
      <c r="D453" s="563"/>
      <c r="E453" s="563"/>
    </row>
    <row r="454" customFormat="false" ht="12" hidden="false" customHeight="true" outlineLevel="0" collapsed="false">
      <c r="A454" s="563"/>
      <c r="B454" s="563"/>
      <c r="C454" s="563"/>
      <c r="D454" s="563"/>
      <c r="E454" s="563"/>
    </row>
    <row r="455" customFormat="false" ht="12" hidden="false" customHeight="true" outlineLevel="0" collapsed="false">
      <c r="A455" s="563"/>
      <c r="B455" s="563"/>
      <c r="C455" s="563"/>
      <c r="D455" s="563"/>
      <c r="E455" s="563"/>
    </row>
    <row r="456" customFormat="false" ht="12" hidden="false" customHeight="true" outlineLevel="0" collapsed="false">
      <c r="A456" s="563"/>
      <c r="B456" s="563"/>
      <c r="C456" s="563"/>
      <c r="D456" s="563"/>
      <c r="E456" s="563"/>
    </row>
    <row r="457" customFormat="false" ht="12" hidden="false" customHeight="true" outlineLevel="0" collapsed="false">
      <c r="A457" s="563"/>
      <c r="B457" s="563"/>
      <c r="C457" s="563"/>
      <c r="D457" s="563"/>
      <c r="E457" s="563"/>
    </row>
    <row r="458" customFormat="false" ht="12" hidden="false" customHeight="true" outlineLevel="0" collapsed="false">
      <c r="A458" s="563"/>
      <c r="B458" s="563"/>
      <c r="C458" s="563"/>
      <c r="D458" s="563"/>
      <c r="E458" s="563"/>
    </row>
    <row r="459" customFormat="false" ht="12" hidden="false" customHeight="true" outlineLevel="0" collapsed="false">
      <c r="A459" s="563"/>
      <c r="B459" s="563"/>
      <c r="C459" s="563"/>
      <c r="D459" s="563"/>
      <c r="E459" s="563"/>
    </row>
    <row r="460" customFormat="false" ht="12" hidden="false" customHeight="true" outlineLevel="0" collapsed="false">
      <c r="A460" s="563"/>
      <c r="B460" s="563"/>
      <c r="C460" s="563"/>
      <c r="D460" s="563"/>
      <c r="E460" s="563"/>
    </row>
    <row r="461" customFormat="false" ht="12" hidden="false" customHeight="true" outlineLevel="0" collapsed="false">
      <c r="A461" s="563"/>
      <c r="B461" s="563"/>
      <c r="C461" s="563"/>
      <c r="D461" s="563"/>
      <c r="E461" s="563"/>
    </row>
    <row r="462" customFormat="false" ht="12" hidden="false" customHeight="true" outlineLevel="0" collapsed="false">
      <c r="A462" s="563"/>
      <c r="B462" s="563"/>
      <c r="C462" s="563"/>
      <c r="D462" s="563"/>
      <c r="E462" s="563"/>
    </row>
    <row r="463" customFormat="false" ht="12" hidden="false" customHeight="true" outlineLevel="0" collapsed="false">
      <c r="A463" s="563"/>
      <c r="B463" s="563"/>
      <c r="C463" s="563"/>
      <c r="D463" s="563"/>
      <c r="E463" s="563"/>
    </row>
    <row r="464" customFormat="false" ht="12" hidden="false" customHeight="true" outlineLevel="0" collapsed="false">
      <c r="A464" s="563"/>
      <c r="B464" s="563"/>
      <c r="C464" s="563"/>
      <c r="D464" s="563"/>
      <c r="E464" s="563"/>
    </row>
    <row r="465" customFormat="false" ht="12" hidden="false" customHeight="true" outlineLevel="0" collapsed="false">
      <c r="A465" s="563"/>
      <c r="B465" s="563"/>
      <c r="C465" s="563"/>
      <c r="D465" s="563"/>
      <c r="E465" s="563"/>
    </row>
    <row r="466" customFormat="false" ht="12" hidden="false" customHeight="true" outlineLevel="0" collapsed="false">
      <c r="A466" s="563"/>
      <c r="B466" s="563"/>
      <c r="C466" s="563"/>
      <c r="D466" s="563"/>
      <c r="E466" s="563"/>
    </row>
    <row r="467" customFormat="false" ht="12" hidden="false" customHeight="true" outlineLevel="0" collapsed="false">
      <c r="A467" s="563"/>
      <c r="B467" s="563"/>
      <c r="C467" s="563"/>
      <c r="D467" s="563"/>
      <c r="E467" s="563"/>
    </row>
    <row r="468" customFormat="false" ht="12" hidden="false" customHeight="true" outlineLevel="0" collapsed="false">
      <c r="A468" s="563"/>
      <c r="B468" s="563"/>
      <c r="C468" s="563"/>
      <c r="D468" s="563"/>
      <c r="E468" s="563"/>
    </row>
    <row r="469" customFormat="false" ht="12" hidden="false" customHeight="true" outlineLevel="0" collapsed="false">
      <c r="A469" s="563"/>
      <c r="B469" s="563"/>
      <c r="C469" s="563"/>
      <c r="D469" s="563"/>
      <c r="E469" s="563"/>
    </row>
    <row r="470" customFormat="false" ht="12" hidden="false" customHeight="true" outlineLevel="0" collapsed="false">
      <c r="A470" s="563"/>
      <c r="B470" s="563"/>
      <c r="C470" s="563"/>
      <c r="D470" s="563"/>
      <c r="E470" s="563"/>
    </row>
    <row r="471" customFormat="false" ht="12" hidden="false" customHeight="true" outlineLevel="0" collapsed="false">
      <c r="A471" s="563"/>
      <c r="B471" s="563"/>
      <c r="C471" s="563"/>
      <c r="D471" s="563"/>
      <c r="E471" s="563"/>
    </row>
    <row r="472" customFormat="false" ht="12" hidden="false" customHeight="true" outlineLevel="0" collapsed="false">
      <c r="A472" s="563"/>
      <c r="B472" s="563"/>
      <c r="C472" s="563"/>
      <c r="D472" s="563"/>
      <c r="E472" s="563"/>
    </row>
    <row r="473" customFormat="false" ht="12" hidden="false" customHeight="true" outlineLevel="0" collapsed="false">
      <c r="A473" s="563"/>
      <c r="B473" s="563"/>
      <c r="C473" s="563"/>
      <c r="D473" s="563"/>
      <c r="E473" s="563"/>
    </row>
    <row r="474" customFormat="false" ht="12" hidden="false" customHeight="true" outlineLevel="0" collapsed="false">
      <c r="A474" s="563"/>
      <c r="B474" s="563"/>
      <c r="C474" s="563"/>
      <c r="D474" s="563"/>
      <c r="E474" s="563"/>
    </row>
    <row r="475" customFormat="false" ht="12" hidden="false" customHeight="true" outlineLevel="0" collapsed="false">
      <c r="A475" s="563"/>
      <c r="B475" s="563"/>
      <c r="C475" s="563"/>
      <c r="D475" s="563"/>
      <c r="E475" s="563"/>
    </row>
    <row r="476" customFormat="false" ht="12" hidden="false" customHeight="true" outlineLevel="0" collapsed="false">
      <c r="A476" s="563"/>
      <c r="B476" s="563"/>
      <c r="C476" s="563"/>
      <c r="D476" s="563"/>
      <c r="E476" s="563"/>
    </row>
    <row r="477" customFormat="false" ht="12" hidden="false" customHeight="true" outlineLevel="0" collapsed="false">
      <c r="A477" s="563"/>
      <c r="B477" s="563"/>
      <c r="C477" s="563"/>
      <c r="D477" s="563"/>
      <c r="E477" s="563"/>
    </row>
    <row r="478" customFormat="false" ht="12" hidden="false" customHeight="true" outlineLevel="0" collapsed="false">
      <c r="A478" s="563"/>
      <c r="B478" s="563"/>
      <c r="C478" s="563"/>
      <c r="D478" s="563"/>
      <c r="E478" s="563"/>
    </row>
    <row r="479" customFormat="false" ht="12" hidden="false" customHeight="true" outlineLevel="0" collapsed="false">
      <c r="A479" s="563"/>
      <c r="B479" s="563"/>
      <c r="C479" s="563"/>
      <c r="D479" s="563"/>
      <c r="E479" s="563"/>
    </row>
    <row r="480" customFormat="false" ht="12" hidden="false" customHeight="true" outlineLevel="0" collapsed="false">
      <c r="A480" s="563"/>
      <c r="B480" s="563"/>
      <c r="C480" s="563"/>
      <c r="D480" s="563"/>
      <c r="E480" s="563"/>
    </row>
    <row r="481" customFormat="false" ht="12" hidden="false" customHeight="true" outlineLevel="0" collapsed="false">
      <c r="A481" s="563"/>
      <c r="B481" s="563"/>
      <c r="C481" s="563"/>
      <c r="D481" s="563"/>
      <c r="E481" s="563"/>
    </row>
    <row r="482" customFormat="false" ht="12" hidden="false" customHeight="true" outlineLevel="0" collapsed="false">
      <c r="A482" s="563"/>
      <c r="B482" s="563"/>
      <c r="C482" s="563"/>
      <c r="D482" s="563"/>
      <c r="E482" s="563"/>
    </row>
    <row r="483" customFormat="false" ht="12" hidden="false" customHeight="true" outlineLevel="0" collapsed="false">
      <c r="A483" s="563"/>
      <c r="B483" s="563"/>
      <c r="C483" s="563"/>
      <c r="D483" s="563"/>
      <c r="E483" s="563"/>
    </row>
    <row r="484" customFormat="false" ht="12" hidden="false" customHeight="true" outlineLevel="0" collapsed="false">
      <c r="A484" s="563"/>
      <c r="B484" s="563"/>
      <c r="C484" s="563"/>
      <c r="D484" s="563"/>
      <c r="E484" s="563"/>
    </row>
    <row r="485" customFormat="false" ht="12" hidden="false" customHeight="true" outlineLevel="0" collapsed="false">
      <c r="A485" s="563"/>
      <c r="B485" s="563"/>
      <c r="C485" s="563"/>
      <c r="D485" s="563"/>
      <c r="E485" s="563"/>
    </row>
    <row r="486" customFormat="false" ht="12" hidden="false" customHeight="true" outlineLevel="0" collapsed="false">
      <c r="A486" s="563"/>
      <c r="B486" s="563"/>
      <c r="C486" s="563"/>
      <c r="D486" s="563"/>
      <c r="E486" s="563"/>
    </row>
    <row r="487" customFormat="false" ht="12" hidden="false" customHeight="true" outlineLevel="0" collapsed="false">
      <c r="A487" s="563"/>
      <c r="B487" s="563"/>
      <c r="C487" s="563"/>
      <c r="D487" s="563"/>
      <c r="E487" s="563"/>
    </row>
    <row r="488" customFormat="false" ht="12" hidden="false" customHeight="true" outlineLevel="0" collapsed="false">
      <c r="A488" s="563"/>
      <c r="B488" s="563"/>
      <c r="C488" s="563"/>
      <c r="D488" s="563"/>
      <c r="E488" s="563"/>
    </row>
    <row r="489" customFormat="false" ht="12" hidden="false" customHeight="true" outlineLevel="0" collapsed="false">
      <c r="A489" s="563"/>
      <c r="B489" s="563"/>
      <c r="C489" s="563"/>
      <c r="D489" s="563"/>
      <c r="E489" s="563"/>
    </row>
    <row r="490" customFormat="false" ht="12" hidden="false" customHeight="true" outlineLevel="0" collapsed="false">
      <c r="A490" s="563"/>
      <c r="B490" s="563"/>
      <c r="C490" s="563"/>
      <c r="D490" s="563"/>
      <c r="E490" s="563"/>
    </row>
    <row r="491" customFormat="false" ht="12" hidden="false" customHeight="true" outlineLevel="0" collapsed="false">
      <c r="A491" s="563"/>
      <c r="B491" s="563"/>
      <c r="C491" s="563"/>
      <c r="D491" s="563"/>
      <c r="E491" s="563"/>
    </row>
    <row r="492" customFormat="false" ht="12" hidden="false" customHeight="true" outlineLevel="0" collapsed="false">
      <c r="A492" s="563"/>
      <c r="B492" s="563"/>
      <c r="C492" s="563"/>
      <c r="D492" s="563"/>
      <c r="E492" s="563"/>
    </row>
    <row r="493" customFormat="false" ht="12" hidden="false" customHeight="true" outlineLevel="0" collapsed="false">
      <c r="A493" s="563"/>
      <c r="B493" s="563"/>
      <c r="C493" s="563"/>
      <c r="D493" s="563"/>
      <c r="E493" s="563"/>
    </row>
    <row r="494" customFormat="false" ht="12" hidden="false" customHeight="true" outlineLevel="0" collapsed="false">
      <c r="A494" s="563"/>
      <c r="B494" s="563"/>
      <c r="C494" s="563"/>
      <c r="D494" s="563"/>
      <c r="E494" s="563"/>
    </row>
    <row r="495" customFormat="false" ht="12" hidden="false" customHeight="true" outlineLevel="0" collapsed="false">
      <c r="A495" s="563"/>
      <c r="B495" s="563"/>
      <c r="C495" s="563"/>
      <c r="D495" s="563"/>
      <c r="E495" s="563"/>
    </row>
    <row r="496" customFormat="false" ht="12" hidden="false" customHeight="true" outlineLevel="0" collapsed="false">
      <c r="A496" s="563"/>
      <c r="B496" s="563"/>
      <c r="C496" s="563"/>
      <c r="D496" s="563"/>
      <c r="E496" s="563"/>
    </row>
    <row r="497" customFormat="false" ht="12" hidden="false" customHeight="true" outlineLevel="0" collapsed="false">
      <c r="A497" s="563"/>
      <c r="B497" s="563"/>
      <c r="C497" s="563"/>
      <c r="D497" s="563"/>
      <c r="E497" s="563"/>
    </row>
    <row r="498" customFormat="false" ht="12" hidden="false" customHeight="true" outlineLevel="0" collapsed="false">
      <c r="A498" s="563"/>
      <c r="B498" s="563"/>
      <c r="C498" s="563"/>
      <c r="D498" s="563"/>
      <c r="E498" s="563"/>
    </row>
    <row r="499" customFormat="false" ht="12" hidden="false" customHeight="true" outlineLevel="0" collapsed="false">
      <c r="A499" s="563"/>
      <c r="B499" s="563"/>
      <c r="C499" s="563"/>
      <c r="D499" s="563"/>
      <c r="E499" s="563"/>
    </row>
    <row r="500" customFormat="false" ht="12" hidden="false" customHeight="true" outlineLevel="0" collapsed="false">
      <c r="A500" s="563"/>
      <c r="B500" s="563"/>
      <c r="C500" s="563"/>
      <c r="D500" s="563"/>
      <c r="E500" s="563"/>
    </row>
    <row r="501" customFormat="false" ht="12" hidden="false" customHeight="true" outlineLevel="0" collapsed="false">
      <c r="A501" s="563"/>
      <c r="B501" s="563"/>
      <c r="C501" s="563"/>
      <c r="D501" s="563"/>
      <c r="E501" s="563"/>
    </row>
    <row r="502" customFormat="false" ht="12" hidden="false" customHeight="true" outlineLevel="0" collapsed="false">
      <c r="A502" s="563"/>
      <c r="B502" s="563"/>
      <c r="C502" s="563"/>
      <c r="D502" s="563"/>
      <c r="E502" s="563"/>
    </row>
    <row r="503" customFormat="false" ht="12" hidden="false" customHeight="true" outlineLevel="0" collapsed="false">
      <c r="A503" s="563"/>
      <c r="B503" s="563"/>
      <c r="C503" s="563"/>
      <c r="D503" s="563"/>
      <c r="E503" s="563"/>
    </row>
    <row r="504" customFormat="false" ht="12" hidden="false" customHeight="true" outlineLevel="0" collapsed="false">
      <c r="A504" s="563"/>
      <c r="B504" s="563"/>
      <c r="C504" s="563"/>
      <c r="D504" s="563"/>
      <c r="E504" s="563"/>
    </row>
    <row r="505" customFormat="false" ht="12" hidden="false" customHeight="true" outlineLevel="0" collapsed="false">
      <c r="A505" s="563"/>
      <c r="B505" s="563"/>
      <c r="C505" s="563"/>
      <c r="D505" s="563"/>
      <c r="E505" s="563"/>
    </row>
    <row r="506" customFormat="false" ht="12" hidden="false" customHeight="true" outlineLevel="0" collapsed="false">
      <c r="A506" s="563"/>
      <c r="B506" s="563"/>
      <c r="C506" s="563"/>
      <c r="D506" s="563"/>
      <c r="E506" s="563"/>
    </row>
    <row r="507" customFormat="false" ht="12" hidden="false" customHeight="true" outlineLevel="0" collapsed="false">
      <c r="A507" s="563"/>
      <c r="B507" s="563"/>
      <c r="C507" s="563"/>
      <c r="D507" s="563"/>
      <c r="E507" s="563"/>
    </row>
    <row r="508" customFormat="false" ht="12" hidden="false" customHeight="true" outlineLevel="0" collapsed="false">
      <c r="A508" s="563"/>
      <c r="B508" s="563"/>
      <c r="C508" s="563"/>
      <c r="D508" s="563"/>
      <c r="E508" s="563"/>
    </row>
    <row r="509" customFormat="false" ht="12" hidden="false" customHeight="true" outlineLevel="0" collapsed="false">
      <c r="A509" s="563"/>
      <c r="B509" s="563"/>
      <c r="C509" s="563"/>
      <c r="D509" s="563"/>
      <c r="E509" s="563"/>
    </row>
    <row r="510" customFormat="false" ht="12" hidden="false" customHeight="true" outlineLevel="0" collapsed="false">
      <c r="A510" s="563"/>
      <c r="B510" s="563"/>
      <c r="C510" s="563"/>
      <c r="D510" s="563"/>
      <c r="E510" s="563"/>
    </row>
    <row r="511" customFormat="false" ht="12" hidden="false" customHeight="true" outlineLevel="0" collapsed="false">
      <c r="A511" s="563"/>
      <c r="B511" s="563"/>
      <c r="C511" s="563"/>
      <c r="D511" s="563"/>
      <c r="E511" s="563"/>
    </row>
    <row r="512" customFormat="false" ht="12" hidden="false" customHeight="true" outlineLevel="0" collapsed="false">
      <c r="A512" s="563"/>
      <c r="B512" s="563"/>
      <c r="C512" s="563"/>
      <c r="D512" s="563"/>
      <c r="E512" s="563"/>
    </row>
    <row r="513" customFormat="false" ht="12" hidden="false" customHeight="true" outlineLevel="0" collapsed="false">
      <c r="A513" s="563"/>
      <c r="B513" s="563"/>
      <c r="C513" s="563"/>
      <c r="D513" s="563"/>
      <c r="E513" s="563"/>
    </row>
    <row r="514" customFormat="false" ht="12" hidden="false" customHeight="true" outlineLevel="0" collapsed="false">
      <c r="A514" s="563"/>
      <c r="B514" s="563"/>
      <c r="C514" s="563"/>
      <c r="D514" s="563"/>
      <c r="E514" s="563"/>
    </row>
    <row r="515" customFormat="false" ht="12" hidden="false" customHeight="true" outlineLevel="0" collapsed="false">
      <c r="A515" s="563"/>
      <c r="B515" s="563"/>
      <c r="C515" s="563"/>
      <c r="D515" s="563"/>
      <c r="E515" s="563"/>
    </row>
    <row r="516" customFormat="false" ht="12" hidden="false" customHeight="true" outlineLevel="0" collapsed="false">
      <c r="A516" s="563"/>
      <c r="B516" s="563"/>
      <c r="C516" s="563"/>
      <c r="D516" s="563"/>
      <c r="E516" s="563"/>
    </row>
    <row r="517" customFormat="false" ht="12" hidden="false" customHeight="true" outlineLevel="0" collapsed="false">
      <c r="A517" s="563"/>
      <c r="B517" s="563"/>
      <c r="C517" s="563"/>
      <c r="D517" s="563"/>
      <c r="E517" s="563"/>
    </row>
    <row r="518" customFormat="false" ht="12" hidden="false" customHeight="true" outlineLevel="0" collapsed="false">
      <c r="A518" s="563"/>
      <c r="B518" s="563"/>
      <c r="C518" s="563"/>
      <c r="D518" s="563"/>
      <c r="E518" s="563"/>
    </row>
    <row r="519" customFormat="false" ht="12" hidden="false" customHeight="true" outlineLevel="0" collapsed="false">
      <c r="A519" s="563"/>
      <c r="B519" s="563"/>
      <c r="C519" s="563"/>
      <c r="D519" s="563"/>
      <c r="E519" s="563"/>
    </row>
    <row r="520" customFormat="false" ht="12" hidden="false" customHeight="true" outlineLevel="0" collapsed="false">
      <c r="A520" s="563"/>
      <c r="B520" s="563"/>
      <c r="C520" s="563"/>
      <c r="D520" s="563"/>
      <c r="E520" s="563"/>
    </row>
    <row r="521" customFormat="false" ht="12" hidden="false" customHeight="true" outlineLevel="0" collapsed="false">
      <c r="A521" s="563"/>
      <c r="B521" s="563"/>
      <c r="C521" s="563"/>
      <c r="D521" s="563"/>
      <c r="E521" s="563"/>
    </row>
    <row r="522" customFormat="false" ht="12" hidden="false" customHeight="true" outlineLevel="0" collapsed="false">
      <c r="A522" s="563"/>
      <c r="B522" s="563"/>
      <c r="C522" s="563"/>
      <c r="D522" s="563"/>
      <c r="E522" s="563"/>
    </row>
    <row r="523" customFormat="false" ht="12" hidden="false" customHeight="true" outlineLevel="0" collapsed="false">
      <c r="A523" s="563"/>
      <c r="B523" s="563"/>
      <c r="C523" s="563"/>
      <c r="D523" s="563"/>
      <c r="E523" s="563"/>
    </row>
    <row r="524" customFormat="false" ht="12" hidden="false" customHeight="true" outlineLevel="0" collapsed="false">
      <c r="A524" s="563"/>
      <c r="B524" s="563"/>
      <c r="C524" s="563"/>
      <c r="D524" s="563"/>
      <c r="E524" s="563"/>
    </row>
    <row r="525" customFormat="false" ht="12" hidden="false" customHeight="true" outlineLevel="0" collapsed="false">
      <c r="A525" s="563"/>
      <c r="B525" s="563"/>
      <c r="C525" s="563"/>
      <c r="D525" s="563"/>
      <c r="E525" s="563"/>
    </row>
    <row r="526" customFormat="false" ht="12" hidden="false" customHeight="true" outlineLevel="0" collapsed="false">
      <c r="A526" s="563"/>
      <c r="B526" s="563"/>
      <c r="C526" s="563"/>
      <c r="D526" s="563"/>
      <c r="E526" s="563"/>
    </row>
    <row r="527" customFormat="false" ht="12" hidden="false" customHeight="true" outlineLevel="0" collapsed="false">
      <c r="A527" s="563"/>
      <c r="B527" s="563"/>
      <c r="C527" s="563"/>
      <c r="D527" s="563"/>
      <c r="E527" s="563"/>
    </row>
    <row r="528" customFormat="false" ht="12" hidden="false" customHeight="true" outlineLevel="0" collapsed="false">
      <c r="A528" s="563"/>
      <c r="B528" s="563"/>
      <c r="C528" s="563"/>
      <c r="D528" s="563"/>
      <c r="E528" s="563"/>
    </row>
    <row r="529" customFormat="false" ht="12" hidden="false" customHeight="true" outlineLevel="0" collapsed="false">
      <c r="A529" s="563"/>
      <c r="B529" s="563"/>
      <c r="C529" s="563"/>
      <c r="D529" s="563"/>
      <c r="E529" s="563"/>
    </row>
    <row r="530" customFormat="false" ht="12" hidden="false" customHeight="true" outlineLevel="0" collapsed="false">
      <c r="A530" s="563"/>
      <c r="B530" s="563"/>
      <c r="C530" s="563"/>
      <c r="D530" s="563"/>
      <c r="E530" s="563"/>
    </row>
    <row r="531" customFormat="false" ht="12" hidden="false" customHeight="true" outlineLevel="0" collapsed="false">
      <c r="A531" s="563"/>
      <c r="B531" s="563"/>
      <c r="C531" s="563"/>
      <c r="D531" s="563"/>
      <c r="E531" s="563"/>
    </row>
    <row r="532" customFormat="false" ht="12" hidden="false" customHeight="true" outlineLevel="0" collapsed="false">
      <c r="A532" s="563"/>
      <c r="B532" s="563"/>
      <c r="C532" s="563"/>
      <c r="D532" s="563"/>
      <c r="E532" s="563"/>
    </row>
    <row r="533" customFormat="false" ht="12" hidden="false" customHeight="true" outlineLevel="0" collapsed="false">
      <c r="A533" s="563"/>
      <c r="B533" s="563"/>
      <c r="C533" s="563"/>
      <c r="D533" s="563"/>
      <c r="E533" s="563"/>
    </row>
    <row r="534" customFormat="false" ht="12" hidden="false" customHeight="true" outlineLevel="0" collapsed="false">
      <c r="A534" s="563"/>
      <c r="B534" s="563"/>
      <c r="C534" s="563"/>
      <c r="D534" s="563"/>
      <c r="E534" s="563"/>
    </row>
    <row r="535" customFormat="false" ht="12" hidden="false" customHeight="true" outlineLevel="0" collapsed="false">
      <c r="A535" s="563"/>
      <c r="B535" s="563"/>
      <c r="C535" s="563"/>
      <c r="D535" s="563"/>
      <c r="E535" s="563"/>
    </row>
    <row r="536" customFormat="false" ht="12" hidden="false" customHeight="true" outlineLevel="0" collapsed="false">
      <c r="A536" s="563"/>
      <c r="B536" s="563"/>
      <c r="C536" s="563"/>
      <c r="D536" s="563"/>
      <c r="E536" s="563"/>
    </row>
    <row r="537" customFormat="false" ht="12" hidden="false" customHeight="true" outlineLevel="0" collapsed="false">
      <c r="A537" s="563"/>
      <c r="B537" s="563"/>
      <c r="C537" s="563"/>
      <c r="D537" s="563"/>
      <c r="E537" s="563"/>
    </row>
    <row r="538" customFormat="false" ht="12" hidden="false" customHeight="true" outlineLevel="0" collapsed="false">
      <c r="A538" s="563"/>
      <c r="B538" s="563"/>
      <c r="C538" s="563"/>
      <c r="D538" s="563"/>
      <c r="E538" s="563"/>
    </row>
    <row r="539" customFormat="false" ht="12" hidden="false" customHeight="true" outlineLevel="0" collapsed="false">
      <c r="A539" s="563"/>
      <c r="B539" s="563"/>
      <c r="C539" s="563"/>
      <c r="D539" s="563"/>
      <c r="E539" s="563"/>
    </row>
    <row r="540" customFormat="false" ht="12" hidden="false" customHeight="true" outlineLevel="0" collapsed="false">
      <c r="A540" s="563"/>
      <c r="B540" s="563"/>
      <c r="C540" s="563"/>
      <c r="D540" s="563"/>
      <c r="E540" s="563"/>
    </row>
    <row r="541" customFormat="false" ht="12" hidden="false" customHeight="true" outlineLevel="0" collapsed="false">
      <c r="A541" s="563"/>
      <c r="B541" s="563"/>
      <c r="C541" s="563"/>
      <c r="D541" s="563"/>
      <c r="E541" s="563"/>
    </row>
    <row r="542" customFormat="false" ht="12" hidden="false" customHeight="true" outlineLevel="0" collapsed="false">
      <c r="A542" s="563"/>
      <c r="B542" s="563"/>
      <c r="C542" s="563"/>
      <c r="D542" s="563"/>
      <c r="E542" s="563"/>
    </row>
    <row r="543" customFormat="false" ht="12" hidden="false" customHeight="true" outlineLevel="0" collapsed="false">
      <c r="A543" s="563"/>
      <c r="B543" s="563"/>
      <c r="C543" s="563"/>
      <c r="D543" s="563"/>
      <c r="E543" s="563"/>
    </row>
    <row r="544" customFormat="false" ht="12" hidden="false" customHeight="true" outlineLevel="0" collapsed="false">
      <c r="A544" s="563"/>
      <c r="B544" s="563"/>
      <c r="C544" s="563"/>
      <c r="D544" s="563"/>
      <c r="E544" s="563"/>
    </row>
    <row r="545" customFormat="false" ht="12" hidden="false" customHeight="true" outlineLevel="0" collapsed="false">
      <c r="A545" s="563"/>
      <c r="B545" s="563"/>
      <c r="C545" s="563"/>
      <c r="D545" s="563"/>
      <c r="E545" s="563"/>
    </row>
    <row r="546" customFormat="false" ht="12" hidden="false" customHeight="true" outlineLevel="0" collapsed="false">
      <c r="A546" s="563"/>
      <c r="B546" s="563"/>
      <c r="C546" s="563"/>
      <c r="D546" s="563"/>
      <c r="E546" s="563"/>
    </row>
    <row r="547" customFormat="false" ht="12" hidden="false" customHeight="true" outlineLevel="0" collapsed="false">
      <c r="A547" s="563"/>
      <c r="B547" s="563"/>
      <c r="C547" s="563"/>
      <c r="D547" s="563"/>
      <c r="E547" s="563"/>
    </row>
    <row r="548" customFormat="false" ht="12" hidden="false" customHeight="true" outlineLevel="0" collapsed="false">
      <c r="A548" s="563"/>
      <c r="B548" s="563"/>
      <c r="C548" s="563"/>
      <c r="D548" s="563"/>
      <c r="E548" s="563"/>
    </row>
    <row r="549" customFormat="false" ht="12" hidden="false" customHeight="true" outlineLevel="0" collapsed="false">
      <c r="A549" s="563"/>
      <c r="B549" s="563"/>
      <c r="C549" s="563"/>
      <c r="D549" s="563"/>
      <c r="E549" s="563"/>
    </row>
    <row r="550" customFormat="false" ht="12" hidden="false" customHeight="true" outlineLevel="0" collapsed="false">
      <c r="A550" s="563"/>
      <c r="B550" s="563"/>
      <c r="C550" s="563"/>
      <c r="D550" s="563"/>
      <c r="E550" s="563"/>
    </row>
    <row r="551" customFormat="false" ht="12" hidden="false" customHeight="true" outlineLevel="0" collapsed="false">
      <c r="A551" s="563"/>
      <c r="B551" s="563"/>
      <c r="C551" s="563"/>
      <c r="D551" s="563"/>
      <c r="E551" s="563"/>
    </row>
    <row r="552" customFormat="false" ht="12" hidden="false" customHeight="true" outlineLevel="0" collapsed="false">
      <c r="A552" s="563"/>
      <c r="B552" s="563"/>
      <c r="C552" s="563"/>
      <c r="D552" s="563"/>
      <c r="E552" s="563"/>
    </row>
    <row r="553" customFormat="false" ht="12" hidden="false" customHeight="true" outlineLevel="0" collapsed="false">
      <c r="A553" s="563"/>
      <c r="B553" s="563"/>
      <c r="C553" s="563"/>
      <c r="D553" s="563"/>
      <c r="E553" s="563"/>
    </row>
    <row r="554" customFormat="false" ht="12" hidden="false" customHeight="true" outlineLevel="0" collapsed="false">
      <c r="A554" s="563"/>
      <c r="B554" s="563"/>
      <c r="C554" s="563"/>
      <c r="D554" s="563"/>
      <c r="E554" s="563"/>
    </row>
    <row r="555" customFormat="false" ht="12" hidden="false" customHeight="true" outlineLevel="0" collapsed="false">
      <c r="A555" s="563"/>
      <c r="B555" s="563"/>
      <c r="C555" s="563"/>
      <c r="D555" s="563"/>
      <c r="E555" s="563"/>
    </row>
    <row r="556" customFormat="false" ht="12" hidden="false" customHeight="true" outlineLevel="0" collapsed="false">
      <c r="A556" s="563"/>
      <c r="B556" s="563"/>
      <c r="C556" s="563"/>
      <c r="D556" s="563"/>
      <c r="E556" s="563"/>
    </row>
    <row r="557" customFormat="false" ht="12" hidden="false" customHeight="true" outlineLevel="0" collapsed="false">
      <c r="A557" s="563"/>
      <c r="B557" s="563"/>
      <c r="C557" s="563"/>
      <c r="D557" s="563"/>
      <c r="E557" s="563"/>
    </row>
    <row r="558" customFormat="false" ht="12" hidden="false" customHeight="true" outlineLevel="0" collapsed="false">
      <c r="A558" s="563"/>
      <c r="B558" s="563"/>
      <c r="C558" s="563"/>
      <c r="D558" s="563"/>
      <c r="E558" s="563"/>
    </row>
    <row r="559" customFormat="false" ht="12" hidden="false" customHeight="true" outlineLevel="0" collapsed="false">
      <c r="A559" s="563"/>
      <c r="B559" s="563"/>
      <c r="C559" s="563"/>
      <c r="D559" s="563"/>
      <c r="E559" s="563"/>
    </row>
    <row r="560" customFormat="false" ht="12" hidden="false" customHeight="true" outlineLevel="0" collapsed="false">
      <c r="A560" s="563"/>
      <c r="B560" s="563"/>
      <c r="C560" s="563"/>
      <c r="D560" s="563"/>
      <c r="E560" s="563"/>
    </row>
    <row r="561" customFormat="false" ht="12" hidden="false" customHeight="true" outlineLevel="0" collapsed="false">
      <c r="A561" s="563"/>
      <c r="B561" s="563"/>
      <c r="C561" s="563"/>
      <c r="D561" s="563"/>
      <c r="E561" s="563"/>
    </row>
    <row r="562" customFormat="false" ht="12" hidden="false" customHeight="true" outlineLevel="0" collapsed="false">
      <c r="A562" s="563"/>
      <c r="B562" s="563"/>
      <c r="C562" s="563"/>
      <c r="D562" s="563"/>
      <c r="E562" s="563"/>
    </row>
    <row r="563" customFormat="false" ht="12" hidden="false" customHeight="true" outlineLevel="0" collapsed="false">
      <c r="A563" s="563"/>
      <c r="B563" s="563"/>
      <c r="C563" s="563"/>
      <c r="D563" s="563"/>
      <c r="E563" s="563"/>
    </row>
    <row r="564" customFormat="false" ht="12" hidden="false" customHeight="true" outlineLevel="0" collapsed="false">
      <c r="A564" s="563"/>
      <c r="B564" s="563"/>
      <c r="C564" s="563"/>
      <c r="D564" s="563"/>
      <c r="E564" s="563"/>
    </row>
    <row r="565" customFormat="false" ht="12" hidden="false" customHeight="true" outlineLevel="0" collapsed="false">
      <c r="A565" s="563"/>
      <c r="B565" s="563"/>
      <c r="C565" s="563"/>
      <c r="D565" s="563"/>
      <c r="E565" s="563"/>
    </row>
    <row r="566" customFormat="false" ht="12" hidden="false" customHeight="true" outlineLevel="0" collapsed="false">
      <c r="A566" s="563"/>
      <c r="B566" s="563"/>
      <c r="C566" s="563"/>
      <c r="D566" s="563"/>
      <c r="E566" s="563"/>
    </row>
    <row r="567" customFormat="false" ht="12" hidden="false" customHeight="true" outlineLevel="0" collapsed="false">
      <c r="A567" s="563"/>
      <c r="B567" s="563"/>
      <c r="C567" s="563"/>
      <c r="D567" s="563"/>
      <c r="E567" s="563"/>
    </row>
    <row r="568" customFormat="false" ht="12" hidden="false" customHeight="true" outlineLevel="0" collapsed="false">
      <c r="A568" s="563"/>
      <c r="B568" s="563"/>
      <c r="C568" s="563"/>
      <c r="D568" s="563"/>
      <c r="E568" s="563"/>
    </row>
    <row r="569" customFormat="false" ht="12" hidden="false" customHeight="true" outlineLevel="0" collapsed="false">
      <c r="A569" s="563"/>
      <c r="B569" s="563"/>
      <c r="C569" s="563"/>
      <c r="D569" s="563"/>
      <c r="E569" s="563"/>
    </row>
    <row r="570" customFormat="false" ht="12" hidden="false" customHeight="true" outlineLevel="0" collapsed="false">
      <c r="A570" s="563"/>
      <c r="B570" s="563"/>
      <c r="C570" s="563"/>
      <c r="D570" s="563"/>
      <c r="E570" s="563"/>
    </row>
    <row r="571" customFormat="false" ht="12" hidden="false" customHeight="true" outlineLevel="0" collapsed="false">
      <c r="A571" s="563"/>
      <c r="B571" s="563"/>
      <c r="C571" s="563"/>
      <c r="D571" s="563"/>
      <c r="E571" s="563"/>
    </row>
    <row r="572" customFormat="false" ht="12" hidden="false" customHeight="true" outlineLevel="0" collapsed="false">
      <c r="A572" s="563"/>
      <c r="B572" s="563"/>
      <c r="C572" s="563"/>
      <c r="D572" s="563"/>
      <c r="E572" s="563"/>
    </row>
    <row r="573" customFormat="false" ht="12" hidden="false" customHeight="true" outlineLevel="0" collapsed="false">
      <c r="A573" s="563"/>
      <c r="B573" s="563"/>
      <c r="C573" s="563"/>
      <c r="D573" s="563"/>
      <c r="E573" s="563"/>
    </row>
    <row r="574" customFormat="false" ht="12" hidden="false" customHeight="true" outlineLevel="0" collapsed="false">
      <c r="A574" s="563"/>
      <c r="B574" s="563"/>
      <c r="C574" s="563"/>
      <c r="D574" s="563"/>
      <c r="E574" s="563"/>
    </row>
    <row r="575" customFormat="false" ht="12" hidden="false" customHeight="true" outlineLevel="0" collapsed="false">
      <c r="A575" s="563"/>
      <c r="B575" s="563"/>
      <c r="C575" s="563"/>
      <c r="D575" s="563"/>
      <c r="E575" s="563"/>
    </row>
    <row r="576" customFormat="false" ht="12" hidden="false" customHeight="true" outlineLevel="0" collapsed="false">
      <c r="A576" s="563"/>
      <c r="B576" s="563"/>
      <c r="C576" s="563"/>
      <c r="D576" s="563"/>
      <c r="E576" s="563"/>
    </row>
    <row r="577" customFormat="false" ht="12" hidden="false" customHeight="true" outlineLevel="0" collapsed="false">
      <c r="A577" s="563"/>
      <c r="B577" s="563"/>
      <c r="C577" s="563"/>
      <c r="D577" s="563"/>
      <c r="E577" s="563"/>
    </row>
    <row r="578" customFormat="false" ht="12" hidden="false" customHeight="true" outlineLevel="0" collapsed="false">
      <c r="A578" s="563"/>
      <c r="B578" s="563"/>
      <c r="C578" s="563"/>
      <c r="D578" s="563"/>
      <c r="E578" s="563"/>
    </row>
    <row r="579" customFormat="false" ht="12" hidden="false" customHeight="true" outlineLevel="0" collapsed="false">
      <c r="A579" s="563"/>
      <c r="B579" s="563"/>
      <c r="C579" s="563"/>
      <c r="D579" s="563"/>
      <c r="E579" s="563"/>
    </row>
    <row r="580" customFormat="false" ht="12" hidden="false" customHeight="true" outlineLevel="0" collapsed="false">
      <c r="A580" s="563"/>
      <c r="B580" s="563"/>
      <c r="C580" s="563"/>
      <c r="D580" s="563"/>
      <c r="E580" s="563"/>
    </row>
    <row r="581" customFormat="false" ht="12" hidden="false" customHeight="true" outlineLevel="0" collapsed="false">
      <c r="A581" s="563"/>
      <c r="B581" s="563"/>
      <c r="C581" s="563"/>
      <c r="D581" s="563"/>
      <c r="E581" s="563"/>
    </row>
    <row r="582" customFormat="false" ht="12" hidden="false" customHeight="true" outlineLevel="0" collapsed="false">
      <c r="A582" s="563"/>
      <c r="B582" s="563"/>
      <c r="C582" s="563"/>
      <c r="D582" s="563"/>
      <c r="E582" s="563"/>
    </row>
    <row r="583" customFormat="false" ht="12" hidden="false" customHeight="true" outlineLevel="0" collapsed="false">
      <c r="A583" s="563"/>
      <c r="B583" s="563"/>
      <c r="C583" s="563"/>
      <c r="D583" s="563"/>
      <c r="E583" s="563"/>
    </row>
    <row r="584" customFormat="false" ht="12" hidden="false" customHeight="true" outlineLevel="0" collapsed="false">
      <c r="A584" s="563"/>
      <c r="B584" s="563"/>
      <c r="C584" s="563"/>
      <c r="D584" s="563"/>
      <c r="E584" s="563"/>
    </row>
    <row r="585" customFormat="false" ht="12" hidden="false" customHeight="true" outlineLevel="0" collapsed="false">
      <c r="A585" s="563"/>
      <c r="B585" s="563"/>
      <c r="C585" s="563"/>
      <c r="D585" s="563"/>
      <c r="E585" s="563"/>
    </row>
    <row r="586" customFormat="false" ht="12" hidden="false" customHeight="true" outlineLevel="0" collapsed="false">
      <c r="A586" s="563"/>
      <c r="B586" s="563"/>
      <c r="C586" s="563"/>
      <c r="D586" s="563"/>
      <c r="E586" s="563"/>
    </row>
    <row r="587" customFormat="false" ht="12" hidden="false" customHeight="true" outlineLevel="0" collapsed="false">
      <c r="A587" s="563"/>
      <c r="B587" s="563"/>
      <c r="C587" s="563"/>
      <c r="D587" s="563"/>
      <c r="E587" s="563"/>
    </row>
    <row r="588" customFormat="false" ht="12" hidden="false" customHeight="true" outlineLevel="0" collapsed="false">
      <c r="A588" s="563"/>
      <c r="B588" s="563"/>
      <c r="C588" s="563"/>
      <c r="D588" s="563"/>
      <c r="E588" s="563"/>
    </row>
    <row r="589" customFormat="false" ht="12" hidden="false" customHeight="true" outlineLevel="0" collapsed="false">
      <c r="A589" s="563"/>
      <c r="B589" s="563"/>
      <c r="C589" s="563"/>
      <c r="D589" s="563"/>
      <c r="E589" s="563"/>
    </row>
    <row r="590" customFormat="false" ht="12" hidden="false" customHeight="true" outlineLevel="0" collapsed="false">
      <c r="A590" s="563"/>
      <c r="B590" s="563"/>
      <c r="C590" s="563"/>
      <c r="D590" s="563"/>
      <c r="E590" s="563"/>
    </row>
    <row r="591" customFormat="false" ht="12" hidden="false" customHeight="true" outlineLevel="0" collapsed="false">
      <c r="A591" s="563"/>
      <c r="B591" s="563"/>
      <c r="C591" s="563"/>
      <c r="D591" s="563"/>
      <c r="E591" s="563"/>
    </row>
    <row r="592" customFormat="false" ht="12" hidden="false" customHeight="true" outlineLevel="0" collapsed="false">
      <c r="A592" s="563"/>
      <c r="B592" s="563"/>
      <c r="C592" s="563"/>
      <c r="D592" s="563"/>
      <c r="E592" s="563"/>
    </row>
    <row r="593" customFormat="false" ht="12" hidden="false" customHeight="true" outlineLevel="0" collapsed="false">
      <c r="A593" s="563"/>
      <c r="B593" s="563"/>
      <c r="C593" s="563"/>
      <c r="D593" s="563"/>
      <c r="E593" s="563"/>
    </row>
    <row r="594" customFormat="false" ht="12" hidden="false" customHeight="true" outlineLevel="0" collapsed="false">
      <c r="A594" s="563"/>
      <c r="B594" s="563"/>
      <c r="C594" s="563"/>
      <c r="D594" s="563"/>
      <c r="E594" s="563"/>
    </row>
    <row r="595" customFormat="false" ht="12" hidden="false" customHeight="true" outlineLevel="0" collapsed="false">
      <c r="A595" s="563"/>
      <c r="B595" s="563"/>
      <c r="C595" s="563"/>
      <c r="D595" s="563"/>
      <c r="E595" s="563"/>
    </row>
    <row r="596" customFormat="false" ht="12" hidden="false" customHeight="true" outlineLevel="0" collapsed="false">
      <c r="A596" s="563"/>
      <c r="B596" s="563"/>
      <c r="C596" s="563"/>
      <c r="D596" s="563"/>
      <c r="E596" s="563"/>
    </row>
    <row r="597" customFormat="false" ht="12" hidden="false" customHeight="true" outlineLevel="0" collapsed="false">
      <c r="A597" s="563"/>
      <c r="B597" s="563"/>
      <c r="C597" s="563"/>
      <c r="D597" s="563"/>
      <c r="E597" s="563"/>
    </row>
    <row r="598" customFormat="false" ht="12" hidden="false" customHeight="true" outlineLevel="0" collapsed="false">
      <c r="A598" s="563"/>
      <c r="B598" s="563"/>
      <c r="C598" s="563"/>
      <c r="D598" s="563"/>
      <c r="E598" s="563"/>
    </row>
    <row r="599" customFormat="false" ht="12" hidden="false" customHeight="true" outlineLevel="0" collapsed="false">
      <c r="A599" s="563"/>
      <c r="B599" s="563"/>
      <c r="C599" s="563"/>
      <c r="D599" s="563"/>
      <c r="E599" s="563"/>
    </row>
    <row r="600" customFormat="false" ht="12" hidden="false" customHeight="true" outlineLevel="0" collapsed="false">
      <c r="A600" s="563"/>
      <c r="B600" s="563"/>
      <c r="C600" s="563"/>
      <c r="D600" s="563"/>
      <c r="E600" s="563"/>
    </row>
    <row r="601" customFormat="false" ht="12" hidden="false" customHeight="true" outlineLevel="0" collapsed="false">
      <c r="A601" s="563"/>
      <c r="B601" s="563"/>
      <c r="C601" s="563"/>
      <c r="D601" s="563"/>
      <c r="E601" s="563"/>
    </row>
    <row r="602" customFormat="false" ht="12" hidden="false" customHeight="true" outlineLevel="0" collapsed="false">
      <c r="A602" s="563"/>
      <c r="B602" s="563"/>
      <c r="C602" s="563"/>
      <c r="D602" s="563"/>
      <c r="E602" s="563"/>
    </row>
    <row r="603" customFormat="false" ht="12" hidden="false" customHeight="true" outlineLevel="0" collapsed="false">
      <c r="A603" s="563"/>
      <c r="B603" s="563"/>
      <c r="C603" s="563"/>
      <c r="D603" s="563"/>
      <c r="E603" s="563"/>
    </row>
    <row r="604" customFormat="false" ht="12" hidden="false" customHeight="true" outlineLevel="0" collapsed="false">
      <c r="A604" s="563"/>
      <c r="B604" s="563"/>
      <c r="C604" s="563"/>
      <c r="D604" s="563"/>
      <c r="E604" s="563"/>
    </row>
    <row r="605" customFormat="false" ht="12" hidden="false" customHeight="true" outlineLevel="0" collapsed="false">
      <c r="A605" s="563"/>
      <c r="B605" s="563"/>
      <c r="C605" s="563"/>
      <c r="D605" s="563"/>
      <c r="E605" s="563"/>
    </row>
    <row r="606" customFormat="false" ht="12" hidden="false" customHeight="true" outlineLevel="0" collapsed="false">
      <c r="A606" s="563"/>
      <c r="B606" s="563"/>
      <c r="C606" s="563"/>
      <c r="D606" s="563"/>
      <c r="E606" s="563"/>
    </row>
    <row r="607" customFormat="false" ht="12" hidden="false" customHeight="true" outlineLevel="0" collapsed="false">
      <c r="A607" s="563"/>
      <c r="B607" s="563"/>
      <c r="C607" s="563"/>
      <c r="D607" s="563"/>
      <c r="E607" s="563"/>
    </row>
    <row r="608" customFormat="false" ht="12" hidden="false" customHeight="true" outlineLevel="0" collapsed="false">
      <c r="A608" s="563"/>
      <c r="B608" s="563"/>
      <c r="C608" s="563"/>
      <c r="D608" s="563"/>
      <c r="E608" s="563"/>
    </row>
    <row r="609" customFormat="false" ht="12" hidden="false" customHeight="true" outlineLevel="0" collapsed="false">
      <c r="A609" s="563"/>
      <c r="B609" s="563"/>
      <c r="C609" s="563"/>
      <c r="D609" s="563"/>
      <c r="E609" s="563"/>
    </row>
    <row r="610" customFormat="false" ht="12" hidden="false" customHeight="true" outlineLevel="0" collapsed="false">
      <c r="A610" s="563"/>
      <c r="B610" s="563"/>
      <c r="C610" s="563"/>
      <c r="D610" s="563"/>
      <c r="E610" s="563"/>
    </row>
    <row r="611" customFormat="false" ht="12" hidden="false" customHeight="true" outlineLevel="0" collapsed="false">
      <c r="A611" s="563"/>
      <c r="B611" s="563"/>
      <c r="C611" s="563"/>
      <c r="D611" s="563"/>
      <c r="E611" s="563"/>
    </row>
    <row r="612" customFormat="false" ht="12" hidden="false" customHeight="true" outlineLevel="0" collapsed="false">
      <c r="A612" s="563"/>
      <c r="B612" s="563"/>
      <c r="C612" s="563"/>
      <c r="D612" s="563"/>
      <c r="E612" s="563"/>
    </row>
    <row r="613" customFormat="false" ht="12" hidden="false" customHeight="true" outlineLevel="0" collapsed="false">
      <c r="A613" s="563"/>
      <c r="B613" s="563"/>
      <c r="C613" s="563"/>
      <c r="D613" s="563"/>
      <c r="E613" s="563"/>
    </row>
    <row r="614" customFormat="false" ht="12" hidden="false" customHeight="true" outlineLevel="0" collapsed="false">
      <c r="A614" s="563"/>
      <c r="B614" s="563"/>
      <c r="C614" s="563"/>
      <c r="D614" s="563"/>
      <c r="E614" s="563"/>
    </row>
    <row r="615" customFormat="false" ht="12" hidden="false" customHeight="true" outlineLevel="0" collapsed="false">
      <c r="A615" s="563"/>
      <c r="B615" s="563"/>
      <c r="C615" s="563"/>
      <c r="D615" s="563"/>
      <c r="E615" s="563"/>
    </row>
    <row r="616" customFormat="false" ht="12" hidden="false" customHeight="true" outlineLevel="0" collapsed="false">
      <c r="A616" s="563"/>
      <c r="B616" s="563"/>
      <c r="C616" s="563"/>
      <c r="D616" s="563"/>
      <c r="E616" s="563"/>
    </row>
    <row r="617" customFormat="false" ht="12" hidden="false" customHeight="true" outlineLevel="0" collapsed="false">
      <c r="A617" s="563"/>
      <c r="B617" s="563"/>
      <c r="C617" s="563"/>
      <c r="D617" s="563"/>
      <c r="E617" s="563"/>
    </row>
    <row r="618" customFormat="false" ht="12" hidden="false" customHeight="true" outlineLevel="0" collapsed="false">
      <c r="A618" s="563"/>
      <c r="B618" s="563"/>
      <c r="C618" s="563"/>
      <c r="D618" s="563"/>
      <c r="E618" s="563"/>
    </row>
    <row r="619" customFormat="false" ht="12" hidden="false" customHeight="true" outlineLevel="0" collapsed="false">
      <c r="A619" s="563"/>
      <c r="B619" s="563"/>
      <c r="C619" s="563"/>
      <c r="D619" s="563"/>
      <c r="E619" s="563"/>
    </row>
    <row r="620" customFormat="false" ht="12" hidden="false" customHeight="true" outlineLevel="0" collapsed="false">
      <c r="A620" s="563"/>
      <c r="B620" s="563"/>
      <c r="C620" s="563"/>
      <c r="D620" s="563"/>
      <c r="E620" s="563"/>
    </row>
    <row r="621" customFormat="false" ht="12" hidden="false" customHeight="true" outlineLevel="0" collapsed="false">
      <c r="A621" s="563"/>
      <c r="B621" s="563"/>
      <c r="C621" s="563"/>
      <c r="D621" s="563"/>
      <c r="E621" s="563"/>
    </row>
    <row r="622" customFormat="false" ht="12" hidden="false" customHeight="true" outlineLevel="0" collapsed="false">
      <c r="A622" s="563"/>
      <c r="B622" s="563"/>
      <c r="C622" s="563"/>
      <c r="D622" s="563"/>
      <c r="E622" s="563"/>
    </row>
    <row r="623" customFormat="false" ht="12" hidden="false" customHeight="true" outlineLevel="0" collapsed="false">
      <c r="A623" s="563"/>
      <c r="B623" s="563"/>
      <c r="C623" s="563"/>
      <c r="D623" s="563"/>
      <c r="E623" s="563"/>
    </row>
    <row r="624" customFormat="false" ht="12" hidden="false" customHeight="true" outlineLevel="0" collapsed="false">
      <c r="A624" s="563"/>
      <c r="B624" s="563"/>
      <c r="C624" s="563"/>
      <c r="D624" s="563"/>
      <c r="E624" s="563"/>
    </row>
    <row r="625" customFormat="false" ht="12" hidden="false" customHeight="true" outlineLevel="0" collapsed="false">
      <c r="A625" s="563"/>
      <c r="B625" s="563"/>
      <c r="C625" s="563"/>
      <c r="D625" s="563"/>
      <c r="E625" s="563"/>
    </row>
    <row r="626" customFormat="false" ht="12" hidden="false" customHeight="true" outlineLevel="0" collapsed="false">
      <c r="A626" s="563"/>
      <c r="B626" s="563"/>
      <c r="C626" s="563"/>
      <c r="D626" s="563"/>
      <c r="E626" s="563"/>
    </row>
    <row r="627" customFormat="false" ht="12" hidden="false" customHeight="true" outlineLevel="0" collapsed="false">
      <c r="A627" s="563"/>
      <c r="B627" s="563"/>
      <c r="C627" s="563"/>
      <c r="D627" s="563"/>
      <c r="E627" s="563"/>
    </row>
    <row r="628" customFormat="false" ht="12" hidden="false" customHeight="true" outlineLevel="0" collapsed="false">
      <c r="A628" s="563"/>
      <c r="B628" s="563"/>
      <c r="C628" s="563"/>
      <c r="D628" s="563"/>
      <c r="E628" s="563"/>
    </row>
    <row r="629" customFormat="false" ht="12" hidden="false" customHeight="true" outlineLevel="0" collapsed="false">
      <c r="A629" s="563"/>
      <c r="B629" s="563"/>
      <c r="C629" s="563"/>
      <c r="D629" s="563"/>
      <c r="E629" s="563"/>
    </row>
    <row r="630" customFormat="false" ht="12" hidden="false" customHeight="true" outlineLevel="0" collapsed="false">
      <c r="A630" s="563"/>
      <c r="B630" s="563"/>
      <c r="C630" s="563"/>
      <c r="D630" s="563"/>
      <c r="E630" s="563"/>
    </row>
    <row r="631" customFormat="false" ht="12" hidden="false" customHeight="true" outlineLevel="0" collapsed="false">
      <c r="A631" s="563"/>
      <c r="B631" s="563"/>
      <c r="C631" s="563"/>
      <c r="D631" s="563"/>
      <c r="E631" s="563"/>
    </row>
    <row r="632" customFormat="false" ht="12" hidden="false" customHeight="true" outlineLevel="0" collapsed="false">
      <c r="A632" s="563"/>
      <c r="B632" s="563"/>
      <c r="C632" s="563"/>
      <c r="D632" s="563"/>
      <c r="E632" s="563"/>
    </row>
    <row r="633" customFormat="false" ht="12" hidden="false" customHeight="true" outlineLevel="0" collapsed="false">
      <c r="A633" s="563"/>
      <c r="B633" s="563"/>
      <c r="C633" s="563"/>
      <c r="D633" s="563"/>
      <c r="E633" s="563"/>
    </row>
    <row r="634" customFormat="false" ht="12" hidden="false" customHeight="true" outlineLevel="0" collapsed="false">
      <c r="A634" s="563"/>
      <c r="B634" s="563"/>
      <c r="C634" s="563"/>
      <c r="D634" s="563"/>
      <c r="E634" s="563"/>
    </row>
    <row r="635" customFormat="false" ht="12" hidden="false" customHeight="true" outlineLevel="0" collapsed="false">
      <c r="A635" s="563"/>
      <c r="B635" s="563"/>
      <c r="C635" s="563"/>
      <c r="D635" s="563"/>
      <c r="E635" s="563"/>
    </row>
    <row r="636" customFormat="false" ht="12" hidden="false" customHeight="true" outlineLevel="0" collapsed="false">
      <c r="A636" s="563"/>
      <c r="B636" s="563"/>
      <c r="C636" s="563"/>
      <c r="D636" s="563"/>
      <c r="E636" s="563"/>
    </row>
    <row r="637" customFormat="false" ht="12" hidden="false" customHeight="true" outlineLevel="0" collapsed="false">
      <c r="A637" s="563"/>
      <c r="B637" s="563"/>
      <c r="C637" s="563"/>
      <c r="D637" s="563"/>
      <c r="E637" s="563"/>
    </row>
    <row r="638" customFormat="false" ht="12" hidden="false" customHeight="true" outlineLevel="0" collapsed="false">
      <c r="A638" s="563"/>
      <c r="B638" s="563"/>
      <c r="C638" s="563"/>
      <c r="D638" s="563"/>
      <c r="E638" s="563"/>
    </row>
    <row r="639" customFormat="false" ht="12" hidden="false" customHeight="true" outlineLevel="0" collapsed="false">
      <c r="A639" s="563"/>
      <c r="B639" s="563"/>
      <c r="C639" s="563"/>
      <c r="D639" s="563"/>
      <c r="E639" s="563"/>
    </row>
    <row r="640" customFormat="false" ht="12" hidden="false" customHeight="true" outlineLevel="0" collapsed="false">
      <c r="A640" s="563"/>
      <c r="B640" s="563"/>
      <c r="C640" s="563"/>
      <c r="D640" s="563"/>
      <c r="E640" s="563"/>
    </row>
    <row r="641" customFormat="false" ht="12" hidden="false" customHeight="true" outlineLevel="0" collapsed="false">
      <c r="A641" s="563"/>
      <c r="B641" s="563"/>
      <c r="C641" s="563"/>
      <c r="D641" s="563"/>
      <c r="E641" s="563"/>
    </row>
    <row r="642" customFormat="false" ht="12" hidden="false" customHeight="true" outlineLevel="0" collapsed="false">
      <c r="A642" s="563"/>
      <c r="B642" s="563"/>
      <c r="C642" s="563"/>
      <c r="D642" s="563"/>
      <c r="E642" s="563"/>
    </row>
    <row r="643" customFormat="false" ht="12" hidden="false" customHeight="true" outlineLevel="0" collapsed="false">
      <c r="A643" s="563"/>
      <c r="B643" s="563"/>
      <c r="C643" s="563"/>
      <c r="D643" s="563"/>
      <c r="E643" s="563"/>
    </row>
    <row r="644" customFormat="false" ht="12" hidden="false" customHeight="true" outlineLevel="0" collapsed="false">
      <c r="A644" s="563"/>
      <c r="B644" s="563"/>
      <c r="C644" s="563"/>
      <c r="D644" s="563"/>
      <c r="E644" s="563"/>
    </row>
    <row r="645" customFormat="false" ht="12" hidden="false" customHeight="true" outlineLevel="0" collapsed="false">
      <c r="A645" s="563"/>
      <c r="B645" s="563"/>
      <c r="C645" s="563"/>
      <c r="D645" s="563"/>
      <c r="E645" s="563"/>
    </row>
    <row r="646" customFormat="false" ht="12" hidden="false" customHeight="true" outlineLevel="0" collapsed="false">
      <c r="A646" s="563"/>
      <c r="B646" s="563"/>
      <c r="C646" s="563"/>
      <c r="D646" s="563"/>
      <c r="E646" s="563"/>
    </row>
    <row r="647" customFormat="false" ht="12" hidden="false" customHeight="true" outlineLevel="0" collapsed="false">
      <c r="A647" s="563"/>
      <c r="B647" s="563"/>
      <c r="C647" s="563"/>
      <c r="D647" s="563"/>
      <c r="E647" s="563"/>
    </row>
    <row r="648" customFormat="false" ht="12" hidden="false" customHeight="true" outlineLevel="0" collapsed="false">
      <c r="A648" s="563"/>
      <c r="B648" s="563"/>
      <c r="C648" s="563"/>
      <c r="D648" s="563"/>
      <c r="E648" s="563"/>
    </row>
    <row r="649" customFormat="false" ht="12" hidden="false" customHeight="true" outlineLevel="0" collapsed="false">
      <c r="A649" s="563"/>
      <c r="B649" s="563"/>
      <c r="C649" s="563"/>
      <c r="D649" s="563"/>
      <c r="E649" s="563"/>
    </row>
    <row r="650" customFormat="false" ht="12" hidden="false" customHeight="true" outlineLevel="0" collapsed="false">
      <c r="A650" s="563"/>
      <c r="B650" s="563"/>
      <c r="C650" s="563"/>
      <c r="D650" s="563"/>
      <c r="E650" s="563"/>
    </row>
    <row r="651" customFormat="false" ht="12" hidden="false" customHeight="true" outlineLevel="0" collapsed="false">
      <c r="A651" s="563"/>
      <c r="B651" s="563"/>
      <c r="C651" s="563"/>
      <c r="D651" s="563"/>
      <c r="E651" s="563"/>
    </row>
    <row r="652" customFormat="false" ht="12" hidden="false" customHeight="true" outlineLevel="0" collapsed="false">
      <c r="A652" s="563"/>
      <c r="B652" s="563"/>
      <c r="C652" s="563"/>
      <c r="D652" s="563"/>
      <c r="E652" s="563"/>
    </row>
    <row r="653" customFormat="false" ht="12" hidden="false" customHeight="true" outlineLevel="0" collapsed="false">
      <c r="A653" s="563"/>
      <c r="B653" s="563"/>
      <c r="C653" s="563"/>
      <c r="D653" s="563"/>
      <c r="E653" s="563"/>
    </row>
    <row r="654" customFormat="false" ht="12" hidden="false" customHeight="true" outlineLevel="0" collapsed="false">
      <c r="A654" s="563"/>
      <c r="B654" s="563"/>
      <c r="C654" s="563"/>
      <c r="D654" s="563"/>
      <c r="E654" s="563"/>
    </row>
    <row r="655" customFormat="false" ht="12" hidden="false" customHeight="true" outlineLevel="0" collapsed="false">
      <c r="A655" s="563"/>
      <c r="B655" s="563"/>
      <c r="C655" s="563"/>
      <c r="D655" s="563"/>
      <c r="E655" s="563"/>
    </row>
    <row r="656" customFormat="false" ht="12" hidden="false" customHeight="true" outlineLevel="0" collapsed="false">
      <c r="A656" s="563"/>
      <c r="B656" s="563"/>
      <c r="C656" s="563"/>
      <c r="D656" s="563"/>
      <c r="E656" s="563"/>
    </row>
    <row r="657" customFormat="false" ht="12" hidden="false" customHeight="true" outlineLevel="0" collapsed="false">
      <c r="A657" s="563"/>
      <c r="B657" s="563"/>
      <c r="C657" s="563"/>
      <c r="D657" s="563"/>
      <c r="E657" s="563"/>
    </row>
    <row r="658" customFormat="false" ht="12" hidden="false" customHeight="true" outlineLevel="0" collapsed="false">
      <c r="A658" s="563"/>
      <c r="B658" s="563"/>
      <c r="C658" s="563"/>
      <c r="D658" s="563"/>
      <c r="E658" s="563"/>
    </row>
    <row r="659" customFormat="false" ht="12" hidden="false" customHeight="true" outlineLevel="0" collapsed="false">
      <c r="A659" s="563"/>
      <c r="B659" s="563"/>
      <c r="C659" s="563"/>
      <c r="D659" s="563"/>
      <c r="E659" s="563"/>
    </row>
    <row r="660" customFormat="false" ht="12" hidden="false" customHeight="true" outlineLevel="0" collapsed="false">
      <c r="A660" s="563"/>
      <c r="B660" s="563"/>
      <c r="C660" s="563"/>
      <c r="D660" s="563"/>
      <c r="E660" s="563"/>
    </row>
    <row r="661" customFormat="false" ht="12" hidden="false" customHeight="true" outlineLevel="0" collapsed="false">
      <c r="A661" s="563"/>
      <c r="B661" s="563"/>
      <c r="C661" s="563"/>
      <c r="D661" s="563"/>
      <c r="E661" s="563"/>
    </row>
    <row r="662" customFormat="false" ht="12" hidden="false" customHeight="true" outlineLevel="0" collapsed="false">
      <c r="A662" s="563"/>
      <c r="B662" s="563"/>
      <c r="C662" s="563"/>
      <c r="D662" s="563"/>
      <c r="E662" s="563"/>
    </row>
    <row r="663" customFormat="false" ht="12" hidden="false" customHeight="true" outlineLevel="0" collapsed="false">
      <c r="A663" s="563"/>
      <c r="B663" s="563"/>
      <c r="C663" s="563"/>
      <c r="D663" s="563"/>
      <c r="E663" s="563"/>
    </row>
    <row r="664" customFormat="false" ht="12" hidden="false" customHeight="true" outlineLevel="0" collapsed="false">
      <c r="A664" s="563"/>
      <c r="B664" s="563"/>
      <c r="C664" s="563"/>
      <c r="D664" s="563"/>
      <c r="E664" s="563"/>
    </row>
    <row r="665" customFormat="false" ht="12" hidden="false" customHeight="true" outlineLevel="0" collapsed="false">
      <c r="A665" s="563"/>
      <c r="B665" s="563"/>
      <c r="C665" s="563"/>
      <c r="D665" s="563"/>
      <c r="E665" s="563"/>
    </row>
    <row r="666" customFormat="false" ht="12" hidden="false" customHeight="true" outlineLevel="0" collapsed="false">
      <c r="A666" s="563"/>
      <c r="B666" s="563"/>
      <c r="C666" s="563"/>
      <c r="D666" s="563"/>
      <c r="E666" s="563"/>
    </row>
    <row r="667" customFormat="false" ht="12" hidden="false" customHeight="true" outlineLevel="0" collapsed="false">
      <c r="A667" s="563"/>
      <c r="B667" s="563"/>
      <c r="C667" s="563"/>
      <c r="D667" s="563"/>
      <c r="E667" s="563"/>
    </row>
    <row r="668" customFormat="false" ht="12" hidden="false" customHeight="true" outlineLevel="0" collapsed="false">
      <c r="A668" s="563"/>
      <c r="B668" s="563"/>
      <c r="C668" s="563"/>
      <c r="D668" s="563"/>
      <c r="E668" s="563"/>
    </row>
    <row r="669" customFormat="false" ht="12" hidden="false" customHeight="true" outlineLevel="0" collapsed="false">
      <c r="A669" s="563"/>
      <c r="B669" s="563"/>
      <c r="C669" s="563"/>
      <c r="D669" s="563"/>
      <c r="E669" s="563"/>
    </row>
    <row r="670" customFormat="false" ht="12" hidden="false" customHeight="true" outlineLevel="0" collapsed="false">
      <c r="A670" s="563"/>
      <c r="B670" s="563"/>
      <c r="C670" s="563"/>
      <c r="D670" s="563"/>
      <c r="E670" s="563"/>
    </row>
    <row r="671" customFormat="false" ht="12" hidden="false" customHeight="true" outlineLevel="0" collapsed="false">
      <c r="A671" s="563"/>
      <c r="B671" s="563"/>
      <c r="C671" s="563"/>
      <c r="D671" s="563"/>
      <c r="E671" s="563"/>
    </row>
    <row r="672" customFormat="false" ht="12" hidden="false" customHeight="true" outlineLevel="0" collapsed="false">
      <c r="A672" s="563"/>
      <c r="B672" s="563"/>
      <c r="C672" s="563"/>
      <c r="D672" s="563"/>
      <c r="E672" s="563"/>
    </row>
    <row r="673" customFormat="false" ht="12" hidden="false" customHeight="true" outlineLevel="0" collapsed="false">
      <c r="A673" s="563"/>
      <c r="B673" s="563"/>
      <c r="C673" s="563"/>
      <c r="D673" s="563"/>
      <c r="E673" s="563"/>
    </row>
    <row r="674" customFormat="false" ht="12" hidden="false" customHeight="true" outlineLevel="0" collapsed="false">
      <c r="A674" s="563"/>
      <c r="B674" s="563"/>
      <c r="C674" s="563"/>
      <c r="D674" s="563"/>
      <c r="E674" s="563"/>
    </row>
    <row r="675" customFormat="false" ht="12" hidden="false" customHeight="true" outlineLevel="0" collapsed="false">
      <c r="A675" s="563"/>
      <c r="B675" s="563"/>
      <c r="C675" s="563"/>
      <c r="D675" s="563"/>
      <c r="E675" s="563"/>
    </row>
    <row r="676" customFormat="false" ht="12" hidden="false" customHeight="true" outlineLevel="0" collapsed="false">
      <c r="A676" s="563"/>
      <c r="B676" s="563"/>
      <c r="C676" s="563"/>
      <c r="D676" s="563"/>
      <c r="E676" s="563"/>
    </row>
    <row r="677" customFormat="false" ht="12" hidden="false" customHeight="true" outlineLevel="0" collapsed="false">
      <c r="A677" s="563"/>
      <c r="B677" s="563"/>
      <c r="C677" s="563"/>
      <c r="D677" s="563"/>
      <c r="E677" s="563"/>
    </row>
    <row r="678" customFormat="false" ht="12" hidden="false" customHeight="true" outlineLevel="0" collapsed="false">
      <c r="A678" s="563"/>
      <c r="B678" s="563"/>
      <c r="C678" s="563"/>
      <c r="D678" s="563"/>
      <c r="E678" s="563"/>
    </row>
    <row r="679" customFormat="false" ht="12" hidden="false" customHeight="true" outlineLevel="0" collapsed="false">
      <c r="A679" s="563"/>
      <c r="B679" s="563"/>
      <c r="C679" s="563"/>
      <c r="D679" s="563"/>
      <c r="E679" s="563"/>
    </row>
    <row r="680" customFormat="false" ht="12" hidden="false" customHeight="true" outlineLevel="0" collapsed="false">
      <c r="A680" s="563"/>
      <c r="B680" s="563"/>
      <c r="C680" s="563"/>
      <c r="D680" s="563"/>
      <c r="E680" s="563"/>
    </row>
    <row r="681" customFormat="false" ht="12" hidden="false" customHeight="true" outlineLevel="0" collapsed="false">
      <c r="A681" s="563"/>
      <c r="B681" s="563"/>
      <c r="C681" s="563"/>
      <c r="D681" s="563"/>
      <c r="E681" s="563"/>
    </row>
    <row r="682" customFormat="false" ht="12" hidden="false" customHeight="true" outlineLevel="0" collapsed="false">
      <c r="A682" s="563"/>
      <c r="B682" s="563"/>
      <c r="C682" s="563"/>
      <c r="D682" s="563"/>
      <c r="E682" s="563"/>
    </row>
    <row r="683" customFormat="false" ht="12" hidden="false" customHeight="true" outlineLevel="0" collapsed="false">
      <c r="A683" s="563"/>
      <c r="B683" s="563"/>
      <c r="C683" s="563"/>
      <c r="D683" s="563"/>
      <c r="E683" s="563"/>
    </row>
    <row r="684" customFormat="false" ht="12" hidden="false" customHeight="true" outlineLevel="0" collapsed="false">
      <c r="A684" s="563"/>
      <c r="B684" s="563"/>
      <c r="C684" s="563"/>
      <c r="D684" s="563"/>
      <c r="E684" s="563"/>
    </row>
    <row r="685" customFormat="false" ht="12" hidden="false" customHeight="true" outlineLevel="0" collapsed="false">
      <c r="A685" s="563"/>
      <c r="B685" s="563"/>
      <c r="C685" s="563"/>
      <c r="D685" s="563"/>
      <c r="E685" s="563"/>
    </row>
    <row r="686" customFormat="false" ht="12" hidden="false" customHeight="true" outlineLevel="0" collapsed="false">
      <c r="A686" s="563"/>
      <c r="B686" s="563"/>
      <c r="C686" s="563"/>
      <c r="D686" s="563"/>
      <c r="E686" s="563"/>
    </row>
    <row r="687" customFormat="false" ht="12" hidden="false" customHeight="true" outlineLevel="0" collapsed="false">
      <c r="A687" s="563"/>
      <c r="B687" s="563"/>
      <c r="C687" s="563"/>
      <c r="D687" s="563"/>
      <c r="E687" s="563"/>
    </row>
    <row r="688" customFormat="false" ht="12" hidden="false" customHeight="true" outlineLevel="0" collapsed="false">
      <c r="A688" s="563"/>
      <c r="B688" s="563"/>
      <c r="C688" s="563"/>
      <c r="D688" s="563"/>
      <c r="E688" s="563"/>
    </row>
    <row r="689" customFormat="false" ht="12" hidden="false" customHeight="true" outlineLevel="0" collapsed="false">
      <c r="A689" s="563"/>
      <c r="B689" s="563"/>
      <c r="C689" s="563"/>
      <c r="D689" s="563"/>
      <c r="E689" s="563"/>
    </row>
    <row r="690" customFormat="false" ht="12" hidden="false" customHeight="true" outlineLevel="0" collapsed="false">
      <c r="A690" s="563"/>
      <c r="B690" s="563"/>
      <c r="C690" s="563"/>
      <c r="D690" s="563"/>
      <c r="E690" s="563"/>
    </row>
    <row r="691" customFormat="false" ht="12" hidden="false" customHeight="true" outlineLevel="0" collapsed="false">
      <c r="A691" s="563"/>
      <c r="B691" s="563"/>
      <c r="C691" s="563"/>
      <c r="D691" s="563"/>
      <c r="E691" s="563"/>
    </row>
    <row r="692" customFormat="false" ht="12" hidden="false" customHeight="true" outlineLevel="0" collapsed="false">
      <c r="A692" s="563"/>
      <c r="B692" s="563"/>
      <c r="C692" s="563"/>
      <c r="D692" s="563"/>
      <c r="E692" s="563"/>
    </row>
    <row r="693" customFormat="false" ht="12" hidden="false" customHeight="true" outlineLevel="0" collapsed="false">
      <c r="A693" s="563"/>
      <c r="B693" s="563"/>
      <c r="C693" s="563"/>
      <c r="D693" s="563"/>
      <c r="E693" s="563"/>
    </row>
    <row r="694" customFormat="false" ht="12" hidden="false" customHeight="true" outlineLevel="0" collapsed="false">
      <c r="A694" s="563"/>
      <c r="B694" s="563"/>
      <c r="C694" s="563"/>
      <c r="D694" s="563"/>
      <c r="E694" s="563"/>
    </row>
    <row r="695" customFormat="false" ht="12" hidden="false" customHeight="true" outlineLevel="0" collapsed="false">
      <c r="A695" s="563"/>
      <c r="B695" s="563"/>
      <c r="C695" s="563"/>
      <c r="D695" s="563"/>
      <c r="E695" s="563"/>
    </row>
    <row r="696" customFormat="false" ht="12" hidden="false" customHeight="true" outlineLevel="0" collapsed="false">
      <c r="A696" s="563"/>
      <c r="B696" s="563"/>
      <c r="C696" s="563"/>
      <c r="D696" s="563"/>
      <c r="E696" s="563"/>
    </row>
    <row r="697" customFormat="false" ht="12" hidden="false" customHeight="true" outlineLevel="0" collapsed="false">
      <c r="A697" s="563"/>
      <c r="B697" s="563"/>
      <c r="C697" s="563"/>
      <c r="D697" s="563"/>
      <c r="E697" s="563"/>
    </row>
    <row r="698" customFormat="false" ht="12" hidden="false" customHeight="true" outlineLevel="0" collapsed="false">
      <c r="A698" s="563"/>
      <c r="B698" s="563"/>
      <c r="C698" s="563"/>
      <c r="D698" s="563"/>
      <c r="E698" s="563"/>
    </row>
    <row r="699" customFormat="false" ht="12" hidden="false" customHeight="true" outlineLevel="0" collapsed="false">
      <c r="A699" s="563"/>
      <c r="B699" s="563"/>
      <c r="C699" s="563"/>
      <c r="D699" s="563"/>
      <c r="E699" s="563"/>
    </row>
    <row r="700" customFormat="false" ht="12" hidden="false" customHeight="true" outlineLevel="0" collapsed="false">
      <c r="A700" s="563"/>
      <c r="B700" s="563"/>
      <c r="C700" s="563"/>
      <c r="D700" s="563"/>
      <c r="E700" s="563"/>
    </row>
    <row r="701" customFormat="false" ht="12" hidden="false" customHeight="true" outlineLevel="0" collapsed="false">
      <c r="A701" s="563"/>
      <c r="B701" s="563"/>
      <c r="C701" s="563"/>
      <c r="D701" s="563"/>
      <c r="E701" s="563"/>
    </row>
    <row r="702" customFormat="false" ht="12" hidden="false" customHeight="true" outlineLevel="0" collapsed="false">
      <c r="A702" s="563"/>
      <c r="B702" s="563"/>
      <c r="C702" s="563"/>
      <c r="D702" s="563"/>
      <c r="E702" s="563"/>
    </row>
    <row r="703" customFormat="false" ht="12" hidden="false" customHeight="true" outlineLevel="0" collapsed="false">
      <c r="A703" s="563"/>
      <c r="B703" s="563"/>
      <c r="C703" s="563"/>
      <c r="D703" s="563"/>
      <c r="E703" s="563"/>
    </row>
    <row r="704" customFormat="false" ht="12" hidden="false" customHeight="true" outlineLevel="0" collapsed="false">
      <c r="A704" s="563"/>
      <c r="B704" s="563"/>
      <c r="C704" s="563"/>
      <c r="D704" s="563"/>
      <c r="E704" s="563"/>
    </row>
    <row r="705" customFormat="false" ht="12" hidden="false" customHeight="true" outlineLevel="0" collapsed="false">
      <c r="A705" s="563"/>
      <c r="B705" s="563"/>
      <c r="C705" s="563"/>
      <c r="D705" s="563"/>
      <c r="E705" s="563"/>
    </row>
    <row r="706" customFormat="false" ht="12" hidden="false" customHeight="true" outlineLevel="0" collapsed="false">
      <c r="A706" s="563"/>
      <c r="B706" s="563"/>
      <c r="C706" s="563"/>
      <c r="D706" s="563"/>
      <c r="E706" s="563"/>
    </row>
    <row r="707" customFormat="false" ht="12" hidden="false" customHeight="true" outlineLevel="0" collapsed="false">
      <c r="A707" s="563"/>
      <c r="B707" s="563"/>
      <c r="C707" s="563"/>
      <c r="D707" s="563"/>
      <c r="E707" s="563"/>
    </row>
    <row r="708" customFormat="false" ht="12" hidden="false" customHeight="true" outlineLevel="0" collapsed="false">
      <c r="A708" s="563"/>
      <c r="B708" s="563"/>
      <c r="C708" s="563"/>
      <c r="D708" s="563"/>
      <c r="E708" s="563"/>
    </row>
    <row r="709" customFormat="false" ht="12" hidden="false" customHeight="true" outlineLevel="0" collapsed="false">
      <c r="A709" s="563"/>
      <c r="B709" s="563"/>
      <c r="C709" s="563"/>
      <c r="D709" s="563"/>
      <c r="E709" s="563"/>
    </row>
    <row r="710" customFormat="false" ht="12" hidden="false" customHeight="true" outlineLevel="0" collapsed="false">
      <c r="A710" s="563"/>
      <c r="B710" s="563"/>
      <c r="C710" s="563"/>
      <c r="D710" s="563"/>
      <c r="E710" s="563"/>
    </row>
    <row r="711" customFormat="false" ht="12" hidden="false" customHeight="true" outlineLevel="0" collapsed="false">
      <c r="A711" s="563"/>
      <c r="B711" s="563"/>
      <c r="C711" s="563"/>
      <c r="D711" s="563"/>
      <c r="E711" s="563"/>
    </row>
    <row r="712" customFormat="false" ht="12" hidden="false" customHeight="true" outlineLevel="0" collapsed="false">
      <c r="A712" s="563"/>
      <c r="B712" s="563"/>
      <c r="C712" s="563"/>
      <c r="D712" s="563"/>
      <c r="E712" s="563"/>
    </row>
    <row r="713" customFormat="false" ht="12" hidden="false" customHeight="true" outlineLevel="0" collapsed="false">
      <c r="A713" s="563"/>
      <c r="B713" s="563"/>
      <c r="C713" s="563"/>
      <c r="D713" s="563"/>
      <c r="E713" s="563"/>
    </row>
    <row r="714" customFormat="false" ht="12" hidden="false" customHeight="true" outlineLevel="0" collapsed="false">
      <c r="A714" s="563"/>
      <c r="B714" s="563"/>
      <c r="C714" s="563"/>
      <c r="D714" s="563"/>
      <c r="E714" s="563"/>
    </row>
    <row r="715" customFormat="false" ht="12" hidden="false" customHeight="true" outlineLevel="0" collapsed="false">
      <c r="A715" s="563"/>
      <c r="B715" s="563"/>
      <c r="C715" s="563"/>
      <c r="D715" s="563"/>
      <c r="E715" s="563"/>
    </row>
    <row r="716" customFormat="false" ht="12" hidden="false" customHeight="true" outlineLevel="0" collapsed="false">
      <c r="A716" s="563"/>
      <c r="B716" s="563"/>
      <c r="C716" s="563"/>
      <c r="D716" s="563"/>
      <c r="E716" s="563"/>
    </row>
    <row r="717" customFormat="false" ht="12" hidden="false" customHeight="true" outlineLevel="0" collapsed="false">
      <c r="A717" s="563"/>
      <c r="B717" s="563"/>
      <c r="C717" s="563"/>
      <c r="D717" s="563"/>
      <c r="E717" s="563"/>
    </row>
    <row r="718" customFormat="false" ht="12" hidden="false" customHeight="true" outlineLevel="0" collapsed="false">
      <c r="A718" s="563"/>
      <c r="B718" s="563"/>
      <c r="C718" s="563"/>
      <c r="D718" s="563"/>
      <c r="E718" s="563"/>
    </row>
    <row r="719" customFormat="false" ht="12" hidden="false" customHeight="true" outlineLevel="0" collapsed="false">
      <c r="A719" s="563"/>
      <c r="B719" s="563"/>
      <c r="C719" s="563"/>
      <c r="D719" s="563"/>
      <c r="E719" s="563"/>
    </row>
    <row r="720" customFormat="false" ht="12" hidden="false" customHeight="true" outlineLevel="0" collapsed="false">
      <c r="A720" s="563"/>
      <c r="B720" s="563"/>
      <c r="C720" s="563"/>
      <c r="D720" s="563"/>
      <c r="E720" s="563"/>
    </row>
    <row r="721" customFormat="false" ht="12" hidden="false" customHeight="true" outlineLevel="0" collapsed="false">
      <c r="A721" s="563"/>
      <c r="B721" s="563"/>
      <c r="C721" s="563"/>
      <c r="D721" s="563"/>
      <c r="E721" s="563"/>
    </row>
    <row r="722" customFormat="false" ht="12" hidden="false" customHeight="true" outlineLevel="0" collapsed="false">
      <c r="A722" s="563"/>
      <c r="B722" s="563"/>
      <c r="C722" s="563"/>
      <c r="D722" s="563"/>
      <c r="E722" s="563"/>
    </row>
    <row r="723" customFormat="false" ht="12" hidden="false" customHeight="true" outlineLevel="0" collapsed="false">
      <c r="A723" s="563"/>
      <c r="B723" s="563"/>
      <c r="C723" s="563"/>
      <c r="D723" s="563"/>
      <c r="E723" s="563"/>
    </row>
    <row r="724" customFormat="false" ht="12" hidden="false" customHeight="true" outlineLevel="0" collapsed="false">
      <c r="A724" s="563"/>
      <c r="B724" s="563"/>
      <c r="C724" s="563"/>
      <c r="D724" s="563"/>
      <c r="E724" s="563"/>
    </row>
    <row r="725" customFormat="false" ht="12" hidden="false" customHeight="true" outlineLevel="0" collapsed="false">
      <c r="A725" s="563"/>
      <c r="B725" s="563"/>
      <c r="C725" s="563"/>
      <c r="D725" s="563"/>
      <c r="E725" s="563"/>
    </row>
    <row r="726" customFormat="false" ht="12" hidden="false" customHeight="true" outlineLevel="0" collapsed="false">
      <c r="A726" s="563"/>
      <c r="B726" s="563"/>
      <c r="C726" s="563"/>
      <c r="D726" s="563"/>
      <c r="E726" s="563"/>
    </row>
    <row r="727" customFormat="false" ht="12" hidden="false" customHeight="true" outlineLevel="0" collapsed="false">
      <c r="A727" s="563"/>
      <c r="B727" s="563"/>
      <c r="C727" s="563"/>
      <c r="D727" s="563"/>
      <c r="E727" s="563"/>
    </row>
    <row r="728" customFormat="false" ht="12" hidden="false" customHeight="true" outlineLevel="0" collapsed="false">
      <c r="A728" s="563"/>
      <c r="B728" s="563"/>
      <c r="C728" s="563"/>
      <c r="D728" s="563"/>
      <c r="E728" s="563"/>
    </row>
    <row r="729" customFormat="false" ht="12" hidden="false" customHeight="true" outlineLevel="0" collapsed="false">
      <c r="A729" s="563"/>
      <c r="B729" s="563"/>
      <c r="C729" s="563"/>
      <c r="D729" s="563"/>
      <c r="E729" s="563"/>
    </row>
    <row r="730" customFormat="false" ht="12" hidden="false" customHeight="true" outlineLevel="0" collapsed="false">
      <c r="A730" s="563"/>
      <c r="B730" s="563"/>
      <c r="C730" s="563"/>
      <c r="D730" s="563"/>
      <c r="E730" s="563"/>
    </row>
    <row r="731" customFormat="false" ht="12" hidden="false" customHeight="true" outlineLevel="0" collapsed="false">
      <c r="A731" s="563"/>
      <c r="B731" s="563"/>
      <c r="C731" s="563"/>
      <c r="D731" s="563"/>
      <c r="E731" s="563"/>
    </row>
    <row r="732" customFormat="false" ht="12" hidden="false" customHeight="true" outlineLevel="0" collapsed="false">
      <c r="A732" s="563"/>
      <c r="B732" s="563"/>
      <c r="C732" s="563"/>
      <c r="D732" s="563"/>
      <c r="E732" s="563"/>
    </row>
    <row r="733" customFormat="false" ht="12" hidden="false" customHeight="true" outlineLevel="0" collapsed="false">
      <c r="A733" s="563"/>
      <c r="B733" s="563"/>
      <c r="C733" s="563"/>
      <c r="D733" s="563"/>
      <c r="E733" s="563"/>
    </row>
    <row r="734" customFormat="false" ht="12" hidden="false" customHeight="true" outlineLevel="0" collapsed="false">
      <c r="A734" s="563"/>
      <c r="B734" s="563"/>
      <c r="C734" s="563"/>
      <c r="D734" s="563"/>
      <c r="E734" s="563"/>
    </row>
    <row r="735" customFormat="false" ht="12" hidden="false" customHeight="true" outlineLevel="0" collapsed="false">
      <c r="A735" s="563"/>
      <c r="B735" s="563"/>
      <c r="C735" s="563"/>
      <c r="D735" s="563"/>
      <c r="E735" s="563"/>
    </row>
    <row r="736" customFormat="false" ht="12" hidden="false" customHeight="true" outlineLevel="0" collapsed="false">
      <c r="A736" s="563"/>
      <c r="B736" s="563"/>
      <c r="C736" s="563"/>
      <c r="D736" s="563"/>
      <c r="E736" s="563"/>
    </row>
    <row r="737" customFormat="false" ht="12" hidden="false" customHeight="true" outlineLevel="0" collapsed="false">
      <c r="A737" s="563"/>
      <c r="B737" s="563"/>
      <c r="C737" s="563"/>
      <c r="D737" s="563"/>
      <c r="E737" s="563"/>
    </row>
    <row r="738" customFormat="false" ht="12" hidden="false" customHeight="true" outlineLevel="0" collapsed="false">
      <c r="A738" s="563"/>
      <c r="B738" s="563"/>
      <c r="C738" s="563"/>
      <c r="D738" s="563"/>
      <c r="E738" s="563"/>
    </row>
    <row r="739" customFormat="false" ht="12" hidden="false" customHeight="true" outlineLevel="0" collapsed="false">
      <c r="A739" s="563"/>
      <c r="B739" s="563"/>
      <c r="C739" s="563"/>
      <c r="D739" s="563"/>
      <c r="E739" s="563"/>
    </row>
    <row r="740" customFormat="false" ht="12" hidden="false" customHeight="true" outlineLevel="0" collapsed="false">
      <c r="A740" s="563"/>
      <c r="B740" s="563"/>
      <c r="C740" s="563"/>
      <c r="D740" s="563"/>
      <c r="E740" s="563"/>
    </row>
    <row r="741" customFormat="false" ht="12" hidden="false" customHeight="true" outlineLevel="0" collapsed="false">
      <c r="A741" s="563"/>
      <c r="B741" s="563"/>
      <c r="C741" s="563"/>
      <c r="D741" s="563"/>
      <c r="E741" s="563"/>
    </row>
    <row r="742" customFormat="false" ht="12" hidden="false" customHeight="true" outlineLevel="0" collapsed="false">
      <c r="A742" s="563"/>
      <c r="B742" s="563"/>
      <c r="C742" s="563"/>
      <c r="D742" s="563"/>
      <c r="E742" s="563"/>
    </row>
    <row r="743" customFormat="false" ht="12" hidden="false" customHeight="true" outlineLevel="0" collapsed="false">
      <c r="A743" s="563"/>
      <c r="B743" s="563"/>
      <c r="C743" s="563"/>
      <c r="D743" s="563"/>
      <c r="E743" s="563"/>
    </row>
    <row r="744" customFormat="false" ht="12" hidden="false" customHeight="true" outlineLevel="0" collapsed="false">
      <c r="A744" s="563"/>
      <c r="B744" s="563"/>
      <c r="C744" s="563"/>
      <c r="D744" s="563"/>
      <c r="E744" s="563"/>
    </row>
    <row r="745" customFormat="false" ht="12" hidden="false" customHeight="true" outlineLevel="0" collapsed="false">
      <c r="A745" s="563"/>
      <c r="B745" s="563"/>
      <c r="C745" s="563"/>
      <c r="D745" s="563"/>
      <c r="E745" s="563"/>
    </row>
    <row r="746" customFormat="false" ht="12" hidden="false" customHeight="true" outlineLevel="0" collapsed="false">
      <c r="A746" s="563"/>
      <c r="B746" s="563"/>
      <c r="C746" s="563"/>
      <c r="D746" s="563"/>
      <c r="E746" s="563"/>
    </row>
    <row r="747" customFormat="false" ht="12" hidden="false" customHeight="true" outlineLevel="0" collapsed="false">
      <c r="A747" s="563"/>
      <c r="B747" s="563"/>
      <c r="C747" s="563"/>
      <c r="D747" s="563"/>
      <c r="E747" s="563"/>
    </row>
    <row r="748" customFormat="false" ht="12" hidden="false" customHeight="true" outlineLevel="0" collapsed="false">
      <c r="A748" s="563"/>
      <c r="B748" s="563"/>
      <c r="C748" s="563"/>
      <c r="D748" s="563"/>
      <c r="E748" s="563"/>
    </row>
    <row r="749" customFormat="false" ht="12" hidden="false" customHeight="true" outlineLevel="0" collapsed="false">
      <c r="A749" s="563"/>
      <c r="B749" s="563"/>
      <c r="C749" s="563"/>
      <c r="D749" s="563"/>
      <c r="E749" s="563"/>
    </row>
    <row r="750" customFormat="false" ht="12" hidden="false" customHeight="true" outlineLevel="0" collapsed="false">
      <c r="A750" s="563"/>
      <c r="B750" s="563"/>
      <c r="C750" s="563"/>
      <c r="D750" s="563"/>
      <c r="E750" s="563"/>
    </row>
    <row r="751" customFormat="false" ht="12" hidden="false" customHeight="true" outlineLevel="0" collapsed="false">
      <c r="A751" s="563"/>
      <c r="B751" s="563"/>
      <c r="C751" s="563"/>
      <c r="D751" s="563"/>
      <c r="E751" s="563"/>
    </row>
    <row r="752" customFormat="false" ht="12" hidden="false" customHeight="true" outlineLevel="0" collapsed="false">
      <c r="A752" s="563"/>
      <c r="B752" s="563"/>
      <c r="C752" s="563"/>
      <c r="D752" s="563"/>
      <c r="E752" s="563"/>
    </row>
    <row r="753" customFormat="false" ht="12" hidden="false" customHeight="true" outlineLevel="0" collapsed="false">
      <c r="A753" s="563"/>
      <c r="B753" s="563"/>
      <c r="C753" s="563"/>
      <c r="D753" s="563"/>
      <c r="E753" s="563"/>
    </row>
    <row r="754" customFormat="false" ht="12" hidden="false" customHeight="true" outlineLevel="0" collapsed="false">
      <c r="A754" s="563"/>
      <c r="B754" s="563"/>
      <c r="C754" s="563"/>
      <c r="D754" s="563"/>
      <c r="E754" s="563"/>
    </row>
    <row r="755" customFormat="false" ht="12" hidden="false" customHeight="true" outlineLevel="0" collapsed="false">
      <c r="A755" s="563"/>
      <c r="B755" s="563"/>
      <c r="C755" s="563"/>
      <c r="D755" s="563"/>
      <c r="E755" s="563"/>
    </row>
    <row r="756" customFormat="false" ht="12" hidden="false" customHeight="true" outlineLevel="0" collapsed="false">
      <c r="A756" s="563"/>
      <c r="B756" s="563"/>
      <c r="C756" s="563"/>
      <c r="D756" s="563"/>
      <c r="E756" s="563"/>
    </row>
    <row r="757" customFormat="false" ht="12" hidden="false" customHeight="true" outlineLevel="0" collapsed="false">
      <c r="A757" s="563"/>
      <c r="B757" s="563"/>
      <c r="C757" s="563"/>
      <c r="D757" s="563"/>
      <c r="E757" s="563"/>
    </row>
    <row r="758" customFormat="false" ht="12" hidden="false" customHeight="true" outlineLevel="0" collapsed="false">
      <c r="A758" s="563"/>
      <c r="B758" s="563"/>
      <c r="C758" s="563"/>
      <c r="D758" s="563"/>
      <c r="E758" s="563"/>
    </row>
    <row r="759" customFormat="false" ht="12" hidden="false" customHeight="true" outlineLevel="0" collapsed="false">
      <c r="A759" s="563"/>
      <c r="B759" s="563"/>
      <c r="C759" s="563"/>
      <c r="D759" s="563"/>
      <c r="E759" s="563"/>
    </row>
    <row r="760" customFormat="false" ht="12" hidden="false" customHeight="true" outlineLevel="0" collapsed="false">
      <c r="A760" s="563"/>
      <c r="B760" s="563"/>
      <c r="C760" s="563"/>
      <c r="D760" s="563"/>
      <c r="E760" s="563"/>
    </row>
    <row r="761" customFormat="false" ht="12" hidden="false" customHeight="true" outlineLevel="0" collapsed="false">
      <c r="A761" s="563"/>
      <c r="B761" s="563"/>
      <c r="C761" s="563"/>
      <c r="D761" s="563"/>
      <c r="E761" s="563"/>
    </row>
    <row r="762" customFormat="false" ht="12" hidden="false" customHeight="true" outlineLevel="0" collapsed="false">
      <c r="A762" s="563"/>
      <c r="B762" s="563"/>
      <c r="C762" s="563"/>
      <c r="D762" s="563"/>
      <c r="E762" s="563"/>
    </row>
    <row r="763" customFormat="false" ht="12" hidden="false" customHeight="true" outlineLevel="0" collapsed="false">
      <c r="A763" s="563"/>
      <c r="B763" s="563"/>
      <c r="C763" s="563"/>
      <c r="D763" s="563"/>
      <c r="E763" s="563"/>
    </row>
    <row r="764" customFormat="false" ht="12" hidden="false" customHeight="true" outlineLevel="0" collapsed="false">
      <c r="A764" s="563"/>
      <c r="B764" s="563"/>
      <c r="C764" s="563"/>
      <c r="D764" s="563"/>
      <c r="E764" s="563"/>
    </row>
    <row r="765" customFormat="false" ht="12" hidden="false" customHeight="true" outlineLevel="0" collapsed="false">
      <c r="A765" s="563"/>
      <c r="B765" s="563"/>
      <c r="C765" s="563"/>
      <c r="D765" s="563"/>
      <c r="E765" s="563"/>
    </row>
    <row r="766" customFormat="false" ht="12" hidden="false" customHeight="true" outlineLevel="0" collapsed="false">
      <c r="A766" s="563"/>
      <c r="B766" s="563"/>
      <c r="C766" s="563"/>
      <c r="D766" s="563"/>
      <c r="E766" s="563"/>
    </row>
    <row r="767" customFormat="false" ht="12" hidden="false" customHeight="true" outlineLevel="0" collapsed="false">
      <c r="A767" s="563"/>
      <c r="B767" s="563"/>
      <c r="C767" s="563"/>
      <c r="D767" s="563"/>
      <c r="E767" s="563"/>
    </row>
    <row r="768" customFormat="false" ht="12" hidden="false" customHeight="true" outlineLevel="0" collapsed="false">
      <c r="A768" s="563"/>
      <c r="B768" s="563"/>
      <c r="C768" s="563"/>
      <c r="D768" s="563"/>
      <c r="E768" s="563"/>
    </row>
    <row r="769" customFormat="false" ht="12" hidden="false" customHeight="true" outlineLevel="0" collapsed="false">
      <c r="A769" s="563"/>
      <c r="B769" s="563"/>
      <c r="C769" s="563"/>
      <c r="D769" s="563"/>
      <c r="E769" s="563"/>
    </row>
    <row r="770" customFormat="false" ht="12" hidden="false" customHeight="true" outlineLevel="0" collapsed="false">
      <c r="A770" s="563"/>
      <c r="B770" s="563"/>
      <c r="C770" s="563"/>
      <c r="D770" s="563"/>
      <c r="E770" s="563"/>
    </row>
    <row r="771" customFormat="false" ht="12" hidden="false" customHeight="true" outlineLevel="0" collapsed="false">
      <c r="A771" s="563"/>
      <c r="B771" s="563"/>
      <c r="C771" s="563"/>
      <c r="D771" s="563"/>
      <c r="E771" s="563"/>
    </row>
    <row r="772" customFormat="false" ht="12" hidden="false" customHeight="true" outlineLevel="0" collapsed="false">
      <c r="A772" s="563"/>
      <c r="B772" s="563"/>
      <c r="C772" s="563"/>
      <c r="D772" s="563"/>
      <c r="E772" s="563"/>
    </row>
    <row r="773" customFormat="false" ht="12" hidden="false" customHeight="true" outlineLevel="0" collapsed="false">
      <c r="A773" s="563"/>
      <c r="B773" s="563"/>
      <c r="C773" s="563"/>
      <c r="D773" s="563"/>
      <c r="E773" s="563"/>
    </row>
    <row r="774" customFormat="false" ht="12" hidden="false" customHeight="true" outlineLevel="0" collapsed="false">
      <c r="A774" s="563"/>
      <c r="B774" s="563"/>
      <c r="C774" s="563"/>
      <c r="D774" s="563"/>
      <c r="E774" s="563"/>
    </row>
    <row r="775" customFormat="false" ht="12" hidden="false" customHeight="true" outlineLevel="0" collapsed="false">
      <c r="A775" s="563"/>
      <c r="B775" s="563"/>
      <c r="C775" s="563"/>
      <c r="D775" s="563"/>
      <c r="E775" s="563"/>
    </row>
    <row r="776" customFormat="false" ht="12" hidden="false" customHeight="true" outlineLevel="0" collapsed="false">
      <c r="A776" s="563"/>
      <c r="B776" s="563"/>
      <c r="C776" s="563"/>
      <c r="D776" s="563"/>
      <c r="E776" s="563"/>
    </row>
    <row r="777" customFormat="false" ht="12" hidden="false" customHeight="true" outlineLevel="0" collapsed="false">
      <c r="A777" s="563"/>
      <c r="B777" s="563"/>
      <c r="C777" s="563"/>
      <c r="D777" s="563"/>
      <c r="E777" s="563"/>
    </row>
    <row r="778" customFormat="false" ht="12" hidden="false" customHeight="true" outlineLevel="0" collapsed="false">
      <c r="A778" s="563"/>
      <c r="B778" s="563"/>
      <c r="C778" s="563"/>
      <c r="D778" s="563"/>
      <c r="E778" s="563"/>
    </row>
    <row r="779" customFormat="false" ht="12" hidden="false" customHeight="true" outlineLevel="0" collapsed="false">
      <c r="A779" s="563"/>
      <c r="B779" s="563"/>
      <c r="C779" s="563"/>
      <c r="D779" s="563"/>
      <c r="E779" s="563"/>
    </row>
    <row r="780" customFormat="false" ht="12" hidden="false" customHeight="true" outlineLevel="0" collapsed="false">
      <c r="A780" s="563"/>
      <c r="B780" s="563"/>
      <c r="C780" s="563"/>
      <c r="D780" s="563"/>
      <c r="E780" s="563"/>
    </row>
    <row r="781" customFormat="false" ht="12" hidden="false" customHeight="true" outlineLevel="0" collapsed="false">
      <c r="A781" s="563"/>
      <c r="B781" s="563"/>
      <c r="C781" s="563"/>
      <c r="D781" s="563"/>
      <c r="E781" s="563"/>
    </row>
    <row r="782" customFormat="false" ht="12" hidden="false" customHeight="true" outlineLevel="0" collapsed="false">
      <c r="A782" s="563"/>
      <c r="B782" s="563"/>
      <c r="C782" s="563"/>
      <c r="D782" s="563"/>
      <c r="E782" s="563"/>
    </row>
    <row r="783" customFormat="false" ht="12" hidden="false" customHeight="true" outlineLevel="0" collapsed="false">
      <c r="A783" s="563"/>
      <c r="B783" s="563"/>
      <c r="C783" s="563"/>
      <c r="D783" s="563"/>
      <c r="E783" s="563"/>
    </row>
    <row r="784" customFormat="false" ht="12" hidden="false" customHeight="true" outlineLevel="0" collapsed="false">
      <c r="A784" s="563"/>
      <c r="B784" s="563"/>
      <c r="C784" s="563"/>
      <c r="D784" s="563"/>
      <c r="E784" s="563"/>
    </row>
    <row r="785" customFormat="false" ht="12" hidden="false" customHeight="true" outlineLevel="0" collapsed="false">
      <c r="A785" s="563"/>
      <c r="B785" s="563"/>
      <c r="C785" s="563"/>
      <c r="D785" s="563"/>
      <c r="E785" s="563"/>
    </row>
    <row r="786" customFormat="false" ht="12" hidden="false" customHeight="true" outlineLevel="0" collapsed="false">
      <c r="A786" s="563"/>
      <c r="B786" s="563"/>
      <c r="C786" s="563"/>
      <c r="D786" s="563"/>
      <c r="E786" s="563"/>
    </row>
    <row r="787" customFormat="false" ht="12" hidden="false" customHeight="true" outlineLevel="0" collapsed="false">
      <c r="A787" s="563"/>
      <c r="B787" s="563"/>
      <c r="C787" s="563"/>
      <c r="D787" s="563"/>
      <c r="E787" s="563"/>
    </row>
    <row r="788" customFormat="false" ht="12" hidden="false" customHeight="true" outlineLevel="0" collapsed="false">
      <c r="A788" s="563"/>
      <c r="B788" s="563"/>
      <c r="C788" s="563"/>
      <c r="D788" s="563"/>
      <c r="E788" s="563"/>
    </row>
    <row r="789" customFormat="false" ht="12" hidden="false" customHeight="true" outlineLevel="0" collapsed="false">
      <c r="A789" s="563"/>
      <c r="B789" s="563"/>
      <c r="C789" s="563"/>
      <c r="D789" s="563"/>
      <c r="E789" s="563"/>
    </row>
    <row r="790" customFormat="false" ht="12" hidden="false" customHeight="true" outlineLevel="0" collapsed="false">
      <c r="A790" s="563"/>
      <c r="B790" s="563"/>
      <c r="C790" s="563"/>
      <c r="D790" s="563"/>
      <c r="E790" s="563"/>
    </row>
    <row r="791" customFormat="false" ht="12" hidden="false" customHeight="true" outlineLevel="0" collapsed="false">
      <c r="A791" s="563"/>
      <c r="B791" s="563"/>
      <c r="C791" s="563"/>
      <c r="D791" s="563"/>
      <c r="E791" s="563"/>
    </row>
    <row r="792" customFormat="false" ht="12" hidden="false" customHeight="true" outlineLevel="0" collapsed="false">
      <c r="A792" s="563"/>
      <c r="B792" s="563"/>
      <c r="C792" s="563"/>
      <c r="D792" s="563"/>
      <c r="E792" s="563"/>
    </row>
    <row r="793" customFormat="false" ht="12" hidden="false" customHeight="true" outlineLevel="0" collapsed="false">
      <c r="A793" s="563"/>
      <c r="B793" s="563"/>
      <c r="C793" s="563"/>
      <c r="D793" s="563"/>
      <c r="E793" s="563"/>
    </row>
    <row r="794" customFormat="false" ht="12" hidden="false" customHeight="true" outlineLevel="0" collapsed="false">
      <c r="A794" s="563"/>
      <c r="B794" s="563"/>
      <c r="C794" s="563"/>
      <c r="D794" s="563"/>
      <c r="E794" s="563"/>
    </row>
    <row r="795" customFormat="false" ht="12" hidden="false" customHeight="true" outlineLevel="0" collapsed="false">
      <c r="A795" s="563"/>
      <c r="B795" s="563"/>
      <c r="C795" s="563"/>
      <c r="D795" s="563"/>
      <c r="E795" s="563"/>
    </row>
    <row r="796" customFormat="false" ht="12" hidden="false" customHeight="true" outlineLevel="0" collapsed="false">
      <c r="A796" s="563"/>
      <c r="B796" s="563"/>
      <c r="C796" s="563"/>
      <c r="D796" s="563"/>
      <c r="E796" s="563"/>
    </row>
    <row r="797" customFormat="false" ht="12" hidden="false" customHeight="true" outlineLevel="0" collapsed="false">
      <c r="A797" s="563"/>
      <c r="B797" s="563"/>
      <c r="C797" s="563"/>
      <c r="D797" s="563"/>
      <c r="E797" s="563"/>
    </row>
    <row r="798" customFormat="false" ht="12" hidden="false" customHeight="true" outlineLevel="0" collapsed="false">
      <c r="A798" s="563"/>
      <c r="B798" s="563"/>
      <c r="C798" s="563"/>
      <c r="D798" s="563"/>
      <c r="E798" s="563"/>
    </row>
    <row r="799" customFormat="false" ht="12" hidden="false" customHeight="true" outlineLevel="0" collapsed="false">
      <c r="A799" s="563"/>
      <c r="B799" s="563"/>
      <c r="C799" s="563"/>
      <c r="D799" s="563"/>
      <c r="E799" s="563"/>
    </row>
    <row r="800" customFormat="false" ht="12" hidden="false" customHeight="true" outlineLevel="0" collapsed="false">
      <c r="A800" s="563"/>
      <c r="B800" s="563"/>
      <c r="C800" s="563"/>
      <c r="D800" s="563"/>
      <c r="E800" s="563"/>
    </row>
    <row r="801" customFormat="false" ht="12" hidden="false" customHeight="true" outlineLevel="0" collapsed="false">
      <c r="A801" s="563"/>
      <c r="B801" s="563"/>
      <c r="C801" s="563"/>
      <c r="D801" s="563"/>
      <c r="E801" s="563"/>
    </row>
    <row r="802" customFormat="false" ht="12" hidden="false" customHeight="true" outlineLevel="0" collapsed="false">
      <c r="A802" s="563"/>
      <c r="B802" s="563"/>
      <c r="C802" s="563"/>
      <c r="D802" s="563"/>
      <c r="E802" s="563"/>
    </row>
    <row r="803" customFormat="false" ht="12" hidden="false" customHeight="true" outlineLevel="0" collapsed="false">
      <c r="A803" s="563"/>
      <c r="B803" s="563"/>
      <c r="C803" s="563"/>
      <c r="D803" s="563"/>
      <c r="E803" s="563"/>
    </row>
    <row r="804" customFormat="false" ht="12" hidden="false" customHeight="true" outlineLevel="0" collapsed="false">
      <c r="A804" s="563"/>
      <c r="B804" s="563"/>
      <c r="C804" s="563"/>
      <c r="D804" s="563"/>
      <c r="E804" s="563"/>
    </row>
    <row r="805" customFormat="false" ht="12" hidden="false" customHeight="true" outlineLevel="0" collapsed="false">
      <c r="A805" s="563"/>
      <c r="B805" s="563"/>
      <c r="C805" s="563"/>
      <c r="D805" s="563"/>
      <c r="E805" s="563"/>
    </row>
    <row r="806" customFormat="false" ht="12" hidden="false" customHeight="true" outlineLevel="0" collapsed="false">
      <c r="A806" s="563"/>
      <c r="B806" s="563"/>
      <c r="C806" s="563"/>
      <c r="D806" s="563"/>
      <c r="E806" s="563"/>
    </row>
    <row r="807" customFormat="false" ht="12" hidden="false" customHeight="true" outlineLevel="0" collapsed="false">
      <c r="A807" s="563"/>
      <c r="B807" s="563"/>
      <c r="C807" s="563"/>
      <c r="D807" s="563"/>
      <c r="E807" s="563"/>
    </row>
    <row r="808" customFormat="false" ht="12" hidden="false" customHeight="true" outlineLevel="0" collapsed="false">
      <c r="A808" s="563"/>
      <c r="B808" s="563"/>
      <c r="C808" s="563"/>
      <c r="D808" s="563"/>
      <c r="E808" s="563"/>
    </row>
    <row r="809" customFormat="false" ht="12" hidden="false" customHeight="true" outlineLevel="0" collapsed="false">
      <c r="A809" s="563"/>
      <c r="B809" s="563"/>
      <c r="C809" s="563"/>
      <c r="D809" s="563"/>
      <c r="E809" s="563"/>
    </row>
    <row r="810" customFormat="false" ht="12" hidden="false" customHeight="true" outlineLevel="0" collapsed="false">
      <c r="A810" s="563"/>
      <c r="B810" s="563"/>
      <c r="C810" s="563"/>
      <c r="D810" s="563"/>
      <c r="E810" s="563"/>
    </row>
    <row r="811" customFormat="false" ht="12" hidden="false" customHeight="true" outlineLevel="0" collapsed="false">
      <c r="A811" s="563"/>
      <c r="B811" s="563"/>
      <c r="C811" s="563"/>
      <c r="D811" s="563"/>
      <c r="E811" s="563"/>
    </row>
    <row r="812" customFormat="false" ht="12" hidden="false" customHeight="true" outlineLevel="0" collapsed="false">
      <c r="A812" s="563"/>
      <c r="B812" s="563"/>
      <c r="C812" s="563"/>
      <c r="D812" s="563"/>
      <c r="E812" s="563"/>
    </row>
    <row r="813" customFormat="false" ht="12" hidden="false" customHeight="true" outlineLevel="0" collapsed="false">
      <c r="A813" s="563"/>
      <c r="B813" s="563"/>
      <c r="C813" s="563"/>
      <c r="D813" s="563"/>
      <c r="E813" s="563"/>
    </row>
    <row r="814" customFormat="false" ht="12" hidden="false" customHeight="true" outlineLevel="0" collapsed="false">
      <c r="A814" s="563"/>
      <c r="B814" s="563"/>
      <c r="C814" s="563"/>
      <c r="D814" s="563"/>
      <c r="E814" s="563"/>
    </row>
    <row r="815" customFormat="false" ht="12" hidden="false" customHeight="true" outlineLevel="0" collapsed="false">
      <c r="A815" s="563"/>
      <c r="B815" s="563"/>
      <c r="C815" s="563"/>
      <c r="D815" s="563"/>
      <c r="E815" s="563"/>
    </row>
    <row r="816" customFormat="false" ht="12" hidden="false" customHeight="true" outlineLevel="0" collapsed="false">
      <c r="A816" s="563"/>
      <c r="B816" s="563"/>
      <c r="C816" s="563"/>
      <c r="D816" s="563"/>
      <c r="E816" s="563"/>
    </row>
    <row r="817" customFormat="false" ht="12" hidden="false" customHeight="true" outlineLevel="0" collapsed="false">
      <c r="A817" s="563"/>
      <c r="B817" s="563"/>
      <c r="C817" s="563"/>
      <c r="D817" s="563"/>
      <c r="E817" s="563"/>
    </row>
    <row r="818" customFormat="false" ht="12" hidden="false" customHeight="true" outlineLevel="0" collapsed="false">
      <c r="A818" s="563"/>
      <c r="B818" s="563"/>
      <c r="C818" s="563"/>
      <c r="D818" s="563"/>
      <c r="E818" s="563"/>
    </row>
    <row r="819" customFormat="false" ht="12" hidden="false" customHeight="true" outlineLevel="0" collapsed="false">
      <c r="A819" s="563"/>
      <c r="B819" s="563"/>
      <c r="C819" s="563"/>
      <c r="D819" s="563"/>
      <c r="E819" s="563"/>
    </row>
    <row r="820" customFormat="false" ht="12" hidden="false" customHeight="true" outlineLevel="0" collapsed="false">
      <c r="A820" s="563"/>
      <c r="B820" s="563"/>
      <c r="C820" s="563"/>
      <c r="D820" s="563"/>
      <c r="E820" s="563"/>
    </row>
    <row r="821" customFormat="false" ht="12" hidden="false" customHeight="true" outlineLevel="0" collapsed="false">
      <c r="A821" s="563"/>
      <c r="B821" s="563"/>
      <c r="C821" s="563"/>
      <c r="D821" s="563"/>
      <c r="E821" s="563"/>
    </row>
    <row r="822" customFormat="false" ht="12" hidden="false" customHeight="true" outlineLevel="0" collapsed="false">
      <c r="A822" s="563"/>
      <c r="B822" s="563"/>
      <c r="C822" s="563"/>
      <c r="D822" s="563"/>
      <c r="E822" s="563"/>
    </row>
    <row r="823" customFormat="false" ht="12" hidden="false" customHeight="true" outlineLevel="0" collapsed="false">
      <c r="A823" s="563"/>
      <c r="B823" s="563"/>
      <c r="C823" s="563"/>
      <c r="D823" s="563"/>
      <c r="E823" s="563"/>
    </row>
    <row r="824" customFormat="false" ht="12" hidden="false" customHeight="true" outlineLevel="0" collapsed="false">
      <c r="A824" s="563"/>
      <c r="B824" s="563"/>
      <c r="C824" s="563"/>
      <c r="D824" s="563"/>
      <c r="E824" s="563"/>
    </row>
    <row r="825" customFormat="false" ht="12" hidden="false" customHeight="true" outlineLevel="0" collapsed="false">
      <c r="A825" s="563"/>
      <c r="B825" s="563"/>
      <c r="C825" s="563"/>
      <c r="D825" s="563"/>
      <c r="E825" s="563"/>
    </row>
    <row r="826" customFormat="false" ht="12" hidden="false" customHeight="true" outlineLevel="0" collapsed="false">
      <c r="A826" s="563"/>
      <c r="B826" s="563"/>
      <c r="C826" s="563"/>
      <c r="D826" s="563"/>
      <c r="E826" s="563"/>
    </row>
    <row r="827" customFormat="false" ht="12" hidden="false" customHeight="true" outlineLevel="0" collapsed="false">
      <c r="A827" s="563"/>
      <c r="B827" s="563"/>
      <c r="C827" s="563"/>
      <c r="D827" s="563"/>
      <c r="E827" s="563"/>
    </row>
    <row r="828" customFormat="false" ht="12" hidden="false" customHeight="true" outlineLevel="0" collapsed="false">
      <c r="A828" s="563"/>
      <c r="B828" s="563"/>
      <c r="C828" s="563"/>
      <c r="D828" s="563"/>
      <c r="E828" s="563"/>
    </row>
    <row r="829" customFormat="false" ht="12" hidden="false" customHeight="true" outlineLevel="0" collapsed="false">
      <c r="A829" s="563"/>
      <c r="B829" s="563"/>
      <c r="C829" s="563"/>
      <c r="D829" s="563"/>
      <c r="E829" s="563"/>
    </row>
    <row r="830" customFormat="false" ht="12" hidden="false" customHeight="true" outlineLevel="0" collapsed="false">
      <c r="A830" s="563"/>
      <c r="B830" s="563"/>
      <c r="C830" s="563"/>
      <c r="D830" s="563"/>
      <c r="E830" s="563"/>
    </row>
    <row r="831" customFormat="false" ht="12" hidden="false" customHeight="true" outlineLevel="0" collapsed="false">
      <c r="A831" s="563"/>
      <c r="B831" s="563"/>
      <c r="C831" s="563"/>
      <c r="D831" s="563"/>
      <c r="E831" s="563"/>
    </row>
    <row r="832" customFormat="false" ht="12" hidden="false" customHeight="true" outlineLevel="0" collapsed="false">
      <c r="A832" s="563"/>
      <c r="B832" s="563"/>
      <c r="C832" s="563"/>
      <c r="D832" s="563"/>
      <c r="E832" s="563"/>
    </row>
    <row r="833" customFormat="false" ht="12" hidden="false" customHeight="true" outlineLevel="0" collapsed="false">
      <c r="A833" s="563"/>
      <c r="B833" s="563"/>
      <c r="C833" s="563"/>
      <c r="D833" s="563"/>
      <c r="E833" s="563"/>
    </row>
    <row r="834" customFormat="false" ht="12" hidden="false" customHeight="true" outlineLevel="0" collapsed="false">
      <c r="A834" s="563"/>
      <c r="B834" s="563"/>
      <c r="C834" s="563"/>
      <c r="D834" s="563"/>
      <c r="E834" s="563"/>
    </row>
    <row r="835" customFormat="false" ht="12" hidden="false" customHeight="true" outlineLevel="0" collapsed="false">
      <c r="A835" s="563"/>
      <c r="B835" s="563"/>
      <c r="C835" s="563"/>
      <c r="D835" s="563"/>
      <c r="E835" s="563"/>
    </row>
    <row r="836" customFormat="false" ht="12" hidden="false" customHeight="true" outlineLevel="0" collapsed="false">
      <c r="A836" s="563"/>
      <c r="B836" s="563"/>
      <c r="C836" s="563"/>
      <c r="D836" s="563"/>
      <c r="E836" s="563"/>
    </row>
    <row r="837" customFormat="false" ht="12" hidden="false" customHeight="true" outlineLevel="0" collapsed="false">
      <c r="A837" s="563"/>
      <c r="B837" s="563"/>
      <c r="C837" s="563"/>
      <c r="D837" s="563"/>
      <c r="E837" s="563"/>
    </row>
    <row r="838" customFormat="false" ht="12" hidden="false" customHeight="true" outlineLevel="0" collapsed="false">
      <c r="A838" s="563"/>
      <c r="B838" s="563"/>
      <c r="C838" s="563"/>
      <c r="D838" s="563"/>
      <c r="E838" s="563"/>
    </row>
    <row r="839" customFormat="false" ht="12" hidden="false" customHeight="true" outlineLevel="0" collapsed="false">
      <c r="A839" s="563"/>
      <c r="B839" s="563"/>
      <c r="C839" s="563"/>
      <c r="D839" s="563"/>
      <c r="E839" s="563"/>
    </row>
    <row r="840" customFormat="false" ht="12" hidden="false" customHeight="true" outlineLevel="0" collapsed="false">
      <c r="A840" s="563"/>
      <c r="B840" s="563"/>
      <c r="C840" s="563"/>
      <c r="D840" s="563"/>
      <c r="E840" s="563"/>
    </row>
    <row r="841" customFormat="false" ht="12" hidden="false" customHeight="true" outlineLevel="0" collapsed="false">
      <c r="A841" s="563"/>
      <c r="B841" s="563"/>
      <c r="C841" s="563"/>
      <c r="D841" s="563"/>
      <c r="E841" s="563"/>
    </row>
    <row r="842" customFormat="false" ht="12" hidden="false" customHeight="true" outlineLevel="0" collapsed="false">
      <c r="A842" s="563"/>
      <c r="B842" s="563"/>
      <c r="C842" s="563"/>
      <c r="D842" s="563"/>
      <c r="E842" s="563"/>
    </row>
    <row r="843" customFormat="false" ht="12" hidden="false" customHeight="true" outlineLevel="0" collapsed="false">
      <c r="A843" s="563"/>
      <c r="B843" s="563"/>
      <c r="C843" s="563"/>
      <c r="D843" s="563"/>
      <c r="E843" s="563"/>
    </row>
    <row r="844" customFormat="false" ht="12" hidden="false" customHeight="true" outlineLevel="0" collapsed="false">
      <c r="A844" s="563"/>
      <c r="B844" s="563"/>
      <c r="C844" s="563"/>
      <c r="D844" s="563"/>
      <c r="E844" s="563"/>
    </row>
    <row r="845" customFormat="false" ht="12" hidden="false" customHeight="true" outlineLevel="0" collapsed="false">
      <c r="A845" s="563"/>
      <c r="B845" s="563"/>
      <c r="C845" s="563"/>
      <c r="D845" s="563"/>
      <c r="E845" s="563"/>
    </row>
    <row r="846" customFormat="false" ht="12" hidden="false" customHeight="true" outlineLevel="0" collapsed="false">
      <c r="A846" s="563"/>
      <c r="B846" s="563"/>
      <c r="C846" s="563"/>
      <c r="D846" s="563"/>
      <c r="E846" s="563"/>
    </row>
    <row r="847" customFormat="false" ht="12" hidden="false" customHeight="true" outlineLevel="0" collapsed="false">
      <c r="A847" s="563"/>
      <c r="B847" s="563"/>
      <c r="C847" s="563"/>
      <c r="D847" s="563"/>
      <c r="E847" s="563"/>
    </row>
    <row r="848" customFormat="false" ht="12" hidden="false" customHeight="true" outlineLevel="0" collapsed="false">
      <c r="A848" s="563"/>
      <c r="B848" s="563"/>
      <c r="C848" s="563"/>
      <c r="D848" s="563"/>
      <c r="E848" s="563"/>
    </row>
    <row r="849" customFormat="false" ht="12" hidden="false" customHeight="true" outlineLevel="0" collapsed="false">
      <c r="A849" s="563"/>
      <c r="B849" s="563"/>
      <c r="C849" s="563"/>
      <c r="D849" s="563"/>
      <c r="E849" s="563"/>
    </row>
    <row r="850" customFormat="false" ht="12" hidden="false" customHeight="true" outlineLevel="0" collapsed="false">
      <c r="A850" s="563"/>
      <c r="B850" s="563"/>
      <c r="C850" s="563"/>
      <c r="D850" s="563"/>
      <c r="E850" s="563"/>
    </row>
    <row r="851" customFormat="false" ht="12" hidden="false" customHeight="true" outlineLevel="0" collapsed="false">
      <c r="A851" s="563"/>
      <c r="B851" s="563"/>
      <c r="C851" s="563"/>
      <c r="D851" s="563"/>
      <c r="E851" s="563"/>
    </row>
    <row r="852" customFormat="false" ht="12" hidden="false" customHeight="true" outlineLevel="0" collapsed="false">
      <c r="A852" s="563"/>
      <c r="B852" s="563"/>
      <c r="C852" s="563"/>
      <c r="D852" s="563"/>
      <c r="E852" s="563"/>
    </row>
    <row r="853" customFormat="false" ht="12" hidden="false" customHeight="true" outlineLevel="0" collapsed="false">
      <c r="A853" s="563"/>
      <c r="B853" s="563"/>
      <c r="C853" s="563"/>
      <c r="D853" s="563"/>
      <c r="E853" s="563"/>
    </row>
    <row r="854" customFormat="false" ht="12" hidden="false" customHeight="true" outlineLevel="0" collapsed="false">
      <c r="A854" s="563"/>
      <c r="B854" s="563"/>
      <c r="C854" s="563"/>
      <c r="D854" s="563"/>
      <c r="E854" s="563"/>
    </row>
    <row r="855" customFormat="false" ht="12" hidden="false" customHeight="true" outlineLevel="0" collapsed="false">
      <c r="A855" s="563"/>
      <c r="B855" s="563"/>
      <c r="C855" s="563"/>
      <c r="D855" s="563"/>
      <c r="E855" s="563"/>
    </row>
    <row r="856" customFormat="false" ht="12" hidden="false" customHeight="true" outlineLevel="0" collapsed="false">
      <c r="A856" s="563"/>
      <c r="B856" s="563"/>
      <c r="C856" s="563"/>
      <c r="D856" s="563"/>
      <c r="E856" s="563"/>
    </row>
    <row r="857" customFormat="false" ht="12" hidden="false" customHeight="true" outlineLevel="0" collapsed="false">
      <c r="A857" s="563"/>
      <c r="B857" s="563"/>
      <c r="C857" s="563"/>
      <c r="D857" s="563"/>
      <c r="E857" s="563"/>
    </row>
    <row r="858" customFormat="false" ht="12" hidden="false" customHeight="true" outlineLevel="0" collapsed="false">
      <c r="A858" s="563"/>
      <c r="B858" s="563"/>
      <c r="C858" s="563"/>
      <c r="D858" s="563"/>
      <c r="E858" s="563"/>
    </row>
    <row r="859" customFormat="false" ht="12" hidden="false" customHeight="true" outlineLevel="0" collapsed="false">
      <c r="A859" s="563"/>
      <c r="B859" s="563"/>
      <c r="C859" s="563"/>
      <c r="D859" s="563"/>
      <c r="E859" s="563"/>
    </row>
    <row r="860" customFormat="false" ht="12" hidden="false" customHeight="true" outlineLevel="0" collapsed="false">
      <c r="A860" s="563"/>
      <c r="B860" s="563"/>
      <c r="C860" s="563"/>
      <c r="D860" s="563"/>
      <c r="E860" s="563"/>
    </row>
    <row r="861" customFormat="false" ht="12" hidden="false" customHeight="true" outlineLevel="0" collapsed="false">
      <c r="A861" s="563"/>
      <c r="B861" s="563"/>
      <c r="C861" s="563"/>
      <c r="D861" s="563"/>
      <c r="E861" s="563"/>
    </row>
    <row r="862" customFormat="false" ht="12" hidden="false" customHeight="true" outlineLevel="0" collapsed="false">
      <c r="A862" s="563"/>
      <c r="B862" s="563"/>
      <c r="C862" s="563"/>
      <c r="D862" s="563"/>
      <c r="E862" s="563"/>
    </row>
    <row r="863" customFormat="false" ht="12" hidden="false" customHeight="true" outlineLevel="0" collapsed="false">
      <c r="A863" s="563"/>
      <c r="B863" s="563"/>
      <c r="C863" s="563"/>
      <c r="D863" s="563"/>
      <c r="E863" s="563"/>
    </row>
    <row r="864" customFormat="false" ht="12" hidden="false" customHeight="true" outlineLevel="0" collapsed="false">
      <c r="A864" s="563"/>
      <c r="B864" s="563"/>
      <c r="C864" s="563"/>
      <c r="D864" s="563"/>
      <c r="E864" s="563"/>
    </row>
    <row r="865" customFormat="false" ht="12" hidden="false" customHeight="true" outlineLevel="0" collapsed="false">
      <c r="A865" s="563"/>
      <c r="B865" s="563"/>
      <c r="C865" s="563"/>
      <c r="D865" s="563"/>
      <c r="E865" s="563"/>
    </row>
    <row r="866" customFormat="false" ht="12" hidden="false" customHeight="true" outlineLevel="0" collapsed="false">
      <c r="A866" s="563"/>
      <c r="B866" s="563"/>
      <c r="C866" s="563"/>
      <c r="D866" s="563"/>
      <c r="E866" s="563"/>
    </row>
    <row r="867" customFormat="false" ht="12" hidden="false" customHeight="true" outlineLevel="0" collapsed="false">
      <c r="A867" s="563"/>
      <c r="B867" s="563"/>
      <c r="C867" s="563"/>
      <c r="D867" s="563"/>
      <c r="E867" s="563"/>
    </row>
    <row r="868" customFormat="false" ht="12" hidden="false" customHeight="true" outlineLevel="0" collapsed="false">
      <c r="A868" s="563"/>
      <c r="B868" s="563"/>
      <c r="C868" s="563"/>
      <c r="D868" s="563"/>
      <c r="E868" s="563"/>
    </row>
    <row r="869" customFormat="false" ht="12" hidden="false" customHeight="true" outlineLevel="0" collapsed="false">
      <c r="A869" s="563"/>
      <c r="B869" s="563"/>
      <c r="C869" s="563"/>
      <c r="D869" s="563"/>
      <c r="E869" s="563"/>
    </row>
    <row r="870" customFormat="false" ht="12" hidden="false" customHeight="true" outlineLevel="0" collapsed="false">
      <c r="A870" s="563"/>
      <c r="B870" s="563"/>
      <c r="C870" s="563"/>
      <c r="D870" s="563"/>
      <c r="E870" s="563"/>
    </row>
    <row r="871" customFormat="false" ht="12" hidden="false" customHeight="true" outlineLevel="0" collapsed="false">
      <c r="A871" s="563"/>
      <c r="B871" s="563"/>
      <c r="C871" s="563"/>
      <c r="D871" s="563"/>
      <c r="E871" s="563"/>
    </row>
    <row r="872" customFormat="false" ht="12" hidden="false" customHeight="true" outlineLevel="0" collapsed="false">
      <c r="A872" s="563"/>
      <c r="B872" s="563"/>
      <c r="C872" s="563"/>
      <c r="D872" s="563"/>
      <c r="E872" s="563"/>
    </row>
    <row r="873" customFormat="false" ht="12" hidden="false" customHeight="true" outlineLevel="0" collapsed="false">
      <c r="A873" s="563"/>
      <c r="B873" s="563"/>
      <c r="C873" s="563"/>
      <c r="D873" s="563"/>
      <c r="E873" s="563"/>
    </row>
    <row r="874" customFormat="false" ht="12" hidden="false" customHeight="true" outlineLevel="0" collapsed="false">
      <c r="A874" s="563"/>
      <c r="B874" s="563"/>
      <c r="C874" s="563"/>
      <c r="D874" s="563"/>
      <c r="E874" s="563"/>
    </row>
    <row r="875" customFormat="false" ht="12" hidden="false" customHeight="true" outlineLevel="0" collapsed="false">
      <c r="A875" s="563"/>
      <c r="B875" s="563"/>
      <c r="C875" s="563"/>
      <c r="D875" s="563"/>
      <c r="E875" s="563"/>
    </row>
    <row r="876" customFormat="false" ht="12" hidden="false" customHeight="true" outlineLevel="0" collapsed="false">
      <c r="A876" s="563"/>
      <c r="B876" s="563"/>
      <c r="C876" s="563"/>
      <c r="D876" s="563"/>
      <c r="E876" s="563"/>
    </row>
    <row r="877" customFormat="false" ht="12" hidden="false" customHeight="true" outlineLevel="0" collapsed="false">
      <c r="A877" s="563"/>
      <c r="B877" s="563"/>
      <c r="C877" s="563"/>
      <c r="D877" s="563"/>
      <c r="E877" s="563"/>
    </row>
    <row r="878" customFormat="false" ht="12" hidden="false" customHeight="true" outlineLevel="0" collapsed="false">
      <c r="A878" s="563"/>
      <c r="B878" s="563"/>
      <c r="C878" s="563"/>
      <c r="D878" s="563"/>
      <c r="E878" s="563"/>
    </row>
    <row r="879" customFormat="false" ht="12" hidden="false" customHeight="true" outlineLevel="0" collapsed="false">
      <c r="A879" s="563"/>
      <c r="B879" s="563"/>
      <c r="C879" s="563"/>
      <c r="D879" s="563"/>
      <c r="E879" s="563"/>
    </row>
    <row r="880" customFormat="false" ht="12" hidden="false" customHeight="true" outlineLevel="0" collapsed="false">
      <c r="A880" s="563"/>
      <c r="B880" s="563"/>
      <c r="C880" s="563"/>
      <c r="D880" s="563"/>
      <c r="E880" s="563"/>
    </row>
    <row r="881" customFormat="false" ht="12" hidden="false" customHeight="true" outlineLevel="0" collapsed="false">
      <c r="A881" s="563"/>
      <c r="B881" s="563"/>
      <c r="C881" s="563"/>
      <c r="D881" s="563"/>
      <c r="E881" s="563"/>
    </row>
    <row r="882" customFormat="false" ht="12" hidden="false" customHeight="true" outlineLevel="0" collapsed="false">
      <c r="A882" s="563"/>
      <c r="B882" s="563"/>
      <c r="C882" s="563"/>
      <c r="D882" s="563"/>
      <c r="E882" s="563"/>
    </row>
    <row r="883" customFormat="false" ht="12" hidden="false" customHeight="true" outlineLevel="0" collapsed="false">
      <c r="A883" s="563"/>
      <c r="B883" s="563"/>
      <c r="C883" s="563"/>
      <c r="D883" s="563"/>
      <c r="E883" s="563"/>
    </row>
    <row r="884" customFormat="false" ht="12" hidden="false" customHeight="true" outlineLevel="0" collapsed="false">
      <c r="A884" s="563"/>
      <c r="B884" s="563"/>
      <c r="C884" s="563"/>
      <c r="D884" s="563"/>
      <c r="E884" s="563"/>
    </row>
    <row r="885" customFormat="false" ht="12" hidden="false" customHeight="true" outlineLevel="0" collapsed="false">
      <c r="A885" s="563"/>
      <c r="B885" s="563"/>
      <c r="C885" s="563"/>
      <c r="D885" s="563"/>
      <c r="E885" s="563"/>
    </row>
    <row r="886" customFormat="false" ht="12" hidden="false" customHeight="true" outlineLevel="0" collapsed="false">
      <c r="A886" s="563"/>
      <c r="B886" s="563"/>
      <c r="C886" s="563"/>
      <c r="D886" s="563"/>
      <c r="E886" s="563"/>
    </row>
    <row r="887" customFormat="false" ht="12" hidden="false" customHeight="true" outlineLevel="0" collapsed="false">
      <c r="A887" s="563"/>
      <c r="B887" s="563"/>
      <c r="C887" s="563"/>
      <c r="D887" s="563"/>
      <c r="E887" s="563"/>
    </row>
    <row r="888" customFormat="false" ht="12" hidden="false" customHeight="true" outlineLevel="0" collapsed="false">
      <c r="A888" s="563"/>
      <c r="B888" s="563"/>
      <c r="C888" s="563"/>
      <c r="D888" s="563"/>
      <c r="E888" s="563"/>
    </row>
    <row r="889" customFormat="false" ht="12" hidden="false" customHeight="true" outlineLevel="0" collapsed="false">
      <c r="A889" s="563"/>
      <c r="B889" s="563"/>
      <c r="C889" s="563"/>
      <c r="D889" s="563"/>
      <c r="E889" s="563"/>
    </row>
    <row r="890" customFormat="false" ht="12" hidden="false" customHeight="true" outlineLevel="0" collapsed="false">
      <c r="A890" s="563"/>
      <c r="B890" s="563"/>
      <c r="C890" s="563"/>
      <c r="D890" s="563"/>
      <c r="E890" s="563"/>
    </row>
    <row r="891" customFormat="false" ht="12" hidden="false" customHeight="true" outlineLevel="0" collapsed="false">
      <c r="A891" s="563"/>
      <c r="B891" s="563"/>
      <c r="C891" s="563"/>
      <c r="D891" s="563"/>
      <c r="E891" s="563"/>
    </row>
    <row r="892" customFormat="false" ht="12" hidden="false" customHeight="true" outlineLevel="0" collapsed="false">
      <c r="A892" s="563"/>
      <c r="B892" s="563"/>
      <c r="C892" s="563"/>
      <c r="D892" s="563"/>
      <c r="E892" s="563"/>
    </row>
    <row r="893" customFormat="false" ht="12" hidden="false" customHeight="true" outlineLevel="0" collapsed="false">
      <c r="A893" s="563"/>
      <c r="B893" s="563"/>
      <c r="C893" s="563"/>
      <c r="D893" s="563"/>
      <c r="E893" s="563"/>
    </row>
    <row r="894" customFormat="false" ht="12" hidden="false" customHeight="true" outlineLevel="0" collapsed="false">
      <c r="A894" s="563"/>
      <c r="B894" s="563"/>
      <c r="C894" s="563"/>
      <c r="D894" s="563"/>
      <c r="E894" s="563"/>
    </row>
    <row r="895" customFormat="false" ht="12" hidden="false" customHeight="true" outlineLevel="0" collapsed="false">
      <c r="A895" s="563"/>
      <c r="B895" s="563"/>
      <c r="C895" s="563"/>
      <c r="D895" s="563"/>
      <c r="E895" s="563"/>
    </row>
    <row r="896" customFormat="false" ht="12" hidden="false" customHeight="true" outlineLevel="0" collapsed="false">
      <c r="A896" s="563"/>
      <c r="B896" s="563"/>
      <c r="C896" s="563"/>
      <c r="D896" s="563"/>
      <c r="E896" s="563"/>
    </row>
    <row r="897" customFormat="false" ht="12" hidden="false" customHeight="true" outlineLevel="0" collapsed="false">
      <c r="A897" s="563"/>
      <c r="B897" s="563"/>
      <c r="C897" s="563"/>
      <c r="D897" s="563"/>
      <c r="E897" s="563"/>
    </row>
    <row r="898" customFormat="false" ht="12" hidden="false" customHeight="true" outlineLevel="0" collapsed="false">
      <c r="A898" s="563"/>
      <c r="B898" s="563"/>
      <c r="C898" s="563"/>
      <c r="D898" s="563"/>
      <c r="E898" s="563"/>
    </row>
    <row r="899" customFormat="false" ht="12" hidden="false" customHeight="true" outlineLevel="0" collapsed="false">
      <c r="A899" s="563"/>
      <c r="B899" s="563"/>
      <c r="C899" s="563"/>
      <c r="D899" s="563"/>
      <c r="E899" s="563"/>
    </row>
    <row r="900" customFormat="false" ht="12" hidden="false" customHeight="true" outlineLevel="0" collapsed="false">
      <c r="A900" s="563"/>
      <c r="B900" s="563"/>
      <c r="C900" s="563"/>
      <c r="D900" s="563"/>
      <c r="E900" s="563"/>
    </row>
    <row r="901" customFormat="false" ht="12" hidden="false" customHeight="true" outlineLevel="0" collapsed="false">
      <c r="A901" s="563"/>
      <c r="B901" s="563"/>
      <c r="C901" s="563"/>
      <c r="D901" s="563"/>
      <c r="E901" s="563"/>
    </row>
    <row r="902" customFormat="false" ht="12" hidden="false" customHeight="true" outlineLevel="0" collapsed="false">
      <c r="A902" s="563"/>
      <c r="B902" s="563"/>
      <c r="C902" s="563"/>
      <c r="D902" s="563"/>
      <c r="E902" s="563"/>
    </row>
    <row r="903" customFormat="false" ht="12" hidden="false" customHeight="true" outlineLevel="0" collapsed="false">
      <c r="A903" s="563"/>
      <c r="B903" s="563"/>
      <c r="C903" s="563"/>
      <c r="D903" s="563"/>
      <c r="E903" s="563"/>
    </row>
    <row r="904" customFormat="false" ht="12" hidden="false" customHeight="true" outlineLevel="0" collapsed="false">
      <c r="A904" s="563"/>
      <c r="B904" s="563"/>
      <c r="C904" s="563"/>
      <c r="D904" s="563"/>
      <c r="E904" s="563"/>
    </row>
    <row r="905" customFormat="false" ht="12" hidden="false" customHeight="true" outlineLevel="0" collapsed="false">
      <c r="A905" s="563"/>
      <c r="B905" s="563"/>
      <c r="C905" s="563"/>
      <c r="D905" s="563"/>
      <c r="E905" s="563"/>
    </row>
    <row r="906" customFormat="false" ht="12" hidden="false" customHeight="true" outlineLevel="0" collapsed="false">
      <c r="A906" s="563"/>
      <c r="B906" s="563"/>
      <c r="C906" s="563"/>
      <c r="D906" s="563"/>
      <c r="E906" s="563"/>
    </row>
    <row r="907" customFormat="false" ht="12" hidden="false" customHeight="true" outlineLevel="0" collapsed="false">
      <c r="A907" s="563"/>
      <c r="B907" s="563"/>
      <c r="C907" s="563"/>
      <c r="D907" s="563"/>
      <c r="E907" s="563"/>
    </row>
    <row r="908" customFormat="false" ht="12" hidden="false" customHeight="true" outlineLevel="0" collapsed="false">
      <c r="A908" s="563"/>
      <c r="B908" s="563"/>
      <c r="C908" s="563"/>
      <c r="D908" s="563"/>
      <c r="E908" s="563"/>
    </row>
    <row r="909" customFormat="false" ht="12" hidden="false" customHeight="true" outlineLevel="0" collapsed="false">
      <c r="A909" s="563"/>
      <c r="B909" s="563"/>
      <c r="C909" s="563"/>
      <c r="D909" s="563"/>
      <c r="E909" s="563"/>
    </row>
    <row r="910" customFormat="false" ht="12" hidden="false" customHeight="true" outlineLevel="0" collapsed="false">
      <c r="A910" s="563"/>
      <c r="B910" s="563"/>
      <c r="C910" s="563"/>
      <c r="D910" s="563"/>
      <c r="E910" s="563"/>
    </row>
    <row r="911" customFormat="false" ht="12" hidden="false" customHeight="true" outlineLevel="0" collapsed="false">
      <c r="A911" s="563"/>
      <c r="B911" s="563"/>
      <c r="C911" s="563"/>
      <c r="D911" s="563"/>
      <c r="E911" s="563"/>
    </row>
    <row r="912" customFormat="false" ht="12" hidden="false" customHeight="true" outlineLevel="0" collapsed="false">
      <c r="A912" s="563"/>
      <c r="B912" s="563"/>
      <c r="C912" s="563"/>
      <c r="D912" s="563"/>
      <c r="E912" s="563"/>
    </row>
    <row r="913" customFormat="false" ht="12" hidden="false" customHeight="true" outlineLevel="0" collapsed="false">
      <c r="A913" s="563"/>
      <c r="B913" s="563"/>
      <c r="C913" s="563"/>
      <c r="D913" s="563"/>
      <c r="E913" s="563"/>
    </row>
    <row r="914" customFormat="false" ht="12" hidden="false" customHeight="true" outlineLevel="0" collapsed="false">
      <c r="A914" s="563"/>
      <c r="B914" s="563"/>
      <c r="C914" s="563"/>
      <c r="D914" s="563"/>
      <c r="E914" s="563"/>
    </row>
    <row r="915" customFormat="false" ht="12" hidden="false" customHeight="true" outlineLevel="0" collapsed="false">
      <c r="A915" s="563"/>
      <c r="B915" s="563"/>
      <c r="C915" s="563"/>
      <c r="D915" s="563"/>
      <c r="E915" s="563"/>
    </row>
    <row r="916" customFormat="false" ht="12" hidden="false" customHeight="true" outlineLevel="0" collapsed="false">
      <c r="A916" s="563"/>
      <c r="B916" s="563"/>
      <c r="C916" s="563"/>
      <c r="D916" s="563"/>
      <c r="E916" s="563"/>
    </row>
    <row r="917" customFormat="false" ht="12" hidden="false" customHeight="true" outlineLevel="0" collapsed="false">
      <c r="A917" s="563"/>
      <c r="B917" s="563"/>
      <c r="C917" s="563"/>
      <c r="D917" s="563"/>
      <c r="E917" s="563"/>
    </row>
    <row r="918" customFormat="false" ht="12" hidden="false" customHeight="true" outlineLevel="0" collapsed="false">
      <c r="A918" s="563"/>
      <c r="B918" s="563"/>
      <c r="C918" s="563"/>
      <c r="D918" s="563"/>
      <c r="E918" s="563"/>
    </row>
    <row r="919" customFormat="false" ht="12" hidden="false" customHeight="true" outlineLevel="0" collapsed="false">
      <c r="A919" s="563"/>
      <c r="B919" s="563"/>
      <c r="C919" s="563"/>
      <c r="D919" s="563"/>
      <c r="E919" s="563"/>
    </row>
    <row r="920" customFormat="false" ht="12" hidden="false" customHeight="true" outlineLevel="0" collapsed="false">
      <c r="A920" s="563"/>
      <c r="B920" s="563"/>
      <c r="C920" s="563"/>
      <c r="D920" s="563"/>
      <c r="E920" s="563"/>
    </row>
    <row r="921" customFormat="false" ht="12" hidden="false" customHeight="true" outlineLevel="0" collapsed="false">
      <c r="A921" s="563"/>
      <c r="B921" s="563"/>
      <c r="C921" s="563"/>
      <c r="D921" s="563"/>
      <c r="E921" s="563"/>
    </row>
    <row r="922" customFormat="false" ht="12" hidden="false" customHeight="true" outlineLevel="0" collapsed="false">
      <c r="A922" s="563"/>
      <c r="B922" s="563"/>
      <c r="C922" s="563"/>
      <c r="D922" s="563"/>
      <c r="E922" s="563"/>
    </row>
    <row r="923" customFormat="false" ht="12" hidden="false" customHeight="true" outlineLevel="0" collapsed="false">
      <c r="A923" s="563"/>
      <c r="B923" s="563"/>
      <c r="C923" s="563"/>
      <c r="D923" s="563"/>
      <c r="E923" s="563"/>
    </row>
    <row r="924" customFormat="false" ht="12" hidden="false" customHeight="true" outlineLevel="0" collapsed="false">
      <c r="A924" s="563"/>
      <c r="B924" s="563"/>
      <c r="C924" s="563"/>
      <c r="D924" s="563"/>
      <c r="E924" s="563"/>
    </row>
    <row r="925" customFormat="false" ht="12" hidden="false" customHeight="true" outlineLevel="0" collapsed="false">
      <c r="A925" s="563"/>
      <c r="B925" s="563"/>
      <c r="C925" s="563"/>
      <c r="D925" s="563"/>
      <c r="E925" s="563"/>
    </row>
    <row r="926" customFormat="false" ht="12" hidden="false" customHeight="true" outlineLevel="0" collapsed="false">
      <c r="A926" s="563"/>
      <c r="B926" s="563"/>
      <c r="C926" s="563"/>
      <c r="D926" s="563"/>
      <c r="E926" s="563"/>
    </row>
    <row r="927" customFormat="false" ht="12" hidden="false" customHeight="true" outlineLevel="0" collapsed="false">
      <c r="A927" s="563"/>
      <c r="B927" s="563"/>
      <c r="C927" s="563"/>
      <c r="D927" s="563"/>
      <c r="E927" s="563"/>
    </row>
    <row r="928" customFormat="false" ht="12" hidden="false" customHeight="true" outlineLevel="0" collapsed="false">
      <c r="A928" s="563"/>
      <c r="B928" s="563"/>
      <c r="C928" s="563"/>
      <c r="D928" s="563"/>
      <c r="E928" s="563"/>
    </row>
    <row r="929" customFormat="false" ht="12" hidden="false" customHeight="true" outlineLevel="0" collapsed="false">
      <c r="A929" s="563"/>
      <c r="B929" s="563"/>
      <c r="C929" s="563"/>
      <c r="D929" s="563"/>
      <c r="E929" s="563"/>
    </row>
    <row r="930" customFormat="false" ht="12" hidden="false" customHeight="true" outlineLevel="0" collapsed="false">
      <c r="A930" s="563"/>
      <c r="B930" s="563"/>
      <c r="C930" s="563"/>
      <c r="D930" s="563"/>
      <c r="E930" s="563"/>
    </row>
    <row r="931" customFormat="false" ht="12" hidden="false" customHeight="true" outlineLevel="0" collapsed="false">
      <c r="A931" s="563"/>
      <c r="B931" s="563"/>
      <c r="C931" s="563"/>
      <c r="D931" s="563"/>
      <c r="E931" s="563"/>
    </row>
    <row r="932" customFormat="false" ht="12" hidden="false" customHeight="true" outlineLevel="0" collapsed="false">
      <c r="A932" s="563"/>
      <c r="B932" s="563"/>
      <c r="C932" s="563"/>
      <c r="D932" s="563"/>
      <c r="E932" s="563"/>
    </row>
    <row r="933" customFormat="false" ht="12" hidden="false" customHeight="true" outlineLevel="0" collapsed="false">
      <c r="A933" s="563"/>
      <c r="B933" s="563"/>
      <c r="C933" s="563"/>
      <c r="D933" s="563"/>
      <c r="E933" s="563"/>
    </row>
    <row r="934" customFormat="false" ht="12" hidden="false" customHeight="true" outlineLevel="0" collapsed="false">
      <c r="A934" s="563"/>
      <c r="B934" s="563"/>
      <c r="C934" s="563"/>
      <c r="D934" s="563"/>
      <c r="E934" s="563"/>
    </row>
    <row r="935" customFormat="false" ht="12" hidden="false" customHeight="true" outlineLevel="0" collapsed="false">
      <c r="A935" s="563"/>
      <c r="B935" s="563"/>
      <c r="C935" s="563"/>
      <c r="D935" s="563"/>
      <c r="E935" s="563"/>
    </row>
    <row r="936" customFormat="false" ht="12" hidden="false" customHeight="true" outlineLevel="0" collapsed="false">
      <c r="A936" s="563"/>
      <c r="B936" s="563"/>
      <c r="C936" s="563"/>
      <c r="D936" s="563"/>
      <c r="E936" s="563"/>
    </row>
    <row r="937" customFormat="false" ht="12" hidden="false" customHeight="true" outlineLevel="0" collapsed="false">
      <c r="A937" s="563"/>
      <c r="B937" s="563"/>
      <c r="C937" s="563"/>
      <c r="D937" s="563"/>
      <c r="E937" s="563"/>
    </row>
    <row r="938" customFormat="false" ht="12" hidden="false" customHeight="true" outlineLevel="0" collapsed="false">
      <c r="A938" s="563"/>
      <c r="B938" s="563"/>
      <c r="C938" s="563"/>
      <c r="D938" s="563"/>
      <c r="E938" s="563"/>
    </row>
    <row r="939" customFormat="false" ht="12" hidden="false" customHeight="true" outlineLevel="0" collapsed="false">
      <c r="A939" s="563"/>
      <c r="B939" s="563"/>
      <c r="C939" s="563"/>
      <c r="D939" s="563"/>
      <c r="E939" s="563"/>
    </row>
    <row r="940" customFormat="false" ht="12" hidden="false" customHeight="true" outlineLevel="0" collapsed="false">
      <c r="A940" s="563"/>
      <c r="B940" s="563"/>
      <c r="C940" s="563"/>
      <c r="D940" s="563"/>
      <c r="E940" s="563"/>
    </row>
    <row r="941" customFormat="false" ht="12" hidden="false" customHeight="true" outlineLevel="0" collapsed="false">
      <c r="A941" s="563"/>
      <c r="B941" s="563"/>
      <c r="C941" s="563"/>
      <c r="D941" s="563"/>
      <c r="E941" s="563"/>
    </row>
    <row r="942" customFormat="false" ht="12" hidden="false" customHeight="true" outlineLevel="0" collapsed="false">
      <c r="A942" s="563"/>
      <c r="B942" s="563"/>
      <c r="C942" s="563"/>
      <c r="D942" s="563"/>
      <c r="E942" s="563"/>
    </row>
    <row r="943" customFormat="false" ht="12" hidden="false" customHeight="true" outlineLevel="0" collapsed="false">
      <c r="A943" s="563"/>
      <c r="B943" s="563"/>
      <c r="C943" s="563"/>
      <c r="D943" s="563"/>
      <c r="E943" s="563"/>
    </row>
    <row r="944" customFormat="false" ht="12" hidden="false" customHeight="true" outlineLevel="0" collapsed="false">
      <c r="A944" s="563"/>
      <c r="B944" s="563"/>
      <c r="C944" s="563"/>
      <c r="D944" s="563"/>
      <c r="E944" s="563"/>
    </row>
    <row r="945" customFormat="false" ht="12" hidden="false" customHeight="true" outlineLevel="0" collapsed="false">
      <c r="A945" s="563"/>
      <c r="B945" s="563"/>
      <c r="C945" s="563"/>
      <c r="D945" s="563"/>
      <c r="E945" s="563"/>
    </row>
    <row r="946" customFormat="false" ht="12" hidden="false" customHeight="true" outlineLevel="0" collapsed="false">
      <c r="A946" s="563"/>
      <c r="B946" s="563"/>
      <c r="C946" s="563"/>
      <c r="D946" s="563"/>
      <c r="E946" s="563"/>
    </row>
    <row r="947" customFormat="false" ht="12" hidden="false" customHeight="true" outlineLevel="0" collapsed="false">
      <c r="A947" s="563"/>
      <c r="B947" s="563"/>
      <c r="C947" s="563"/>
      <c r="D947" s="563"/>
      <c r="E947" s="563"/>
    </row>
    <row r="948" customFormat="false" ht="12" hidden="false" customHeight="true" outlineLevel="0" collapsed="false">
      <c r="A948" s="563"/>
      <c r="B948" s="563"/>
      <c r="C948" s="563"/>
      <c r="D948" s="563"/>
      <c r="E948" s="563"/>
    </row>
    <row r="949" customFormat="false" ht="12" hidden="false" customHeight="true" outlineLevel="0" collapsed="false">
      <c r="A949" s="563"/>
      <c r="B949" s="563"/>
      <c r="C949" s="563"/>
      <c r="D949" s="563"/>
      <c r="E949" s="563"/>
    </row>
    <row r="950" customFormat="false" ht="12" hidden="false" customHeight="true" outlineLevel="0" collapsed="false">
      <c r="A950" s="563"/>
      <c r="B950" s="563"/>
      <c r="C950" s="563"/>
      <c r="D950" s="563"/>
      <c r="E950" s="563"/>
    </row>
    <row r="951" customFormat="false" ht="12" hidden="false" customHeight="true" outlineLevel="0" collapsed="false">
      <c r="A951" s="563"/>
      <c r="B951" s="563"/>
      <c r="C951" s="563"/>
      <c r="D951" s="563"/>
      <c r="E951" s="563"/>
    </row>
    <row r="952" customFormat="false" ht="12" hidden="false" customHeight="true" outlineLevel="0" collapsed="false">
      <c r="A952" s="563"/>
      <c r="B952" s="563"/>
      <c r="C952" s="563"/>
      <c r="D952" s="563"/>
      <c r="E952" s="563"/>
    </row>
    <row r="953" customFormat="false" ht="12" hidden="false" customHeight="true" outlineLevel="0" collapsed="false">
      <c r="A953" s="563"/>
      <c r="B953" s="563"/>
      <c r="C953" s="563"/>
      <c r="D953" s="563"/>
      <c r="E953" s="563"/>
    </row>
    <row r="954" customFormat="false" ht="12" hidden="false" customHeight="true" outlineLevel="0" collapsed="false">
      <c r="A954" s="563"/>
      <c r="B954" s="563"/>
      <c r="C954" s="563"/>
      <c r="D954" s="563"/>
      <c r="E954" s="563"/>
    </row>
    <row r="955" customFormat="false" ht="12" hidden="false" customHeight="true" outlineLevel="0" collapsed="false">
      <c r="A955" s="563"/>
      <c r="B955" s="563"/>
      <c r="C955" s="563"/>
      <c r="D955" s="563"/>
      <c r="E955" s="563"/>
    </row>
    <row r="956" customFormat="false" ht="12" hidden="false" customHeight="true" outlineLevel="0" collapsed="false">
      <c r="A956" s="563"/>
      <c r="B956" s="563"/>
      <c r="C956" s="563"/>
      <c r="D956" s="563"/>
      <c r="E956" s="563"/>
    </row>
    <row r="957" customFormat="false" ht="12" hidden="false" customHeight="true" outlineLevel="0" collapsed="false">
      <c r="A957" s="563"/>
      <c r="B957" s="563"/>
      <c r="C957" s="563"/>
      <c r="D957" s="563"/>
      <c r="E957" s="563"/>
    </row>
    <row r="958" customFormat="false" ht="12" hidden="false" customHeight="true" outlineLevel="0" collapsed="false">
      <c r="A958" s="563"/>
      <c r="B958" s="563"/>
      <c r="C958" s="563"/>
      <c r="D958" s="563"/>
      <c r="E958" s="563"/>
    </row>
    <row r="959" customFormat="false" ht="12" hidden="false" customHeight="true" outlineLevel="0" collapsed="false">
      <c r="A959" s="563"/>
      <c r="B959" s="563"/>
      <c r="C959" s="563"/>
      <c r="D959" s="563"/>
      <c r="E959" s="563"/>
    </row>
    <row r="960" customFormat="false" ht="12" hidden="false" customHeight="true" outlineLevel="0" collapsed="false">
      <c r="A960" s="563"/>
      <c r="B960" s="563"/>
      <c r="C960" s="563"/>
      <c r="D960" s="563"/>
      <c r="E960" s="563"/>
    </row>
    <row r="961" customFormat="false" ht="12" hidden="false" customHeight="true" outlineLevel="0" collapsed="false">
      <c r="A961" s="563"/>
      <c r="B961" s="563"/>
      <c r="C961" s="563"/>
      <c r="D961" s="563"/>
      <c r="E961" s="563"/>
    </row>
    <row r="962" customFormat="false" ht="12" hidden="false" customHeight="true" outlineLevel="0" collapsed="false">
      <c r="A962" s="563"/>
      <c r="B962" s="563"/>
      <c r="C962" s="563"/>
      <c r="D962" s="563"/>
      <c r="E962" s="563"/>
    </row>
    <row r="963" customFormat="false" ht="12" hidden="false" customHeight="true" outlineLevel="0" collapsed="false">
      <c r="A963" s="563"/>
      <c r="B963" s="563"/>
      <c r="C963" s="563"/>
      <c r="D963" s="563"/>
      <c r="E963" s="563"/>
    </row>
    <row r="964" customFormat="false" ht="12" hidden="false" customHeight="true" outlineLevel="0" collapsed="false">
      <c r="A964" s="563"/>
      <c r="B964" s="563"/>
      <c r="C964" s="563"/>
      <c r="D964" s="563"/>
      <c r="E964" s="563"/>
    </row>
    <row r="965" customFormat="false" ht="12" hidden="false" customHeight="true" outlineLevel="0" collapsed="false">
      <c r="A965" s="563"/>
      <c r="B965" s="563"/>
      <c r="C965" s="563"/>
      <c r="D965" s="563"/>
      <c r="E965" s="563"/>
    </row>
    <row r="966" customFormat="false" ht="12" hidden="false" customHeight="true" outlineLevel="0" collapsed="false">
      <c r="A966" s="563"/>
      <c r="B966" s="563"/>
      <c r="C966" s="563"/>
      <c r="D966" s="563"/>
      <c r="E966" s="563"/>
    </row>
    <row r="967" customFormat="false" ht="12" hidden="false" customHeight="true" outlineLevel="0" collapsed="false">
      <c r="A967" s="563"/>
      <c r="B967" s="563"/>
      <c r="C967" s="563"/>
      <c r="D967" s="563"/>
      <c r="E967" s="563"/>
    </row>
    <row r="968" customFormat="false" ht="12" hidden="false" customHeight="true" outlineLevel="0" collapsed="false">
      <c r="A968" s="563"/>
      <c r="B968" s="563"/>
      <c r="C968" s="563"/>
      <c r="D968" s="563"/>
      <c r="E968" s="563"/>
    </row>
    <row r="969" customFormat="false" ht="12" hidden="false" customHeight="true" outlineLevel="0" collapsed="false">
      <c r="A969" s="563"/>
      <c r="B969" s="563"/>
      <c r="C969" s="563"/>
      <c r="D969" s="563"/>
      <c r="E969" s="563"/>
    </row>
    <row r="970" customFormat="false" ht="12" hidden="false" customHeight="true" outlineLevel="0" collapsed="false">
      <c r="A970" s="563"/>
      <c r="B970" s="563"/>
      <c r="C970" s="563"/>
      <c r="D970" s="563"/>
      <c r="E970" s="563"/>
    </row>
    <row r="971" customFormat="false" ht="12" hidden="false" customHeight="true" outlineLevel="0" collapsed="false">
      <c r="A971" s="563"/>
      <c r="B971" s="563"/>
      <c r="C971" s="563"/>
      <c r="D971" s="563"/>
      <c r="E971" s="563"/>
    </row>
    <row r="972" customFormat="false" ht="12" hidden="false" customHeight="true" outlineLevel="0" collapsed="false">
      <c r="A972" s="563"/>
      <c r="B972" s="563"/>
      <c r="C972" s="563"/>
      <c r="D972" s="563"/>
      <c r="E972" s="563"/>
    </row>
    <row r="973" customFormat="false" ht="12" hidden="false" customHeight="true" outlineLevel="0" collapsed="false">
      <c r="A973" s="563"/>
      <c r="B973" s="563"/>
      <c r="C973" s="563"/>
      <c r="D973" s="563"/>
      <c r="E973" s="563"/>
    </row>
    <row r="974" customFormat="false" ht="12" hidden="false" customHeight="true" outlineLevel="0" collapsed="false">
      <c r="A974" s="563"/>
      <c r="B974" s="563"/>
      <c r="C974" s="563"/>
      <c r="D974" s="563"/>
      <c r="E974" s="563"/>
    </row>
    <row r="975" customFormat="false" ht="12" hidden="false" customHeight="true" outlineLevel="0" collapsed="false">
      <c r="A975" s="563"/>
      <c r="B975" s="563"/>
      <c r="C975" s="563"/>
      <c r="D975" s="563"/>
      <c r="E975" s="563"/>
    </row>
    <row r="976" customFormat="false" ht="12" hidden="false" customHeight="true" outlineLevel="0" collapsed="false">
      <c r="A976" s="563"/>
      <c r="B976" s="563"/>
      <c r="C976" s="563"/>
      <c r="D976" s="563"/>
      <c r="E976" s="563"/>
    </row>
    <row r="977" customFormat="false" ht="12" hidden="false" customHeight="true" outlineLevel="0" collapsed="false">
      <c r="A977" s="563"/>
      <c r="B977" s="563"/>
      <c r="C977" s="563"/>
      <c r="D977" s="563"/>
      <c r="E977" s="563"/>
    </row>
    <row r="978" customFormat="false" ht="12" hidden="false" customHeight="true" outlineLevel="0" collapsed="false">
      <c r="A978" s="563"/>
      <c r="B978" s="563"/>
      <c r="C978" s="563"/>
      <c r="D978" s="563"/>
      <c r="E978" s="563"/>
    </row>
    <row r="979" customFormat="false" ht="12" hidden="false" customHeight="true" outlineLevel="0" collapsed="false">
      <c r="A979" s="563"/>
      <c r="B979" s="563"/>
      <c r="C979" s="563"/>
      <c r="D979" s="563"/>
      <c r="E979" s="563"/>
    </row>
    <row r="980" customFormat="false" ht="12" hidden="false" customHeight="true" outlineLevel="0" collapsed="false">
      <c r="A980" s="563"/>
      <c r="B980" s="563"/>
      <c r="C980" s="563"/>
      <c r="D980" s="563"/>
      <c r="E980" s="563"/>
    </row>
    <row r="981" customFormat="false" ht="12" hidden="false" customHeight="true" outlineLevel="0" collapsed="false">
      <c r="A981" s="563"/>
      <c r="B981" s="563"/>
      <c r="C981" s="563"/>
      <c r="D981" s="563"/>
      <c r="E981" s="563"/>
    </row>
    <row r="982" customFormat="false" ht="12" hidden="false" customHeight="true" outlineLevel="0" collapsed="false">
      <c r="A982" s="563"/>
      <c r="B982" s="563"/>
      <c r="C982" s="563"/>
      <c r="D982" s="563"/>
      <c r="E982" s="563"/>
    </row>
    <row r="983" customFormat="false" ht="12" hidden="false" customHeight="true" outlineLevel="0" collapsed="false">
      <c r="A983" s="563"/>
      <c r="B983" s="563"/>
      <c r="C983" s="563"/>
      <c r="D983" s="563"/>
      <c r="E983" s="563"/>
    </row>
    <row r="984" customFormat="false" ht="12" hidden="false" customHeight="true" outlineLevel="0" collapsed="false">
      <c r="A984" s="563"/>
      <c r="B984" s="563"/>
      <c r="C984" s="563"/>
      <c r="D984" s="563"/>
      <c r="E984" s="563"/>
    </row>
    <row r="985" customFormat="false" ht="12" hidden="false" customHeight="true" outlineLevel="0" collapsed="false">
      <c r="A985" s="563"/>
      <c r="B985" s="563"/>
      <c r="C985" s="563"/>
      <c r="D985" s="563"/>
      <c r="E985" s="563"/>
    </row>
    <row r="986" customFormat="false" ht="12" hidden="false" customHeight="true" outlineLevel="0" collapsed="false">
      <c r="A986" s="563"/>
      <c r="B986" s="563"/>
      <c r="C986" s="563"/>
      <c r="D986" s="563"/>
      <c r="E986" s="563"/>
    </row>
    <row r="987" customFormat="false" ht="12" hidden="false" customHeight="true" outlineLevel="0" collapsed="false">
      <c r="A987" s="563"/>
      <c r="B987" s="563"/>
      <c r="C987" s="563"/>
      <c r="D987" s="563"/>
      <c r="E987" s="563"/>
    </row>
    <row r="988" customFormat="false" ht="12" hidden="false" customHeight="true" outlineLevel="0" collapsed="false">
      <c r="A988" s="563"/>
      <c r="B988" s="563"/>
      <c r="C988" s="563"/>
      <c r="D988" s="563"/>
      <c r="E988" s="563"/>
    </row>
    <row r="989" customFormat="false" ht="12" hidden="false" customHeight="true" outlineLevel="0" collapsed="false">
      <c r="A989" s="563"/>
      <c r="B989" s="563"/>
      <c r="C989" s="563"/>
      <c r="D989" s="563"/>
      <c r="E989" s="563"/>
    </row>
    <row r="990" customFormat="false" ht="12" hidden="false" customHeight="true" outlineLevel="0" collapsed="false">
      <c r="A990" s="563"/>
      <c r="B990" s="563"/>
      <c r="C990" s="563"/>
      <c r="D990" s="563"/>
      <c r="E990" s="563"/>
    </row>
    <row r="991" customFormat="false" ht="12" hidden="false" customHeight="true" outlineLevel="0" collapsed="false">
      <c r="A991" s="563"/>
      <c r="B991" s="563"/>
      <c r="C991" s="563"/>
      <c r="D991" s="563"/>
      <c r="E991" s="563"/>
    </row>
    <row r="992" customFormat="false" ht="12" hidden="false" customHeight="true" outlineLevel="0" collapsed="false">
      <c r="A992" s="563"/>
      <c r="B992" s="563"/>
      <c r="C992" s="563"/>
      <c r="D992" s="563"/>
      <c r="E992" s="563"/>
    </row>
    <row r="993" customFormat="false" ht="12" hidden="false" customHeight="true" outlineLevel="0" collapsed="false">
      <c r="A993" s="563"/>
      <c r="B993" s="563"/>
      <c r="C993" s="563"/>
      <c r="D993" s="563"/>
      <c r="E993" s="563"/>
    </row>
    <row r="994" customFormat="false" ht="12" hidden="false" customHeight="true" outlineLevel="0" collapsed="false">
      <c r="A994" s="563"/>
      <c r="B994" s="563"/>
      <c r="C994" s="563"/>
      <c r="D994" s="563"/>
      <c r="E994" s="563"/>
    </row>
    <row r="995" customFormat="false" ht="12" hidden="false" customHeight="true" outlineLevel="0" collapsed="false">
      <c r="A995" s="563"/>
      <c r="B995" s="563"/>
      <c r="C995" s="563"/>
      <c r="D995" s="563"/>
      <c r="E995" s="563"/>
    </row>
    <row r="996" customFormat="false" ht="12" hidden="false" customHeight="true" outlineLevel="0" collapsed="false">
      <c r="A996" s="563"/>
      <c r="B996" s="563"/>
      <c r="C996" s="563"/>
      <c r="D996" s="563"/>
      <c r="E996" s="563"/>
    </row>
    <row r="997" customFormat="false" ht="12" hidden="false" customHeight="true" outlineLevel="0" collapsed="false">
      <c r="A997" s="563"/>
      <c r="B997" s="563"/>
      <c r="C997" s="563"/>
      <c r="D997" s="563"/>
      <c r="E997" s="563"/>
    </row>
    <row r="998" customFormat="false" ht="12" hidden="false" customHeight="true" outlineLevel="0" collapsed="false">
      <c r="A998" s="563"/>
      <c r="B998" s="563"/>
      <c r="C998" s="563"/>
      <c r="D998" s="563"/>
      <c r="E998" s="563"/>
    </row>
    <row r="999" customFormat="false" ht="12" hidden="false" customHeight="true" outlineLevel="0" collapsed="false">
      <c r="A999" s="563"/>
      <c r="B999" s="563"/>
      <c r="C999" s="563"/>
      <c r="D999" s="563"/>
      <c r="E999" s="563"/>
    </row>
    <row r="1000" customFormat="false" ht="12" hidden="false" customHeight="true" outlineLevel="0" collapsed="false">
      <c r="A1000" s="563"/>
      <c r="B1000" s="563"/>
      <c r="C1000" s="563"/>
      <c r="D1000" s="563"/>
      <c r="E1000" s="56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E4" activeCellId="0" sqref="E4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24.49"/>
    <col collapsed="false" customWidth="true" hidden="false" outlineLevel="0" max="5" min="2" style="0" width="30.75"/>
    <col collapsed="false" customWidth="true" hidden="false" outlineLevel="0" max="20" min="6" style="0" width="8"/>
    <col collapsed="false" customWidth="true" hidden="false" outlineLevel="0" max="1024" min="1019" style="0" width="11.52"/>
  </cols>
  <sheetData>
    <row r="1" customFormat="false" ht="13.5" hidden="false" customHeight="true" outlineLevel="0" collapsed="false">
      <c r="A1" s="215" t="s">
        <v>929</v>
      </c>
    </row>
    <row r="2" customFormat="false" ht="12" hidden="false" customHeight="true" outlineLevel="0" collapsed="false"/>
    <row r="3" customFormat="false" ht="12" hidden="false" customHeight="true" outlineLevel="0" collapsed="false">
      <c r="A3" s="564" t="s">
        <v>690</v>
      </c>
      <c r="B3" s="565" t="str">
        <f aca="false">IF(WB!C5="","",WB!C5)</f>
        <v>Njobvu</v>
      </c>
      <c r="C3" s="565" t="str">
        <f aca="false">IF(WB!D5="","",WB!D5)</f>
        <v>Kalikokha</v>
      </c>
      <c r="D3" s="565" t="str">
        <f aca="false">IF(WB!E5="","",WB!E5)</f>
        <v>Maole</v>
      </c>
      <c r="E3" s="565" t="str">
        <f aca="false">IF(WB!F5="","",WB!F5)</f>
        <v/>
      </c>
    </row>
    <row r="4" customFormat="false" ht="12" hidden="false" customHeight="true" outlineLevel="0" collapsed="false">
      <c r="A4" s="566" t="s">
        <v>930</v>
      </c>
      <c r="B4" s="618" t="s">
        <v>931</v>
      </c>
      <c r="C4" s="618" t="s">
        <v>932</v>
      </c>
      <c r="D4" s="618"/>
      <c r="E4" s="618"/>
    </row>
    <row r="5" customFormat="false" ht="12" hidden="false" customHeight="true" outlineLevel="0" collapsed="false">
      <c r="A5" s="568"/>
      <c r="B5" s="618" t="s">
        <v>933</v>
      </c>
      <c r="C5" s="618" t="s">
        <v>934</v>
      </c>
      <c r="D5" s="618" t="s">
        <v>935</v>
      </c>
      <c r="E5" s="618"/>
    </row>
    <row r="6" customFormat="false" ht="12" hidden="false" customHeight="true" outlineLevel="0" collapsed="false">
      <c r="A6" s="619"/>
      <c r="B6" s="617" t="s">
        <v>936</v>
      </c>
      <c r="C6" s="617" t="s">
        <v>937</v>
      </c>
      <c r="D6" s="617" t="s">
        <v>938</v>
      </c>
      <c r="E6" s="617"/>
    </row>
    <row r="7" customFormat="false" ht="12" hidden="false" customHeight="true" outlineLevel="0" collapsed="false">
      <c r="A7" s="571"/>
      <c r="B7" s="570"/>
      <c r="C7" s="570" t="s">
        <v>939</v>
      </c>
      <c r="D7" s="570" t="s">
        <v>940</v>
      </c>
      <c r="E7" s="570"/>
    </row>
    <row r="8" customFormat="false" ht="12" hidden="false" customHeight="true" outlineLevel="0" collapsed="false">
      <c r="A8" s="571"/>
      <c r="B8" s="570"/>
      <c r="C8" s="570" t="s">
        <v>941</v>
      </c>
      <c r="D8" s="570" t="s">
        <v>942</v>
      </c>
      <c r="E8" s="614"/>
    </row>
    <row r="9" customFormat="false" ht="12" hidden="false" customHeight="true" outlineLevel="0" collapsed="false">
      <c r="A9" s="571"/>
      <c r="B9" s="570"/>
      <c r="C9" s="570"/>
      <c r="D9" s="570"/>
      <c r="E9" s="614"/>
    </row>
    <row r="10" customFormat="false" ht="12" hidden="false" customHeight="true" outlineLevel="0" collapsed="false">
      <c r="A10" s="571"/>
      <c r="B10" s="570"/>
      <c r="C10" s="570"/>
      <c r="D10" s="570"/>
      <c r="E10" s="570"/>
    </row>
    <row r="11" customFormat="false" ht="12" hidden="false" customHeight="true" outlineLevel="0" collapsed="false">
      <c r="A11" s="572"/>
      <c r="B11" s="573"/>
      <c r="C11" s="573"/>
      <c r="D11" s="573"/>
      <c r="E11" s="573"/>
    </row>
    <row r="12" customFormat="false" ht="12" hidden="false" customHeight="true" outlineLevel="0" collapsed="false">
      <c r="A12" s="566" t="s">
        <v>943</v>
      </c>
      <c r="B12" s="618"/>
      <c r="C12" s="618"/>
      <c r="D12" s="618"/>
      <c r="E12" s="618"/>
    </row>
    <row r="13" customFormat="false" ht="12" hidden="false" customHeight="true" outlineLevel="0" collapsed="false">
      <c r="A13" s="568"/>
      <c r="B13" s="618" t="s">
        <v>944</v>
      </c>
      <c r="C13" s="618" t="s">
        <v>945</v>
      </c>
      <c r="D13" s="618" t="s">
        <v>946</v>
      </c>
      <c r="E13" s="618"/>
    </row>
    <row r="14" customFormat="false" ht="12" hidden="false" customHeight="true" outlineLevel="0" collapsed="false">
      <c r="A14" s="619"/>
      <c r="B14" s="617" t="s">
        <v>947</v>
      </c>
      <c r="C14" s="617" t="s">
        <v>948</v>
      </c>
      <c r="D14" s="617" t="s">
        <v>949</v>
      </c>
      <c r="E14" s="617"/>
    </row>
    <row r="15" customFormat="false" ht="12" hidden="false" customHeight="true" outlineLevel="0" collapsed="false">
      <c r="A15" s="571"/>
      <c r="B15" s="570" t="s">
        <v>946</v>
      </c>
      <c r="C15" s="570" t="s">
        <v>950</v>
      </c>
      <c r="D15" s="570" t="s">
        <v>935</v>
      </c>
      <c r="E15" s="570"/>
    </row>
    <row r="16" customFormat="false" ht="12" hidden="false" customHeight="true" outlineLevel="0" collapsed="false">
      <c r="A16" s="571"/>
      <c r="B16" s="570" t="s">
        <v>951</v>
      </c>
      <c r="C16" s="570"/>
      <c r="D16" s="570"/>
      <c r="E16" s="570"/>
    </row>
    <row r="17" customFormat="false" ht="12" hidden="false" customHeight="true" outlineLevel="0" collapsed="false">
      <c r="A17" s="571"/>
      <c r="B17" s="570"/>
      <c r="C17" s="570"/>
      <c r="D17" s="570"/>
      <c r="E17" s="570"/>
    </row>
    <row r="18" customFormat="false" ht="12" hidden="false" customHeight="true" outlineLevel="0" collapsed="false">
      <c r="A18" s="571"/>
      <c r="B18" s="570"/>
      <c r="C18" s="570"/>
      <c r="D18" s="570"/>
      <c r="E18" s="570"/>
    </row>
    <row r="19" customFormat="false" ht="12" hidden="false" customHeight="true" outlineLevel="0" collapsed="false">
      <c r="A19" s="572"/>
      <c r="B19" s="573"/>
      <c r="C19" s="573"/>
      <c r="D19" s="573"/>
      <c r="E19" s="573"/>
    </row>
    <row r="20" customFormat="false" ht="12" hidden="false" customHeight="true" outlineLevel="0" collapsed="false">
      <c r="A20" s="566" t="s">
        <v>146</v>
      </c>
      <c r="B20" s="618"/>
      <c r="C20" s="618"/>
      <c r="D20" s="618"/>
      <c r="E20" s="618"/>
    </row>
    <row r="21" customFormat="false" ht="12" hidden="false" customHeight="true" outlineLevel="0" collapsed="false">
      <c r="A21" s="618"/>
      <c r="B21" s="618" t="s">
        <v>952</v>
      </c>
      <c r="C21" s="618" t="s">
        <v>953</v>
      </c>
      <c r="D21" s="618" t="s">
        <v>954</v>
      </c>
      <c r="E21" s="618"/>
    </row>
    <row r="22" customFormat="false" ht="12" hidden="false" customHeight="true" outlineLevel="0" collapsed="false">
      <c r="A22" s="617"/>
      <c r="B22" s="617" t="s">
        <v>935</v>
      </c>
      <c r="C22" s="617" t="s">
        <v>955</v>
      </c>
      <c r="D22" s="617" t="s">
        <v>956</v>
      </c>
      <c r="E22" s="617"/>
    </row>
    <row r="23" customFormat="false" ht="12" hidden="false" customHeight="true" outlineLevel="0" collapsed="false">
      <c r="A23" s="617"/>
      <c r="B23" s="617" t="s">
        <v>957</v>
      </c>
      <c r="C23" s="617" t="s">
        <v>958</v>
      </c>
      <c r="D23" s="617" t="s">
        <v>959</v>
      </c>
      <c r="E23" s="617"/>
    </row>
    <row r="24" customFormat="false" ht="12" hidden="false" customHeight="true" outlineLevel="0" collapsed="false">
      <c r="A24" s="570"/>
      <c r="B24" s="570"/>
      <c r="C24" s="570"/>
      <c r="D24" s="570"/>
      <c r="E24" s="570"/>
    </row>
    <row r="25" customFormat="false" ht="12" hidden="false" customHeight="true" outlineLevel="0" collapsed="false">
      <c r="A25" s="620"/>
      <c r="B25" s="570"/>
      <c r="C25" s="570"/>
      <c r="D25" s="570"/>
      <c r="E25" s="570"/>
    </row>
    <row r="26" customFormat="false" ht="12" hidden="false" customHeight="true" outlineLevel="0" collapsed="false">
      <c r="A26" s="571"/>
      <c r="B26" s="570"/>
      <c r="C26" s="570"/>
      <c r="D26" s="570"/>
      <c r="E26" s="570"/>
    </row>
    <row r="27" customFormat="false" ht="12" hidden="false" customHeight="true" outlineLevel="0" collapsed="false">
      <c r="A27" s="572"/>
      <c r="B27" s="573"/>
      <c r="C27" s="573"/>
      <c r="D27" s="573"/>
      <c r="E27" s="573"/>
    </row>
    <row r="28" customFormat="false" ht="12" hidden="false" customHeight="true" outlineLevel="0" collapsed="false">
      <c r="A28" s="566" t="s">
        <v>147</v>
      </c>
      <c r="B28" s="618"/>
      <c r="C28" s="618"/>
      <c r="D28" s="618"/>
      <c r="E28" s="618"/>
    </row>
    <row r="29" customFormat="false" ht="12" hidden="false" customHeight="true" outlineLevel="0" collapsed="false">
      <c r="A29" s="568"/>
      <c r="B29" s="618" t="s">
        <v>946</v>
      </c>
      <c r="C29" s="618" t="s">
        <v>955</v>
      </c>
      <c r="D29" s="618" t="s">
        <v>960</v>
      </c>
      <c r="E29" s="618"/>
    </row>
    <row r="30" customFormat="false" ht="12" hidden="false" customHeight="true" outlineLevel="0" collapsed="false">
      <c r="A30" s="619"/>
      <c r="B30" s="617" t="s">
        <v>945</v>
      </c>
      <c r="C30" s="617" t="s">
        <v>950</v>
      </c>
      <c r="D30" s="617" t="s">
        <v>961</v>
      </c>
      <c r="E30" s="617"/>
    </row>
    <row r="31" customFormat="false" ht="12" hidden="false" customHeight="true" outlineLevel="0" collapsed="false">
      <c r="A31" s="619"/>
      <c r="B31" s="617" t="s">
        <v>962</v>
      </c>
      <c r="C31" s="617" t="s">
        <v>963</v>
      </c>
      <c r="D31" s="617" t="s">
        <v>964</v>
      </c>
      <c r="E31" s="617"/>
    </row>
    <row r="32" customFormat="false" ht="12" hidden="false" customHeight="true" outlineLevel="0" collapsed="false">
      <c r="A32" s="619"/>
      <c r="B32" s="617" t="s">
        <v>955</v>
      </c>
      <c r="C32" s="617" t="s">
        <v>958</v>
      </c>
      <c r="D32" s="617" t="s">
        <v>965</v>
      </c>
      <c r="E32" s="617"/>
    </row>
    <row r="33" customFormat="false" ht="12" hidden="false" customHeight="true" outlineLevel="0" collapsed="false">
      <c r="A33" s="571"/>
      <c r="B33" s="570"/>
      <c r="C33" s="570" t="s">
        <v>964</v>
      </c>
      <c r="D33" s="570"/>
      <c r="E33" s="570"/>
    </row>
    <row r="34" customFormat="false" ht="12" hidden="false" customHeight="true" outlineLevel="0" collapsed="false">
      <c r="A34" s="571"/>
      <c r="B34" s="570"/>
      <c r="C34" s="570"/>
      <c r="D34" s="570"/>
      <c r="E34" s="570"/>
    </row>
    <row r="35" customFormat="false" ht="12" hidden="false" customHeight="true" outlineLevel="0" collapsed="false">
      <c r="A35" s="572"/>
      <c r="B35" s="573"/>
      <c r="C35" s="573"/>
      <c r="D35" s="573"/>
      <c r="E35" s="573"/>
    </row>
    <row r="36" customFormat="false" ht="12" hidden="false" customHeight="true" outlineLevel="0" collapsed="false">
      <c r="A36" s="566" t="s">
        <v>966</v>
      </c>
      <c r="B36" s="618"/>
      <c r="C36" s="618"/>
      <c r="D36" s="618"/>
      <c r="E36" s="618"/>
    </row>
    <row r="37" customFormat="false" ht="12" hidden="false" customHeight="true" outlineLevel="0" collapsed="false">
      <c r="A37" s="568"/>
      <c r="B37" s="618" t="s">
        <v>935</v>
      </c>
      <c r="C37" s="618" t="s">
        <v>967</v>
      </c>
      <c r="D37" s="618" t="s">
        <v>968</v>
      </c>
      <c r="E37" s="618"/>
    </row>
    <row r="38" customFormat="false" ht="12" hidden="false" customHeight="true" outlineLevel="0" collapsed="false">
      <c r="A38" s="619"/>
      <c r="B38" s="617" t="s">
        <v>968</v>
      </c>
      <c r="C38" s="617" t="s">
        <v>969</v>
      </c>
      <c r="D38" s="617" t="s">
        <v>970</v>
      </c>
      <c r="E38" s="617"/>
    </row>
    <row r="39" customFormat="false" ht="12" hidden="false" customHeight="true" outlineLevel="0" collapsed="false">
      <c r="A39" s="619"/>
      <c r="B39" s="617" t="s">
        <v>971</v>
      </c>
      <c r="C39" s="617" t="s">
        <v>972</v>
      </c>
      <c r="D39" s="617" t="s">
        <v>973</v>
      </c>
      <c r="E39" s="617"/>
    </row>
    <row r="40" customFormat="false" ht="12" hidden="false" customHeight="true" outlineLevel="0" collapsed="false">
      <c r="A40" s="571"/>
      <c r="B40" s="570"/>
      <c r="C40" s="570" t="s">
        <v>974</v>
      </c>
      <c r="D40" s="570" t="s">
        <v>975</v>
      </c>
      <c r="E40" s="570"/>
    </row>
    <row r="41" customFormat="false" ht="12" hidden="false" customHeight="true" outlineLevel="0" collapsed="false">
      <c r="A41" s="621"/>
      <c r="B41" s="614"/>
      <c r="C41" s="614"/>
      <c r="D41" s="614"/>
      <c r="E41" s="614"/>
    </row>
    <row r="42" customFormat="false" ht="12" hidden="false" customHeight="true" outlineLevel="0" collapsed="false">
      <c r="A42" s="621"/>
      <c r="B42" s="614"/>
      <c r="C42" s="614"/>
      <c r="D42" s="614"/>
      <c r="E42" s="614"/>
    </row>
    <row r="43" customFormat="false" ht="12" hidden="false" customHeight="true" outlineLevel="0" collapsed="false">
      <c r="A43" s="572"/>
      <c r="B43" s="573"/>
      <c r="C43" s="573"/>
      <c r="D43" s="573"/>
      <c r="E43" s="573"/>
    </row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>
      <c r="A46" s="398"/>
      <c r="B46" s="208"/>
    </row>
    <row r="47" customFormat="false" ht="12" hidden="false" customHeight="true" outlineLevel="0" collapsed="false">
      <c r="B47" s="208"/>
    </row>
    <row r="48" customFormat="false" ht="12" hidden="false" customHeight="true" outlineLevel="0" collapsed="false">
      <c r="B48" s="208"/>
    </row>
    <row r="49" customFormat="false" ht="12" hidden="false" customHeight="true" outlineLevel="0" collapsed="false">
      <c r="B49" s="208"/>
    </row>
    <row r="50" customFormat="false" ht="12" hidden="false" customHeight="true" outlineLevel="0" collapsed="false">
      <c r="B50" s="208"/>
    </row>
    <row r="51" customFormat="false" ht="12" hidden="false" customHeight="true" outlineLevel="0" collapsed="false">
      <c r="B51" s="208"/>
    </row>
    <row r="52" customFormat="false" ht="12" hidden="false" customHeight="true" outlineLevel="0" collapsed="false">
      <c r="B52" s="208"/>
    </row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>
      <c r="A55" s="398"/>
      <c r="B55" s="208"/>
    </row>
    <row r="56" customFormat="false" ht="12" hidden="false" customHeight="true" outlineLevel="0" collapsed="false">
      <c r="B56" s="208"/>
    </row>
    <row r="57" customFormat="false" ht="12" hidden="false" customHeight="true" outlineLevel="0" collapsed="false">
      <c r="B57" s="208"/>
    </row>
    <row r="58" customFormat="false" ht="12" hidden="false" customHeight="true" outlineLevel="0" collapsed="false">
      <c r="B58" s="208"/>
    </row>
    <row r="59" customFormat="false" ht="12" hidden="false" customHeight="true" outlineLevel="0" collapsed="false">
      <c r="B59" s="208"/>
    </row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E43" activeCellId="0" sqref="E43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29.75"/>
    <col collapsed="false" customWidth="true" hidden="false" outlineLevel="0" max="5" min="2" style="0" width="30.75"/>
    <col collapsed="false" customWidth="true" hidden="false" outlineLevel="0" max="20" min="6" style="0" width="8"/>
    <col collapsed="false" customWidth="true" hidden="false" outlineLevel="0" max="1024" min="1019" style="0" width="11.52"/>
  </cols>
  <sheetData>
    <row r="1" customFormat="false" ht="13.5" hidden="false" customHeight="true" outlineLevel="0" collapsed="false">
      <c r="A1" s="215" t="s">
        <v>976</v>
      </c>
    </row>
    <row r="2" customFormat="false" ht="12" hidden="false" customHeight="true" outlineLevel="0" collapsed="false"/>
    <row r="3" customFormat="false" ht="12" hidden="false" customHeight="true" outlineLevel="0" collapsed="false">
      <c r="A3" s="564" t="s">
        <v>690</v>
      </c>
      <c r="B3" s="565" t="str">
        <f aca="false">IF(WB!C5="","",WB!C5)</f>
        <v>Njobvu</v>
      </c>
      <c r="C3" s="565" t="str">
        <f aca="false">IF(WB!D5="","",WB!D5)</f>
        <v>Kalikokha</v>
      </c>
      <c r="D3" s="565" t="str">
        <f aca="false">IF(WB!E5="","",WB!E5)</f>
        <v>Maole</v>
      </c>
      <c r="E3" s="565" t="str">
        <f aca="false">IF(WB!F5="","",WB!F5)</f>
        <v/>
      </c>
    </row>
    <row r="4" customFormat="false" ht="12" hidden="false" customHeight="true" outlineLevel="0" collapsed="false">
      <c r="A4" s="566" t="s">
        <v>930</v>
      </c>
      <c r="B4" s="618" t="s">
        <v>977</v>
      </c>
      <c r="C4" s="618" t="s">
        <v>978</v>
      </c>
      <c r="D4" s="618"/>
      <c r="E4" s="618"/>
    </row>
    <row r="5" customFormat="false" ht="12" hidden="false" customHeight="true" outlineLevel="0" collapsed="false">
      <c r="A5" s="568"/>
      <c r="B5" s="618" t="s">
        <v>979</v>
      </c>
      <c r="C5" s="618" t="s">
        <v>979</v>
      </c>
      <c r="D5" s="618" t="s">
        <v>980</v>
      </c>
      <c r="E5" s="618"/>
    </row>
    <row r="6" customFormat="false" ht="12" hidden="false" customHeight="true" outlineLevel="0" collapsed="false">
      <c r="A6" s="571"/>
      <c r="B6" s="570" t="s">
        <v>981</v>
      </c>
      <c r="C6" s="570" t="s">
        <v>981</v>
      </c>
      <c r="D6" s="570" t="s">
        <v>982</v>
      </c>
      <c r="E6" s="570"/>
    </row>
    <row r="7" customFormat="false" ht="12" hidden="false" customHeight="true" outlineLevel="0" collapsed="false">
      <c r="A7" s="571"/>
      <c r="B7" s="570"/>
      <c r="C7" s="570"/>
      <c r="D7" s="570" t="s">
        <v>983</v>
      </c>
      <c r="E7" s="570"/>
    </row>
    <row r="8" customFormat="false" ht="12" hidden="false" customHeight="true" outlineLevel="0" collapsed="false">
      <c r="A8" s="571"/>
      <c r="B8" s="570"/>
      <c r="C8" s="570"/>
      <c r="D8" s="570" t="s">
        <v>984</v>
      </c>
      <c r="E8" s="570"/>
    </row>
    <row r="9" customFormat="false" ht="12" hidden="false" customHeight="true" outlineLevel="0" collapsed="false">
      <c r="A9" s="571"/>
      <c r="B9" s="570"/>
      <c r="C9" s="570"/>
      <c r="D9" s="570"/>
      <c r="E9" s="570"/>
    </row>
    <row r="10" customFormat="false" ht="12" hidden="false" customHeight="true" outlineLevel="0" collapsed="false">
      <c r="A10" s="621"/>
      <c r="B10" s="614"/>
      <c r="C10" s="614"/>
      <c r="D10" s="614"/>
      <c r="E10" s="614"/>
    </row>
    <row r="11" customFormat="false" ht="12" hidden="false" customHeight="true" outlineLevel="0" collapsed="false">
      <c r="A11" s="572"/>
      <c r="B11" s="573"/>
      <c r="C11" s="573"/>
      <c r="D11" s="573"/>
      <c r="E11" s="573"/>
    </row>
    <row r="12" customFormat="false" ht="12" hidden="false" customHeight="true" outlineLevel="0" collapsed="false">
      <c r="A12" s="566" t="s">
        <v>943</v>
      </c>
      <c r="B12" s="618" t="s">
        <v>985</v>
      </c>
      <c r="C12" s="618" t="s">
        <v>986</v>
      </c>
      <c r="D12" s="618" t="s">
        <v>985</v>
      </c>
      <c r="E12" s="618" t="s">
        <v>987</v>
      </c>
    </row>
    <row r="13" customFormat="false" ht="12" hidden="false" customHeight="true" outlineLevel="0" collapsed="false">
      <c r="A13" s="571"/>
      <c r="B13" s="570" t="s">
        <v>988</v>
      </c>
      <c r="C13" s="570" t="s">
        <v>989</v>
      </c>
      <c r="D13" s="570" t="s">
        <v>990</v>
      </c>
      <c r="E13" s="570" t="s">
        <v>991</v>
      </c>
    </row>
    <row r="14" customFormat="false" ht="12" hidden="false" customHeight="true" outlineLevel="0" collapsed="false">
      <c r="A14" s="619"/>
      <c r="B14" s="617" t="s">
        <v>992</v>
      </c>
      <c r="C14" s="617" t="s">
        <v>993</v>
      </c>
      <c r="D14" s="617" t="s">
        <v>992</v>
      </c>
      <c r="E14" s="617" t="s">
        <v>994</v>
      </c>
    </row>
    <row r="15" customFormat="false" ht="12" hidden="false" customHeight="true" outlineLevel="0" collapsed="false">
      <c r="A15" s="571"/>
      <c r="B15" s="570" t="s">
        <v>995</v>
      </c>
      <c r="C15" s="570" t="s">
        <v>996</v>
      </c>
      <c r="D15" s="570" t="s">
        <v>997</v>
      </c>
      <c r="E15" s="570" t="s">
        <v>998</v>
      </c>
    </row>
    <row r="16" customFormat="false" ht="12" hidden="false" customHeight="true" outlineLevel="0" collapsed="false">
      <c r="A16" s="571"/>
      <c r="B16" s="570"/>
      <c r="C16" s="570"/>
      <c r="D16" s="570"/>
      <c r="E16" s="570"/>
    </row>
    <row r="17" customFormat="false" ht="12" hidden="false" customHeight="true" outlineLevel="0" collapsed="false">
      <c r="A17" s="571"/>
      <c r="B17" s="570"/>
      <c r="C17" s="570"/>
      <c r="D17" s="570"/>
      <c r="E17" s="570"/>
    </row>
    <row r="18" customFormat="false" ht="12" hidden="false" customHeight="true" outlineLevel="0" collapsed="false">
      <c r="A18" s="571"/>
      <c r="B18" s="570"/>
      <c r="C18" s="570"/>
      <c r="D18" s="570"/>
      <c r="E18" s="570"/>
    </row>
    <row r="19" customFormat="false" ht="12" hidden="false" customHeight="true" outlineLevel="0" collapsed="false">
      <c r="A19" s="572"/>
      <c r="B19" s="573"/>
      <c r="C19" s="573"/>
      <c r="D19" s="573"/>
      <c r="E19" s="573"/>
    </row>
    <row r="20" customFormat="false" ht="12" hidden="false" customHeight="true" outlineLevel="0" collapsed="false">
      <c r="A20" s="566" t="s">
        <v>146</v>
      </c>
      <c r="B20" s="618"/>
      <c r="C20" s="618"/>
      <c r="D20" s="618"/>
      <c r="E20" s="618"/>
    </row>
    <row r="21" customFormat="false" ht="12" hidden="false" customHeight="true" outlineLevel="0" collapsed="false">
      <c r="A21" s="568"/>
      <c r="B21" s="618" t="s">
        <v>987</v>
      </c>
      <c r="C21" s="618" t="s">
        <v>999</v>
      </c>
      <c r="D21" s="618" t="s">
        <v>1000</v>
      </c>
      <c r="E21" s="618" t="s">
        <v>987</v>
      </c>
    </row>
    <row r="22" customFormat="false" ht="12" hidden="false" customHeight="true" outlineLevel="0" collapsed="false">
      <c r="A22" s="619"/>
      <c r="B22" s="570" t="s">
        <v>1001</v>
      </c>
      <c r="C22" s="570" t="s">
        <v>990</v>
      </c>
      <c r="D22" s="570" t="s">
        <v>1002</v>
      </c>
      <c r="E22" s="570" t="s">
        <v>991</v>
      </c>
    </row>
    <row r="23" customFormat="false" ht="12" hidden="false" customHeight="true" outlineLevel="0" collapsed="false">
      <c r="A23" s="571"/>
      <c r="B23" s="617" t="s">
        <v>1003</v>
      </c>
      <c r="C23" s="617" t="s">
        <v>1004</v>
      </c>
      <c r="D23" s="617" t="s">
        <v>1005</v>
      </c>
      <c r="E23" s="617" t="s">
        <v>994</v>
      </c>
    </row>
    <row r="24" customFormat="false" ht="12" hidden="false" customHeight="true" outlineLevel="0" collapsed="false">
      <c r="A24" s="571"/>
      <c r="B24" s="570" t="s">
        <v>1006</v>
      </c>
      <c r="C24" s="570" t="s">
        <v>997</v>
      </c>
      <c r="D24" s="570" t="s">
        <v>1007</v>
      </c>
      <c r="E24" s="570" t="s">
        <v>998</v>
      </c>
    </row>
    <row r="25" customFormat="false" ht="12" hidden="false" customHeight="true" outlineLevel="0" collapsed="false">
      <c r="A25" s="571"/>
      <c r="B25" s="570"/>
      <c r="C25" s="570"/>
      <c r="D25" s="570"/>
      <c r="E25" s="570"/>
    </row>
    <row r="26" customFormat="false" ht="12" hidden="false" customHeight="true" outlineLevel="0" collapsed="false">
      <c r="A26" s="571"/>
      <c r="B26" s="570"/>
      <c r="C26" s="570"/>
      <c r="D26" s="570"/>
      <c r="E26" s="570"/>
    </row>
    <row r="27" customFormat="false" ht="12" hidden="false" customHeight="true" outlineLevel="0" collapsed="false">
      <c r="A27" s="572"/>
      <c r="B27" s="573"/>
      <c r="C27" s="573"/>
      <c r="D27" s="573"/>
      <c r="E27" s="573"/>
    </row>
    <row r="28" customFormat="false" ht="12" hidden="false" customHeight="true" outlineLevel="0" collapsed="false">
      <c r="A28" s="566" t="s">
        <v>147</v>
      </c>
      <c r="B28" s="618"/>
      <c r="C28" s="618"/>
      <c r="D28" s="618"/>
      <c r="E28" s="618"/>
    </row>
    <row r="29" customFormat="false" ht="12" hidden="false" customHeight="true" outlineLevel="0" collapsed="false">
      <c r="A29" s="568"/>
      <c r="B29" s="618" t="s">
        <v>985</v>
      </c>
      <c r="C29" s="618" t="s">
        <v>1008</v>
      </c>
      <c r="D29" s="618" t="s">
        <v>1009</v>
      </c>
      <c r="E29" s="618" t="s">
        <v>987</v>
      </c>
    </row>
    <row r="30" customFormat="false" ht="12" hidden="false" customHeight="true" outlineLevel="0" collapsed="false">
      <c r="A30" s="571"/>
      <c r="B30" s="570" t="s">
        <v>1010</v>
      </c>
      <c r="C30" s="570" t="s">
        <v>1011</v>
      </c>
      <c r="D30" s="570" t="s">
        <v>1012</v>
      </c>
      <c r="E30" s="570" t="s">
        <v>991</v>
      </c>
    </row>
    <row r="31" customFormat="false" ht="12" hidden="false" customHeight="true" outlineLevel="0" collapsed="false">
      <c r="A31" s="571"/>
      <c r="B31" s="617" t="s">
        <v>1013</v>
      </c>
      <c r="C31" s="617" t="s">
        <v>1014</v>
      </c>
      <c r="D31" s="617" t="s">
        <v>1015</v>
      </c>
      <c r="E31" s="617" t="s">
        <v>994</v>
      </c>
    </row>
    <row r="32" customFormat="false" ht="12" hidden="false" customHeight="true" outlineLevel="0" collapsed="false">
      <c r="A32" s="571"/>
      <c r="B32" s="570" t="s">
        <v>1016</v>
      </c>
      <c r="C32" s="570" t="s">
        <v>997</v>
      </c>
      <c r="D32" s="570" t="s">
        <v>997</v>
      </c>
      <c r="E32" s="570" t="s">
        <v>998</v>
      </c>
    </row>
    <row r="33" customFormat="false" ht="12" hidden="false" customHeight="true" outlineLevel="0" collapsed="false">
      <c r="A33" s="571"/>
      <c r="B33" s="570"/>
      <c r="C33" s="570"/>
      <c r="D33" s="570"/>
      <c r="E33" s="570"/>
    </row>
    <row r="34" customFormat="false" ht="12" hidden="false" customHeight="true" outlineLevel="0" collapsed="false">
      <c r="A34" s="571"/>
      <c r="B34" s="570"/>
      <c r="C34" s="570"/>
      <c r="D34" s="570"/>
      <c r="E34" s="570"/>
    </row>
    <row r="35" customFormat="false" ht="12" hidden="false" customHeight="true" outlineLevel="0" collapsed="false">
      <c r="A35" s="572"/>
      <c r="B35" s="573"/>
      <c r="C35" s="573"/>
      <c r="D35" s="573"/>
      <c r="E35" s="573"/>
    </row>
    <row r="36" customFormat="false" ht="12" hidden="false" customHeight="true" outlineLevel="0" collapsed="false">
      <c r="A36" s="566" t="s">
        <v>966</v>
      </c>
      <c r="B36" s="618"/>
      <c r="C36" s="618"/>
      <c r="D36" s="618"/>
      <c r="E36" s="618"/>
    </row>
    <row r="37" customFormat="false" ht="12" hidden="false" customHeight="true" outlineLevel="0" collapsed="false">
      <c r="A37" s="568"/>
      <c r="B37" s="618" t="s">
        <v>1017</v>
      </c>
      <c r="C37" s="618" t="s">
        <v>1017</v>
      </c>
      <c r="D37" s="618" t="s">
        <v>1009</v>
      </c>
      <c r="E37" s="618" t="s">
        <v>987</v>
      </c>
    </row>
    <row r="38" customFormat="false" ht="12" hidden="false" customHeight="true" outlineLevel="0" collapsed="false">
      <c r="A38" s="571"/>
      <c r="B38" s="570" t="s">
        <v>1018</v>
      </c>
      <c r="C38" s="570" t="s">
        <v>1019</v>
      </c>
      <c r="D38" s="570" t="s">
        <v>1020</v>
      </c>
      <c r="E38" s="570" t="s">
        <v>991</v>
      </c>
    </row>
    <row r="39" customFormat="false" ht="12" hidden="false" customHeight="true" outlineLevel="0" collapsed="false">
      <c r="A39" s="571"/>
      <c r="B39" s="617" t="s">
        <v>1021</v>
      </c>
      <c r="C39" s="617" t="s">
        <v>1022</v>
      </c>
      <c r="D39" s="617" t="s">
        <v>1023</v>
      </c>
      <c r="E39" s="617" t="s">
        <v>994</v>
      </c>
    </row>
    <row r="40" customFormat="false" ht="12" hidden="false" customHeight="true" outlineLevel="0" collapsed="false">
      <c r="A40" s="571"/>
      <c r="B40" s="570" t="s">
        <v>1024</v>
      </c>
      <c r="C40" s="570" t="s">
        <v>1025</v>
      </c>
      <c r="D40" s="570" t="s">
        <v>1026</v>
      </c>
      <c r="E40" s="570" t="s">
        <v>998</v>
      </c>
    </row>
    <row r="41" customFormat="false" ht="12" hidden="false" customHeight="true" outlineLevel="0" collapsed="false">
      <c r="A41" s="571"/>
      <c r="B41" s="570"/>
      <c r="C41" s="570"/>
      <c r="D41" s="570"/>
      <c r="E41" s="570"/>
    </row>
    <row r="42" customFormat="false" ht="12" hidden="false" customHeight="true" outlineLevel="0" collapsed="false">
      <c r="A42" s="621"/>
      <c r="B42" s="614"/>
      <c r="C42" s="614"/>
      <c r="D42" s="614"/>
      <c r="E42" s="614"/>
    </row>
    <row r="43" customFormat="false" ht="12" hidden="false" customHeight="true" outlineLevel="0" collapsed="false">
      <c r="A43" s="572"/>
      <c r="B43" s="573"/>
      <c r="C43" s="573"/>
      <c r="D43" s="573"/>
      <c r="E43" s="573"/>
    </row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2003-10-09T13:44:46Z</dcterms:created>
  <dc:creator>Mark Lawrence</dc:creator>
  <dc:description/>
  <dc:language>en-US</dc:language>
  <cp:lastModifiedBy/>
  <dcterms:modified xsi:type="dcterms:W3CDTF">2023-09-18T16:18:09Z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Sign-off status">
    <vt:lpwstr/>
  </property>
  <property fmtid="{D5CDD505-2E9C-101B-9397-08002B2CF9AE}" pid="4" name="_ip_UnifiedCompliancePolicyProperties">
    <vt:lpwstr/>
  </property>
  <property fmtid="{D5CDD505-2E9C-101B-9397-08002B2CF9AE}" pid="5" name="_ip_UnifiedCompliancePolicyUIAction">
    <vt:lpwstr/>
  </property>
</Properties>
</file>